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5A3FBFAC-4D09-46AC-83B4-9CE2AE97B114}" xr6:coauthVersionLast="47" xr6:coauthVersionMax="47" xr10:uidLastSave="{00000000-0000-0000-0000-000000000000}"/>
  <bookViews>
    <workbookView xWindow="13410" yWindow="1110" windowWidth="12975" windowHeight="14640"/>
  </bookViews>
  <sheets>
    <sheet name="Ative" sheetId="1" r:id="rId1"/>
    <sheet name="BAV" sheetId="2" r:id="rId2"/>
  </sheets>
  <definedNames>
    <definedName name="solver_adj" localSheetId="0" hidden="1">Ative!$E$11:$E$13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Ative!$E$14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E77" i="1" l="1"/>
  <c r="F77" i="1" s="1"/>
  <c r="Q77" i="1"/>
  <c r="E78" i="1"/>
  <c r="F78" i="1"/>
  <c r="G78" i="1" s="1"/>
  <c r="K78" i="1" s="1"/>
  <c r="Q78" i="1"/>
  <c r="E79" i="1"/>
  <c r="F79" i="1" s="1"/>
  <c r="Q79" i="1"/>
  <c r="C4" i="1"/>
  <c r="C7" i="1"/>
  <c r="D4" i="1"/>
  <c r="C8" i="1"/>
  <c r="D9" i="1"/>
  <c r="C9" i="1"/>
  <c r="D11" i="1"/>
  <c r="W19" i="1" s="1"/>
  <c r="D12" i="1"/>
  <c r="P59" i="1" s="1"/>
  <c r="R59" i="1" s="1"/>
  <c r="T59" i="1" s="1"/>
  <c r="D13" i="1"/>
  <c r="Q76" i="1"/>
  <c r="Q75" i="1"/>
  <c r="G28" i="2"/>
  <c r="C28" i="2"/>
  <c r="G27" i="2"/>
  <c r="C27" i="2"/>
  <c r="G26" i="2"/>
  <c r="C26" i="2"/>
  <c r="G25" i="2"/>
  <c r="C25" i="2"/>
  <c r="G24" i="2"/>
  <c r="C24" i="2"/>
  <c r="G23" i="2"/>
  <c r="C23" i="2"/>
  <c r="G22" i="2"/>
  <c r="C22" i="2"/>
  <c r="G21" i="2"/>
  <c r="C21" i="2"/>
  <c r="G20" i="2"/>
  <c r="C20" i="2"/>
  <c r="G19" i="2"/>
  <c r="C19" i="2"/>
  <c r="G18" i="2"/>
  <c r="C18" i="2"/>
  <c r="G17" i="2"/>
  <c r="C17" i="2"/>
  <c r="G16" i="2"/>
  <c r="C16" i="2"/>
  <c r="G15" i="2"/>
  <c r="C15" i="2"/>
  <c r="G14" i="2"/>
  <c r="C14" i="2"/>
  <c r="G13" i="2"/>
  <c r="C13" i="2"/>
  <c r="G12" i="2"/>
  <c r="C12" i="2"/>
  <c r="G11" i="2"/>
  <c r="C11" i="2"/>
  <c r="H28" i="2"/>
  <c r="D28" i="2"/>
  <c r="B28" i="2"/>
  <c r="A28" i="2"/>
  <c r="H27" i="2"/>
  <c r="D27" i="2"/>
  <c r="B27" i="2"/>
  <c r="A27" i="2"/>
  <c r="H26" i="2"/>
  <c r="D26" i="2"/>
  <c r="B26" i="2"/>
  <c r="A26" i="2"/>
  <c r="H25" i="2"/>
  <c r="D25" i="2"/>
  <c r="B25" i="2"/>
  <c r="A25" i="2"/>
  <c r="H24" i="2"/>
  <c r="D24" i="2"/>
  <c r="B24" i="2"/>
  <c r="A24" i="2"/>
  <c r="H23" i="2"/>
  <c r="D23" i="2"/>
  <c r="B23" i="2"/>
  <c r="A23" i="2"/>
  <c r="H22" i="2"/>
  <c r="D22" i="2"/>
  <c r="B22" i="2"/>
  <c r="A22" i="2"/>
  <c r="H21" i="2"/>
  <c r="D21" i="2"/>
  <c r="B21" i="2"/>
  <c r="A21" i="2"/>
  <c r="H20" i="2"/>
  <c r="D20" i="2"/>
  <c r="B20" i="2"/>
  <c r="A20" i="2"/>
  <c r="H19" i="2"/>
  <c r="D19" i="2"/>
  <c r="B19" i="2"/>
  <c r="A19" i="2"/>
  <c r="H18" i="2"/>
  <c r="D18" i="2"/>
  <c r="B18" i="2"/>
  <c r="A18" i="2"/>
  <c r="H17" i="2"/>
  <c r="D17" i="2"/>
  <c r="B17" i="2"/>
  <c r="A17" i="2"/>
  <c r="H16" i="2"/>
  <c r="D16" i="2"/>
  <c r="B16" i="2"/>
  <c r="A16" i="2"/>
  <c r="H15" i="2"/>
  <c r="D15" i="2"/>
  <c r="B15" i="2"/>
  <c r="A15" i="2"/>
  <c r="H14" i="2"/>
  <c r="D14" i="2"/>
  <c r="B14" i="2"/>
  <c r="A14" i="2"/>
  <c r="H13" i="2"/>
  <c r="D13" i="2"/>
  <c r="B13" i="2"/>
  <c r="A13" i="2"/>
  <c r="H12" i="2"/>
  <c r="D12" i="2"/>
  <c r="B12" i="2"/>
  <c r="A12" i="2"/>
  <c r="H11" i="2"/>
  <c r="D11" i="2"/>
  <c r="B11" i="2"/>
  <c r="A11" i="2"/>
  <c r="W18" i="1"/>
  <c r="W26" i="1"/>
  <c r="W15" i="1"/>
  <c r="W7" i="1"/>
  <c r="Q23" i="1"/>
  <c r="Q74" i="1"/>
  <c r="Q21" i="1"/>
  <c r="Q22" i="1"/>
  <c r="Q36" i="1"/>
  <c r="Q59" i="1"/>
  <c r="Q60" i="1"/>
  <c r="Q72" i="1"/>
  <c r="Q73" i="1"/>
  <c r="Q63" i="1"/>
  <c r="Q64" i="1"/>
  <c r="Q65" i="1"/>
  <c r="Q66" i="1"/>
  <c r="Q67" i="1"/>
  <c r="Q68" i="1"/>
  <c r="Q69" i="1"/>
  <c r="Q70" i="1"/>
  <c r="Q71" i="1"/>
  <c r="Q52" i="1"/>
  <c r="Q53" i="1"/>
  <c r="F16" i="1"/>
  <c r="F17" i="1" s="1"/>
  <c r="C17" i="1"/>
  <c r="Q61" i="1"/>
  <c r="Q62" i="1"/>
  <c r="Q55" i="1"/>
  <c r="Q25" i="1"/>
  <c r="Q26" i="1"/>
  <c r="Q27" i="1"/>
  <c r="Q28" i="1"/>
  <c r="Q29" i="1"/>
  <c r="Q30" i="1"/>
  <c r="Q31" i="1"/>
  <c r="Q32" i="1"/>
  <c r="Q33" i="1"/>
  <c r="Q34" i="1"/>
  <c r="Q35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4" i="1"/>
  <c r="Q56" i="1"/>
  <c r="Q57" i="1"/>
  <c r="Q58" i="1"/>
  <c r="B2" i="1"/>
  <c r="Q24" i="1"/>
  <c r="E22" i="2"/>
  <c r="E28" i="2"/>
  <c r="E51" i="1"/>
  <c r="F51" i="1"/>
  <c r="E62" i="1"/>
  <c r="F62" i="1"/>
  <c r="E73" i="1"/>
  <c r="F73" i="1"/>
  <c r="E24" i="1"/>
  <c r="F24" i="1"/>
  <c r="E57" i="1"/>
  <c r="F57" i="1"/>
  <c r="P57" i="1"/>
  <c r="R57" i="1" s="1"/>
  <c r="T57" i="1" s="1"/>
  <c r="E76" i="1"/>
  <c r="F76" i="1"/>
  <c r="E54" i="1"/>
  <c r="F54" i="1"/>
  <c r="E59" i="1"/>
  <c r="F59" i="1"/>
  <c r="E63" i="1"/>
  <c r="F63" i="1"/>
  <c r="E65" i="1"/>
  <c r="F65" i="1"/>
  <c r="E67" i="1"/>
  <c r="F67" i="1"/>
  <c r="E69" i="1"/>
  <c r="F69" i="1"/>
  <c r="E71" i="1"/>
  <c r="F71" i="1"/>
  <c r="P71" i="1"/>
  <c r="R71" i="1" s="1"/>
  <c r="T71" i="1" s="1"/>
  <c r="E53" i="1"/>
  <c r="F53" i="1"/>
  <c r="E25" i="1"/>
  <c r="F25" i="1"/>
  <c r="E27" i="1"/>
  <c r="F27" i="1"/>
  <c r="E29" i="1"/>
  <c r="F29" i="1"/>
  <c r="E31" i="1"/>
  <c r="F31" i="1"/>
  <c r="E33" i="1"/>
  <c r="F33" i="1"/>
  <c r="E35" i="1"/>
  <c r="F35" i="1"/>
  <c r="E38" i="1"/>
  <c r="F38" i="1"/>
  <c r="P38" i="1"/>
  <c r="R38" i="1" s="1"/>
  <c r="T38" i="1" s="1"/>
  <c r="E40" i="1"/>
  <c r="F40" i="1"/>
  <c r="E42" i="1"/>
  <c r="F42" i="1"/>
  <c r="E43" i="1"/>
  <c r="F43" i="1"/>
  <c r="E47" i="1"/>
  <c r="F47" i="1"/>
  <c r="G43" i="1"/>
  <c r="K43" i="1"/>
  <c r="G51" i="1"/>
  <c r="K51" i="1"/>
  <c r="G73" i="1"/>
  <c r="K73" i="1"/>
  <c r="G57" i="1"/>
  <c r="K57" i="1"/>
  <c r="G54" i="1"/>
  <c r="J54" i="1"/>
  <c r="G63" i="1"/>
  <c r="J63" i="1"/>
  <c r="G67" i="1"/>
  <c r="J67" i="1"/>
  <c r="G71" i="1"/>
  <c r="J71" i="1"/>
  <c r="G25" i="1"/>
  <c r="K25" i="1"/>
  <c r="G29" i="1"/>
  <c r="K29" i="1"/>
  <c r="G33" i="1"/>
  <c r="K33" i="1"/>
  <c r="G38" i="1"/>
  <c r="I38" i="1"/>
  <c r="G42" i="1"/>
  <c r="I42" i="1"/>
  <c r="G21" i="1"/>
  <c r="K21" i="1"/>
  <c r="G44" i="1"/>
  <c r="K44" i="1"/>
  <c r="E21" i="1"/>
  <c r="F21" i="1"/>
  <c r="E44" i="1"/>
  <c r="F44" i="1"/>
  <c r="P44" i="1"/>
  <c r="R44" i="1" s="1"/>
  <c r="T44" i="1" s="1"/>
  <c r="E48" i="1"/>
  <c r="F48" i="1"/>
  <c r="E50" i="1"/>
  <c r="F50" i="1"/>
  <c r="E61" i="1"/>
  <c r="F61" i="1"/>
  <c r="E72" i="1"/>
  <c r="F72" i="1"/>
  <c r="E74" i="1"/>
  <c r="F74" i="1"/>
  <c r="E56" i="1"/>
  <c r="F56" i="1"/>
  <c r="E58" i="1"/>
  <c r="F58" i="1"/>
  <c r="E75" i="1"/>
  <c r="F75" i="1"/>
  <c r="P75" i="1"/>
  <c r="R75" i="1" s="1"/>
  <c r="T75" i="1" s="1"/>
  <c r="E55" i="1"/>
  <c r="F55" i="1"/>
  <c r="E60" i="1"/>
  <c r="F60" i="1"/>
  <c r="E64" i="1"/>
  <c r="F64" i="1"/>
  <c r="E66" i="1"/>
  <c r="F66" i="1"/>
  <c r="E68" i="1"/>
  <c r="F68" i="1"/>
  <c r="E70" i="1"/>
  <c r="F70" i="1"/>
  <c r="E52" i="1"/>
  <c r="F52" i="1"/>
  <c r="E23" i="1"/>
  <c r="F23" i="1"/>
  <c r="P23" i="1"/>
  <c r="R23" i="1" s="1"/>
  <c r="T23" i="1" s="1"/>
  <c r="E26" i="1"/>
  <c r="F26" i="1"/>
  <c r="E28" i="1"/>
  <c r="F28" i="1"/>
  <c r="E30" i="1"/>
  <c r="F30" i="1"/>
  <c r="E32" i="1"/>
  <c r="F32" i="1"/>
  <c r="E34" i="1"/>
  <c r="F34" i="1"/>
  <c r="E37" i="1"/>
  <c r="F37" i="1"/>
  <c r="E39" i="1"/>
  <c r="F39" i="1"/>
  <c r="E41" i="1"/>
  <c r="F41" i="1"/>
  <c r="P41" i="1"/>
  <c r="R41" i="1" s="1"/>
  <c r="T41" i="1" s="1"/>
  <c r="E22" i="1"/>
  <c r="F22" i="1"/>
  <c r="E45" i="1"/>
  <c r="F45" i="1"/>
  <c r="E49" i="1"/>
  <c r="F49" i="1"/>
  <c r="G47" i="1"/>
  <c r="K47" i="1"/>
  <c r="G50" i="1"/>
  <c r="K50" i="1"/>
  <c r="G72" i="1"/>
  <c r="K72" i="1"/>
  <c r="G56" i="1"/>
  <c r="K56" i="1"/>
  <c r="G75" i="1"/>
  <c r="K75" i="1"/>
  <c r="G60" i="1"/>
  <c r="J60" i="1"/>
  <c r="G66" i="1"/>
  <c r="J66" i="1"/>
  <c r="G70" i="1"/>
  <c r="G23" i="1"/>
  <c r="K23" i="1"/>
  <c r="G28" i="1"/>
  <c r="K28" i="1"/>
  <c r="G37" i="1"/>
  <c r="I37" i="1"/>
  <c r="G41" i="1"/>
  <c r="I41" i="1"/>
  <c r="E36" i="1"/>
  <c r="F36" i="1"/>
  <c r="E46" i="1"/>
  <c r="F46" i="1"/>
  <c r="G45" i="1"/>
  <c r="K45" i="1"/>
  <c r="G48" i="1"/>
  <c r="K48" i="1"/>
  <c r="G46" i="1"/>
  <c r="K46" i="1"/>
  <c r="E19" i="2"/>
  <c r="G39" i="1"/>
  <c r="I39" i="1"/>
  <c r="G52" i="1"/>
  <c r="G58" i="1"/>
  <c r="K58" i="1"/>
  <c r="G36" i="1"/>
  <c r="K36" i="1"/>
  <c r="G27" i="1"/>
  <c r="K27" i="1"/>
  <c r="G59" i="1"/>
  <c r="J59" i="1"/>
  <c r="E27" i="2"/>
  <c r="E25" i="2"/>
  <c r="E21" i="2"/>
  <c r="E24" i="2"/>
  <c r="U49" i="1"/>
  <c r="G68" i="1"/>
  <c r="J68" i="1"/>
  <c r="G74" i="1"/>
  <c r="G40" i="1"/>
  <c r="I40" i="1"/>
  <c r="G53" i="1"/>
  <c r="G76" i="1"/>
  <c r="K76" i="1"/>
  <c r="E14" i="2"/>
  <c r="E18" i="2"/>
  <c r="G34" i="1"/>
  <c r="K34" i="1"/>
  <c r="E16" i="2"/>
  <c r="E13" i="2"/>
  <c r="E11" i="2"/>
  <c r="J70" i="1"/>
  <c r="G32" i="1"/>
  <c r="K32" i="1"/>
  <c r="G22" i="1"/>
  <c r="K22" i="1"/>
  <c r="G30" i="1"/>
  <c r="K30" i="1"/>
  <c r="G64" i="1"/>
  <c r="J64" i="1"/>
  <c r="G61" i="1"/>
  <c r="K61" i="1"/>
  <c r="G35" i="1"/>
  <c r="K35" i="1"/>
  <c r="G69" i="1"/>
  <c r="J69" i="1"/>
  <c r="G24" i="1"/>
  <c r="K24" i="1"/>
  <c r="E15" i="2"/>
  <c r="E12" i="2"/>
  <c r="E23" i="2"/>
  <c r="E20" i="2"/>
  <c r="E17" i="2"/>
  <c r="G26" i="1"/>
  <c r="K26" i="1"/>
  <c r="G55" i="1"/>
  <c r="J55" i="1"/>
  <c r="G31" i="1"/>
  <c r="K31" i="1"/>
  <c r="G65" i="1"/>
  <c r="J65" i="1"/>
  <c r="G62" i="1"/>
  <c r="K62" i="1"/>
  <c r="E26" i="2"/>
  <c r="I53" i="1"/>
  <c r="N53" i="1"/>
  <c r="K74" i="1"/>
  <c r="I52" i="1"/>
  <c r="N52" i="1"/>
  <c r="P79" i="1" l="1"/>
  <c r="G79" i="1"/>
  <c r="K79" i="1" s="1"/>
  <c r="G77" i="1"/>
  <c r="P77" i="1"/>
  <c r="P78" i="1"/>
  <c r="R78" i="1" s="1"/>
  <c r="T78" i="1" s="1"/>
  <c r="P34" i="1"/>
  <c r="R34" i="1" s="1"/>
  <c r="T34" i="1" s="1"/>
  <c r="P68" i="1"/>
  <c r="R68" i="1" s="1"/>
  <c r="T68" i="1" s="1"/>
  <c r="P74" i="1"/>
  <c r="R74" i="1" s="1"/>
  <c r="T74" i="1" s="1"/>
  <c r="P31" i="1"/>
  <c r="R31" i="1" s="1"/>
  <c r="T31" i="1" s="1"/>
  <c r="P65" i="1"/>
  <c r="R65" i="1" s="1"/>
  <c r="T65" i="1" s="1"/>
  <c r="P62" i="1"/>
  <c r="R62" i="1" s="1"/>
  <c r="T62" i="1" s="1"/>
  <c r="W8" i="1"/>
  <c r="W16" i="1"/>
  <c r="W25" i="1"/>
  <c r="P46" i="1"/>
  <c r="R46" i="1" s="1"/>
  <c r="T46" i="1" s="1"/>
  <c r="P45" i="1"/>
  <c r="R45" i="1" s="1"/>
  <c r="T45" i="1" s="1"/>
  <c r="P28" i="1"/>
  <c r="R28" i="1" s="1"/>
  <c r="T28" i="1" s="1"/>
  <c r="P60" i="1"/>
  <c r="R60" i="1" s="1"/>
  <c r="T60" i="1" s="1"/>
  <c r="P50" i="1"/>
  <c r="R50" i="1" s="1"/>
  <c r="T50" i="1" s="1"/>
  <c r="P42" i="1"/>
  <c r="R42" i="1" s="1"/>
  <c r="T42" i="1" s="1"/>
  <c r="P25" i="1"/>
  <c r="R25" i="1" s="1"/>
  <c r="T25" i="1" s="1"/>
  <c r="P54" i="1"/>
  <c r="R54" i="1" s="1"/>
  <c r="T54" i="1" s="1"/>
  <c r="W9" i="1"/>
  <c r="W17" i="1"/>
  <c r="W24" i="1"/>
  <c r="P39" i="1"/>
  <c r="R39" i="1" s="1"/>
  <c r="T39" i="1" s="1"/>
  <c r="P52" i="1"/>
  <c r="R52" i="1" s="1"/>
  <c r="T52" i="1" s="1"/>
  <c r="P58" i="1"/>
  <c r="R58" i="1" s="1"/>
  <c r="T58" i="1" s="1"/>
  <c r="P21" i="1"/>
  <c r="R21" i="1" s="1"/>
  <c r="T21" i="1" s="1"/>
  <c r="P35" i="1"/>
  <c r="R35" i="1" s="1"/>
  <c r="T35" i="1" s="1"/>
  <c r="P69" i="1"/>
  <c r="R69" i="1" s="1"/>
  <c r="T69" i="1" s="1"/>
  <c r="P24" i="1"/>
  <c r="R24" i="1" s="1"/>
  <c r="T24" i="1" s="1"/>
  <c r="W2" i="1"/>
  <c r="W10" i="1"/>
  <c r="W31" i="1"/>
  <c r="W23" i="1"/>
  <c r="D15" i="1"/>
  <c r="C19" i="1" s="1"/>
  <c r="P32" i="1"/>
  <c r="R32" i="1" s="1"/>
  <c r="T32" i="1" s="1"/>
  <c r="P66" i="1"/>
  <c r="R66" i="1" s="1"/>
  <c r="T66" i="1" s="1"/>
  <c r="P72" i="1"/>
  <c r="R72" i="1" s="1"/>
  <c r="T72" i="1" s="1"/>
  <c r="P47" i="1"/>
  <c r="R47" i="1" s="1"/>
  <c r="T47" i="1" s="1"/>
  <c r="P29" i="1"/>
  <c r="R29" i="1" s="1"/>
  <c r="T29" i="1" s="1"/>
  <c r="P63" i="1"/>
  <c r="R63" i="1" s="1"/>
  <c r="T63" i="1" s="1"/>
  <c r="P51" i="1"/>
  <c r="R51" i="1" s="1"/>
  <c r="T51" i="1" s="1"/>
  <c r="W3" i="1"/>
  <c r="W11" i="1"/>
  <c r="W30" i="1"/>
  <c r="W22" i="1"/>
  <c r="D16" i="1"/>
  <c r="D19" i="1" s="1"/>
  <c r="P36" i="1"/>
  <c r="R36" i="1" s="1"/>
  <c r="T36" i="1" s="1"/>
  <c r="P22" i="1"/>
  <c r="R22" i="1" s="1"/>
  <c r="T22" i="1" s="1"/>
  <c r="P26" i="1"/>
  <c r="R26" i="1" s="1"/>
  <c r="T26" i="1" s="1"/>
  <c r="P55" i="1"/>
  <c r="R55" i="1" s="1"/>
  <c r="T55" i="1" s="1"/>
  <c r="P48" i="1"/>
  <c r="R48" i="1" s="1"/>
  <c r="T48" i="1" s="1"/>
  <c r="P40" i="1"/>
  <c r="R40" i="1" s="1"/>
  <c r="T40" i="1" s="1"/>
  <c r="P53" i="1"/>
  <c r="R53" i="1" s="1"/>
  <c r="T53" i="1" s="1"/>
  <c r="P76" i="1"/>
  <c r="R76" i="1" s="1"/>
  <c r="T76" i="1" s="1"/>
  <c r="W4" i="1"/>
  <c r="W12" i="1"/>
  <c r="W29" i="1"/>
  <c r="W21" i="1"/>
  <c r="P37" i="1"/>
  <c r="R37" i="1" s="1"/>
  <c r="T37" i="1" s="1"/>
  <c r="P70" i="1"/>
  <c r="R70" i="1" s="1"/>
  <c r="T70" i="1" s="1"/>
  <c r="P56" i="1"/>
  <c r="R56" i="1" s="1"/>
  <c r="T56" i="1" s="1"/>
  <c r="P33" i="1"/>
  <c r="R33" i="1" s="1"/>
  <c r="T33" i="1" s="1"/>
  <c r="P67" i="1"/>
  <c r="R67" i="1" s="1"/>
  <c r="T67" i="1" s="1"/>
  <c r="P73" i="1"/>
  <c r="R73" i="1" s="1"/>
  <c r="T73" i="1" s="1"/>
  <c r="W5" i="1"/>
  <c r="W13" i="1"/>
  <c r="W28" i="1"/>
  <c r="W20" i="1"/>
  <c r="P49" i="1"/>
  <c r="R49" i="1" s="1"/>
  <c r="T49" i="1" s="1"/>
  <c r="P30" i="1"/>
  <c r="R30" i="1" s="1"/>
  <c r="T30" i="1" s="1"/>
  <c r="P64" i="1"/>
  <c r="R64" i="1" s="1"/>
  <c r="T64" i="1" s="1"/>
  <c r="P61" i="1"/>
  <c r="R61" i="1" s="1"/>
  <c r="T61" i="1" s="1"/>
  <c r="P43" i="1"/>
  <c r="R43" i="1" s="1"/>
  <c r="T43" i="1" s="1"/>
  <c r="P27" i="1"/>
  <c r="R27" i="1" s="1"/>
  <c r="T27" i="1" s="1"/>
  <c r="W6" i="1"/>
  <c r="W14" i="1"/>
  <c r="W27" i="1"/>
  <c r="C11" i="1"/>
  <c r="C12" i="1"/>
  <c r="C16" i="1" l="1"/>
  <c r="D18" i="1" s="1"/>
  <c r="O77" i="1"/>
  <c r="O78" i="1"/>
  <c r="O79" i="1"/>
  <c r="O39" i="1"/>
  <c r="O57" i="1"/>
  <c r="O40" i="1"/>
  <c r="O28" i="1"/>
  <c r="O72" i="1"/>
  <c r="O58" i="1"/>
  <c r="O45" i="1"/>
  <c r="O32" i="1"/>
  <c r="O35" i="1"/>
  <c r="O60" i="1"/>
  <c r="O52" i="1"/>
  <c r="O51" i="1"/>
  <c r="O66" i="1"/>
  <c r="O26" i="1"/>
  <c r="O31" i="1"/>
  <c r="O55" i="1"/>
  <c r="O22" i="1"/>
  <c r="O42" i="1"/>
  <c r="O61" i="1"/>
  <c r="O43" i="1"/>
  <c r="O24" i="1"/>
  <c r="O47" i="1"/>
  <c r="O37" i="1"/>
  <c r="O38" i="1"/>
  <c r="O74" i="1"/>
  <c r="O62" i="1"/>
  <c r="O71" i="1"/>
  <c r="O27" i="1"/>
  <c r="O68" i="1"/>
  <c r="O33" i="1"/>
  <c r="O54" i="1"/>
  <c r="O34" i="1"/>
  <c r="O67" i="1"/>
  <c r="O64" i="1"/>
  <c r="O44" i="1"/>
  <c r="O75" i="1"/>
  <c r="O29" i="1"/>
  <c r="O30" i="1"/>
  <c r="O70" i="1"/>
  <c r="O63" i="1"/>
  <c r="O56" i="1"/>
  <c r="O23" i="1"/>
  <c r="C15" i="1"/>
  <c r="C18" i="1" s="1"/>
  <c r="O25" i="1"/>
  <c r="O53" i="1"/>
  <c r="O36" i="1"/>
  <c r="O59" i="1"/>
  <c r="O49" i="1"/>
  <c r="O50" i="1"/>
  <c r="O76" i="1"/>
  <c r="O73" i="1"/>
  <c r="O48" i="1"/>
  <c r="O21" i="1"/>
  <c r="O46" i="1"/>
  <c r="O41" i="1"/>
  <c r="O65" i="1"/>
  <c r="O69" i="1"/>
  <c r="R77" i="1"/>
  <c r="T77" i="1" s="1"/>
  <c r="E14" i="1" s="1"/>
  <c r="K77" i="1"/>
  <c r="R79" i="1"/>
  <c r="T79" i="1" s="1"/>
  <c r="F18" i="1" l="1"/>
  <c r="F19" i="1" s="1"/>
</calcChain>
</file>

<file path=xl/sharedStrings.xml><?xml version="1.0" encoding="utf-8"?>
<sst xmlns="http://schemas.openxmlformats.org/spreadsheetml/2006/main" count="337" uniqueCount="149">
  <si>
    <t>IBVS 6196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</si>
  <si>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</si>
  <si>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</si>
  <si>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</si>
  <si>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</si>
  <si>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</si>
  <si>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</si>
  <si>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</si>
  <si>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</si>
  <si>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</si>
  <si>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</si>
  <si>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</si>
  <si>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</si>
  <si>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</si>
  <si>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</si>
  <si>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</si>
  <si>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</si>
  <si>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</si>
  <si>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</si>
  <si>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</si>
  <si>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</si>
  <si>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</si>
  <si>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</si>
  <si>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</si>
  <si>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</si>
  <si>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</si>
  <si>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</si>
  <si>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</si>
  <si>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</si>
  <si>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</si>
  <si>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</si>
  <si>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</si>
  <si>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</si>
  <si>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</si>
  <si>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I</t>
  </si>
  <si>
    <t>J.M. Kreiner, 2004, Acta Astronomica, vol. 54, pp 207-210.</t>
  </si>
  <si>
    <t>Kreiner</t>
  </si>
  <si>
    <t>Kreiner Eph.</t>
  </si>
  <si>
    <t xml:space="preserve">V1104 Her / GSC 3532-0174               </t>
  </si>
  <si>
    <t xml:space="preserve">EW        </t>
  </si>
  <si>
    <t>IBVS 5781</t>
  </si>
  <si>
    <t>II</t>
  </si>
  <si>
    <t>IBVS 5438</t>
  </si>
  <si>
    <t>IBVS 5543</t>
  </si>
  <si>
    <t>IBVS 5713</t>
  </si>
  <si>
    <t>IBVS 5920</t>
  </si>
  <si>
    <t>Add cycle</t>
  </si>
  <si>
    <t>Old Cycle</t>
  </si>
  <si>
    <t>IBVS 5333</t>
  </si>
  <si>
    <t>IBVS 5918</t>
  </si>
  <si>
    <t>IBVS 5992</t>
  </si>
  <si>
    <t>IBVS 6010</t>
  </si>
  <si>
    <t>OEJV 0003</t>
  </si>
  <si>
    <t>Quad. Ephemeris =</t>
  </si>
  <si>
    <r>
      <t>diff</t>
    </r>
    <r>
      <rPr>
        <b/>
        <vertAlign val="superscript"/>
        <sz val="10"/>
        <rFont val="Arial"/>
        <family val="2"/>
      </rPr>
      <t>2</t>
    </r>
  </si>
  <si>
    <t>wt</t>
  </si>
  <si>
    <r>
      <t>wt.diff</t>
    </r>
    <r>
      <rPr>
        <b/>
        <vertAlign val="superscript"/>
        <sz val="10"/>
        <rFont val="Arial"/>
        <family val="2"/>
      </rPr>
      <t>2</t>
    </r>
  </si>
  <si>
    <t>BAD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</si>
  <si>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</si>
  <si>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</si>
  <si>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</si>
  <si>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</si>
  <si>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</si>
  <si>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</si>
  <si>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</si>
  <si>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</si>
  <si>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</si>
  <si>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</si>
  <si>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</si>
  <si>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2454000.3333 </t>
  </si>
  <si>
    <t> 21.09.2006 19:59 </t>
  </si>
  <si>
    <t> -0.0005 </t>
  </si>
  <si>
    <t>C </t>
  </si>
  <si>
    <t>R</t>
  </si>
  <si>
    <t> E.Blättler </t>
  </si>
  <si>
    <t>IBVS 5781 </t>
  </si>
  <si>
    <t>2454217.3833 </t>
  </si>
  <si>
    <t> 26.04.2007 21:11 </t>
  </si>
  <si>
    <t> -0.0029 </t>
  </si>
  <si>
    <t>2454217.4962 </t>
  </si>
  <si>
    <t> 26.04.2007 23:54 </t>
  </si>
  <si>
    <t> -0.0039 </t>
  </si>
  <si>
    <t>2454971.4262 </t>
  </si>
  <si>
    <t> 19.05.2009 22:13 </t>
  </si>
  <si>
    <t> -0.0033 </t>
  </si>
  <si>
    <t>-I</t>
  </si>
  <si>
    <t> F.Agerer </t>
  </si>
  <si>
    <t>BAVM 209 </t>
  </si>
  <si>
    <t>2454971.5377 </t>
  </si>
  <si>
    <t> 20.05.2009 00:54 </t>
  </si>
  <si>
    <t>10730</t>
  </si>
  <si>
    <t> -0.0057 </t>
  </si>
  <si>
    <t>2455067.3635 </t>
  </si>
  <si>
    <t> 23.08.2009 20:43 </t>
  </si>
  <si>
    <t>11150.5</t>
  </si>
  <si>
    <t> -0.0020 </t>
  </si>
  <si>
    <t>IBVS 5920 </t>
  </si>
  <si>
    <t>2455067.4729 </t>
  </si>
  <si>
    <t> 23.08.2009 23:20 </t>
  </si>
  <si>
    <t>11151</t>
  </si>
  <si>
    <t> -0.0066 </t>
  </si>
  <si>
    <t>2455672.3727 </t>
  </si>
  <si>
    <t> 20.04.2011 20:56 </t>
  </si>
  <si>
    <t>13805.5</t>
  </si>
  <si>
    <t> -0.0049 </t>
  </si>
  <si>
    <t>BAVM 220 </t>
  </si>
  <si>
    <t>2455672.4864 </t>
  </si>
  <si>
    <t> 20.04.2011 23:40 </t>
  </si>
  <si>
    <t>13806</t>
  </si>
  <si>
    <t> -0.0052 </t>
  </si>
  <si>
    <t>2455672.5999 </t>
  </si>
  <si>
    <t> 21.04.2011 02:23 </t>
  </si>
  <si>
    <t>13806.5</t>
  </si>
  <si>
    <t> -0.0056 </t>
  </si>
  <si>
    <t>2455682.4000 </t>
  </si>
  <si>
    <t> 30.04.2011 21:36 </t>
  </si>
  <si>
    <t>13849.5</t>
  </si>
  <si>
    <t> -0.0042 </t>
  </si>
  <si>
    <t>2455682.5127 </t>
  </si>
  <si>
    <t> 01.05.2011 00:18 </t>
  </si>
  <si>
    <t>13850</t>
  </si>
  <si>
    <t> -0.0054 </t>
  </si>
  <si>
    <t>2455692.4271 </t>
  </si>
  <si>
    <t> 10.05.2011 22:15 </t>
  </si>
  <si>
    <t>13893.5</t>
  </si>
  <si>
    <t> -0.0037 </t>
  </si>
  <si>
    <t>2455692.5399 </t>
  </si>
  <si>
    <t> 11.05.2011 00:57 </t>
  </si>
  <si>
    <t>13894</t>
  </si>
  <si>
    <t> -0.0048 </t>
  </si>
  <si>
    <t>2455741.4193 </t>
  </si>
  <si>
    <t> 28.06.2011 22:03 </t>
  </si>
  <si>
    <t>14108.5</t>
  </si>
  <si>
    <t>2455741.5331 </t>
  </si>
  <si>
    <t> 29.06.2011 00:47 </t>
  </si>
  <si>
    <t>14109</t>
  </si>
  <si>
    <t> -0.0050 </t>
  </si>
  <si>
    <t>2455741.7615 </t>
  </si>
  <si>
    <t> 29.06.2011 06:16 </t>
  </si>
  <si>
    <t>14110</t>
  </si>
  <si>
    <t> -0.0045 </t>
  </si>
  <si>
    <t> R.Diethelm </t>
  </si>
  <si>
    <t>IBVS 5992 </t>
  </si>
  <si>
    <t>2455741.8735 </t>
  </si>
  <si>
    <t> 29.06.2011 08:57 </t>
  </si>
  <si>
    <t>14110.5</t>
  </si>
  <si>
    <t> -0.0065 </t>
  </si>
  <si>
    <t>IBVS 6154</t>
  </si>
  <si>
    <t>JBAV,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</si>
</sst>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\(&quot;$&quot;#,##0\)"/>
    <numFmt numFmtId="176" formatCode="0.00000"/>
  </numFmts>
  <fonts count="40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name val="Arial"/>
      <family val="2"/>
    </font>
    <font>
      <b/>
      <sz val="10"/>
      <color indexed="14"/>
      <name val="Arial"/>
      <family val="2"/>
    </font>
    <font>
      <sz val="10"/>
      <name val="Arial"/>
      <family val="2"/>
    </font>
    <font>
      <sz val="10"/>
      <color indexed="14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8">
    <xf numFmtId="0" fontId="0" fillId="0" borderId="0">
      <alignment vertical="top"/>
    </xf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3" borderId="0" applyNumberFormat="0" applyBorder="0" applyAlignment="0" applyProtection="0"/>
    <xf numFmtId="0" fontId="27" fillId="20" borderId="1" applyNumberFormat="0" applyAlignment="0" applyProtection="0"/>
    <xf numFmtId="0" fontId="28" fillId="21" borderId="2" applyNumberFormat="0" applyAlignment="0" applyProtection="0"/>
    <xf numFmtId="3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2" fontId="38" fillId="0" borderId="0" applyFont="0" applyFill="0" applyBorder="0" applyAlignment="0" applyProtection="0"/>
    <xf numFmtId="0" fontId="30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2" fillId="7" borderId="1" applyNumberFormat="0" applyAlignment="0" applyProtection="0"/>
    <xf numFmtId="0" fontId="33" fillId="0" borderId="4" applyNumberFormat="0" applyFill="0" applyAlignment="0" applyProtection="0"/>
    <xf numFmtId="0" fontId="34" fillId="22" borderId="0" applyNumberFormat="0" applyBorder="0" applyAlignment="0" applyProtection="0"/>
    <xf numFmtId="0" fontId="6" fillId="0" borderId="0"/>
    <xf numFmtId="0" fontId="20" fillId="23" borderId="5" applyNumberFormat="0" applyFont="0" applyAlignment="0" applyProtection="0"/>
    <xf numFmtId="0" fontId="35" fillId="20" borderId="6" applyNumberFormat="0" applyAlignment="0" applyProtection="0"/>
    <xf numFmtId="0" fontId="36" fillId="0" borderId="0" applyNumberFormat="0" applyFill="0" applyBorder="0" applyAlignment="0" applyProtection="0"/>
    <xf numFmtId="0" fontId="38" fillId="0" borderId="7" applyNumberFormat="0" applyFont="0" applyFill="0" applyAlignment="0" applyProtection="0"/>
    <xf numFmtId="0" fontId="37" fillId="0" borderId="0" applyNumberFormat="0" applyFill="0" applyBorder="0" applyAlignment="0" applyProtection="0"/>
  </cellStyleXfs>
  <cellXfs count="73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 applyAlignment="1">
      <alignment vertical="top"/>
    </xf>
    <xf numFmtId="0" fontId="13" fillId="0" borderId="0" xfId="0" applyFont="1" applyAlignment="1"/>
    <xf numFmtId="0" fontId="4" fillId="0" borderId="5" xfId="0" applyFont="1" applyBorder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11" fontId="0" fillId="0" borderId="0" xfId="0" applyNumberFormat="1" applyAlignment="1"/>
    <xf numFmtId="0" fontId="0" fillId="0" borderId="17" xfId="0" applyBorder="1" applyAlignment="1"/>
    <xf numFmtId="0" fontId="13" fillId="0" borderId="0" xfId="0" applyFont="1" applyAlignment="1">
      <alignment horizontal="center"/>
    </xf>
    <xf numFmtId="0" fontId="12" fillId="0" borderId="8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4" fillId="0" borderId="0" xfId="0" applyFont="1" applyAlignment="1"/>
    <xf numFmtId="14" fontId="20" fillId="0" borderId="0" xfId="0" applyNumberFormat="1" applyFont="1" applyAlignment="1"/>
    <xf numFmtId="0" fontId="20" fillId="0" borderId="0" xfId="0" applyFont="1" applyAlignment="1"/>
    <xf numFmtId="0" fontId="21" fillId="0" borderId="0" xfId="0" applyFont="1" applyAlignment="1"/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>
      <alignment vertical="top"/>
    </xf>
    <xf numFmtId="0" fontId="0" fillId="0" borderId="20" xfId="0" applyBorder="1" applyAlignment="1">
      <alignment horizontal="center"/>
    </xf>
    <xf numFmtId="0" fontId="0" fillId="0" borderId="21" xfId="0" applyBorder="1">
      <alignment vertical="top"/>
    </xf>
    <xf numFmtId="0" fontId="23" fillId="0" borderId="0" xfId="38" applyAlignment="1" applyProtection="1">
      <alignment horizontal="left"/>
    </xf>
    <xf numFmtId="0" fontId="0" fillId="0" borderId="22" xfId="0" applyBorder="1" applyAlignment="1">
      <alignment horizontal="center"/>
    </xf>
    <xf numFmtId="0" fontId="0" fillId="0" borderId="23" xfId="0" applyBorder="1">
      <alignment vertical="top"/>
    </xf>
    <xf numFmtId="0" fontId="0" fillId="0" borderId="0" xfId="0" quotePrefix="1">
      <alignment vertical="top"/>
    </xf>
    <xf numFmtId="0" fontId="5" fillId="24" borderId="24" xfId="0" applyFont="1" applyFill="1" applyBorder="1" applyAlignment="1">
      <alignment horizontal="left" vertical="top" wrapText="1" indent="1"/>
    </xf>
    <xf numFmtId="0" fontId="5" fillId="24" borderId="24" xfId="0" applyFont="1" applyFill="1" applyBorder="1" applyAlignment="1">
      <alignment horizontal="center" vertical="top" wrapText="1"/>
    </xf>
    <xf numFmtId="0" fontId="5" fillId="24" borderId="24" xfId="0" applyFont="1" applyFill="1" applyBorder="1" applyAlignment="1">
      <alignment horizontal="right" vertical="top" wrapText="1"/>
    </xf>
    <xf numFmtId="0" fontId="23" fillId="24" borderId="24" xfId="38" applyFill="1" applyBorder="1" applyAlignment="1" applyProtection="1">
      <alignment horizontal="right" vertical="top" wrapText="1"/>
    </xf>
    <xf numFmtId="0" fontId="15" fillId="0" borderId="0" xfId="42" applyFont="1" applyAlignment="1">
      <alignment wrapText="1"/>
    </xf>
    <xf numFmtId="0" fontId="15" fillId="0" borderId="0" xfId="42" applyFont="1" applyAlignment="1">
      <alignment horizontal="center" wrapText="1"/>
    </xf>
    <xf numFmtId="0" fontId="15" fillId="0" borderId="0" xfId="42" applyFont="1" applyAlignment="1">
      <alignment horizontal="left" wrapText="1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horizontal="center" vertical="center" wrapText="1"/>
    </xf>
    <xf numFmtId="176" fontId="39" fillId="0" borderId="0" xfId="0" applyNumberFormat="1" applyFont="1" applyAlignment="1">
      <alignment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0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V1104 Her - O-C Diagr.</a:t>
            </a:r>
          </a:p>
        </c:rich>
      </c:tx>
      <c:layout>
        <c:manualLayout>
          <c:xMode val="edge"/>
          <c:yMode val="edge"/>
          <c:x val="0.36992481203007521"/>
          <c:y val="3.4883720930232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3953488372093023"/>
          <c:w val="0.80751879699248119"/>
          <c:h val="0.64825581395348841"/>
        </c:manualLayout>
      </c:layout>
      <c:scatterChart>
        <c:scatterStyle val="lineMarker"/>
        <c:varyColors val="0"/>
        <c:ser>
          <c:idx val="0"/>
          <c:order val="0"/>
          <c:tx>
            <c:strRef>
              <c:f>Ative!$H$20:$H$20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Ative!$D$21:$D$219</c:f>
                <c:numCache>
                  <c:formatCode>General</c:formatCode>
                  <c:ptCount val="199"/>
                  <c:pt idx="0">
                    <c:v>4.0000000000000002E-4</c:v>
                  </c:pt>
                  <c:pt idx="1">
                    <c:v>1.1999999999999999E-3</c:v>
                  </c:pt>
                  <c:pt idx="2">
                    <c:v>5.0000000000000001E-4</c:v>
                  </c:pt>
                  <c:pt idx="4">
                    <c:v>8.0000000000000004E-4</c:v>
                  </c:pt>
                  <c:pt idx="5">
                    <c:v>5.9999999999999995E-4</c:v>
                  </c:pt>
                  <c:pt idx="6">
                    <c:v>2.0000000000000001E-4</c:v>
                  </c:pt>
                  <c:pt idx="7">
                    <c:v>1.6999999999999999E-3</c:v>
                  </c:pt>
                  <c:pt idx="8">
                    <c:v>1.4E-3</c:v>
                  </c:pt>
                  <c:pt idx="9">
                    <c:v>1.6999999999999999E-3</c:v>
                  </c:pt>
                  <c:pt idx="10">
                    <c:v>1.2999999999999999E-3</c:v>
                  </c:pt>
                  <c:pt idx="11">
                    <c:v>1.1000000000000001E-3</c:v>
                  </c:pt>
                  <c:pt idx="12">
                    <c:v>1.6000000000000001E-3</c:v>
                  </c:pt>
                  <c:pt idx="13">
                    <c:v>1.1999999999999999E-3</c:v>
                  </c:pt>
                  <c:pt idx="14">
                    <c:v>4.0000000000000002E-4</c:v>
                  </c:pt>
                  <c:pt idx="15">
                    <c:v>8.9999999999999998E-4</c:v>
                  </c:pt>
                  <c:pt idx="16">
                    <c:v>2E-3</c:v>
                  </c:pt>
                  <c:pt idx="17">
                    <c:v>6.0000000000000001E-3</c:v>
                  </c:pt>
                  <c:pt idx="18">
                    <c:v>5.0000000000000001E-3</c:v>
                  </c:pt>
                  <c:pt idx="19">
                    <c:v>4.0000000000000001E-3</c:v>
                  </c:pt>
                  <c:pt idx="20">
                    <c:v>2E-3</c:v>
                  </c:pt>
                  <c:pt idx="21">
                    <c:v>2E-3</c:v>
                  </c:pt>
                  <c:pt idx="22">
                    <c:v>5.0000000000000001E-3</c:v>
                  </c:pt>
                  <c:pt idx="23">
                    <c:v>4.0000000000000001E-3</c:v>
                  </c:pt>
                  <c:pt idx="24">
                    <c:v>4.0000000000000001E-3</c:v>
                  </c:pt>
                  <c:pt idx="25">
                    <c:v>7.0000000000000001E-3</c:v>
                  </c:pt>
                  <c:pt idx="26">
                    <c:v>4.0000000000000001E-3</c:v>
                  </c:pt>
                  <c:pt idx="27">
                    <c:v>3.0000000000000001E-3</c:v>
                  </c:pt>
                  <c:pt idx="28">
                    <c:v>4.0000000000000001E-3</c:v>
                  </c:pt>
                  <c:pt idx="29">
                    <c:v>4.0000000000000002E-4</c:v>
                  </c:pt>
                  <c:pt idx="30">
                    <c:v>4.0000000000000001E-3</c:v>
                  </c:pt>
                  <c:pt idx="31">
                    <c:v>4.0000000000000001E-3</c:v>
                  </c:pt>
                  <c:pt idx="32">
                    <c:v>7.0000000000000001E-3</c:v>
                  </c:pt>
                  <c:pt idx="33">
                    <c:v>1.2999999999999999E-3</c:v>
                  </c:pt>
                  <c:pt idx="34">
                    <c:v>1.6000000000000001E-3</c:v>
                  </c:pt>
                  <c:pt idx="35">
                    <c:v>5.9999999999999995E-4</c:v>
                  </c:pt>
                  <c:pt idx="36">
                    <c:v>5.9999999999999995E-4</c:v>
                  </c:pt>
                  <c:pt idx="37">
                    <c:v>1.1000000000000001E-3</c:v>
                  </c:pt>
                  <c:pt idx="38">
                    <c:v>8.0000000000000004E-4</c:v>
                  </c:pt>
                  <c:pt idx="39">
                    <c:v>1.1000000000000001E-3</c:v>
                  </c:pt>
                  <c:pt idx="40">
                    <c:v>1.8E-3</c:v>
                  </c:pt>
                  <c:pt idx="41">
                    <c:v>5.0000000000000001E-4</c:v>
                  </c:pt>
                  <c:pt idx="42">
                    <c:v>8.9999999999999998E-4</c:v>
                  </c:pt>
                  <c:pt idx="43">
                    <c:v>4.0000000000000002E-4</c:v>
                  </c:pt>
                  <c:pt idx="44">
                    <c:v>5.0000000000000001E-4</c:v>
                  </c:pt>
                  <c:pt idx="45">
                    <c:v>8.9999999999999998E-4</c:v>
                  </c:pt>
                  <c:pt idx="46">
                    <c:v>8.0000000000000004E-4</c:v>
                  </c:pt>
                  <c:pt idx="47">
                    <c:v>2.5000000000000001E-3</c:v>
                  </c:pt>
                  <c:pt idx="48">
                    <c:v>1.9E-3</c:v>
                  </c:pt>
                  <c:pt idx="49">
                    <c:v>8.9999999999999998E-4</c:v>
                  </c:pt>
                  <c:pt idx="50">
                    <c:v>1.1999999999999999E-3</c:v>
                  </c:pt>
                  <c:pt idx="51">
                    <c:v>4.0000000000000002E-4</c:v>
                  </c:pt>
                  <c:pt idx="52">
                    <c:v>5.0000000000000001E-4</c:v>
                  </c:pt>
                  <c:pt idx="53">
                    <c:v>2.0000000000000001E-4</c:v>
                  </c:pt>
                  <c:pt idx="54">
                    <c:v>2E-3</c:v>
                  </c:pt>
                  <c:pt idx="55">
                    <c:v>2.9999999999999997E-4</c:v>
                  </c:pt>
                  <c:pt idx="56">
                    <c:v>3.5000000000000001E-3</c:v>
                  </c:pt>
                  <c:pt idx="57">
                    <c:v>3.5000000000000001E-3</c:v>
                  </c:pt>
                  <c:pt idx="58">
                    <c:v>3.5000000000000001E-3</c:v>
                  </c:pt>
                </c:numCache>
              </c:numRef>
            </c:plus>
            <c:minus>
              <c:numRef>
                <c:f>Ative!$D$21:$D$219</c:f>
                <c:numCache>
                  <c:formatCode>General</c:formatCode>
                  <c:ptCount val="199"/>
                  <c:pt idx="0">
                    <c:v>4.0000000000000002E-4</c:v>
                  </c:pt>
                  <c:pt idx="1">
                    <c:v>1.1999999999999999E-3</c:v>
                  </c:pt>
                  <c:pt idx="2">
                    <c:v>5.0000000000000001E-4</c:v>
                  </c:pt>
                  <c:pt idx="4">
                    <c:v>8.0000000000000004E-4</c:v>
                  </c:pt>
                  <c:pt idx="5">
                    <c:v>5.9999999999999995E-4</c:v>
                  </c:pt>
                  <c:pt idx="6">
                    <c:v>2.0000000000000001E-4</c:v>
                  </c:pt>
                  <c:pt idx="7">
                    <c:v>1.6999999999999999E-3</c:v>
                  </c:pt>
                  <c:pt idx="8">
                    <c:v>1.4E-3</c:v>
                  </c:pt>
                  <c:pt idx="9">
                    <c:v>1.6999999999999999E-3</c:v>
                  </c:pt>
                  <c:pt idx="10">
                    <c:v>1.2999999999999999E-3</c:v>
                  </c:pt>
                  <c:pt idx="11">
                    <c:v>1.1000000000000001E-3</c:v>
                  </c:pt>
                  <c:pt idx="12">
                    <c:v>1.6000000000000001E-3</c:v>
                  </c:pt>
                  <c:pt idx="13">
                    <c:v>1.1999999999999999E-3</c:v>
                  </c:pt>
                  <c:pt idx="14">
                    <c:v>4.0000000000000002E-4</c:v>
                  </c:pt>
                  <c:pt idx="15">
                    <c:v>8.9999999999999998E-4</c:v>
                  </c:pt>
                  <c:pt idx="16">
                    <c:v>2E-3</c:v>
                  </c:pt>
                  <c:pt idx="17">
                    <c:v>6.0000000000000001E-3</c:v>
                  </c:pt>
                  <c:pt idx="18">
                    <c:v>5.0000000000000001E-3</c:v>
                  </c:pt>
                  <c:pt idx="19">
                    <c:v>4.0000000000000001E-3</c:v>
                  </c:pt>
                  <c:pt idx="20">
                    <c:v>2E-3</c:v>
                  </c:pt>
                  <c:pt idx="21">
                    <c:v>2E-3</c:v>
                  </c:pt>
                  <c:pt idx="22">
                    <c:v>5.0000000000000001E-3</c:v>
                  </c:pt>
                  <c:pt idx="23">
                    <c:v>4.0000000000000001E-3</c:v>
                  </c:pt>
                  <c:pt idx="24">
                    <c:v>4.0000000000000001E-3</c:v>
                  </c:pt>
                  <c:pt idx="25">
                    <c:v>7.0000000000000001E-3</c:v>
                  </c:pt>
                  <c:pt idx="26">
                    <c:v>4.0000000000000001E-3</c:v>
                  </c:pt>
                  <c:pt idx="27">
                    <c:v>3.0000000000000001E-3</c:v>
                  </c:pt>
                  <c:pt idx="28">
                    <c:v>4.0000000000000001E-3</c:v>
                  </c:pt>
                  <c:pt idx="29">
                    <c:v>4.0000000000000002E-4</c:v>
                  </c:pt>
                  <c:pt idx="30">
                    <c:v>4.0000000000000001E-3</c:v>
                  </c:pt>
                  <c:pt idx="31">
                    <c:v>4.0000000000000001E-3</c:v>
                  </c:pt>
                  <c:pt idx="32">
                    <c:v>7.0000000000000001E-3</c:v>
                  </c:pt>
                  <c:pt idx="33">
                    <c:v>1.2999999999999999E-3</c:v>
                  </c:pt>
                  <c:pt idx="34">
                    <c:v>1.6000000000000001E-3</c:v>
                  </c:pt>
                  <c:pt idx="35">
                    <c:v>5.9999999999999995E-4</c:v>
                  </c:pt>
                  <c:pt idx="36">
                    <c:v>5.9999999999999995E-4</c:v>
                  </c:pt>
                  <c:pt idx="37">
                    <c:v>1.1000000000000001E-3</c:v>
                  </c:pt>
                  <c:pt idx="38">
                    <c:v>8.0000000000000004E-4</c:v>
                  </c:pt>
                  <c:pt idx="39">
                    <c:v>1.1000000000000001E-3</c:v>
                  </c:pt>
                  <c:pt idx="40">
                    <c:v>1.8E-3</c:v>
                  </c:pt>
                  <c:pt idx="41">
                    <c:v>5.0000000000000001E-4</c:v>
                  </c:pt>
                  <c:pt idx="42">
                    <c:v>8.9999999999999998E-4</c:v>
                  </c:pt>
                  <c:pt idx="43">
                    <c:v>4.0000000000000002E-4</c:v>
                  </c:pt>
                  <c:pt idx="44">
                    <c:v>5.0000000000000001E-4</c:v>
                  </c:pt>
                  <c:pt idx="45">
                    <c:v>8.9999999999999998E-4</c:v>
                  </c:pt>
                  <c:pt idx="46">
                    <c:v>8.0000000000000004E-4</c:v>
                  </c:pt>
                  <c:pt idx="47">
                    <c:v>2.5000000000000001E-3</c:v>
                  </c:pt>
                  <c:pt idx="48">
                    <c:v>1.9E-3</c:v>
                  </c:pt>
                  <c:pt idx="49">
                    <c:v>8.9999999999999998E-4</c:v>
                  </c:pt>
                  <c:pt idx="50">
                    <c:v>1.1999999999999999E-3</c:v>
                  </c:pt>
                  <c:pt idx="51">
                    <c:v>4.0000000000000002E-4</c:v>
                  </c:pt>
                  <c:pt idx="52">
                    <c:v>5.0000000000000001E-4</c:v>
                  </c:pt>
                  <c:pt idx="53">
                    <c:v>2.0000000000000001E-4</c:v>
                  </c:pt>
                  <c:pt idx="54">
                    <c:v>2E-3</c:v>
                  </c:pt>
                  <c:pt idx="55">
                    <c:v>2.9999999999999997E-4</c:v>
                  </c:pt>
                  <c:pt idx="56">
                    <c:v>3.5000000000000001E-3</c:v>
                  </c:pt>
                  <c:pt idx="57">
                    <c:v>3.5000000000000001E-3</c:v>
                  </c:pt>
                  <c:pt idx="58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Ative!$F$21:$F$979</c:f>
              <c:numCache>
                <c:formatCode>General</c:formatCode>
                <c:ptCount val="959"/>
                <c:pt idx="0">
                  <c:v>-5373</c:v>
                </c:pt>
                <c:pt idx="1">
                  <c:v>-5210.5</c:v>
                </c:pt>
                <c:pt idx="2">
                  <c:v>-21</c:v>
                </c:pt>
                <c:pt idx="3">
                  <c:v>0</c:v>
                </c:pt>
                <c:pt idx="4">
                  <c:v>9.5</c:v>
                </c:pt>
                <c:pt idx="5">
                  <c:v>10</c:v>
                </c:pt>
                <c:pt idx="6">
                  <c:v>40</c:v>
                </c:pt>
                <c:pt idx="7">
                  <c:v>114.5</c:v>
                </c:pt>
                <c:pt idx="8">
                  <c:v>115</c:v>
                </c:pt>
                <c:pt idx="9">
                  <c:v>115.5</c:v>
                </c:pt>
                <c:pt idx="10">
                  <c:v>145.5</c:v>
                </c:pt>
                <c:pt idx="11">
                  <c:v>146</c:v>
                </c:pt>
                <c:pt idx="12">
                  <c:v>158.5</c:v>
                </c:pt>
                <c:pt idx="13">
                  <c:v>211</c:v>
                </c:pt>
                <c:pt idx="14">
                  <c:v>211.5</c:v>
                </c:pt>
                <c:pt idx="15">
                  <c:v>212</c:v>
                </c:pt>
                <c:pt idx="16">
                  <c:v>840</c:v>
                </c:pt>
                <c:pt idx="17">
                  <c:v>888.5</c:v>
                </c:pt>
                <c:pt idx="18">
                  <c:v>914.5</c:v>
                </c:pt>
                <c:pt idx="19">
                  <c:v>1010.5</c:v>
                </c:pt>
                <c:pt idx="20">
                  <c:v>1076</c:v>
                </c:pt>
                <c:pt idx="21">
                  <c:v>1076.5</c:v>
                </c:pt>
                <c:pt idx="22">
                  <c:v>1493</c:v>
                </c:pt>
                <c:pt idx="23">
                  <c:v>1537</c:v>
                </c:pt>
                <c:pt idx="24">
                  <c:v>2547</c:v>
                </c:pt>
                <c:pt idx="25">
                  <c:v>2569</c:v>
                </c:pt>
                <c:pt idx="26">
                  <c:v>2709</c:v>
                </c:pt>
                <c:pt idx="27">
                  <c:v>2722</c:v>
                </c:pt>
                <c:pt idx="28">
                  <c:v>2726.5</c:v>
                </c:pt>
                <c:pt idx="29">
                  <c:v>2822.5</c:v>
                </c:pt>
                <c:pt idx="30">
                  <c:v>2823</c:v>
                </c:pt>
                <c:pt idx="31">
                  <c:v>4477</c:v>
                </c:pt>
                <c:pt idx="32">
                  <c:v>4640</c:v>
                </c:pt>
                <c:pt idx="33">
                  <c:v>4915.5</c:v>
                </c:pt>
                <c:pt idx="34">
                  <c:v>4916</c:v>
                </c:pt>
                <c:pt idx="35">
                  <c:v>6583</c:v>
                </c:pt>
                <c:pt idx="36">
                  <c:v>7535.5</c:v>
                </c:pt>
                <c:pt idx="37">
                  <c:v>7536</c:v>
                </c:pt>
                <c:pt idx="38">
                  <c:v>10844.5</c:v>
                </c:pt>
                <c:pt idx="39">
                  <c:v>10845</c:v>
                </c:pt>
                <c:pt idx="40">
                  <c:v>11265.5</c:v>
                </c:pt>
                <c:pt idx="41">
                  <c:v>11266</c:v>
                </c:pt>
                <c:pt idx="42">
                  <c:v>13920.5</c:v>
                </c:pt>
                <c:pt idx="43">
                  <c:v>13921</c:v>
                </c:pt>
                <c:pt idx="44">
                  <c:v>13921.5</c:v>
                </c:pt>
                <c:pt idx="45">
                  <c:v>13964.5</c:v>
                </c:pt>
                <c:pt idx="46">
                  <c:v>13965</c:v>
                </c:pt>
                <c:pt idx="47">
                  <c:v>14008.5</c:v>
                </c:pt>
                <c:pt idx="48">
                  <c:v>14009</c:v>
                </c:pt>
                <c:pt idx="49">
                  <c:v>14223.5</c:v>
                </c:pt>
                <c:pt idx="50">
                  <c:v>14224</c:v>
                </c:pt>
                <c:pt idx="51">
                  <c:v>14225</c:v>
                </c:pt>
                <c:pt idx="52">
                  <c:v>14225.5</c:v>
                </c:pt>
                <c:pt idx="53">
                  <c:v>20439</c:v>
                </c:pt>
                <c:pt idx="54">
                  <c:v>22021.5</c:v>
                </c:pt>
                <c:pt idx="55">
                  <c:v>22022</c:v>
                </c:pt>
                <c:pt idx="56">
                  <c:v>28582</c:v>
                </c:pt>
                <c:pt idx="57">
                  <c:v>28582.5</c:v>
                </c:pt>
                <c:pt idx="58">
                  <c:v>28666.5</c:v>
                </c:pt>
              </c:numCache>
            </c:numRef>
          </c:xVal>
          <c:yVal>
            <c:numRef>
              <c:f>Ative!$H$21:$H$979</c:f>
              <c:numCache>
                <c:formatCode>General</c:formatCode>
                <c:ptCount val="95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45-458A-B1A8-C4BE1AD1C0F4}"/>
            </c:ext>
          </c:extLst>
        </c:ser>
        <c:ser>
          <c:idx val="1"/>
          <c:order val="1"/>
          <c:tx>
            <c:strRef>
              <c:f>Ative!$I$20:$I$20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Ative!$D$21:$D$979</c:f>
                <c:numCache>
                  <c:formatCode>General</c:formatCode>
                  <c:ptCount val="959"/>
                  <c:pt idx="0">
                    <c:v>4.0000000000000002E-4</c:v>
                  </c:pt>
                  <c:pt idx="1">
                    <c:v>1.1999999999999999E-3</c:v>
                  </c:pt>
                  <c:pt idx="2">
                    <c:v>5.0000000000000001E-4</c:v>
                  </c:pt>
                  <c:pt idx="4">
                    <c:v>8.0000000000000004E-4</c:v>
                  </c:pt>
                  <c:pt idx="5">
                    <c:v>5.9999999999999995E-4</c:v>
                  </c:pt>
                  <c:pt idx="6">
                    <c:v>2.0000000000000001E-4</c:v>
                  </c:pt>
                  <c:pt idx="7">
                    <c:v>1.6999999999999999E-3</c:v>
                  </c:pt>
                  <c:pt idx="8">
                    <c:v>1.4E-3</c:v>
                  </c:pt>
                  <c:pt idx="9">
                    <c:v>1.6999999999999999E-3</c:v>
                  </c:pt>
                  <c:pt idx="10">
                    <c:v>1.2999999999999999E-3</c:v>
                  </c:pt>
                  <c:pt idx="11">
                    <c:v>1.1000000000000001E-3</c:v>
                  </c:pt>
                  <c:pt idx="12">
                    <c:v>1.6000000000000001E-3</c:v>
                  </c:pt>
                  <c:pt idx="13">
                    <c:v>1.1999999999999999E-3</c:v>
                  </c:pt>
                  <c:pt idx="14">
                    <c:v>4.0000000000000002E-4</c:v>
                  </c:pt>
                  <c:pt idx="15">
                    <c:v>8.9999999999999998E-4</c:v>
                  </c:pt>
                  <c:pt idx="16">
                    <c:v>2E-3</c:v>
                  </c:pt>
                  <c:pt idx="17">
                    <c:v>6.0000000000000001E-3</c:v>
                  </c:pt>
                  <c:pt idx="18">
                    <c:v>5.0000000000000001E-3</c:v>
                  </c:pt>
                  <c:pt idx="19">
                    <c:v>4.0000000000000001E-3</c:v>
                  </c:pt>
                  <c:pt idx="20">
                    <c:v>2E-3</c:v>
                  </c:pt>
                  <c:pt idx="21">
                    <c:v>2E-3</c:v>
                  </c:pt>
                  <c:pt idx="22">
                    <c:v>5.0000000000000001E-3</c:v>
                  </c:pt>
                  <c:pt idx="23">
                    <c:v>4.0000000000000001E-3</c:v>
                  </c:pt>
                  <c:pt idx="24">
                    <c:v>4.0000000000000001E-3</c:v>
                  </c:pt>
                  <c:pt idx="25">
                    <c:v>7.0000000000000001E-3</c:v>
                  </c:pt>
                  <c:pt idx="26">
                    <c:v>4.0000000000000001E-3</c:v>
                  </c:pt>
                  <c:pt idx="27">
                    <c:v>3.0000000000000001E-3</c:v>
                  </c:pt>
                  <c:pt idx="28">
                    <c:v>4.0000000000000001E-3</c:v>
                  </c:pt>
                  <c:pt idx="29">
                    <c:v>4.0000000000000002E-4</c:v>
                  </c:pt>
                  <c:pt idx="30">
                    <c:v>4.0000000000000001E-3</c:v>
                  </c:pt>
                  <c:pt idx="31">
                    <c:v>4.0000000000000001E-3</c:v>
                  </c:pt>
                  <c:pt idx="32">
                    <c:v>7.0000000000000001E-3</c:v>
                  </c:pt>
                  <c:pt idx="33">
                    <c:v>1.2999999999999999E-3</c:v>
                  </c:pt>
                  <c:pt idx="34">
                    <c:v>1.6000000000000001E-3</c:v>
                  </c:pt>
                  <c:pt idx="35">
                    <c:v>5.9999999999999995E-4</c:v>
                  </c:pt>
                  <c:pt idx="36">
                    <c:v>5.9999999999999995E-4</c:v>
                  </c:pt>
                  <c:pt idx="37">
                    <c:v>1.1000000000000001E-3</c:v>
                  </c:pt>
                  <c:pt idx="38">
                    <c:v>8.0000000000000004E-4</c:v>
                  </c:pt>
                  <c:pt idx="39">
                    <c:v>1.1000000000000001E-3</c:v>
                  </c:pt>
                  <c:pt idx="40">
                    <c:v>1.8E-3</c:v>
                  </c:pt>
                  <c:pt idx="41">
                    <c:v>5.0000000000000001E-4</c:v>
                  </c:pt>
                  <c:pt idx="42">
                    <c:v>8.9999999999999998E-4</c:v>
                  </c:pt>
                  <c:pt idx="43">
                    <c:v>4.0000000000000002E-4</c:v>
                  </c:pt>
                  <c:pt idx="44">
                    <c:v>5.0000000000000001E-4</c:v>
                  </c:pt>
                  <c:pt idx="45">
                    <c:v>8.9999999999999998E-4</c:v>
                  </c:pt>
                  <c:pt idx="46">
                    <c:v>8.0000000000000004E-4</c:v>
                  </c:pt>
                  <c:pt idx="47">
                    <c:v>2.5000000000000001E-3</c:v>
                  </c:pt>
                  <c:pt idx="48">
                    <c:v>1.9E-3</c:v>
                  </c:pt>
                  <c:pt idx="49">
                    <c:v>8.9999999999999998E-4</c:v>
                  </c:pt>
                  <c:pt idx="50">
                    <c:v>1.1999999999999999E-3</c:v>
                  </c:pt>
                  <c:pt idx="51">
                    <c:v>4.0000000000000002E-4</c:v>
                  </c:pt>
                  <c:pt idx="52">
                    <c:v>5.0000000000000001E-4</c:v>
                  </c:pt>
                  <c:pt idx="53">
                    <c:v>2.0000000000000001E-4</c:v>
                  </c:pt>
                  <c:pt idx="54">
                    <c:v>2E-3</c:v>
                  </c:pt>
                  <c:pt idx="55">
                    <c:v>2.9999999999999997E-4</c:v>
                  </c:pt>
                  <c:pt idx="56">
                    <c:v>3.5000000000000001E-3</c:v>
                  </c:pt>
                  <c:pt idx="57">
                    <c:v>3.5000000000000001E-3</c:v>
                  </c:pt>
                  <c:pt idx="58">
                    <c:v>3.5000000000000001E-3</c:v>
                  </c:pt>
                </c:numCache>
              </c:numRef>
            </c:plus>
            <c:minus>
              <c:numRef>
                <c:f>Ative!$D$21:$D$979</c:f>
                <c:numCache>
                  <c:formatCode>General</c:formatCode>
                  <c:ptCount val="959"/>
                  <c:pt idx="0">
                    <c:v>4.0000000000000002E-4</c:v>
                  </c:pt>
                  <c:pt idx="1">
                    <c:v>1.1999999999999999E-3</c:v>
                  </c:pt>
                  <c:pt idx="2">
                    <c:v>5.0000000000000001E-4</c:v>
                  </c:pt>
                  <c:pt idx="4">
                    <c:v>8.0000000000000004E-4</c:v>
                  </c:pt>
                  <c:pt idx="5">
                    <c:v>5.9999999999999995E-4</c:v>
                  </c:pt>
                  <c:pt idx="6">
                    <c:v>2.0000000000000001E-4</c:v>
                  </c:pt>
                  <c:pt idx="7">
                    <c:v>1.6999999999999999E-3</c:v>
                  </c:pt>
                  <c:pt idx="8">
                    <c:v>1.4E-3</c:v>
                  </c:pt>
                  <c:pt idx="9">
                    <c:v>1.6999999999999999E-3</c:v>
                  </c:pt>
                  <c:pt idx="10">
                    <c:v>1.2999999999999999E-3</c:v>
                  </c:pt>
                  <c:pt idx="11">
                    <c:v>1.1000000000000001E-3</c:v>
                  </c:pt>
                  <c:pt idx="12">
                    <c:v>1.6000000000000001E-3</c:v>
                  </c:pt>
                  <c:pt idx="13">
                    <c:v>1.1999999999999999E-3</c:v>
                  </c:pt>
                  <c:pt idx="14">
                    <c:v>4.0000000000000002E-4</c:v>
                  </c:pt>
                  <c:pt idx="15">
                    <c:v>8.9999999999999998E-4</c:v>
                  </c:pt>
                  <c:pt idx="16">
                    <c:v>2E-3</c:v>
                  </c:pt>
                  <c:pt idx="17">
                    <c:v>6.0000000000000001E-3</c:v>
                  </c:pt>
                  <c:pt idx="18">
                    <c:v>5.0000000000000001E-3</c:v>
                  </c:pt>
                  <c:pt idx="19">
                    <c:v>4.0000000000000001E-3</c:v>
                  </c:pt>
                  <c:pt idx="20">
                    <c:v>2E-3</c:v>
                  </c:pt>
                  <c:pt idx="21">
                    <c:v>2E-3</c:v>
                  </c:pt>
                  <c:pt idx="22">
                    <c:v>5.0000000000000001E-3</c:v>
                  </c:pt>
                  <c:pt idx="23">
                    <c:v>4.0000000000000001E-3</c:v>
                  </c:pt>
                  <c:pt idx="24">
                    <c:v>4.0000000000000001E-3</c:v>
                  </c:pt>
                  <c:pt idx="25">
                    <c:v>7.0000000000000001E-3</c:v>
                  </c:pt>
                  <c:pt idx="26">
                    <c:v>4.0000000000000001E-3</c:v>
                  </c:pt>
                  <c:pt idx="27">
                    <c:v>3.0000000000000001E-3</c:v>
                  </c:pt>
                  <c:pt idx="28">
                    <c:v>4.0000000000000001E-3</c:v>
                  </c:pt>
                  <c:pt idx="29">
                    <c:v>4.0000000000000002E-4</c:v>
                  </c:pt>
                  <c:pt idx="30">
                    <c:v>4.0000000000000001E-3</c:v>
                  </c:pt>
                  <c:pt idx="31">
                    <c:v>4.0000000000000001E-3</c:v>
                  </c:pt>
                  <c:pt idx="32">
                    <c:v>7.0000000000000001E-3</c:v>
                  </c:pt>
                  <c:pt idx="33">
                    <c:v>1.2999999999999999E-3</c:v>
                  </c:pt>
                  <c:pt idx="34">
                    <c:v>1.6000000000000001E-3</c:v>
                  </c:pt>
                  <c:pt idx="35">
                    <c:v>5.9999999999999995E-4</c:v>
                  </c:pt>
                  <c:pt idx="36">
                    <c:v>5.9999999999999995E-4</c:v>
                  </c:pt>
                  <c:pt idx="37">
                    <c:v>1.1000000000000001E-3</c:v>
                  </c:pt>
                  <c:pt idx="38">
                    <c:v>8.0000000000000004E-4</c:v>
                  </c:pt>
                  <c:pt idx="39">
                    <c:v>1.1000000000000001E-3</c:v>
                  </c:pt>
                  <c:pt idx="40">
                    <c:v>1.8E-3</c:v>
                  </c:pt>
                  <c:pt idx="41">
                    <c:v>5.0000000000000001E-4</c:v>
                  </c:pt>
                  <c:pt idx="42">
                    <c:v>8.9999999999999998E-4</c:v>
                  </c:pt>
                  <c:pt idx="43">
                    <c:v>4.0000000000000002E-4</c:v>
                  </c:pt>
                  <c:pt idx="44">
                    <c:v>5.0000000000000001E-4</c:v>
                  </c:pt>
                  <c:pt idx="45">
                    <c:v>8.9999999999999998E-4</c:v>
                  </c:pt>
                  <c:pt idx="46">
                    <c:v>8.0000000000000004E-4</c:v>
                  </c:pt>
                  <c:pt idx="47">
                    <c:v>2.5000000000000001E-3</c:v>
                  </c:pt>
                  <c:pt idx="48">
                    <c:v>1.9E-3</c:v>
                  </c:pt>
                  <c:pt idx="49">
                    <c:v>8.9999999999999998E-4</c:v>
                  </c:pt>
                  <c:pt idx="50">
                    <c:v>1.1999999999999999E-3</c:v>
                  </c:pt>
                  <c:pt idx="51">
                    <c:v>4.0000000000000002E-4</c:v>
                  </c:pt>
                  <c:pt idx="52">
                    <c:v>5.0000000000000001E-4</c:v>
                  </c:pt>
                  <c:pt idx="53">
                    <c:v>2.0000000000000001E-4</c:v>
                  </c:pt>
                  <c:pt idx="54">
                    <c:v>2E-3</c:v>
                  </c:pt>
                  <c:pt idx="55">
                    <c:v>2.9999999999999997E-4</c:v>
                  </c:pt>
                  <c:pt idx="56">
                    <c:v>3.5000000000000001E-3</c:v>
                  </c:pt>
                  <c:pt idx="57">
                    <c:v>3.5000000000000001E-3</c:v>
                  </c:pt>
                  <c:pt idx="58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Ative!$F$21:$F$979</c:f>
              <c:numCache>
                <c:formatCode>General</c:formatCode>
                <c:ptCount val="959"/>
                <c:pt idx="0">
                  <c:v>-5373</c:v>
                </c:pt>
                <c:pt idx="1">
                  <c:v>-5210.5</c:v>
                </c:pt>
                <c:pt idx="2">
                  <c:v>-21</c:v>
                </c:pt>
                <c:pt idx="3">
                  <c:v>0</c:v>
                </c:pt>
                <c:pt idx="4">
                  <c:v>9.5</c:v>
                </c:pt>
                <c:pt idx="5">
                  <c:v>10</c:v>
                </c:pt>
                <c:pt idx="6">
                  <c:v>40</c:v>
                </c:pt>
                <c:pt idx="7">
                  <c:v>114.5</c:v>
                </c:pt>
                <c:pt idx="8">
                  <c:v>115</c:v>
                </c:pt>
                <c:pt idx="9">
                  <c:v>115.5</c:v>
                </c:pt>
                <c:pt idx="10">
                  <c:v>145.5</c:v>
                </c:pt>
                <c:pt idx="11">
                  <c:v>146</c:v>
                </c:pt>
                <c:pt idx="12">
                  <c:v>158.5</c:v>
                </c:pt>
                <c:pt idx="13">
                  <c:v>211</c:v>
                </c:pt>
                <c:pt idx="14">
                  <c:v>211.5</c:v>
                </c:pt>
                <c:pt idx="15">
                  <c:v>212</c:v>
                </c:pt>
                <c:pt idx="16">
                  <c:v>840</c:v>
                </c:pt>
                <c:pt idx="17">
                  <c:v>888.5</c:v>
                </c:pt>
                <c:pt idx="18">
                  <c:v>914.5</c:v>
                </c:pt>
                <c:pt idx="19">
                  <c:v>1010.5</c:v>
                </c:pt>
                <c:pt idx="20">
                  <c:v>1076</c:v>
                </c:pt>
                <c:pt idx="21">
                  <c:v>1076.5</c:v>
                </c:pt>
                <c:pt idx="22">
                  <c:v>1493</c:v>
                </c:pt>
                <c:pt idx="23">
                  <c:v>1537</c:v>
                </c:pt>
                <c:pt idx="24">
                  <c:v>2547</c:v>
                </c:pt>
                <c:pt idx="25">
                  <c:v>2569</c:v>
                </c:pt>
                <c:pt idx="26">
                  <c:v>2709</c:v>
                </c:pt>
                <c:pt idx="27">
                  <c:v>2722</c:v>
                </c:pt>
                <c:pt idx="28">
                  <c:v>2726.5</c:v>
                </c:pt>
                <c:pt idx="29">
                  <c:v>2822.5</c:v>
                </c:pt>
                <c:pt idx="30">
                  <c:v>2823</c:v>
                </c:pt>
                <c:pt idx="31">
                  <c:v>4477</c:v>
                </c:pt>
                <c:pt idx="32">
                  <c:v>4640</c:v>
                </c:pt>
                <c:pt idx="33">
                  <c:v>4915.5</c:v>
                </c:pt>
                <c:pt idx="34">
                  <c:v>4916</c:v>
                </c:pt>
                <c:pt idx="35">
                  <c:v>6583</c:v>
                </c:pt>
                <c:pt idx="36">
                  <c:v>7535.5</c:v>
                </c:pt>
                <c:pt idx="37">
                  <c:v>7536</c:v>
                </c:pt>
                <c:pt idx="38">
                  <c:v>10844.5</c:v>
                </c:pt>
                <c:pt idx="39">
                  <c:v>10845</c:v>
                </c:pt>
                <c:pt idx="40">
                  <c:v>11265.5</c:v>
                </c:pt>
                <c:pt idx="41">
                  <c:v>11266</c:v>
                </c:pt>
                <c:pt idx="42">
                  <c:v>13920.5</c:v>
                </c:pt>
                <c:pt idx="43">
                  <c:v>13921</c:v>
                </c:pt>
                <c:pt idx="44">
                  <c:v>13921.5</c:v>
                </c:pt>
                <c:pt idx="45">
                  <c:v>13964.5</c:v>
                </c:pt>
                <c:pt idx="46">
                  <c:v>13965</c:v>
                </c:pt>
                <c:pt idx="47">
                  <c:v>14008.5</c:v>
                </c:pt>
                <c:pt idx="48">
                  <c:v>14009</c:v>
                </c:pt>
                <c:pt idx="49">
                  <c:v>14223.5</c:v>
                </c:pt>
                <c:pt idx="50">
                  <c:v>14224</c:v>
                </c:pt>
                <c:pt idx="51">
                  <c:v>14225</c:v>
                </c:pt>
                <c:pt idx="52">
                  <c:v>14225.5</c:v>
                </c:pt>
                <c:pt idx="53">
                  <c:v>20439</c:v>
                </c:pt>
                <c:pt idx="54">
                  <c:v>22021.5</c:v>
                </c:pt>
                <c:pt idx="55">
                  <c:v>22022</c:v>
                </c:pt>
                <c:pt idx="56">
                  <c:v>28582</c:v>
                </c:pt>
                <c:pt idx="57">
                  <c:v>28582.5</c:v>
                </c:pt>
                <c:pt idx="58">
                  <c:v>28666.5</c:v>
                </c:pt>
              </c:numCache>
            </c:numRef>
          </c:xVal>
          <c:yVal>
            <c:numRef>
              <c:f>Ative!$I$21:$I$979</c:f>
              <c:numCache>
                <c:formatCode>General</c:formatCode>
                <c:ptCount val="959"/>
                <c:pt idx="16">
                  <c:v>1.2500000011641532E-3</c:v>
                </c:pt>
                <c:pt idx="17">
                  <c:v>-2.7481249999254942E-3</c:v>
                </c:pt>
                <c:pt idx="18">
                  <c:v>9.4693749997531995E-3</c:v>
                </c:pt>
                <c:pt idx="19">
                  <c:v>4.3493749981280416E-3</c:v>
                </c:pt>
                <c:pt idx="20">
                  <c:v>2.2550000066985376E-3</c:v>
                </c:pt>
                <c:pt idx="21">
                  <c:v>2.1687499975087121E-4</c:v>
                </c:pt>
                <c:pt idx="31">
                  <c:v>3.2875000761123374E-4</c:v>
                </c:pt>
                <c:pt idx="32">
                  <c:v>-6.5000000031432137E-3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45-458A-B1A8-C4BE1AD1C0F4}"/>
            </c:ext>
          </c:extLst>
        </c:ser>
        <c:ser>
          <c:idx val="3"/>
          <c:order val="2"/>
          <c:tx>
            <c:strRef>
              <c:f>Ative!$J$20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Ative!$D$21:$D$979</c:f>
                <c:numCache>
                  <c:formatCode>General</c:formatCode>
                  <c:ptCount val="959"/>
                  <c:pt idx="0">
                    <c:v>4.0000000000000002E-4</c:v>
                  </c:pt>
                  <c:pt idx="1">
                    <c:v>1.1999999999999999E-3</c:v>
                  </c:pt>
                  <c:pt idx="2">
                    <c:v>5.0000000000000001E-4</c:v>
                  </c:pt>
                  <c:pt idx="4">
                    <c:v>8.0000000000000004E-4</c:v>
                  </c:pt>
                  <c:pt idx="5">
                    <c:v>5.9999999999999995E-4</c:v>
                  </c:pt>
                  <c:pt idx="6">
                    <c:v>2.0000000000000001E-4</c:v>
                  </c:pt>
                  <c:pt idx="7">
                    <c:v>1.6999999999999999E-3</c:v>
                  </c:pt>
                  <c:pt idx="8">
                    <c:v>1.4E-3</c:v>
                  </c:pt>
                  <c:pt idx="9">
                    <c:v>1.6999999999999999E-3</c:v>
                  </c:pt>
                  <c:pt idx="10">
                    <c:v>1.2999999999999999E-3</c:v>
                  </c:pt>
                  <c:pt idx="11">
                    <c:v>1.1000000000000001E-3</c:v>
                  </c:pt>
                  <c:pt idx="12">
                    <c:v>1.6000000000000001E-3</c:v>
                  </c:pt>
                  <c:pt idx="13">
                    <c:v>1.1999999999999999E-3</c:v>
                  </c:pt>
                  <c:pt idx="14">
                    <c:v>4.0000000000000002E-4</c:v>
                  </c:pt>
                  <c:pt idx="15">
                    <c:v>8.9999999999999998E-4</c:v>
                  </c:pt>
                  <c:pt idx="16">
                    <c:v>2E-3</c:v>
                  </c:pt>
                  <c:pt idx="17">
                    <c:v>6.0000000000000001E-3</c:v>
                  </c:pt>
                  <c:pt idx="18">
                    <c:v>5.0000000000000001E-3</c:v>
                  </c:pt>
                  <c:pt idx="19">
                    <c:v>4.0000000000000001E-3</c:v>
                  </c:pt>
                  <c:pt idx="20">
                    <c:v>2E-3</c:v>
                  </c:pt>
                  <c:pt idx="21">
                    <c:v>2E-3</c:v>
                  </c:pt>
                  <c:pt idx="22">
                    <c:v>5.0000000000000001E-3</c:v>
                  </c:pt>
                  <c:pt idx="23">
                    <c:v>4.0000000000000001E-3</c:v>
                  </c:pt>
                  <c:pt idx="24">
                    <c:v>4.0000000000000001E-3</c:v>
                  </c:pt>
                  <c:pt idx="25">
                    <c:v>7.0000000000000001E-3</c:v>
                  </c:pt>
                  <c:pt idx="26">
                    <c:v>4.0000000000000001E-3</c:v>
                  </c:pt>
                  <c:pt idx="27">
                    <c:v>3.0000000000000001E-3</c:v>
                  </c:pt>
                  <c:pt idx="28">
                    <c:v>4.0000000000000001E-3</c:v>
                  </c:pt>
                  <c:pt idx="29">
                    <c:v>4.0000000000000002E-4</c:v>
                  </c:pt>
                  <c:pt idx="30">
                    <c:v>4.0000000000000001E-3</c:v>
                  </c:pt>
                  <c:pt idx="31">
                    <c:v>4.0000000000000001E-3</c:v>
                  </c:pt>
                  <c:pt idx="32">
                    <c:v>7.0000000000000001E-3</c:v>
                  </c:pt>
                  <c:pt idx="33">
                    <c:v>1.2999999999999999E-3</c:v>
                  </c:pt>
                  <c:pt idx="34">
                    <c:v>1.6000000000000001E-3</c:v>
                  </c:pt>
                  <c:pt idx="35">
                    <c:v>5.9999999999999995E-4</c:v>
                  </c:pt>
                  <c:pt idx="36">
                    <c:v>5.9999999999999995E-4</c:v>
                  </c:pt>
                  <c:pt idx="37">
                    <c:v>1.1000000000000001E-3</c:v>
                  </c:pt>
                  <c:pt idx="38">
                    <c:v>8.0000000000000004E-4</c:v>
                  </c:pt>
                  <c:pt idx="39">
                    <c:v>1.1000000000000001E-3</c:v>
                  </c:pt>
                  <c:pt idx="40">
                    <c:v>1.8E-3</c:v>
                  </c:pt>
                  <c:pt idx="41">
                    <c:v>5.0000000000000001E-4</c:v>
                  </c:pt>
                  <c:pt idx="42">
                    <c:v>8.9999999999999998E-4</c:v>
                  </c:pt>
                  <c:pt idx="43">
                    <c:v>4.0000000000000002E-4</c:v>
                  </c:pt>
                  <c:pt idx="44">
                    <c:v>5.0000000000000001E-4</c:v>
                  </c:pt>
                  <c:pt idx="45">
                    <c:v>8.9999999999999998E-4</c:v>
                  </c:pt>
                  <c:pt idx="46">
                    <c:v>8.0000000000000004E-4</c:v>
                  </c:pt>
                  <c:pt idx="47">
                    <c:v>2.5000000000000001E-3</c:v>
                  </c:pt>
                  <c:pt idx="48">
                    <c:v>1.9E-3</c:v>
                  </c:pt>
                  <c:pt idx="49">
                    <c:v>8.9999999999999998E-4</c:v>
                  </c:pt>
                  <c:pt idx="50">
                    <c:v>1.1999999999999999E-3</c:v>
                  </c:pt>
                  <c:pt idx="51">
                    <c:v>4.0000000000000002E-4</c:v>
                  </c:pt>
                  <c:pt idx="52">
                    <c:v>5.0000000000000001E-4</c:v>
                  </c:pt>
                  <c:pt idx="53">
                    <c:v>2.0000000000000001E-4</c:v>
                  </c:pt>
                  <c:pt idx="54">
                    <c:v>2E-3</c:v>
                  </c:pt>
                  <c:pt idx="55">
                    <c:v>2.9999999999999997E-4</c:v>
                  </c:pt>
                  <c:pt idx="56">
                    <c:v>3.5000000000000001E-3</c:v>
                  </c:pt>
                  <c:pt idx="57">
                    <c:v>3.5000000000000001E-3</c:v>
                  </c:pt>
                  <c:pt idx="58">
                    <c:v>3.5000000000000001E-3</c:v>
                  </c:pt>
                </c:numCache>
              </c:numRef>
            </c:plus>
            <c:minus>
              <c:numRef>
                <c:f>Ative!$D$21:$D$979</c:f>
                <c:numCache>
                  <c:formatCode>General</c:formatCode>
                  <c:ptCount val="959"/>
                  <c:pt idx="0">
                    <c:v>4.0000000000000002E-4</c:v>
                  </c:pt>
                  <c:pt idx="1">
                    <c:v>1.1999999999999999E-3</c:v>
                  </c:pt>
                  <c:pt idx="2">
                    <c:v>5.0000000000000001E-4</c:v>
                  </c:pt>
                  <c:pt idx="4">
                    <c:v>8.0000000000000004E-4</c:v>
                  </c:pt>
                  <c:pt idx="5">
                    <c:v>5.9999999999999995E-4</c:v>
                  </c:pt>
                  <c:pt idx="6">
                    <c:v>2.0000000000000001E-4</c:v>
                  </c:pt>
                  <c:pt idx="7">
                    <c:v>1.6999999999999999E-3</c:v>
                  </c:pt>
                  <c:pt idx="8">
                    <c:v>1.4E-3</c:v>
                  </c:pt>
                  <c:pt idx="9">
                    <c:v>1.6999999999999999E-3</c:v>
                  </c:pt>
                  <c:pt idx="10">
                    <c:v>1.2999999999999999E-3</c:v>
                  </c:pt>
                  <c:pt idx="11">
                    <c:v>1.1000000000000001E-3</c:v>
                  </c:pt>
                  <c:pt idx="12">
                    <c:v>1.6000000000000001E-3</c:v>
                  </c:pt>
                  <c:pt idx="13">
                    <c:v>1.1999999999999999E-3</c:v>
                  </c:pt>
                  <c:pt idx="14">
                    <c:v>4.0000000000000002E-4</c:v>
                  </c:pt>
                  <c:pt idx="15">
                    <c:v>8.9999999999999998E-4</c:v>
                  </c:pt>
                  <c:pt idx="16">
                    <c:v>2E-3</c:v>
                  </c:pt>
                  <c:pt idx="17">
                    <c:v>6.0000000000000001E-3</c:v>
                  </c:pt>
                  <c:pt idx="18">
                    <c:v>5.0000000000000001E-3</c:v>
                  </c:pt>
                  <c:pt idx="19">
                    <c:v>4.0000000000000001E-3</c:v>
                  </c:pt>
                  <c:pt idx="20">
                    <c:v>2E-3</c:v>
                  </c:pt>
                  <c:pt idx="21">
                    <c:v>2E-3</c:v>
                  </c:pt>
                  <c:pt idx="22">
                    <c:v>5.0000000000000001E-3</c:v>
                  </c:pt>
                  <c:pt idx="23">
                    <c:v>4.0000000000000001E-3</c:v>
                  </c:pt>
                  <c:pt idx="24">
                    <c:v>4.0000000000000001E-3</c:v>
                  </c:pt>
                  <c:pt idx="25">
                    <c:v>7.0000000000000001E-3</c:v>
                  </c:pt>
                  <c:pt idx="26">
                    <c:v>4.0000000000000001E-3</c:v>
                  </c:pt>
                  <c:pt idx="27">
                    <c:v>3.0000000000000001E-3</c:v>
                  </c:pt>
                  <c:pt idx="28">
                    <c:v>4.0000000000000001E-3</c:v>
                  </c:pt>
                  <c:pt idx="29">
                    <c:v>4.0000000000000002E-4</c:v>
                  </c:pt>
                  <c:pt idx="30">
                    <c:v>4.0000000000000001E-3</c:v>
                  </c:pt>
                  <c:pt idx="31">
                    <c:v>4.0000000000000001E-3</c:v>
                  </c:pt>
                  <c:pt idx="32">
                    <c:v>7.0000000000000001E-3</c:v>
                  </c:pt>
                  <c:pt idx="33">
                    <c:v>1.2999999999999999E-3</c:v>
                  </c:pt>
                  <c:pt idx="34">
                    <c:v>1.6000000000000001E-3</c:v>
                  </c:pt>
                  <c:pt idx="35">
                    <c:v>5.9999999999999995E-4</c:v>
                  </c:pt>
                  <c:pt idx="36">
                    <c:v>5.9999999999999995E-4</c:v>
                  </c:pt>
                  <c:pt idx="37">
                    <c:v>1.1000000000000001E-3</c:v>
                  </c:pt>
                  <c:pt idx="38">
                    <c:v>8.0000000000000004E-4</c:v>
                  </c:pt>
                  <c:pt idx="39">
                    <c:v>1.1000000000000001E-3</c:v>
                  </c:pt>
                  <c:pt idx="40">
                    <c:v>1.8E-3</c:v>
                  </c:pt>
                  <c:pt idx="41">
                    <c:v>5.0000000000000001E-4</c:v>
                  </c:pt>
                  <c:pt idx="42">
                    <c:v>8.9999999999999998E-4</c:v>
                  </c:pt>
                  <c:pt idx="43">
                    <c:v>4.0000000000000002E-4</c:v>
                  </c:pt>
                  <c:pt idx="44">
                    <c:v>5.0000000000000001E-4</c:v>
                  </c:pt>
                  <c:pt idx="45">
                    <c:v>8.9999999999999998E-4</c:v>
                  </c:pt>
                  <c:pt idx="46">
                    <c:v>8.0000000000000004E-4</c:v>
                  </c:pt>
                  <c:pt idx="47">
                    <c:v>2.5000000000000001E-3</c:v>
                  </c:pt>
                  <c:pt idx="48">
                    <c:v>1.9E-3</c:v>
                  </c:pt>
                  <c:pt idx="49">
                    <c:v>8.9999999999999998E-4</c:v>
                  </c:pt>
                  <c:pt idx="50">
                    <c:v>1.1999999999999999E-3</c:v>
                  </c:pt>
                  <c:pt idx="51">
                    <c:v>4.0000000000000002E-4</c:v>
                  </c:pt>
                  <c:pt idx="52">
                    <c:v>5.0000000000000001E-4</c:v>
                  </c:pt>
                  <c:pt idx="53">
                    <c:v>2.0000000000000001E-4</c:v>
                  </c:pt>
                  <c:pt idx="54">
                    <c:v>2E-3</c:v>
                  </c:pt>
                  <c:pt idx="55">
                    <c:v>2.9999999999999997E-4</c:v>
                  </c:pt>
                  <c:pt idx="56">
                    <c:v>3.5000000000000001E-3</c:v>
                  </c:pt>
                  <c:pt idx="57">
                    <c:v>3.5000000000000001E-3</c:v>
                  </c:pt>
                  <c:pt idx="58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Ative!$F$21:$F$979</c:f>
              <c:numCache>
                <c:formatCode>General</c:formatCode>
                <c:ptCount val="959"/>
                <c:pt idx="0">
                  <c:v>-5373</c:v>
                </c:pt>
                <c:pt idx="1">
                  <c:v>-5210.5</c:v>
                </c:pt>
                <c:pt idx="2">
                  <c:v>-21</c:v>
                </c:pt>
                <c:pt idx="3">
                  <c:v>0</c:v>
                </c:pt>
                <c:pt idx="4">
                  <c:v>9.5</c:v>
                </c:pt>
                <c:pt idx="5">
                  <c:v>10</c:v>
                </c:pt>
                <c:pt idx="6">
                  <c:v>40</c:v>
                </c:pt>
                <c:pt idx="7">
                  <c:v>114.5</c:v>
                </c:pt>
                <c:pt idx="8">
                  <c:v>115</c:v>
                </c:pt>
                <c:pt idx="9">
                  <c:v>115.5</c:v>
                </c:pt>
                <c:pt idx="10">
                  <c:v>145.5</c:v>
                </c:pt>
                <c:pt idx="11">
                  <c:v>146</c:v>
                </c:pt>
                <c:pt idx="12">
                  <c:v>158.5</c:v>
                </c:pt>
                <c:pt idx="13">
                  <c:v>211</c:v>
                </c:pt>
                <c:pt idx="14">
                  <c:v>211.5</c:v>
                </c:pt>
                <c:pt idx="15">
                  <c:v>212</c:v>
                </c:pt>
                <c:pt idx="16">
                  <c:v>840</c:v>
                </c:pt>
                <c:pt idx="17">
                  <c:v>888.5</c:v>
                </c:pt>
                <c:pt idx="18">
                  <c:v>914.5</c:v>
                </c:pt>
                <c:pt idx="19">
                  <c:v>1010.5</c:v>
                </c:pt>
                <c:pt idx="20">
                  <c:v>1076</c:v>
                </c:pt>
                <c:pt idx="21">
                  <c:v>1076.5</c:v>
                </c:pt>
                <c:pt idx="22">
                  <c:v>1493</c:v>
                </c:pt>
                <c:pt idx="23">
                  <c:v>1537</c:v>
                </c:pt>
                <c:pt idx="24">
                  <c:v>2547</c:v>
                </c:pt>
                <c:pt idx="25">
                  <c:v>2569</c:v>
                </c:pt>
                <c:pt idx="26">
                  <c:v>2709</c:v>
                </c:pt>
                <c:pt idx="27">
                  <c:v>2722</c:v>
                </c:pt>
                <c:pt idx="28">
                  <c:v>2726.5</c:v>
                </c:pt>
                <c:pt idx="29">
                  <c:v>2822.5</c:v>
                </c:pt>
                <c:pt idx="30">
                  <c:v>2823</c:v>
                </c:pt>
                <c:pt idx="31">
                  <c:v>4477</c:v>
                </c:pt>
                <c:pt idx="32">
                  <c:v>4640</c:v>
                </c:pt>
                <c:pt idx="33">
                  <c:v>4915.5</c:v>
                </c:pt>
                <c:pt idx="34">
                  <c:v>4916</c:v>
                </c:pt>
                <c:pt idx="35">
                  <c:v>6583</c:v>
                </c:pt>
                <c:pt idx="36">
                  <c:v>7535.5</c:v>
                </c:pt>
                <c:pt idx="37">
                  <c:v>7536</c:v>
                </c:pt>
                <c:pt idx="38">
                  <c:v>10844.5</c:v>
                </c:pt>
                <c:pt idx="39">
                  <c:v>10845</c:v>
                </c:pt>
                <c:pt idx="40">
                  <c:v>11265.5</c:v>
                </c:pt>
                <c:pt idx="41">
                  <c:v>11266</c:v>
                </c:pt>
                <c:pt idx="42">
                  <c:v>13920.5</c:v>
                </c:pt>
                <c:pt idx="43">
                  <c:v>13921</c:v>
                </c:pt>
                <c:pt idx="44">
                  <c:v>13921.5</c:v>
                </c:pt>
                <c:pt idx="45">
                  <c:v>13964.5</c:v>
                </c:pt>
                <c:pt idx="46">
                  <c:v>13965</c:v>
                </c:pt>
                <c:pt idx="47">
                  <c:v>14008.5</c:v>
                </c:pt>
                <c:pt idx="48">
                  <c:v>14009</c:v>
                </c:pt>
                <c:pt idx="49">
                  <c:v>14223.5</c:v>
                </c:pt>
                <c:pt idx="50">
                  <c:v>14224</c:v>
                </c:pt>
                <c:pt idx="51">
                  <c:v>14225</c:v>
                </c:pt>
                <c:pt idx="52">
                  <c:v>14225.5</c:v>
                </c:pt>
                <c:pt idx="53">
                  <c:v>20439</c:v>
                </c:pt>
                <c:pt idx="54">
                  <c:v>22021.5</c:v>
                </c:pt>
                <c:pt idx="55">
                  <c:v>22022</c:v>
                </c:pt>
                <c:pt idx="56">
                  <c:v>28582</c:v>
                </c:pt>
                <c:pt idx="57">
                  <c:v>28582.5</c:v>
                </c:pt>
                <c:pt idx="58">
                  <c:v>28666.5</c:v>
                </c:pt>
              </c:numCache>
            </c:numRef>
          </c:xVal>
          <c:yVal>
            <c:numRef>
              <c:f>Ative!$J$21:$J$979</c:f>
              <c:numCache>
                <c:formatCode>General</c:formatCode>
                <c:ptCount val="959"/>
                <c:pt idx="33">
                  <c:v>1.0931249998975545E-3</c:v>
                </c:pt>
                <c:pt idx="34">
                  <c:v>-1.2449999994714744E-3</c:v>
                </c:pt>
                <c:pt idx="38">
                  <c:v>-4.9312500050291419E-4</c:v>
                </c:pt>
                <c:pt idx="39">
                  <c:v>-2.9312499973457307E-3</c:v>
                </c:pt>
                <c:pt idx="42">
                  <c:v>-1.3381249955273233E-3</c:v>
                </c:pt>
                <c:pt idx="43">
                  <c:v>-1.5762499970151111E-3</c:v>
                </c:pt>
                <c:pt idx="44">
                  <c:v>-2.0143750007264316E-3</c:v>
                </c:pt>
                <c:pt idx="45">
                  <c:v>-5.9312499797670171E-4</c:v>
                </c:pt>
                <c:pt idx="46">
                  <c:v>-1.8312499960302375E-3</c:v>
                </c:pt>
                <c:pt idx="47">
                  <c:v>-4.8124995373655111E-5</c:v>
                </c:pt>
                <c:pt idx="48">
                  <c:v>-1.1862499959534034E-3</c:v>
                </c:pt>
                <c:pt idx="49">
                  <c:v>-1.2418749975040555E-3</c:v>
                </c:pt>
                <c:pt idx="50">
                  <c:v>-1.3800000015180558E-3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545-458A-B1A8-C4BE1AD1C0F4}"/>
            </c:ext>
          </c:extLst>
        </c:ser>
        <c:ser>
          <c:idx val="4"/>
          <c:order val="3"/>
          <c:tx>
            <c:strRef>
              <c:f>Ative!$K$20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Ative!$D$21:$D$979</c:f>
                <c:numCache>
                  <c:formatCode>General</c:formatCode>
                  <c:ptCount val="959"/>
                  <c:pt idx="0">
                    <c:v>4.0000000000000002E-4</c:v>
                  </c:pt>
                  <c:pt idx="1">
                    <c:v>1.1999999999999999E-3</c:v>
                  </c:pt>
                  <c:pt idx="2">
                    <c:v>5.0000000000000001E-4</c:v>
                  </c:pt>
                  <c:pt idx="4">
                    <c:v>8.0000000000000004E-4</c:v>
                  </c:pt>
                  <c:pt idx="5">
                    <c:v>5.9999999999999995E-4</c:v>
                  </c:pt>
                  <c:pt idx="6">
                    <c:v>2.0000000000000001E-4</c:v>
                  </c:pt>
                  <c:pt idx="7">
                    <c:v>1.6999999999999999E-3</c:v>
                  </c:pt>
                  <c:pt idx="8">
                    <c:v>1.4E-3</c:v>
                  </c:pt>
                  <c:pt idx="9">
                    <c:v>1.6999999999999999E-3</c:v>
                  </c:pt>
                  <c:pt idx="10">
                    <c:v>1.2999999999999999E-3</c:v>
                  </c:pt>
                  <c:pt idx="11">
                    <c:v>1.1000000000000001E-3</c:v>
                  </c:pt>
                  <c:pt idx="12">
                    <c:v>1.6000000000000001E-3</c:v>
                  </c:pt>
                  <c:pt idx="13">
                    <c:v>1.1999999999999999E-3</c:v>
                  </c:pt>
                  <c:pt idx="14">
                    <c:v>4.0000000000000002E-4</c:v>
                  </c:pt>
                  <c:pt idx="15">
                    <c:v>8.9999999999999998E-4</c:v>
                  </c:pt>
                  <c:pt idx="16">
                    <c:v>2E-3</c:v>
                  </c:pt>
                  <c:pt idx="17">
                    <c:v>6.0000000000000001E-3</c:v>
                  </c:pt>
                  <c:pt idx="18">
                    <c:v>5.0000000000000001E-3</c:v>
                  </c:pt>
                  <c:pt idx="19">
                    <c:v>4.0000000000000001E-3</c:v>
                  </c:pt>
                  <c:pt idx="20">
                    <c:v>2E-3</c:v>
                  </c:pt>
                  <c:pt idx="21">
                    <c:v>2E-3</c:v>
                  </c:pt>
                  <c:pt idx="22">
                    <c:v>5.0000000000000001E-3</c:v>
                  </c:pt>
                  <c:pt idx="23">
                    <c:v>4.0000000000000001E-3</c:v>
                  </c:pt>
                  <c:pt idx="24">
                    <c:v>4.0000000000000001E-3</c:v>
                  </c:pt>
                  <c:pt idx="25">
                    <c:v>7.0000000000000001E-3</c:v>
                  </c:pt>
                  <c:pt idx="26">
                    <c:v>4.0000000000000001E-3</c:v>
                  </c:pt>
                  <c:pt idx="27">
                    <c:v>3.0000000000000001E-3</c:v>
                  </c:pt>
                  <c:pt idx="28">
                    <c:v>4.0000000000000001E-3</c:v>
                  </c:pt>
                  <c:pt idx="29">
                    <c:v>4.0000000000000002E-4</c:v>
                  </c:pt>
                  <c:pt idx="30">
                    <c:v>4.0000000000000001E-3</c:v>
                  </c:pt>
                  <c:pt idx="31">
                    <c:v>4.0000000000000001E-3</c:v>
                  </c:pt>
                  <c:pt idx="32">
                    <c:v>7.0000000000000001E-3</c:v>
                  </c:pt>
                  <c:pt idx="33">
                    <c:v>1.2999999999999999E-3</c:v>
                  </c:pt>
                  <c:pt idx="34">
                    <c:v>1.6000000000000001E-3</c:v>
                  </c:pt>
                  <c:pt idx="35">
                    <c:v>5.9999999999999995E-4</c:v>
                  </c:pt>
                  <c:pt idx="36">
                    <c:v>5.9999999999999995E-4</c:v>
                  </c:pt>
                  <c:pt idx="37">
                    <c:v>1.1000000000000001E-3</c:v>
                  </c:pt>
                  <c:pt idx="38">
                    <c:v>8.0000000000000004E-4</c:v>
                  </c:pt>
                  <c:pt idx="39">
                    <c:v>1.1000000000000001E-3</c:v>
                  </c:pt>
                  <c:pt idx="40">
                    <c:v>1.8E-3</c:v>
                  </c:pt>
                  <c:pt idx="41">
                    <c:v>5.0000000000000001E-4</c:v>
                  </c:pt>
                  <c:pt idx="42">
                    <c:v>8.9999999999999998E-4</c:v>
                  </c:pt>
                  <c:pt idx="43">
                    <c:v>4.0000000000000002E-4</c:v>
                  </c:pt>
                  <c:pt idx="44">
                    <c:v>5.0000000000000001E-4</c:v>
                  </c:pt>
                  <c:pt idx="45">
                    <c:v>8.9999999999999998E-4</c:v>
                  </c:pt>
                  <c:pt idx="46">
                    <c:v>8.0000000000000004E-4</c:v>
                  </c:pt>
                  <c:pt idx="47">
                    <c:v>2.5000000000000001E-3</c:v>
                  </c:pt>
                  <c:pt idx="48">
                    <c:v>1.9E-3</c:v>
                  </c:pt>
                  <c:pt idx="49">
                    <c:v>8.9999999999999998E-4</c:v>
                  </c:pt>
                  <c:pt idx="50">
                    <c:v>1.1999999999999999E-3</c:v>
                  </c:pt>
                  <c:pt idx="51">
                    <c:v>4.0000000000000002E-4</c:v>
                  </c:pt>
                  <c:pt idx="52">
                    <c:v>5.0000000000000001E-4</c:v>
                  </c:pt>
                  <c:pt idx="53">
                    <c:v>2.0000000000000001E-4</c:v>
                  </c:pt>
                  <c:pt idx="54">
                    <c:v>2E-3</c:v>
                  </c:pt>
                  <c:pt idx="55">
                    <c:v>2.9999999999999997E-4</c:v>
                  </c:pt>
                  <c:pt idx="56">
                    <c:v>3.5000000000000001E-3</c:v>
                  </c:pt>
                  <c:pt idx="57">
                    <c:v>3.5000000000000001E-3</c:v>
                  </c:pt>
                  <c:pt idx="58">
                    <c:v>3.5000000000000001E-3</c:v>
                  </c:pt>
                </c:numCache>
              </c:numRef>
            </c:plus>
            <c:minus>
              <c:numRef>
                <c:f>Ative!$D$21:$D$979</c:f>
                <c:numCache>
                  <c:formatCode>General</c:formatCode>
                  <c:ptCount val="959"/>
                  <c:pt idx="0">
                    <c:v>4.0000000000000002E-4</c:v>
                  </c:pt>
                  <c:pt idx="1">
                    <c:v>1.1999999999999999E-3</c:v>
                  </c:pt>
                  <c:pt idx="2">
                    <c:v>5.0000000000000001E-4</c:v>
                  </c:pt>
                  <c:pt idx="4">
                    <c:v>8.0000000000000004E-4</c:v>
                  </c:pt>
                  <c:pt idx="5">
                    <c:v>5.9999999999999995E-4</c:v>
                  </c:pt>
                  <c:pt idx="6">
                    <c:v>2.0000000000000001E-4</c:v>
                  </c:pt>
                  <c:pt idx="7">
                    <c:v>1.6999999999999999E-3</c:v>
                  </c:pt>
                  <c:pt idx="8">
                    <c:v>1.4E-3</c:v>
                  </c:pt>
                  <c:pt idx="9">
                    <c:v>1.6999999999999999E-3</c:v>
                  </c:pt>
                  <c:pt idx="10">
                    <c:v>1.2999999999999999E-3</c:v>
                  </c:pt>
                  <c:pt idx="11">
                    <c:v>1.1000000000000001E-3</c:v>
                  </c:pt>
                  <c:pt idx="12">
                    <c:v>1.6000000000000001E-3</c:v>
                  </c:pt>
                  <c:pt idx="13">
                    <c:v>1.1999999999999999E-3</c:v>
                  </c:pt>
                  <c:pt idx="14">
                    <c:v>4.0000000000000002E-4</c:v>
                  </c:pt>
                  <c:pt idx="15">
                    <c:v>8.9999999999999998E-4</c:v>
                  </c:pt>
                  <c:pt idx="16">
                    <c:v>2E-3</c:v>
                  </c:pt>
                  <c:pt idx="17">
                    <c:v>6.0000000000000001E-3</c:v>
                  </c:pt>
                  <c:pt idx="18">
                    <c:v>5.0000000000000001E-3</c:v>
                  </c:pt>
                  <c:pt idx="19">
                    <c:v>4.0000000000000001E-3</c:v>
                  </c:pt>
                  <c:pt idx="20">
                    <c:v>2E-3</c:v>
                  </c:pt>
                  <c:pt idx="21">
                    <c:v>2E-3</c:v>
                  </c:pt>
                  <c:pt idx="22">
                    <c:v>5.0000000000000001E-3</c:v>
                  </c:pt>
                  <c:pt idx="23">
                    <c:v>4.0000000000000001E-3</c:v>
                  </c:pt>
                  <c:pt idx="24">
                    <c:v>4.0000000000000001E-3</c:v>
                  </c:pt>
                  <c:pt idx="25">
                    <c:v>7.0000000000000001E-3</c:v>
                  </c:pt>
                  <c:pt idx="26">
                    <c:v>4.0000000000000001E-3</c:v>
                  </c:pt>
                  <c:pt idx="27">
                    <c:v>3.0000000000000001E-3</c:v>
                  </c:pt>
                  <c:pt idx="28">
                    <c:v>4.0000000000000001E-3</c:v>
                  </c:pt>
                  <c:pt idx="29">
                    <c:v>4.0000000000000002E-4</c:v>
                  </c:pt>
                  <c:pt idx="30">
                    <c:v>4.0000000000000001E-3</c:v>
                  </c:pt>
                  <c:pt idx="31">
                    <c:v>4.0000000000000001E-3</c:v>
                  </c:pt>
                  <c:pt idx="32">
                    <c:v>7.0000000000000001E-3</c:v>
                  </c:pt>
                  <c:pt idx="33">
                    <c:v>1.2999999999999999E-3</c:v>
                  </c:pt>
                  <c:pt idx="34">
                    <c:v>1.6000000000000001E-3</c:v>
                  </c:pt>
                  <c:pt idx="35">
                    <c:v>5.9999999999999995E-4</c:v>
                  </c:pt>
                  <c:pt idx="36">
                    <c:v>5.9999999999999995E-4</c:v>
                  </c:pt>
                  <c:pt idx="37">
                    <c:v>1.1000000000000001E-3</c:v>
                  </c:pt>
                  <c:pt idx="38">
                    <c:v>8.0000000000000004E-4</c:v>
                  </c:pt>
                  <c:pt idx="39">
                    <c:v>1.1000000000000001E-3</c:v>
                  </c:pt>
                  <c:pt idx="40">
                    <c:v>1.8E-3</c:v>
                  </c:pt>
                  <c:pt idx="41">
                    <c:v>5.0000000000000001E-4</c:v>
                  </c:pt>
                  <c:pt idx="42">
                    <c:v>8.9999999999999998E-4</c:v>
                  </c:pt>
                  <c:pt idx="43">
                    <c:v>4.0000000000000002E-4</c:v>
                  </c:pt>
                  <c:pt idx="44">
                    <c:v>5.0000000000000001E-4</c:v>
                  </c:pt>
                  <c:pt idx="45">
                    <c:v>8.9999999999999998E-4</c:v>
                  </c:pt>
                  <c:pt idx="46">
                    <c:v>8.0000000000000004E-4</c:v>
                  </c:pt>
                  <c:pt idx="47">
                    <c:v>2.5000000000000001E-3</c:v>
                  </c:pt>
                  <c:pt idx="48">
                    <c:v>1.9E-3</c:v>
                  </c:pt>
                  <c:pt idx="49">
                    <c:v>8.9999999999999998E-4</c:v>
                  </c:pt>
                  <c:pt idx="50">
                    <c:v>1.1999999999999999E-3</c:v>
                  </c:pt>
                  <c:pt idx="51">
                    <c:v>4.0000000000000002E-4</c:v>
                  </c:pt>
                  <c:pt idx="52">
                    <c:v>5.0000000000000001E-4</c:v>
                  </c:pt>
                  <c:pt idx="53">
                    <c:v>2.0000000000000001E-4</c:v>
                  </c:pt>
                  <c:pt idx="54">
                    <c:v>2E-3</c:v>
                  </c:pt>
                  <c:pt idx="55">
                    <c:v>2.9999999999999997E-4</c:v>
                  </c:pt>
                  <c:pt idx="56">
                    <c:v>3.5000000000000001E-3</c:v>
                  </c:pt>
                  <c:pt idx="57">
                    <c:v>3.5000000000000001E-3</c:v>
                  </c:pt>
                  <c:pt idx="58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Ative!$F$21:$F$979</c:f>
              <c:numCache>
                <c:formatCode>General</c:formatCode>
                <c:ptCount val="959"/>
                <c:pt idx="0">
                  <c:v>-5373</c:v>
                </c:pt>
                <c:pt idx="1">
                  <c:v>-5210.5</c:v>
                </c:pt>
                <c:pt idx="2">
                  <c:v>-21</c:v>
                </c:pt>
                <c:pt idx="3">
                  <c:v>0</c:v>
                </c:pt>
                <c:pt idx="4">
                  <c:v>9.5</c:v>
                </c:pt>
                <c:pt idx="5">
                  <c:v>10</c:v>
                </c:pt>
                <c:pt idx="6">
                  <c:v>40</c:v>
                </c:pt>
                <c:pt idx="7">
                  <c:v>114.5</c:v>
                </c:pt>
                <c:pt idx="8">
                  <c:v>115</c:v>
                </c:pt>
                <c:pt idx="9">
                  <c:v>115.5</c:v>
                </c:pt>
                <c:pt idx="10">
                  <c:v>145.5</c:v>
                </c:pt>
                <c:pt idx="11">
                  <c:v>146</c:v>
                </c:pt>
                <c:pt idx="12">
                  <c:v>158.5</c:v>
                </c:pt>
                <c:pt idx="13">
                  <c:v>211</c:v>
                </c:pt>
                <c:pt idx="14">
                  <c:v>211.5</c:v>
                </c:pt>
                <c:pt idx="15">
                  <c:v>212</c:v>
                </c:pt>
                <c:pt idx="16">
                  <c:v>840</c:v>
                </c:pt>
                <c:pt idx="17">
                  <c:v>888.5</c:v>
                </c:pt>
                <c:pt idx="18">
                  <c:v>914.5</c:v>
                </c:pt>
                <c:pt idx="19">
                  <c:v>1010.5</c:v>
                </c:pt>
                <c:pt idx="20">
                  <c:v>1076</c:v>
                </c:pt>
                <c:pt idx="21">
                  <c:v>1076.5</c:v>
                </c:pt>
                <c:pt idx="22">
                  <c:v>1493</c:v>
                </c:pt>
                <c:pt idx="23">
                  <c:v>1537</c:v>
                </c:pt>
                <c:pt idx="24">
                  <c:v>2547</c:v>
                </c:pt>
                <c:pt idx="25">
                  <c:v>2569</c:v>
                </c:pt>
                <c:pt idx="26">
                  <c:v>2709</c:v>
                </c:pt>
                <c:pt idx="27">
                  <c:v>2722</c:v>
                </c:pt>
                <c:pt idx="28">
                  <c:v>2726.5</c:v>
                </c:pt>
                <c:pt idx="29">
                  <c:v>2822.5</c:v>
                </c:pt>
                <c:pt idx="30">
                  <c:v>2823</c:v>
                </c:pt>
                <c:pt idx="31">
                  <c:v>4477</c:v>
                </c:pt>
                <c:pt idx="32">
                  <c:v>4640</c:v>
                </c:pt>
                <c:pt idx="33">
                  <c:v>4915.5</c:v>
                </c:pt>
                <c:pt idx="34">
                  <c:v>4916</c:v>
                </c:pt>
                <c:pt idx="35">
                  <c:v>6583</c:v>
                </c:pt>
                <c:pt idx="36">
                  <c:v>7535.5</c:v>
                </c:pt>
                <c:pt idx="37">
                  <c:v>7536</c:v>
                </c:pt>
                <c:pt idx="38">
                  <c:v>10844.5</c:v>
                </c:pt>
                <c:pt idx="39">
                  <c:v>10845</c:v>
                </c:pt>
                <c:pt idx="40">
                  <c:v>11265.5</c:v>
                </c:pt>
                <c:pt idx="41">
                  <c:v>11266</c:v>
                </c:pt>
                <c:pt idx="42">
                  <c:v>13920.5</c:v>
                </c:pt>
                <c:pt idx="43">
                  <c:v>13921</c:v>
                </c:pt>
                <c:pt idx="44">
                  <c:v>13921.5</c:v>
                </c:pt>
                <c:pt idx="45">
                  <c:v>13964.5</c:v>
                </c:pt>
                <c:pt idx="46">
                  <c:v>13965</c:v>
                </c:pt>
                <c:pt idx="47">
                  <c:v>14008.5</c:v>
                </c:pt>
                <c:pt idx="48">
                  <c:v>14009</c:v>
                </c:pt>
                <c:pt idx="49">
                  <c:v>14223.5</c:v>
                </c:pt>
                <c:pt idx="50">
                  <c:v>14224</c:v>
                </c:pt>
                <c:pt idx="51">
                  <c:v>14225</c:v>
                </c:pt>
                <c:pt idx="52">
                  <c:v>14225.5</c:v>
                </c:pt>
                <c:pt idx="53">
                  <c:v>20439</c:v>
                </c:pt>
                <c:pt idx="54">
                  <c:v>22021.5</c:v>
                </c:pt>
                <c:pt idx="55">
                  <c:v>22022</c:v>
                </c:pt>
                <c:pt idx="56">
                  <c:v>28582</c:v>
                </c:pt>
                <c:pt idx="57">
                  <c:v>28582.5</c:v>
                </c:pt>
                <c:pt idx="58">
                  <c:v>28666.5</c:v>
                </c:pt>
              </c:numCache>
            </c:numRef>
          </c:xVal>
          <c:yVal>
            <c:numRef>
              <c:f>Ative!$K$21:$K$979</c:f>
              <c:numCache>
                <c:formatCode>General</c:formatCode>
                <c:ptCount val="959"/>
                <c:pt idx="0">
                  <c:v>-1.1087500024586916E-3</c:v>
                </c:pt>
                <c:pt idx="1">
                  <c:v>-1.1993749940302223E-3</c:v>
                </c:pt>
                <c:pt idx="2">
                  <c:v>1.0125000699190423E-4</c:v>
                </c:pt>
                <c:pt idx="3">
                  <c:v>0</c:v>
                </c:pt>
                <c:pt idx="4">
                  <c:v>2.7562499599298462E-4</c:v>
                </c:pt>
                <c:pt idx="5">
                  <c:v>3.7500001781154424E-5</c:v>
                </c:pt>
                <c:pt idx="6">
                  <c:v>-1.0499999989406206E-3</c:v>
                </c:pt>
                <c:pt idx="7">
                  <c:v>3.6937499680789188E-4</c:v>
                </c:pt>
                <c:pt idx="8">
                  <c:v>3.3125000481959432E-4</c:v>
                </c:pt>
                <c:pt idx="9">
                  <c:v>-6.8750014179386199E-6</c:v>
                </c:pt>
                <c:pt idx="10">
                  <c:v>7.0562499604420736E-4</c:v>
                </c:pt>
                <c:pt idx="11">
                  <c:v>9.6750000375322998E-4</c:v>
                </c:pt>
                <c:pt idx="12">
                  <c:v>8.1437500193715096E-4</c:v>
                </c:pt>
                <c:pt idx="13">
                  <c:v>5.1125000027241185E-4</c:v>
                </c:pt>
                <c:pt idx="14">
                  <c:v>1.7312500131083652E-4</c:v>
                </c:pt>
                <c:pt idx="15">
                  <c:v>-6.5000000176951289E-5</c:v>
                </c:pt>
                <c:pt idx="22">
                  <c:v>4.0587500043329783E-3</c:v>
                </c:pt>
                <c:pt idx="23">
                  <c:v>-1.1496249993797392E-2</c:v>
                </c:pt>
                <c:pt idx="24">
                  <c:v>2.491250001185108E-3</c:v>
                </c:pt>
                <c:pt idx="25">
                  <c:v>-7.8624999878229573E-4</c:v>
                </c:pt>
                <c:pt idx="26">
                  <c:v>5.5387500033248216E-3</c:v>
                </c:pt>
                <c:pt idx="27">
                  <c:v>1.2147500005085021E-2</c:v>
                </c:pt>
                <c:pt idx="29">
                  <c:v>7.8437499905703589E-4</c:v>
                </c:pt>
                <c:pt idx="30">
                  <c:v>-1.3537499980884604E-3</c:v>
                </c:pt>
                <c:pt idx="35">
                  <c:v>1.2462500017136335E-3</c:v>
                </c:pt>
                <c:pt idx="36">
                  <c:v>-8.8187499932246283E-4</c:v>
                </c:pt>
                <c:pt idx="37">
                  <c:v>-1.919999995152466E-3</c:v>
                </c:pt>
                <c:pt idx="40">
                  <c:v>9.0562499826774001E-4</c:v>
                </c:pt>
                <c:pt idx="41">
                  <c:v>-3.6324999964563176E-3</c:v>
                </c:pt>
                <c:pt idx="51">
                  <c:v>-8.562500006519258E-4</c:v>
                </c:pt>
                <c:pt idx="52">
                  <c:v>-2.7943749955738895E-3</c:v>
                </c:pt>
                <c:pt idx="53">
                  <c:v>-5.9737499977927655E-3</c:v>
                </c:pt>
                <c:pt idx="54">
                  <c:v>-6.3393750024260953E-3</c:v>
                </c:pt>
                <c:pt idx="55">
                  <c:v>-5.9774999972432852E-3</c:v>
                </c:pt>
                <c:pt idx="56">
                  <c:v>-2.9775000002700835E-3</c:v>
                </c:pt>
                <c:pt idx="57">
                  <c:v>-3.5156249941792339E-3</c:v>
                </c:pt>
                <c:pt idx="58">
                  <c:v>-3.6206250006216578E-3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545-458A-B1A8-C4BE1AD1C0F4}"/>
            </c:ext>
          </c:extLst>
        </c:ser>
        <c:ser>
          <c:idx val="2"/>
          <c:order val="4"/>
          <c:tx>
            <c:strRef>
              <c:f>Ative!$L$20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Ative!$D$21:$D$979</c:f>
                <c:numCache>
                  <c:formatCode>General</c:formatCode>
                  <c:ptCount val="959"/>
                  <c:pt idx="0">
                    <c:v>4.0000000000000002E-4</c:v>
                  </c:pt>
                  <c:pt idx="1">
                    <c:v>1.1999999999999999E-3</c:v>
                  </c:pt>
                  <c:pt idx="2">
                    <c:v>5.0000000000000001E-4</c:v>
                  </c:pt>
                  <c:pt idx="4">
                    <c:v>8.0000000000000004E-4</c:v>
                  </c:pt>
                  <c:pt idx="5">
                    <c:v>5.9999999999999995E-4</c:v>
                  </c:pt>
                  <c:pt idx="6">
                    <c:v>2.0000000000000001E-4</c:v>
                  </c:pt>
                  <c:pt idx="7">
                    <c:v>1.6999999999999999E-3</c:v>
                  </c:pt>
                  <c:pt idx="8">
                    <c:v>1.4E-3</c:v>
                  </c:pt>
                  <c:pt idx="9">
                    <c:v>1.6999999999999999E-3</c:v>
                  </c:pt>
                  <c:pt idx="10">
                    <c:v>1.2999999999999999E-3</c:v>
                  </c:pt>
                  <c:pt idx="11">
                    <c:v>1.1000000000000001E-3</c:v>
                  </c:pt>
                  <c:pt idx="12">
                    <c:v>1.6000000000000001E-3</c:v>
                  </c:pt>
                  <c:pt idx="13">
                    <c:v>1.1999999999999999E-3</c:v>
                  </c:pt>
                  <c:pt idx="14">
                    <c:v>4.0000000000000002E-4</c:v>
                  </c:pt>
                  <c:pt idx="15">
                    <c:v>8.9999999999999998E-4</c:v>
                  </c:pt>
                  <c:pt idx="16">
                    <c:v>2E-3</c:v>
                  </c:pt>
                  <c:pt idx="17">
                    <c:v>6.0000000000000001E-3</c:v>
                  </c:pt>
                  <c:pt idx="18">
                    <c:v>5.0000000000000001E-3</c:v>
                  </c:pt>
                  <c:pt idx="19">
                    <c:v>4.0000000000000001E-3</c:v>
                  </c:pt>
                  <c:pt idx="20">
                    <c:v>2E-3</c:v>
                  </c:pt>
                  <c:pt idx="21">
                    <c:v>2E-3</c:v>
                  </c:pt>
                  <c:pt idx="22">
                    <c:v>5.0000000000000001E-3</c:v>
                  </c:pt>
                  <c:pt idx="23">
                    <c:v>4.0000000000000001E-3</c:v>
                  </c:pt>
                  <c:pt idx="24">
                    <c:v>4.0000000000000001E-3</c:v>
                  </c:pt>
                  <c:pt idx="25">
                    <c:v>7.0000000000000001E-3</c:v>
                  </c:pt>
                  <c:pt idx="26">
                    <c:v>4.0000000000000001E-3</c:v>
                  </c:pt>
                  <c:pt idx="27">
                    <c:v>3.0000000000000001E-3</c:v>
                  </c:pt>
                  <c:pt idx="28">
                    <c:v>4.0000000000000001E-3</c:v>
                  </c:pt>
                  <c:pt idx="29">
                    <c:v>4.0000000000000002E-4</c:v>
                  </c:pt>
                  <c:pt idx="30">
                    <c:v>4.0000000000000001E-3</c:v>
                  </c:pt>
                  <c:pt idx="31">
                    <c:v>4.0000000000000001E-3</c:v>
                  </c:pt>
                  <c:pt idx="32">
                    <c:v>7.0000000000000001E-3</c:v>
                  </c:pt>
                  <c:pt idx="33">
                    <c:v>1.2999999999999999E-3</c:v>
                  </c:pt>
                  <c:pt idx="34">
                    <c:v>1.6000000000000001E-3</c:v>
                  </c:pt>
                  <c:pt idx="35">
                    <c:v>5.9999999999999995E-4</c:v>
                  </c:pt>
                  <c:pt idx="36">
                    <c:v>5.9999999999999995E-4</c:v>
                  </c:pt>
                  <c:pt idx="37">
                    <c:v>1.1000000000000001E-3</c:v>
                  </c:pt>
                  <c:pt idx="38">
                    <c:v>8.0000000000000004E-4</c:v>
                  </c:pt>
                  <c:pt idx="39">
                    <c:v>1.1000000000000001E-3</c:v>
                  </c:pt>
                  <c:pt idx="40">
                    <c:v>1.8E-3</c:v>
                  </c:pt>
                  <c:pt idx="41">
                    <c:v>5.0000000000000001E-4</c:v>
                  </c:pt>
                  <c:pt idx="42">
                    <c:v>8.9999999999999998E-4</c:v>
                  </c:pt>
                  <c:pt idx="43">
                    <c:v>4.0000000000000002E-4</c:v>
                  </c:pt>
                  <c:pt idx="44">
                    <c:v>5.0000000000000001E-4</c:v>
                  </c:pt>
                  <c:pt idx="45">
                    <c:v>8.9999999999999998E-4</c:v>
                  </c:pt>
                  <c:pt idx="46">
                    <c:v>8.0000000000000004E-4</c:v>
                  </c:pt>
                  <c:pt idx="47">
                    <c:v>2.5000000000000001E-3</c:v>
                  </c:pt>
                  <c:pt idx="48">
                    <c:v>1.9E-3</c:v>
                  </c:pt>
                  <c:pt idx="49">
                    <c:v>8.9999999999999998E-4</c:v>
                  </c:pt>
                  <c:pt idx="50">
                    <c:v>1.1999999999999999E-3</c:v>
                  </c:pt>
                  <c:pt idx="51">
                    <c:v>4.0000000000000002E-4</c:v>
                  </c:pt>
                  <c:pt idx="52">
                    <c:v>5.0000000000000001E-4</c:v>
                  </c:pt>
                  <c:pt idx="53">
                    <c:v>2.0000000000000001E-4</c:v>
                  </c:pt>
                  <c:pt idx="54">
                    <c:v>2E-3</c:v>
                  </c:pt>
                  <c:pt idx="55">
                    <c:v>2.9999999999999997E-4</c:v>
                  </c:pt>
                  <c:pt idx="56">
                    <c:v>3.5000000000000001E-3</c:v>
                  </c:pt>
                  <c:pt idx="57">
                    <c:v>3.5000000000000001E-3</c:v>
                  </c:pt>
                  <c:pt idx="58">
                    <c:v>3.5000000000000001E-3</c:v>
                  </c:pt>
                </c:numCache>
              </c:numRef>
            </c:plus>
            <c:minus>
              <c:numRef>
                <c:f>Ative!$D$21:$D$979</c:f>
                <c:numCache>
                  <c:formatCode>General</c:formatCode>
                  <c:ptCount val="959"/>
                  <c:pt idx="0">
                    <c:v>4.0000000000000002E-4</c:v>
                  </c:pt>
                  <c:pt idx="1">
                    <c:v>1.1999999999999999E-3</c:v>
                  </c:pt>
                  <c:pt idx="2">
                    <c:v>5.0000000000000001E-4</c:v>
                  </c:pt>
                  <c:pt idx="4">
                    <c:v>8.0000000000000004E-4</c:v>
                  </c:pt>
                  <c:pt idx="5">
                    <c:v>5.9999999999999995E-4</c:v>
                  </c:pt>
                  <c:pt idx="6">
                    <c:v>2.0000000000000001E-4</c:v>
                  </c:pt>
                  <c:pt idx="7">
                    <c:v>1.6999999999999999E-3</c:v>
                  </c:pt>
                  <c:pt idx="8">
                    <c:v>1.4E-3</c:v>
                  </c:pt>
                  <c:pt idx="9">
                    <c:v>1.6999999999999999E-3</c:v>
                  </c:pt>
                  <c:pt idx="10">
                    <c:v>1.2999999999999999E-3</c:v>
                  </c:pt>
                  <c:pt idx="11">
                    <c:v>1.1000000000000001E-3</c:v>
                  </c:pt>
                  <c:pt idx="12">
                    <c:v>1.6000000000000001E-3</c:v>
                  </c:pt>
                  <c:pt idx="13">
                    <c:v>1.1999999999999999E-3</c:v>
                  </c:pt>
                  <c:pt idx="14">
                    <c:v>4.0000000000000002E-4</c:v>
                  </c:pt>
                  <c:pt idx="15">
                    <c:v>8.9999999999999998E-4</c:v>
                  </c:pt>
                  <c:pt idx="16">
                    <c:v>2E-3</c:v>
                  </c:pt>
                  <c:pt idx="17">
                    <c:v>6.0000000000000001E-3</c:v>
                  </c:pt>
                  <c:pt idx="18">
                    <c:v>5.0000000000000001E-3</c:v>
                  </c:pt>
                  <c:pt idx="19">
                    <c:v>4.0000000000000001E-3</c:v>
                  </c:pt>
                  <c:pt idx="20">
                    <c:v>2E-3</c:v>
                  </c:pt>
                  <c:pt idx="21">
                    <c:v>2E-3</c:v>
                  </c:pt>
                  <c:pt idx="22">
                    <c:v>5.0000000000000001E-3</c:v>
                  </c:pt>
                  <c:pt idx="23">
                    <c:v>4.0000000000000001E-3</c:v>
                  </c:pt>
                  <c:pt idx="24">
                    <c:v>4.0000000000000001E-3</c:v>
                  </c:pt>
                  <c:pt idx="25">
                    <c:v>7.0000000000000001E-3</c:v>
                  </c:pt>
                  <c:pt idx="26">
                    <c:v>4.0000000000000001E-3</c:v>
                  </c:pt>
                  <c:pt idx="27">
                    <c:v>3.0000000000000001E-3</c:v>
                  </c:pt>
                  <c:pt idx="28">
                    <c:v>4.0000000000000001E-3</c:v>
                  </c:pt>
                  <c:pt idx="29">
                    <c:v>4.0000000000000002E-4</c:v>
                  </c:pt>
                  <c:pt idx="30">
                    <c:v>4.0000000000000001E-3</c:v>
                  </c:pt>
                  <c:pt idx="31">
                    <c:v>4.0000000000000001E-3</c:v>
                  </c:pt>
                  <c:pt idx="32">
                    <c:v>7.0000000000000001E-3</c:v>
                  </c:pt>
                  <c:pt idx="33">
                    <c:v>1.2999999999999999E-3</c:v>
                  </c:pt>
                  <c:pt idx="34">
                    <c:v>1.6000000000000001E-3</c:v>
                  </c:pt>
                  <c:pt idx="35">
                    <c:v>5.9999999999999995E-4</c:v>
                  </c:pt>
                  <c:pt idx="36">
                    <c:v>5.9999999999999995E-4</c:v>
                  </c:pt>
                  <c:pt idx="37">
                    <c:v>1.1000000000000001E-3</c:v>
                  </c:pt>
                  <c:pt idx="38">
                    <c:v>8.0000000000000004E-4</c:v>
                  </c:pt>
                  <c:pt idx="39">
                    <c:v>1.1000000000000001E-3</c:v>
                  </c:pt>
                  <c:pt idx="40">
                    <c:v>1.8E-3</c:v>
                  </c:pt>
                  <c:pt idx="41">
                    <c:v>5.0000000000000001E-4</c:v>
                  </c:pt>
                  <c:pt idx="42">
                    <c:v>8.9999999999999998E-4</c:v>
                  </c:pt>
                  <c:pt idx="43">
                    <c:v>4.0000000000000002E-4</c:v>
                  </c:pt>
                  <c:pt idx="44">
                    <c:v>5.0000000000000001E-4</c:v>
                  </c:pt>
                  <c:pt idx="45">
                    <c:v>8.9999999999999998E-4</c:v>
                  </c:pt>
                  <c:pt idx="46">
                    <c:v>8.0000000000000004E-4</c:v>
                  </c:pt>
                  <c:pt idx="47">
                    <c:v>2.5000000000000001E-3</c:v>
                  </c:pt>
                  <c:pt idx="48">
                    <c:v>1.9E-3</c:v>
                  </c:pt>
                  <c:pt idx="49">
                    <c:v>8.9999999999999998E-4</c:v>
                  </c:pt>
                  <c:pt idx="50">
                    <c:v>1.1999999999999999E-3</c:v>
                  </c:pt>
                  <c:pt idx="51">
                    <c:v>4.0000000000000002E-4</c:v>
                  </c:pt>
                  <c:pt idx="52">
                    <c:v>5.0000000000000001E-4</c:v>
                  </c:pt>
                  <c:pt idx="53">
                    <c:v>2.0000000000000001E-4</c:v>
                  </c:pt>
                  <c:pt idx="54">
                    <c:v>2E-3</c:v>
                  </c:pt>
                  <c:pt idx="55">
                    <c:v>2.9999999999999997E-4</c:v>
                  </c:pt>
                  <c:pt idx="56">
                    <c:v>3.5000000000000001E-3</c:v>
                  </c:pt>
                  <c:pt idx="57">
                    <c:v>3.5000000000000001E-3</c:v>
                  </c:pt>
                  <c:pt idx="58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Ative!$F$21:$F$979</c:f>
              <c:numCache>
                <c:formatCode>General</c:formatCode>
                <c:ptCount val="959"/>
                <c:pt idx="0">
                  <c:v>-5373</c:v>
                </c:pt>
                <c:pt idx="1">
                  <c:v>-5210.5</c:v>
                </c:pt>
                <c:pt idx="2">
                  <c:v>-21</c:v>
                </c:pt>
                <c:pt idx="3">
                  <c:v>0</c:v>
                </c:pt>
                <c:pt idx="4">
                  <c:v>9.5</c:v>
                </c:pt>
                <c:pt idx="5">
                  <c:v>10</c:v>
                </c:pt>
                <c:pt idx="6">
                  <c:v>40</c:v>
                </c:pt>
                <c:pt idx="7">
                  <c:v>114.5</c:v>
                </c:pt>
                <c:pt idx="8">
                  <c:v>115</c:v>
                </c:pt>
                <c:pt idx="9">
                  <c:v>115.5</c:v>
                </c:pt>
                <c:pt idx="10">
                  <c:v>145.5</c:v>
                </c:pt>
                <c:pt idx="11">
                  <c:v>146</c:v>
                </c:pt>
                <c:pt idx="12">
                  <c:v>158.5</c:v>
                </c:pt>
                <c:pt idx="13">
                  <c:v>211</c:v>
                </c:pt>
                <c:pt idx="14">
                  <c:v>211.5</c:v>
                </c:pt>
                <c:pt idx="15">
                  <c:v>212</c:v>
                </c:pt>
                <c:pt idx="16">
                  <c:v>840</c:v>
                </c:pt>
                <c:pt idx="17">
                  <c:v>888.5</c:v>
                </c:pt>
                <c:pt idx="18">
                  <c:v>914.5</c:v>
                </c:pt>
                <c:pt idx="19">
                  <c:v>1010.5</c:v>
                </c:pt>
                <c:pt idx="20">
                  <c:v>1076</c:v>
                </c:pt>
                <c:pt idx="21">
                  <c:v>1076.5</c:v>
                </c:pt>
                <c:pt idx="22">
                  <c:v>1493</c:v>
                </c:pt>
                <c:pt idx="23">
                  <c:v>1537</c:v>
                </c:pt>
                <c:pt idx="24">
                  <c:v>2547</c:v>
                </c:pt>
                <c:pt idx="25">
                  <c:v>2569</c:v>
                </c:pt>
                <c:pt idx="26">
                  <c:v>2709</c:v>
                </c:pt>
                <c:pt idx="27">
                  <c:v>2722</c:v>
                </c:pt>
                <c:pt idx="28">
                  <c:v>2726.5</c:v>
                </c:pt>
                <c:pt idx="29">
                  <c:v>2822.5</c:v>
                </c:pt>
                <c:pt idx="30">
                  <c:v>2823</c:v>
                </c:pt>
                <c:pt idx="31">
                  <c:v>4477</c:v>
                </c:pt>
                <c:pt idx="32">
                  <c:v>4640</c:v>
                </c:pt>
                <c:pt idx="33">
                  <c:v>4915.5</c:v>
                </c:pt>
                <c:pt idx="34">
                  <c:v>4916</c:v>
                </c:pt>
                <c:pt idx="35">
                  <c:v>6583</c:v>
                </c:pt>
                <c:pt idx="36">
                  <c:v>7535.5</c:v>
                </c:pt>
                <c:pt idx="37">
                  <c:v>7536</c:v>
                </c:pt>
                <c:pt idx="38">
                  <c:v>10844.5</c:v>
                </c:pt>
                <c:pt idx="39">
                  <c:v>10845</c:v>
                </c:pt>
                <c:pt idx="40">
                  <c:v>11265.5</c:v>
                </c:pt>
                <c:pt idx="41">
                  <c:v>11266</c:v>
                </c:pt>
                <c:pt idx="42">
                  <c:v>13920.5</c:v>
                </c:pt>
                <c:pt idx="43">
                  <c:v>13921</c:v>
                </c:pt>
                <c:pt idx="44">
                  <c:v>13921.5</c:v>
                </c:pt>
                <c:pt idx="45">
                  <c:v>13964.5</c:v>
                </c:pt>
                <c:pt idx="46">
                  <c:v>13965</c:v>
                </c:pt>
                <c:pt idx="47">
                  <c:v>14008.5</c:v>
                </c:pt>
                <c:pt idx="48">
                  <c:v>14009</c:v>
                </c:pt>
                <c:pt idx="49">
                  <c:v>14223.5</c:v>
                </c:pt>
                <c:pt idx="50">
                  <c:v>14224</c:v>
                </c:pt>
                <c:pt idx="51">
                  <c:v>14225</c:v>
                </c:pt>
                <c:pt idx="52">
                  <c:v>14225.5</c:v>
                </c:pt>
                <c:pt idx="53">
                  <c:v>20439</c:v>
                </c:pt>
                <c:pt idx="54">
                  <c:v>22021.5</c:v>
                </c:pt>
                <c:pt idx="55">
                  <c:v>22022</c:v>
                </c:pt>
                <c:pt idx="56">
                  <c:v>28582</c:v>
                </c:pt>
                <c:pt idx="57">
                  <c:v>28582.5</c:v>
                </c:pt>
                <c:pt idx="58">
                  <c:v>28666.5</c:v>
                </c:pt>
              </c:numCache>
            </c:numRef>
          </c:xVal>
          <c:yVal>
            <c:numRef>
              <c:f>Ative!$L$21:$L$979</c:f>
              <c:numCache>
                <c:formatCode>General</c:formatCode>
                <c:ptCount val="95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545-458A-B1A8-C4BE1AD1C0F4}"/>
            </c:ext>
          </c:extLst>
        </c:ser>
        <c:ser>
          <c:idx val="5"/>
          <c:order val="5"/>
          <c:tx>
            <c:strRef>
              <c:f>Ative!$M$20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Ative!$D$21:$D$979</c:f>
                <c:numCache>
                  <c:formatCode>General</c:formatCode>
                  <c:ptCount val="959"/>
                  <c:pt idx="0">
                    <c:v>4.0000000000000002E-4</c:v>
                  </c:pt>
                  <c:pt idx="1">
                    <c:v>1.1999999999999999E-3</c:v>
                  </c:pt>
                  <c:pt idx="2">
                    <c:v>5.0000000000000001E-4</c:v>
                  </c:pt>
                  <c:pt idx="4">
                    <c:v>8.0000000000000004E-4</c:v>
                  </c:pt>
                  <c:pt idx="5">
                    <c:v>5.9999999999999995E-4</c:v>
                  </c:pt>
                  <c:pt idx="6">
                    <c:v>2.0000000000000001E-4</c:v>
                  </c:pt>
                  <c:pt idx="7">
                    <c:v>1.6999999999999999E-3</c:v>
                  </c:pt>
                  <c:pt idx="8">
                    <c:v>1.4E-3</c:v>
                  </c:pt>
                  <c:pt idx="9">
                    <c:v>1.6999999999999999E-3</c:v>
                  </c:pt>
                  <c:pt idx="10">
                    <c:v>1.2999999999999999E-3</c:v>
                  </c:pt>
                  <c:pt idx="11">
                    <c:v>1.1000000000000001E-3</c:v>
                  </c:pt>
                  <c:pt idx="12">
                    <c:v>1.6000000000000001E-3</c:v>
                  </c:pt>
                  <c:pt idx="13">
                    <c:v>1.1999999999999999E-3</c:v>
                  </c:pt>
                  <c:pt idx="14">
                    <c:v>4.0000000000000002E-4</c:v>
                  </c:pt>
                  <c:pt idx="15">
                    <c:v>8.9999999999999998E-4</c:v>
                  </c:pt>
                  <c:pt idx="16">
                    <c:v>2E-3</c:v>
                  </c:pt>
                  <c:pt idx="17">
                    <c:v>6.0000000000000001E-3</c:v>
                  </c:pt>
                  <c:pt idx="18">
                    <c:v>5.0000000000000001E-3</c:v>
                  </c:pt>
                  <c:pt idx="19">
                    <c:v>4.0000000000000001E-3</c:v>
                  </c:pt>
                  <c:pt idx="20">
                    <c:v>2E-3</c:v>
                  </c:pt>
                  <c:pt idx="21">
                    <c:v>2E-3</c:v>
                  </c:pt>
                  <c:pt idx="22">
                    <c:v>5.0000000000000001E-3</c:v>
                  </c:pt>
                  <c:pt idx="23">
                    <c:v>4.0000000000000001E-3</c:v>
                  </c:pt>
                  <c:pt idx="24">
                    <c:v>4.0000000000000001E-3</c:v>
                  </c:pt>
                  <c:pt idx="25">
                    <c:v>7.0000000000000001E-3</c:v>
                  </c:pt>
                  <c:pt idx="26">
                    <c:v>4.0000000000000001E-3</c:v>
                  </c:pt>
                  <c:pt idx="27">
                    <c:v>3.0000000000000001E-3</c:v>
                  </c:pt>
                  <c:pt idx="28">
                    <c:v>4.0000000000000001E-3</c:v>
                  </c:pt>
                  <c:pt idx="29">
                    <c:v>4.0000000000000002E-4</c:v>
                  </c:pt>
                  <c:pt idx="30">
                    <c:v>4.0000000000000001E-3</c:v>
                  </c:pt>
                  <c:pt idx="31">
                    <c:v>4.0000000000000001E-3</c:v>
                  </c:pt>
                  <c:pt idx="32">
                    <c:v>7.0000000000000001E-3</c:v>
                  </c:pt>
                  <c:pt idx="33">
                    <c:v>1.2999999999999999E-3</c:v>
                  </c:pt>
                  <c:pt idx="34">
                    <c:v>1.6000000000000001E-3</c:v>
                  </c:pt>
                  <c:pt idx="35">
                    <c:v>5.9999999999999995E-4</c:v>
                  </c:pt>
                  <c:pt idx="36">
                    <c:v>5.9999999999999995E-4</c:v>
                  </c:pt>
                  <c:pt idx="37">
                    <c:v>1.1000000000000001E-3</c:v>
                  </c:pt>
                  <c:pt idx="38">
                    <c:v>8.0000000000000004E-4</c:v>
                  </c:pt>
                  <c:pt idx="39">
                    <c:v>1.1000000000000001E-3</c:v>
                  </c:pt>
                  <c:pt idx="40">
                    <c:v>1.8E-3</c:v>
                  </c:pt>
                  <c:pt idx="41">
                    <c:v>5.0000000000000001E-4</c:v>
                  </c:pt>
                  <c:pt idx="42">
                    <c:v>8.9999999999999998E-4</c:v>
                  </c:pt>
                  <c:pt idx="43">
                    <c:v>4.0000000000000002E-4</c:v>
                  </c:pt>
                  <c:pt idx="44">
                    <c:v>5.0000000000000001E-4</c:v>
                  </c:pt>
                  <c:pt idx="45">
                    <c:v>8.9999999999999998E-4</c:v>
                  </c:pt>
                  <c:pt idx="46">
                    <c:v>8.0000000000000004E-4</c:v>
                  </c:pt>
                  <c:pt idx="47">
                    <c:v>2.5000000000000001E-3</c:v>
                  </c:pt>
                  <c:pt idx="48">
                    <c:v>1.9E-3</c:v>
                  </c:pt>
                  <c:pt idx="49">
                    <c:v>8.9999999999999998E-4</c:v>
                  </c:pt>
                  <c:pt idx="50">
                    <c:v>1.1999999999999999E-3</c:v>
                  </c:pt>
                  <c:pt idx="51">
                    <c:v>4.0000000000000002E-4</c:v>
                  </c:pt>
                  <c:pt idx="52">
                    <c:v>5.0000000000000001E-4</c:v>
                  </c:pt>
                  <c:pt idx="53">
                    <c:v>2.0000000000000001E-4</c:v>
                  </c:pt>
                  <c:pt idx="54">
                    <c:v>2E-3</c:v>
                  </c:pt>
                  <c:pt idx="55">
                    <c:v>2.9999999999999997E-4</c:v>
                  </c:pt>
                  <c:pt idx="56">
                    <c:v>3.5000000000000001E-3</c:v>
                  </c:pt>
                  <c:pt idx="57">
                    <c:v>3.5000000000000001E-3</c:v>
                  </c:pt>
                  <c:pt idx="58">
                    <c:v>3.5000000000000001E-3</c:v>
                  </c:pt>
                </c:numCache>
              </c:numRef>
            </c:plus>
            <c:minus>
              <c:numRef>
                <c:f>Ative!$D$21:$D$979</c:f>
                <c:numCache>
                  <c:formatCode>General</c:formatCode>
                  <c:ptCount val="959"/>
                  <c:pt idx="0">
                    <c:v>4.0000000000000002E-4</c:v>
                  </c:pt>
                  <c:pt idx="1">
                    <c:v>1.1999999999999999E-3</c:v>
                  </c:pt>
                  <c:pt idx="2">
                    <c:v>5.0000000000000001E-4</c:v>
                  </c:pt>
                  <c:pt idx="4">
                    <c:v>8.0000000000000004E-4</c:v>
                  </c:pt>
                  <c:pt idx="5">
                    <c:v>5.9999999999999995E-4</c:v>
                  </c:pt>
                  <c:pt idx="6">
                    <c:v>2.0000000000000001E-4</c:v>
                  </c:pt>
                  <c:pt idx="7">
                    <c:v>1.6999999999999999E-3</c:v>
                  </c:pt>
                  <c:pt idx="8">
                    <c:v>1.4E-3</c:v>
                  </c:pt>
                  <c:pt idx="9">
                    <c:v>1.6999999999999999E-3</c:v>
                  </c:pt>
                  <c:pt idx="10">
                    <c:v>1.2999999999999999E-3</c:v>
                  </c:pt>
                  <c:pt idx="11">
                    <c:v>1.1000000000000001E-3</c:v>
                  </c:pt>
                  <c:pt idx="12">
                    <c:v>1.6000000000000001E-3</c:v>
                  </c:pt>
                  <c:pt idx="13">
                    <c:v>1.1999999999999999E-3</c:v>
                  </c:pt>
                  <c:pt idx="14">
                    <c:v>4.0000000000000002E-4</c:v>
                  </c:pt>
                  <c:pt idx="15">
                    <c:v>8.9999999999999998E-4</c:v>
                  </c:pt>
                  <c:pt idx="16">
                    <c:v>2E-3</c:v>
                  </c:pt>
                  <c:pt idx="17">
                    <c:v>6.0000000000000001E-3</c:v>
                  </c:pt>
                  <c:pt idx="18">
                    <c:v>5.0000000000000001E-3</c:v>
                  </c:pt>
                  <c:pt idx="19">
                    <c:v>4.0000000000000001E-3</c:v>
                  </c:pt>
                  <c:pt idx="20">
                    <c:v>2E-3</c:v>
                  </c:pt>
                  <c:pt idx="21">
                    <c:v>2E-3</c:v>
                  </c:pt>
                  <c:pt idx="22">
                    <c:v>5.0000000000000001E-3</c:v>
                  </c:pt>
                  <c:pt idx="23">
                    <c:v>4.0000000000000001E-3</c:v>
                  </c:pt>
                  <c:pt idx="24">
                    <c:v>4.0000000000000001E-3</c:v>
                  </c:pt>
                  <c:pt idx="25">
                    <c:v>7.0000000000000001E-3</c:v>
                  </c:pt>
                  <c:pt idx="26">
                    <c:v>4.0000000000000001E-3</c:v>
                  </c:pt>
                  <c:pt idx="27">
                    <c:v>3.0000000000000001E-3</c:v>
                  </c:pt>
                  <c:pt idx="28">
                    <c:v>4.0000000000000001E-3</c:v>
                  </c:pt>
                  <c:pt idx="29">
                    <c:v>4.0000000000000002E-4</c:v>
                  </c:pt>
                  <c:pt idx="30">
                    <c:v>4.0000000000000001E-3</c:v>
                  </c:pt>
                  <c:pt idx="31">
                    <c:v>4.0000000000000001E-3</c:v>
                  </c:pt>
                  <c:pt idx="32">
                    <c:v>7.0000000000000001E-3</c:v>
                  </c:pt>
                  <c:pt idx="33">
                    <c:v>1.2999999999999999E-3</c:v>
                  </c:pt>
                  <c:pt idx="34">
                    <c:v>1.6000000000000001E-3</c:v>
                  </c:pt>
                  <c:pt idx="35">
                    <c:v>5.9999999999999995E-4</c:v>
                  </c:pt>
                  <c:pt idx="36">
                    <c:v>5.9999999999999995E-4</c:v>
                  </c:pt>
                  <c:pt idx="37">
                    <c:v>1.1000000000000001E-3</c:v>
                  </c:pt>
                  <c:pt idx="38">
                    <c:v>8.0000000000000004E-4</c:v>
                  </c:pt>
                  <c:pt idx="39">
                    <c:v>1.1000000000000001E-3</c:v>
                  </c:pt>
                  <c:pt idx="40">
                    <c:v>1.8E-3</c:v>
                  </c:pt>
                  <c:pt idx="41">
                    <c:v>5.0000000000000001E-4</c:v>
                  </c:pt>
                  <c:pt idx="42">
                    <c:v>8.9999999999999998E-4</c:v>
                  </c:pt>
                  <c:pt idx="43">
                    <c:v>4.0000000000000002E-4</c:v>
                  </c:pt>
                  <c:pt idx="44">
                    <c:v>5.0000000000000001E-4</c:v>
                  </c:pt>
                  <c:pt idx="45">
                    <c:v>8.9999999999999998E-4</c:v>
                  </c:pt>
                  <c:pt idx="46">
                    <c:v>8.0000000000000004E-4</c:v>
                  </c:pt>
                  <c:pt idx="47">
                    <c:v>2.5000000000000001E-3</c:v>
                  </c:pt>
                  <c:pt idx="48">
                    <c:v>1.9E-3</c:v>
                  </c:pt>
                  <c:pt idx="49">
                    <c:v>8.9999999999999998E-4</c:v>
                  </c:pt>
                  <c:pt idx="50">
                    <c:v>1.1999999999999999E-3</c:v>
                  </c:pt>
                  <c:pt idx="51">
                    <c:v>4.0000000000000002E-4</c:v>
                  </c:pt>
                  <c:pt idx="52">
                    <c:v>5.0000000000000001E-4</c:v>
                  </c:pt>
                  <c:pt idx="53">
                    <c:v>2.0000000000000001E-4</c:v>
                  </c:pt>
                  <c:pt idx="54">
                    <c:v>2E-3</c:v>
                  </c:pt>
                  <c:pt idx="55">
                    <c:v>2.9999999999999997E-4</c:v>
                  </c:pt>
                  <c:pt idx="56">
                    <c:v>3.5000000000000001E-3</c:v>
                  </c:pt>
                  <c:pt idx="57">
                    <c:v>3.5000000000000001E-3</c:v>
                  </c:pt>
                  <c:pt idx="58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Ative!$F$21:$F$979</c:f>
              <c:numCache>
                <c:formatCode>General</c:formatCode>
                <c:ptCount val="959"/>
                <c:pt idx="0">
                  <c:v>-5373</c:v>
                </c:pt>
                <c:pt idx="1">
                  <c:v>-5210.5</c:v>
                </c:pt>
                <c:pt idx="2">
                  <c:v>-21</c:v>
                </c:pt>
                <c:pt idx="3">
                  <c:v>0</c:v>
                </c:pt>
                <c:pt idx="4">
                  <c:v>9.5</c:v>
                </c:pt>
                <c:pt idx="5">
                  <c:v>10</c:v>
                </c:pt>
                <c:pt idx="6">
                  <c:v>40</c:v>
                </c:pt>
                <c:pt idx="7">
                  <c:v>114.5</c:v>
                </c:pt>
                <c:pt idx="8">
                  <c:v>115</c:v>
                </c:pt>
                <c:pt idx="9">
                  <c:v>115.5</c:v>
                </c:pt>
                <c:pt idx="10">
                  <c:v>145.5</c:v>
                </c:pt>
                <c:pt idx="11">
                  <c:v>146</c:v>
                </c:pt>
                <c:pt idx="12">
                  <c:v>158.5</c:v>
                </c:pt>
                <c:pt idx="13">
                  <c:v>211</c:v>
                </c:pt>
                <c:pt idx="14">
                  <c:v>211.5</c:v>
                </c:pt>
                <c:pt idx="15">
                  <c:v>212</c:v>
                </c:pt>
                <c:pt idx="16">
                  <c:v>840</c:v>
                </c:pt>
                <c:pt idx="17">
                  <c:v>888.5</c:v>
                </c:pt>
                <c:pt idx="18">
                  <c:v>914.5</c:v>
                </c:pt>
                <c:pt idx="19">
                  <c:v>1010.5</c:v>
                </c:pt>
                <c:pt idx="20">
                  <c:v>1076</c:v>
                </c:pt>
                <c:pt idx="21">
                  <c:v>1076.5</c:v>
                </c:pt>
                <c:pt idx="22">
                  <c:v>1493</c:v>
                </c:pt>
                <c:pt idx="23">
                  <c:v>1537</c:v>
                </c:pt>
                <c:pt idx="24">
                  <c:v>2547</c:v>
                </c:pt>
                <c:pt idx="25">
                  <c:v>2569</c:v>
                </c:pt>
                <c:pt idx="26">
                  <c:v>2709</c:v>
                </c:pt>
                <c:pt idx="27">
                  <c:v>2722</c:v>
                </c:pt>
                <c:pt idx="28">
                  <c:v>2726.5</c:v>
                </c:pt>
                <c:pt idx="29">
                  <c:v>2822.5</c:v>
                </c:pt>
                <c:pt idx="30">
                  <c:v>2823</c:v>
                </c:pt>
                <c:pt idx="31">
                  <c:v>4477</c:v>
                </c:pt>
                <c:pt idx="32">
                  <c:v>4640</c:v>
                </c:pt>
                <c:pt idx="33">
                  <c:v>4915.5</c:v>
                </c:pt>
                <c:pt idx="34">
                  <c:v>4916</c:v>
                </c:pt>
                <c:pt idx="35">
                  <c:v>6583</c:v>
                </c:pt>
                <c:pt idx="36">
                  <c:v>7535.5</c:v>
                </c:pt>
                <c:pt idx="37">
                  <c:v>7536</c:v>
                </c:pt>
                <c:pt idx="38">
                  <c:v>10844.5</c:v>
                </c:pt>
                <c:pt idx="39">
                  <c:v>10845</c:v>
                </c:pt>
                <c:pt idx="40">
                  <c:v>11265.5</c:v>
                </c:pt>
                <c:pt idx="41">
                  <c:v>11266</c:v>
                </c:pt>
                <c:pt idx="42">
                  <c:v>13920.5</c:v>
                </c:pt>
                <c:pt idx="43">
                  <c:v>13921</c:v>
                </c:pt>
                <c:pt idx="44">
                  <c:v>13921.5</c:v>
                </c:pt>
                <c:pt idx="45">
                  <c:v>13964.5</c:v>
                </c:pt>
                <c:pt idx="46">
                  <c:v>13965</c:v>
                </c:pt>
                <c:pt idx="47">
                  <c:v>14008.5</c:v>
                </c:pt>
                <c:pt idx="48">
                  <c:v>14009</c:v>
                </c:pt>
                <c:pt idx="49">
                  <c:v>14223.5</c:v>
                </c:pt>
                <c:pt idx="50">
                  <c:v>14224</c:v>
                </c:pt>
                <c:pt idx="51">
                  <c:v>14225</c:v>
                </c:pt>
                <c:pt idx="52">
                  <c:v>14225.5</c:v>
                </c:pt>
                <c:pt idx="53">
                  <c:v>20439</c:v>
                </c:pt>
                <c:pt idx="54">
                  <c:v>22021.5</c:v>
                </c:pt>
                <c:pt idx="55">
                  <c:v>22022</c:v>
                </c:pt>
                <c:pt idx="56">
                  <c:v>28582</c:v>
                </c:pt>
                <c:pt idx="57">
                  <c:v>28582.5</c:v>
                </c:pt>
                <c:pt idx="58">
                  <c:v>28666.5</c:v>
                </c:pt>
              </c:numCache>
            </c:numRef>
          </c:xVal>
          <c:yVal>
            <c:numRef>
              <c:f>Ative!$M$21:$M$979</c:f>
              <c:numCache>
                <c:formatCode>General</c:formatCode>
                <c:ptCount val="95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545-458A-B1A8-C4BE1AD1C0F4}"/>
            </c:ext>
          </c:extLst>
        </c:ser>
        <c:ser>
          <c:idx val="6"/>
          <c:order val="6"/>
          <c:tx>
            <c:strRef>
              <c:f>Ative!$N$20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Ative!$D$21:$D$979</c:f>
                <c:numCache>
                  <c:formatCode>General</c:formatCode>
                  <c:ptCount val="959"/>
                  <c:pt idx="0">
                    <c:v>4.0000000000000002E-4</c:v>
                  </c:pt>
                  <c:pt idx="1">
                    <c:v>1.1999999999999999E-3</c:v>
                  </c:pt>
                  <c:pt idx="2">
                    <c:v>5.0000000000000001E-4</c:v>
                  </c:pt>
                  <c:pt idx="4">
                    <c:v>8.0000000000000004E-4</c:v>
                  </c:pt>
                  <c:pt idx="5">
                    <c:v>5.9999999999999995E-4</c:v>
                  </c:pt>
                  <c:pt idx="6">
                    <c:v>2.0000000000000001E-4</c:v>
                  </c:pt>
                  <c:pt idx="7">
                    <c:v>1.6999999999999999E-3</c:v>
                  </c:pt>
                  <c:pt idx="8">
                    <c:v>1.4E-3</c:v>
                  </c:pt>
                  <c:pt idx="9">
                    <c:v>1.6999999999999999E-3</c:v>
                  </c:pt>
                  <c:pt idx="10">
                    <c:v>1.2999999999999999E-3</c:v>
                  </c:pt>
                  <c:pt idx="11">
                    <c:v>1.1000000000000001E-3</c:v>
                  </c:pt>
                  <c:pt idx="12">
                    <c:v>1.6000000000000001E-3</c:v>
                  </c:pt>
                  <c:pt idx="13">
                    <c:v>1.1999999999999999E-3</c:v>
                  </c:pt>
                  <c:pt idx="14">
                    <c:v>4.0000000000000002E-4</c:v>
                  </c:pt>
                  <c:pt idx="15">
                    <c:v>8.9999999999999998E-4</c:v>
                  </c:pt>
                  <c:pt idx="16">
                    <c:v>2E-3</c:v>
                  </c:pt>
                  <c:pt idx="17">
                    <c:v>6.0000000000000001E-3</c:v>
                  </c:pt>
                  <c:pt idx="18">
                    <c:v>5.0000000000000001E-3</c:v>
                  </c:pt>
                  <c:pt idx="19">
                    <c:v>4.0000000000000001E-3</c:v>
                  </c:pt>
                  <c:pt idx="20">
                    <c:v>2E-3</c:v>
                  </c:pt>
                  <c:pt idx="21">
                    <c:v>2E-3</c:v>
                  </c:pt>
                  <c:pt idx="22">
                    <c:v>5.0000000000000001E-3</c:v>
                  </c:pt>
                  <c:pt idx="23">
                    <c:v>4.0000000000000001E-3</c:v>
                  </c:pt>
                  <c:pt idx="24">
                    <c:v>4.0000000000000001E-3</c:v>
                  </c:pt>
                  <c:pt idx="25">
                    <c:v>7.0000000000000001E-3</c:v>
                  </c:pt>
                  <c:pt idx="26">
                    <c:v>4.0000000000000001E-3</c:v>
                  </c:pt>
                  <c:pt idx="27">
                    <c:v>3.0000000000000001E-3</c:v>
                  </c:pt>
                  <c:pt idx="28">
                    <c:v>4.0000000000000001E-3</c:v>
                  </c:pt>
                  <c:pt idx="29">
                    <c:v>4.0000000000000002E-4</c:v>
                  </c:pt>
                  <c:pt idx="30">
                    <c:v>4.0000000000000001E-3</c:v>
                  </c:pt>
                  <c:pt idx="31">
                    <c:v>4.0000000000000001E-3</c:v>
                  </c:pt>
                  <c:pt idx="32">
                    <c:v>7.0000000000000001E-3</c:v>
                  </c:pt>
                  <c:pt idx="33">
                    <c:v>1.2999999999999999E-3</c:v>
                  </c:pt>
                  <c:pt idx="34">
                    <c:v>1.6000000000000001E-3</c:v>
                  </c:pt>
                  <c:pt idx="35">
                    <c:v>5.9999999999999995E-4</c:v>
                  </c:pt>
                  <c:pt idx="36">
                    <c:v>5.9999999999999995E-4</c:v>
                  </c:pt>
                  <c:pt idx="37">
                    <c:v>1.1000000000000001E-3</c:v>
                  </c:pt>
                  <c:pt idx="38">
                    <c:v>8.0000000000000004E-4</c:v>
                  </c:pt>
                  <c:pt idx="39">
                    <c:v>1.1000000000000001E-3</c:v>
                  </c:pt>
                  <c:pt idx="40">
                    <c:v>1.8E-3</c:v>
                  </c:pt>
                  <c:pt idx="41">
                    <c:v>5.0000000000000001E-4</c:v>
                  </c:pt>
                  <c:pt idx="42">
                    <c:v>8.9999999999999998E-4</c:v>
                  </c:pt>
                  <c:pt idx="43">
                    <c:v>4.0000000000000002E-4</c:v>
                  </c:pt>
                  <c:pt idx="44">
                    <c:v>5.0000000000000001E-4</c:v>
                  </c:pt>
                  <c:pt idx="45">
                    <c:v>8.9999999999999998E-4</c:v>
                  </c:pt>
                  <c:pt idx="46">
                    <c:v>8.0000000000000004E-4</c:v>
                  </c:pt>
                  <c:pt idx="47">
                    <c:v>2.5000000000000001E-3</c:v>
                  </c:pt>
                  <c:pt idx="48">
                    <c:v>1.9E-3</c:v>
                  </c:pt>
                  <c:pt idx="49">
                    <c:v>8.9999999999999998E-4</c:v>
                  </c:pt>
                  <c:pt idx="50">
                    <c:v>1.1999999999999999E-3</c:v>
                  </c:pt>
                  <c:pt idx="51">
                    <c:v>4.0000000000000002E-4</c:v>
                  </c:pt>
                  <c:pt idx="52">
                    <c:v>5.0000000000000001E-4</c:v>
                  </c:pt>
                  <c:pt idx="53">
                    <c:v>2.0000000000000001E-4</c:v>
                  </c:pt>
                  <c:pt idx="54">
                    <c:v>2E-3</c:v>
                  </c:pt>
                  <c:pt idx="55">
                    <c:v>2.9999999999999997E-4</c:v>
                  </c:pt>
                  <c:pt idx="56">
                    <c:v>3.5000000000000001E-3</c:v>
                  </c:pt>
                  <c:pt idx="57">
                    <c:v>3.5000000000000001E-3</c:v>
                  </c:pt>
                  <c:pt idx="58">
                    <c:v>3.5000000000000001E-3</c:v>
                  </c:pt>
                </c:numCache>
              </c:numRef>
            </c:plus>
            <c:minus>
              <c:numRef>
                <c:f>Ative!$D$21:$D$979</c:f>
                <c:numCache>
                  <c:formatCode>General</c:formatCode>
                  <c:ptCount val="959"/>
                  <c:pt idx="0">
                    <c:v>4.0000000000000002E-4</c:v>
                  </c:pt>
                  <c:pt idx="1">
                    <c:v>1.1999999999999999E-3</c:v>
                  </c:pt>
                  <c:pt idx="2">
                    <c:v>5.0000000000000001E-4</c:v>
                  </c:pt>
                  <c:pt idx="4">
                    <c:v>8.0000000000000004E-4</c:v>
                  </c:pt>
                  <c:pt idx="5">
                    <c:v>5.9999999999999995E-4</c:v>
                  </c:pt>
                  <c:pt idx="6">
                    <c:v>2.0000000000000001E-4</c:v>
                  </c:pt>
                  <c:pt idx="7">
                    <c:v>1.6999999999999999E-3</c:v>
                  </c:pt>
                  <c:pt idx="8">
                    <c:v>1.4E-3</c:v>
                  </c:pt>
                  <c:pt idx="9">
                    <c:v>1.6999999999999999E-3</c:v>
                  </c:pt>
                  <c:pt idx="10">
                    <c:v>1.2999999999999999E-3</c:v>
                  </c:pt>
                  <c:pt idx="11">
                    <c:v>1.1000000000000001E-3</c:v>
                  </c:pt>
                  <c:pt idx="12">
                    <c:v>1.6000000000000001E-3</c:v>
                  </c:pt>
                  <c:pt idx="13">
                    <c:v>1.1999999999999999E-3</c:v>
                  </c:pt>
                  <c:pt idx="14">
                    <c:v>4.0000000000000002E-4</c:v>
                  </c:pt>
                  <c:pt idx="15">
                    <c:v>8.9999999999999998E-4</c:v>
                  </c:pt>
                  <c:pt idx="16">
                    <c:v>2E-3</c:v>
                  </c:pt>
                  <c:pt idx="17">
                    <c:v>6.0000000000000001E-3</c:v>
                  </c:pt>
                  <c:pt idx="18">
                    <c:v>5.0000000000000001E-3</c:v>
                  </c:pt>
                  <c:pt idx="19">
                    <c:v>4.0000000000000001E-3</c:v>
                  </c:pt>
                  <c:pt idx="20">
                    <c:v>2E-3</c:v>
                  </c:pt>
                  <c:pt idx="21">
                    <c:v>2E-3</c:v>
                  </c:pt>
                  <c:pt idx="22">
                    <c:v>5.0000000000000001E-3</c:v>
                  </c:pt>
                  <c:pt idx="23">
                    <c:v>4.0000000000000001E-3</c:v>
                  </c:pt>
                  <c:pt idx="24">
                    <c:v>4.0000000000000001E-3</c:v>
                  </c:pt>
                  <c:pt idx="25">
                    <c:v>7.0000000000000001E-3</c:v>
                  </c:pt>
                  <c:pt idx="26">
                    <c:v>4.0000000000000001E-3</c:v>
                  </c:pt>
                  <c:pt idx="27">
                    <c:v>3.0000000000000001E-3</c:v>
                  </c:pt>
                  <c:pt idx="28">
                    <c:v>4.0000000000000001E-3</c:v>
                  </c:pt>
                  <c:pt idx="29">
                    <c:v>4.0000000000000002E-4</c:v>
                  </c:pt>
                  <c:pt idx="30">
                    <c:v>4.0000000000000001E-3</c:v>
                  </c:pt>
                  <c:pt idx="31">
                    <c:v>4.0000000000000001E-3</c:v>
                  </c:pt>
                  <c:pt idx="32">
                    <c:v>7.0000000000000001E-3</c:v>
                  </c:pt>
                  <c:pt idx="33">
                    <c:v>1.2999999999999999E-3</c:v>
                  </c:pt>
                  <c:pt idx="34">
                    <c:v>1.6000000000000001E-3</c:v>
                  </c:pt>
                  <c:pt idx="35">
                    <c:v>5.9999999999999995E-4</c:v>
                  </c:pt>
                  <c:pt idx="36">
                    <c:v>5.9999999999999995E-4</c:v>
                  </c:pt>
                  <c:pt idx="37">
                    <c:v>1.1000000000000001E-3</c:v>
                  </c:pt>
                  <c:pt idx="38">
                    <c:v>8.0000000000000004E-4</c:v>
                  </c:pt>
                  <c:pt idx="39">
                    <c:v>1.1000000000000001E-3</c:v>
                  </c:pt>
                  <c:pt idx="40">
                    <c:v>1.8E-3</c:v>
                  </c:pt>
                  <c:pt idx="41">
                    <c:v>5.0000000000000001E-4</c:v>
                  </c:pt>
                  <c:pt idx="42">
                    <c:v>8.9999999999999998E-4</c:v>
                  </c:pt>
                  <c:pt idx="43">
                    <c:v>4.0000000000000002E-4</c:v>
                  </c:pt>
                  <c:pt idx="44">
                    <c:v>5.0000000000000001E-4</c:v>
                  </c:pt>
                  <c:pt idx="45">
                    <c:v>8.9999999999999998E-4</c:v>
                  </c:pt>
                  <c:pt idx="46">
                    <c:v>8.0000000000000004E-4</c:v>
                  </c:pt>
                  <c:pt idx="47">
                    <c:v>2.5000000000000001E-3</c:v>
                  </c:pt>
                  <c:pt idx="48">
                    <c:v>1.9E-3</c:v>
                  </c:pt>
                  <c:pt idx="49">
                    <c:v>8.9999999999999998E-4</c:v>
                  </c:pt>
                  <c:pt idx="50">
                    <c:v>1.1999999999999999E-3</c:v>
                  </c:pt>
                  <c:pt idx="51">
                    <c:v>4.0000000000000002E-4</c:v>
                  </c:pt>
                  <c:pt idx="52">
                    <c:v>5.0000000000000001E-4</c:v>
                  </c:pt>
                  <c:pt idx="53">
                    <c:v>2.0000000000000001E-4</c:v>
                  </c:pt>
                  <c:pt idx="54">
                    <c:v>2E-3</c:v>
                  </c:pt>
                  <c:pt idx="55">
                    <c:v>2.9999999999999997E-4</c:v>
                  </c:pt>
                  <c:pt idx="56">
                    <c:v>3.5000000000000001E-3</c:v>
                  </c:pt>
                  <c:pt idx="57">
                    <c:v>3.5000000000000001E-3</c:v>
                  </c:pt>
                  <c:pt idx="58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Ative!$F$21:$F$979</c:f>
              <c:numCache>
                <c:formatCode>General</c:formatCode>
                <c:ptCount val="959"/>
                <c:pt idx="0">
                  <c:v>-5373</c:v>
                </c:pt>
                <c:pt idx="1">
                  <c:v>-5210.5</c:v>
                </c:pt>
                <c:pt idx="2">
                  <c:v>-21</c:v>
                </c:pt>
                <c:pt idx="3">
                  <c:v>0</c:v>
                </c:pt>
                <c:pt idx="4">
                  <c:v>9.5</c:v>
                </c:pt>
                <c:pt idx="5">
                  <c:v>10</c:v>
                </c:pt>
                <c:pt idx="6">
                  <c:v>40</c:v>
                </c:pt>
                <c:pt idx="7">
                  <c:v>114.5</c:v>
                </c:pt>
                <c:pt idx="8">
                  <c:v>115</c:v>
                </c:pt>
                <c:pt idx="9">
                  <c:v>115.5</c:v>
                </c:pt>
                <c:pt idx="10">
                  <c:v>145.5</c:v>
                </c:pt>
                <c:pt idx="11">
                  <c:v>146</c:v>
                </c:pt>
                <c:pt idx="12">
                  <c:v>158.5</c:v>
                </c:pt>
                <c:pt idx="13">
                  <c:v>211</c:v>
                </c:pt>
                <c:pt idx="14">
                  <c:v>211.5</c:v>
                </c:pt>
                <c:pt idx="15">
                  <c:v>212</c:v>
                </c:pt>
                <c:pt idx="16">
                  <c:v>840</c:v>
                </c:pt>
                <c:pt idx="17">
                  <c:v>888.5</c:v>
                </c:pt>
                <c:pt idx="18">
                  <c:v>914.5</c:v>
                </c:pt>
                <c:pt idx="19">
                  <c:v>1010.5</c:v>
                </c:pt>
                <c:pt idx="20">
                  <c:v>1076</c:v>
                </c:pt>
                <c:pt idx="21">
                  <c:v>1076.5</c:v>
                </c:pt>
                <c:pt idx="22">
                  <c:v>1493</c:v>
                </c:pt>
                <c:pt idx="23">
                  <c:v>1537</c:v>
                </c:pt>
                <c:pt idx="24">
                  <c:v>2547</c:v>
                </c:pt>
                <c:pt idx="25">
                  <c:v>2569</c:v>
                </c:pt>
                <c:pt idx="26">
                  <c:v>2709</c:v>
                </c:pt>
                <c:pt idx="27">
                  <c:v>2722</c:v>
                </c:pt>
                <c:pt idx="28">
                  <c:v>2726.5</c:v>
                </c:pt>
                <c:pt idx="29">
                  <c:v>2822.5</c:v>
                </c:pt>
                <c:pt idx="30">
                  <c:v>2823</c:v>
                </c:pt>
                <c:pt idx="31">
                  <c:v>4477</c:v>
                </c:pt>
                <c:pt idx="32">
                  <c:v>4640</c:v>
                </c:pt>
                <c:pt idx="33">
                  <c:v>4915.5</c:v>
                </c:pt>
                <c:pt idx="34">
                  <c:v>4916</c:v>
                </c:pt>
                <c:pt idx="35">
                  <c:v>6583</c:v>
                </c:pt>
                <c:pt idx="36">
                  <c:v>7535.5</c:v>
                </c:pt>
                <c:pt idx="37">
                  <c:v>7536</c:v>
                </c:pt>
                <c:pt idx="38">
                  <c:v>10844.5</c:v>
                </c:pt>
                <c:pt idx="39">
                  <c:v>10845</c:v>
                </c:pt>
                <c:pt idx="40">
                  <c:v>11265.5</c:v>
                </c:pt>
                <c:pt idx="41">
                  <c:v>11266</c:v>
                </c:pt>
                <c:pt idx="42">
                  <c:v>13920.5</c:v>
                </c:pt>
                <c:pt idx="43">
                  <c:v>13921</c:v>
                </c:pt>
                <c:pt idx="44">
                  <c:v>13921.5</c:v>
                </c:pt>
                <c:pt idx="45">
                  <c:v>13964.5</c:v>
                </c:pt>
                <c:pt idx="46">
                  <c:v>13965</c:v>
                </c:pt>
                <c:pt idx="47">
                  <c:v>14008.5</c:v>
                </c:pt>
                <c:pt idx="48">
                  <c:v>14009</c:v>
                </c:pt>
                <c:pt idx="49">
                  <c:v>14223.5</c:v>
                </c:pt>
                <c:pt idx="50">
                  <c:v>14224</c:v>
                </c:pt>
                <c:pt idx="51">
                  <c:v>14225</c:v>
                </c:pt>
                <c:pt idx="52">
                  <c:v>14225.5</c:v>
                </c:pt>
                <c:pt idx="53">
                  <c:v>20439</c:v>
                </c:pt>
                <c:pt idx="54">
                  <c:v>22021.5</c:v>
                </c:pt>
                <c:pt idx="55">
                  <c:v>22022</c:v>
                </c:pt>
                <c:pt idx="56">
                  <c:v>28582</c:v>
                </c:pt>
                <c:pt idx="57">
                  <c:v>28582.5</c:v>
                </c:pt>
                <c:pt idx="58">
                  <c:v>28666.5</c:v>
                </c:pt>
              </c:numCache>
            </c:numRef>
          </c:xVal>
          <c:yVal>
            <c:numRef>
              <c:f>Ative!$N$21:$N$979</c:f>
              <c:numCache>
                <c:formatCode>General</c:formatCode>
                <c:ptCount val="959"/>
                <c:pt idx="31">
                  <c:v>3.2875000761123374E-4</c:v>
                </c:pt>
                <c:pt idx="32">
                  <c:v>-6.5000000031432137E-3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545-458A-B1A8-C4BE1AD1C0F4}"/>
            </c:ext>
          </c:extLst>
        </c:ser>
        <c:ser>
          <c:idx val="7"/>
          <c:order val="7"/>
          <c:tx>
            <c:strRef>
              <c:f>Ative!$O$20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Ative!$F$21:$F$979</c:f>
              <c:numCache>
                <c:formatCode>General</c:formatCode>
                <c:ptCount val="959"/>
                <c:pt idx="0">
                  <c:v>-5373</c:v>
                </c:pt>
                <c:pt idx="1">
                  <c:v>-5210.5</c:v>
                </c:pt>
                <c:pt idx="2">
                  <c:v>-21</c:v>
                </c:pt>
                <c:pt idx="3">
                  <c:v>0</c:v>
                </c:pt>
                <c:pt idx="4">
                  <c:v>9.5</c:v>
                </c:pt>
                <c:pt idx="5">
                  <c:v>10</c:v>
                </c:pt>
                <c:pt idx="6">
                  <c:v>40</c:v>
                </c:pt>
                <c:pt idx="7">
                  <c:v>114.5</c:v>
                </c:pt>
                <c:pt idx="8">
                  <c:v>115</c:v>
                </c:pt>
                <c:pt idx="9">
                  <c:v>115.5</c:v>
                </c:pt>
                <c:pt idx="10">
                  <c:v>145.5</c:v>
                </c:pt>
                <c:pt idx="11">
                  <c:v>146</c:v>
                </c:pt>
                <c:pt idx="12">
                  <c:v>158.5</c:v>
                </c:pt>
                <c:pt idx="13">
                  <c:v>211</c:v>
                </c:pt>
                <c:pt idx="14">
                  <c:v>211.5</c:v>
                </c:pt>
                <c:pt idx="15">
                  <c:v>212</c:v>
                </c:pt>
                <c:pt idx="16">
                  <c:v>840</c:v>
                </c:pt>
                <c:pt idx="17">
                  <c:v>888.5</c:v>
                </c:pt>
                <c:pt idx="18">
                  <c:v>914.5</c:v>
                </c:pt>
                <c:pt idx="19">
                  <c:v>1010.5</c:v>
                </c:pt>
                <c:pt idx="20">
                  <c:v>1076</c:v>
                </c:pt>
                <c:pt idx="21">
                  <c:v>1076.5</c:v>
                </c:pt>
                <c:pt idx="22">
                  <c:v>1493</c:v>
                </c:pt>
                <c:pt idx="23">
                  <c:v>1537</c:v>
                </c:pt>
                <c:pt idx="24">
                  <c:v>2547</c:v>
                </c:pt>
                <c:pt idx="25">
                  <c:v>2569</c:v>
                </c:pt>
                <c:pt idx="26">
                  <c:v>2709</c:v>
                </c:pt>
                <c:pt idx="27">
                  <c:v>2722</c:v>
                </c:pt>
                <c:pt idx="28">
                  <c:v>2726.5</c:v>
                </c:pt>
                <c:pt idx="29">
                  <c:v>2822.5</c:v>
                </c:pt>
                <c:pt idx="30">
                  <c:v>2823</c:v>
                </c:pt>
                <c:pt idx="31">
                  <c:v>4477</c:v>
                </c:pt>
                <c:pt idx="32">
                  <c:v>4640</c:v>
                </c:pt>
                <c:pt idx="33">
                  <c:v>4915.5</c:v>
                </c:pt>
                <c:pt idx="34">
                  <c:v>4916</c:v>
                </c:pt>
                <c:pt idx="35">
                  <c:v>6583</c:v>
                </c:pt>
                <c:pt idx="36">
                  <c:v>7535.5</c:v>
                </c:pt>
                <c:pt idx="37">
                  <c:v>7536</c:v>
                </c:pt>
                <c:pt idx="38">
                  <c:v>10844.5</c:v>
                </c:pt>
                <c:pt idx="39">
                  <c:v>10845</c:v>
                </c:pt>
                <c:pt idx="40">
                  <c:v>11265.5</c:v>
                </c:pt>
                <c:pt idx="41">
                  <c:v>11266</c:v>
                </c:pt>
                <c:pt idx="42">
                  <c:v>13920.5</c:v>
                </c:pt>
                <c:pt idx="43">
                  <c:v>13921</c:v>
                </c:pt>
                <c:pt idx="44">
                  <c:v>13921.5</c:v>
                </c:pt>
                <c:pt idx="45">
                  <c:v>13964.5</c:v>
                </c:pt>
                <c:pt idx="46">
                  <c:v>13965</c:v>
                </c:pt>
                <c:pt idx="47">
                  <c:v>14008.5</c:v>
                </c:pt>
                <c:pt idx="48">
                  <c:v>14009</c:v>
                </c:pt>
                <c:pt idx="49">
                  <c:v>14223.5</c:v>
                </c:pt>
                <c:pt idx="50">
                  <c:v>14224</c:v>
                </c:pt>
                <c:pt idx="51">
                  <c:v>14225</c:v>
                </c:pt>
                <c:pt idx="52">
                  <c:v>14225.5</c:v>
                </c:pt>
                <c:pt idx="53">
                  <c:v>20439</c:v>
                </c:pt>
                <c:pt idx="54">
                  <c:v>22021.5</c:v>
                </c:pt>
                <c:pt idx="55">
                  <c:v>22022</c:v>
                </c:pt>
                <c:pt idx="56">
                  <c:v>28582</c:v>
                </c:pt>
                <c:pt idx="57">
                  <c:v>28582.5</c:v>
                </c:pt>
                <c:pt idx="58">
                  <c:v>28666.5</c:v>
                </c:pt>
              </c:numCache>
            </c:numRef>
          </c:xVal>
          <c:yVal>
            <c:numRef>
              <c:f>Ative!$O$21:$O$979</c:f>
              <c:numCache>
                <c:formatCode>General</c:formatCode>
                <c:ptCount val="959"/>
                <c:pt idx="0">
                  <c:v>4.1325696674821152E-4</c:v>
                </c:pt>
                <c:pt idx="1">
                  <c:v>3.8908858128066325E-4</c:v>
                </c:pt>
                <c:pt idx="2">
                  <c:v>-3.8273810415836502E-4</c:v>
                </c:pt>
                <c:pt idx="3">
                  <c:v>-3.8586140320340202E-4</c:v>
                </c:pt>
                <c:pt idx="4">
                  <c:v>-3.8727432419996636E-4</c:v>
                </c:pt>
                <c:pt idx="5">
                  <c:v>-3.8734868846294348E-4</c:v>
                </c:pt>
                <c:pt idx="6">
                  <c:v>-3.9181054424156775E-4</c:v>
                </c:pt>
                <c:pt idx="7">
                  <c:v>-4.0289081942515147E-4</c:v>
                </c:pt>
                <c:pt idx="8">
                  <c:v>-4.0296518368812854E-4</c:v>
                </c:pt>
                <c:pt idx="9">
                  <c:v>-4.0303954795110561E-4</c:v>
                </c:pt>
                <c:pt idx="10">
                  <c:v>-4.0750140372972993E-4</c:v>
                </c:pt>
                <c:pt idx="11">
                  <c:v>-4.07575767992707E-4</c:v>
                </c:pt>
                <c:pt idx="12">
                  <c:v>-4.094348745671338E-4</c:v>
                </c:pt>
                <c:pt idx="13">
                  <c:v>-4.1724312217972633E-4</c:v>
                </c:pt>
                <c:pt idx="14">
                  <c:v>-4.1731748644270339E-4</c:v>
                </c:pt>
                <c:pt idx="15">
                  <c:v>-4.1739185070568046E-4</c:v>
                </c:pt>
                <c:pt idx="16">
                  <c:v>-5.1079336500488271E-4</c:v>
                </c:pt>
                <c:pt idx="17">
                  <c:v>-5.1800669851365859E-4</c:v>
                </c:pt>
                <c:pt idx="18">
                  <c:v>-5.2187364018846632E-4</c:v>
                </c:pt>
                <c:pt idx="19">
                  <c:v>-5.3615157868006416E-4</c:v>
                </c:pt>
                <c:pt idx="20">
                  <c:v>-5.4589329713006056E-4</c:v>
                </c:pt>
                <c:pt idx="21">
                  <c:v>-5.4596766139303763E-4</c:v>
                </c:pt>
                <c:pt idx="22">
                  <c:v>-6.0791309245293839E-4</c:v>
                </c:pt>
                <c:pt idx="23">
                  <c:v>-6.1445714759492077E-4</c:v>
                </c:pt>
                <c:pt idx="24">
                  <c:v>-7.6467295880860574E-4</c:v>
                </c:pt>
                <c:pt idx="25">
                  <c:v>-7.6794498637959693E-4</c:v>
                </c:pt>
                <c:pt idx="26">
                  <c:v>-7.8876698001317704E-4</c:v>
                </c:pt>
                <c:pt idx="27">
                  <c:v>-7.9070045085058091E-4</c:v>
                </c:pt>
                <c:pt idx="28">
                  <c:v>-7.9136972921737452E-4</c:v>
                </c:pt>
                <c:pt idx="29">
                  <c:v>-8.0564766770897236E-4</c:v>
                </c:pt>
                <c:pt idx="30">
                  <c:v>-8.0572203197194943E-4</c:v>
                </c:pt>
                <c:pt idx="31">
                  <c:v>-1.0517190139001029E-3</c:v>
                </c:pt>
                <c:pt idx="32">
                  <c:v>-1.0759617636306282E-3</c:v>
                </c:pt>
                <c:pt idx="33">
                  <c:v>-1.116936472530995E-3</c:v>
                </c:pt>
                <c:pt idx="34">
                  <c:v>-1.1170108367939721E-3</c:v>
                </c:pt>
                <c:pt idx="35">
                  <c:v>-1.3649412895595293E-3</c:v>
                </c:pt>
                <c:pt idx="36">
                  <c:v>-1.5066052105308511E-3</c:v>
                </c:pt>
                <c:pt idx="37">
                  <c:v>-1.5066795747938281E-3</c:v>
                </c:pt>
                <c:pt idx="38">
                  <c:v>-1.9987479029131123E-3</c:v>
                </c:pt>
                <c:pt idx="39">
                  <c:v>-1.9988222671760893E-3</c:v>
                </c:pt>
                <c:pt idx="40">
                  <c:v>-2.0613626123398071E-3</c:v>
                </c:pt>
                <c:pt idx="41">
                  <c:v>-2.0614369766027837E-3</c:v>
                </c:pt>
                <c:pt idx="42">
                  <c:v>-2.456236848748058E-3</c:v>
                </c:pt>
                <c:pt idx="43">
                  <c:v>-2.4563112130110351E-3</c:v>
                </c:pt>
                <c:pt idx="44">
                  <c:v>-2.4563855772740122E-3</c:v>
                </c:pt>
                <c:pt idx="45">
                  <c:v>-2.4627809038900404E-3</c:v>
                </c:pt>
                <c:pt idx="46">
                  <c:v>-2.4628552681530175E-3</c:v>
                </c:pt>
                <c:pt idx="47">
                  <c:v>-2.4693249590320228E-3</c:v>
                </c:pt>
                <c:pt idx="48">
                  <c:v>-2.4693993232949999E-3</c:v>
                </c:pt>
                <c:pt idx="49">
                  <c:v>-2.5013015921121636E-3</c:v>
                </c:pt>
                <c:pt idx="50">
                  <c:v>-2.5013759563751407E-3</c:v>
                </c:pt>
                <c:pt idx="51">
                  <c:v>-2.5015246849010948E-3</c:v>
                </c:pt>
                <c:pt idx="52">
                  <c:v>-2.5015990491640719E-3</c:v>
                </c:pt>
                <c:pt idx="53">
                  <c:v>-3.4257237451801432E-3</c:v>
                </c:pt>
                <c:pt idx="54">
                  <c:v>-3.6610866375025755E-3</c:v>
                </c:pt>
                <c:pt idx="55">
                  <c:v>-3.6611610017655526E-3</c:v>
                </c:pt>
                <c:pt idx="56">
                  <c:v>-4.6368201320247347E-3</c:v>
                </c:pt>
                <c:pt idx="57">
                  <c:v>-4.6368944962877114E-3</c:v>
                </c:pt>
                <c:pt idx="58">
                  <c:v>-4.6493876924678604E-3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545-458A-B1A8-C4BE1AD1C0F4}"/>
            </c:ext>
          </c:extLst>
        </c:ser>
        <c:ser>
          <c:idx val="8"/>
          <c:order val="8"/>
          <c:tx>
            <c:strRef>
              <c:f>Ative!$U$20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CC9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Ative!$F$21:$F$979</c:f>
              <c:numCache>
                <c:formatCode>General</c:formatCode>
                <c:ptCount val="959"/>
                <c:pt idx="0">
                  <c:v>-5373</c:v>
                </c:pt>
                <c:pt idx="1">
                  <c:v>-5210.5</c:v>
                </c:pt>
                <c:pt idx="2">
                  <c:v>-21</c:v>
                </c:pt>
                <c:pt idx="3">
                  <c:v>0</c:v>
                </c:pt>
                <c:pt idx="4">
                  <c:v>9.5</c:v>
                </c:pt>
                <c:pt idx="5">
                  <c:v>10</c:v>
                </c:pt>
                <c:pt idx="6">
                  <c:v>40</c:v>
                </c:pt>
                <c:pt idx="7">
                  <c:v>114.5</c:v>
                </c:pt>
                <c:pt idx="8">
                  <c:v>115</c:v>
                </c:pt>
                <c:pt idx="9">
                  <c:v>115.5</c:v>
                </c:pt>
                <c:pt idx="10">
                  <c:v>145.5</c:v>
                </c:pt>
                <c:pt idx="11">
                  <c:v>146</c:v>
                </c:pt>
                <c:pt idx="12">
                  <c:v>158.5</c:v>
                </c:pt>
                <c:pt idx="13">
                  <c:v>211</c:v>
                </c:pt>
                <c:pt idx="14">
                  <c:v>211.5</c:v>
                </c:pt>
                <c:pt idx="15">
                  <c:v>212</c:v>
                </c:pt>
                <c:pt idx="16">
                  <c:v>840</c:v>
                </c:pt>
                <c:pt idx="17">
                  <c:v>888.5</c:v>
                </c:pt>
                <c:pt idx="18">
                  <c:v>914.5</c:v>
                </c:pt>
                <c:pt idx="19">
                  <c:v>1010.5</c:v>
                </c:pt>
                <c:pt idx="20">
                  <c:v>1076</c:v>
                </c:pt>
                <c:pt idx="21">
                  <c:v>1076.5</c:v>
                </c:pt>
                <c:pt idx="22">
                  <c:v>1493</c:v>
                </c:pt>
                <c:pt idx="23">
                  <c:v>1537</c:v>
                </c:pt>
                <c:pt idx="24">
                  <c:v>2547</c:v>
                </c:pt>
                <c:pt idx="25">
                  <c:v>2569</c:v>
                </c:pt>
                <c:pt idx="26">
                  <c:v>2709</c:v>
                </c:pt>
                <c:pt idx="27">
                  <c:v>2722</c:v>
                </c:pt>
                <c:pt idx="28">
                  <c:v>2726.5</c:v>
                </c:pt>
                <c:pt idx="29">
                  <c:v>2822.5</c:v>
                </c:pt>
                <c:pt idx="30">
                  <c:v>2823</c:v>
                </c:pt>
                <c:pt idx="31">
                  <c:v>4477</c:v>
                </c:pt>
                <c:pt idx="32">
                  <c:v>4640</c:v>
                </c:pt>
                <c:pt idx="33">
                  <c:v>4915.5</c:v>
                </c:pt>
                <c:pt idx="34">
                  <c:v>4916</c:v>
                </c:pt>
                <c:pt idx="35">
                  <c:v>6583</c:v>
                </c:pt>
                <c:pt idx="36">
                  <c:v>7535.5</c:v>
                </c:pt>
                <c:pt idx="37">
                  <c:v>7536</c:v>
                </c:pt>
                <c:pt idx="38">
                  <c:v>10844.5</c:v>
                </c:pt>
                <c:pt idx="39">
                  <c:v>10845</c:v>
                </c:pt>
                <c:pt idx="40">
                  <c:v>11265.5</c:v>
                </c:pt>
                <c:pt idx="41">
                  <c:v>11266</c:v>
                </c:pt>
                <c:pt idx="42">
                  <c:v>13920.5</c:v>
                </c:pt>
                <c:pt idx="43">
                  <c:v>13921</c:v>
                </c:pt>
                <c:pt idx="44">
                  <c:v>13921.5</c:v>
                </c:pt>
                <c:pt idx="45">
                  <c:v>13964.5</c:v>
                </c:pt>
                <c:pt idx="46">
                  <c:v>13965</c:v>
                </c:pt>
                <c:pt idx="47">
                  <c:v>14008.5</c:v>
                </c:pt>
                <c:pt idx="48">
                  <c:v>14009</c:v>
                </c:pt>
                <c:pt idx="49">
                  <c:v>14223.5</c:v>
                </c:pt>
                <c:pt idx="50">
                  <c:v>14224</c:v>
                </c:pt>
                <c:pt idx="51">
                  <c:v>14225</c:v>
                </c:pt>
                <c:pt idx="52">
                  <c:v>14225.5</c:v>
                </c:pt>
                <c:pt idx="53">
                  <c:v>20439</c:v>
                </c:pt>
                <c:pt idx="54">
                  <c:v>22021.5</c:v>
                </c:pt>
                <c:pt idx="55">
                  <c:v>22022</c:v>
                </c:pt>
                <c:pt idx="56">
                  <c:v>28582</c:v>
                </c:pt>
                <c:pt idx="57">
                  <c:v>28582.5</c:v>
                </c:pt>
                <c:pt idx="58">
                  <c:v>28666.5</c:v>
                </c:pt>
              </c:numCache>
            </c:numRef>
          </c:xVal>
          <c:yVal>
            <c:numRef>
              <c:f>Ative!$U$21:$U$979</c:f>
              <c:numCache>
                <c:formatCode>General</c:formatCode>
                <c:ptCount val="959"/>
                <c:pt idx="28">
                  <c:v>-2.329562499653548E-2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545-458A-B1A8-C4BE1AD1C0F4}"/>
            </c:ext>
          </c:extLst>
        </c:ser>
        <c:ser>
          <c:idx val="9"/>
          <c:order val="9"/>
          <c:tx>
            <c:strRef>
              <c:f>Ative!$W$1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Ative!$V$2:$V$31</c:f>
              <c:numCache>
                <c:formatCode>General</c:formatCode>
                <c:ptCount val="30"/>
                <c:pt idx="0">
                  <c:v>-6000</c:v>
                </c:pt>
                <c:pt idx="1">
                  <c:v>-5000</c:v>
                </c:pt>
                <c:pt idx="2">
                  <c:v>-4000</c:v>
                </c:pt>
                <c:pt idx="3">
                  <c:v>-3000</c:v>
                </c:pt>
                <c:pt idx="4">
                  <c:v>-2000</c:v>
                </c:pt>
                <c:pt idx="5">
                  <c:v>-1000</c:v>
                </c:pt>
                <c:pt idx="6">
                  <c:v>0</c:v>
                </c:pt>
                <c:pt idx="7">
                  <c:v>1000</c:v>
                </c:pt>
                <c:pt idx="8">
                  <c:v>2000</c:v>
                </c:pt>
                <c:pt idx="9">
                  <c:v>3000</c:v>
                </c:pt>
                <c:pt idx="10">
                  <c:v>4000</c:v>
                </c:pt>
                <c:pt idx="11">
                  <c:v>5000</c:v>
                </c:pt>
                <c:pt idx="12">
                  <c:v>6000</c:v>
                </c:pt>
                <c:pt idx="13">
                  <c:v>7000</c:v>
                </c:pt>
                <c:pt idx="14">
                  <c:v>8000</c:v>
                </c:pt>
                <c:pt idx="15">
                  <c:v>9000</c:v>
                </c:pt>
                <c:pt idx="16">
                  <c:v>10000</c:v>
                </c:pt>
                <c:pt idx="17">
                  <c:v>11000</c:v>
                </c:pt>
                <c:pt idx="18">
                  <c:v>12000</c:v>
                </c:pt>
                <c:pt idx="19">
                  <c:v>13000</c:v>
                </c:pt>
                <c:pt idx="20">
                  <c:v>14000</c:v>
                </c:pt>
                <c:pt idx="21">
                  <c:v>15000</c:v>
                </c:pt>
                <c:pt idx="22">
                  <c:v>16000</c:v>
                </c:pt>
                <c:pt idx="23">
                  <c:v>17000</c:v>
                </c:pt>
                <c:pt idx="24">
                  <c:v>18000</c:v>
                </c:pt>
                <c:pt idx="25">
                  <c:v>19000</c:v>
                </c:pt>
                <c:pt idx="26">
                  <c:v>20000</c:v>
                </c:pt>
                <c:pt idx="27">
                  <c:v>21000</c:v>
                </c:pt>
                <c:pt idx="28">
                  <c:v>22000</c:v>
                </c:pt>
                <c:pt idx="29">
                  <c:v>23000</c:v>
                </c:pt>
              </c:numCache>
            </c:numRef>
          </c:xVal>
          <c:yVal>
            <c:numRef>
              <c:f>Ative!$W$2:$W$31</c:f>
              <c:numCache>
                <c:formatCode>General</c:formatCode>
                <c:ptCount val="30"/>
                <c:pt idx="0">
                  <c:v>-1.0925010737082644E-3</c:v>
                </c:pt>
                <c:pt idx="1">
                  <c:v>-7.9678180445484767E-4</c:v>
                </c:pt>
                <c:pt idx="2">
                  <c:v>-5.3662437846694927E-4</c:v>
                </c:pt>
                <c:pt idx="3">
                  <c:v>-3.1202879574456931E-4</c:v>
                </c:pt>
                <c:pt idx="4">
                  <c:v>-1.2299505628770782E-4</c:v>
                </c:pt>
                <c:pt idx="5">
                  <c:v>3.0476839903635161E-5</c:v>
                </c:pt>
                <c:pt idx="6">
                  <c:v>1.483868928294597E-4</c:v>
                </c:pt>
                <c:pt idx="7">
                  <c:v>2.3073510248976576E-4</c:v>
                </c:pt>
                <c:pt idx="8">
                  <c:v>2.7752146888455339E-4</c:v>
                </c:pt>
                <c:pt idx="9">
                  <c:v>2.8874599201382252E-4</c:v>
                </c:pt>
                <c:pt idx="10">
                  <c:v>2.6440867187757321E-4</c:v>
                </c:pt>
                <c:pt idx="11">
                  <c:v>2.0450950847580542E-4</c:v>
                </c:pt>
                <c:pt idx="12">
                  <c:v>1.0904850180851915E-4</c:v>
                </c:pt>
                <c:pt idx="13">
                  <c:v>-2.19743481242856E-5</c:v>
                </c:pt>
                <c:pt idx="14">
                  <c:v>-1.8855904132260867E-4</c:v>
                </c:pt>
                <c:pt idx="15">
                  <c:v>-3.9070557778645028E-4</c:v>
                </c:pt>
                <c:pt idx="16">
                  <c:v>-6.2841395751581032E-4</c:v>
                </c:pt>
                <c:pt idx="17">
                  <c:v>-9.0168418051068868E-4</c:v>
                </c:pt>
                <c:pt idx="18">
                  <c:v>-1.2105162467710862E-3</c:v>
                </c:pt>
                <c:pt idx="19">
                  <c:v>-1.5549101562970014E-3</c:v>
                </c:pt>
                <c:pt idx="20">
                  <c:v>-1.9348659090884356E-3</c:v>
                </c:pt>
                <c:pt idx="21">
                  <c:v>-2.3503835051453879E-3</c:v>
                </c:pt>
                <c:pt idx="22">
                  <c:v>-2.8014629444678587E-3</c:v>
                </c:pt>
                <c:pt idx="23">
                  <c:v>-3.2881042270558481E-3</c:v>
                </c:pt>
                <c:pt idx="24">
                  <c:v>-3.8103073529093556E-3</c:v>
                </c:pt>
                <c:pt idx="25">
                  <c:v>-4.368072322028382E-3</c:v>
                </c:pt>
                <c:pt idx="26">
                  <c:v>-4.961399134412927E-3</c:v>
                </c:pt>
                <c:pt idx="27">
                  <c:v>-5.5902877900629901E-3</c:v>
                </c:pt>
                <c:pt idx="28">
                  <c:v>-6.2547382889785712E-3</c:v>
                </c:pt>
                <c:pt idx="29">
                  <c:v>-6.9547506311596731E-3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545-458A-B1A8-C4BE1AD1C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2206888"/>
        <c:axId val="1"/>
      </c:scatterChart>
      <c:valAx>
        <c:axId val="9422068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631578947368418"/>
              <c:y val="0.843023255813953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220688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691729323308271"/>
          <c:y val="0.92441860465116277"/>
          <c:w val="0.80451127819548873"/>
          <c:h val="5.81395348837209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0</xdr:row>
      <xdr:rowOff>0</xdr:rowOff>
    </xdr:from>
    <xdr:to>
      <xdr:col>18</xdr:col>
      <xdr:colOff>285750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98F0A518-8FC7-47FD-5A29-CEDE7852AE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220" TargetMode="External"/><Relationship Id="rId13" Type="http://schemas.openxmlformats.org/officeDocument/2006/relationships/hyperlink" Target="http://www.bav-astro.de/sfs/BAVM_link.php?BAVMnr=220" TargetMode="External"/><Relationship Id="rId18" Type="http://schemas.openxmlformats.org/officeDocument/2006/relationships/hyperlink" Target="http://www.konkoly.hu/cgi-bin/IBVS?5992" TargetMode="External"/><Relationship Id="rId3" Type="http://schemas.openxmlformats.org/officeDocument/2006/relationships/hyperlink" Target="http://www.konkoly.hu/cgi-bin/IBVS?5781" TargetMode="External"/><Relationship Id="rId7" Type="http://schemas.openxmlformats.org/officeDocument/2006/relationships/hyperlink" Target="http://www.konkoly.hu/cgi-bin/IBVS?5920" TargetMode="External"/><Relationship Id="rId12" Type="http://schemas.openxmlformats.org/officeDocument/2006/relationships/hyperlink" Target="http://www.bav-astro.de/sfs/BAVM_link.php?BAVMnr=220" TargetMode="External"/><Relationship Id="rId17" Type="http://schemas.openxmlformats.org/officeDocument/2006/relationships/hyperlink" Target="http://www.konkoly.hu/cgi-bin/IBVS?5992" TargetMode="External"/><Relationship Id="rId2" Type="http://schemas.openxmlformats.org/officeDocument/2006/relationships/hyperlink" Target="http://www.konkoly.hu/cgi-bin/IBVS?5781" TargetMode="External"/><Relationship Id="rId16" Type="http://schemas.openxmlformats.org/officeDocument/2006/relationships/hyperlink" Target="http://www.bav-astro.de/sfs/BAVM_link.php?BAVMnr=220" TargetMode="External"/><Relationship Id="rId1" Type="http://schemas.openxmlformats.org/officeDocument/2006/relationships/hyperlink" Target="http://www.konkoly.hu/cgi-bin/IBVS?5781" TargetMode="External"/><Relationship Id="rId6" Type="http://schemas.openxmlformats.org/officeDocument/2006/relationships/hyperlink" Target="http://www.konkoly.hu/cgi-bin/IBVS?5920" TargetMode="External"/><Relationship Id="rId11" Type="http://schemas.openxmlformats.org/officeDocument/2006/relationships/hyperlink" Target="http://www.bav-astro.de/sfs/BAVM_link.php?BAVMnr=220" TargetMode="External"/><Relationship Id="rId5" Type="http://schemas.openxmlformats.org/officeDocument/2006/relationships/hyperlink" Target="http://www.bav-astro.de/sfs/BAVM_link.php?BAVMnr=209" TargetMode="External"/><Relationship Id="rId15" Type="http://schemas.openxmlformats.org/officeDocument/2006/relationships/hyperlink" Target="http://www.bav-astro.de/sfs/BAVM_link.php?BAVMnr=220" TargetMode="External"/><Relationship Id="rId10" Type="http://schemas.openxmlformats.org/officeDocument/2006/relationships/hyperlink" Target="http://www.bav-astro.de/sfs/BAVM_link.php?BAVMnr=220" TargetMode="External"/><Relationship Id="rId4" Type="http://schemas.openxmlformats.org/officeDocument/2006/relationships/hyperlink" Target="http://www.bav-astro.de/sfs/BAVM_link.php?BAVMnr=209" TargetMode="External"/><Relationship Id="rId9" Type="http://schemas.openxmlformats.org/officeDocument/2006/relationships/hyperlink" Target="http://www.bav-astro.de/sfs/BAVM_link.php?BAVMnr=220" TargetMode="External"/><Relationship Id="rId14" Type="http://schemas.openxmlformats.org/officeDocument/2006/relationships/hyperlink" Target="http://www.bav-astro.de/sfs/BAVM_link.php?BAVMnr=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20"/>
  <sheetViews>
    <sheetView tabSelected="1" workbookViewId="0">
      <pane xSplit="14" ySplit="21" topLeftCell="O67" activePane="bottomRight" state="frozen"/>
      <selection pane="topRight" activeCell="O1" sqref="O1"/>
      <selection pane="bottomLeft" activeCell="A22" sqref="A22"/>
      <selection pane="bottomRight" activeCell="G8" sqref="G8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10.42578125" customWidth="1"/>
    <col min="6" max="6" width="16.28515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23" ht="21" thickBot="1" x14ac:dyDescent="0.35">
      <c r="A1" s="1" t="s">
        <v>38</v>
      </c>
      <c r="F1" s="3">
        <v>52500.222699999998</v>
      </c>
      <c r="G1" s="3">
        <v>0.22787625</v>
      </c>
      <c r="H1" s="3" t="s">
        <v>39</v>
      </c>
      <c r="V1" s="4" t="s">
        <v>10</v>
      </c>
      <c r="W1" s="6" t="s">
        <v>21</v>
      </c>
    </row>
    <row r="2" spans="1:23" x14ac:dyDescent="0.2">
      <c r="A2" t="s">
        <v>23</v>
      </c>
      <c r="B2" t="str">
        <f>H1</f>
        <v xml:space="preserve">EW        </v>
      </c>
      <c r="C2" s="3"/>
      <c r="D2" s="3"/>
      <c r="V2" s="51">
        <v>-6000</v>
      </c>
      <c r="W2" s="51">
        <f t="shared" ref="W2:W31" si="0">+D$11+D$12*V2+D$13*V2^2</f>
        <v>-1.0925010737082644E-3</v>
      </c>
    </row>
    <row r="3" spans="1:23" ht="13.5" thickBot="1" x14ac:dyDescent="0.25">
      <c r="V3" s="51">
        <v>-5000</v>
      </c>
      <c r="W3" s="51">
        <f t="shared" si="0"/>
        <v>-7.9678180445484767E-4</v>
      </c>
    </row>
    <row r="4" spans="1:23" ht="14.25" thickTop="1" thickBot="1" x14ac:dyDescent="0.25">
      <c r="A4" s="5" t="s">
        <v>37</v>
      </c>
      <c r="C4" s="8">
        <f>F1</f>
        <v>52500.222699999998</v>
      </c>
      <c r="D4" s="9">
        <f>G1</f>
        <v>0.22787625</v>
      </c>
      <c r="E4" s="26" t="s">
        <v>35</v>
      </c>
      <c r="V4" s="51">
        <v>-4000</v>
      </c>
      <c r="W4" s="51">
        <f t="shared" si="0"/>
        <v>-5.3662437846694927E-4</v>
      </c>
    </row>
    <row r="5" spans="1:23" ht="13.5" thickTop="1" x14ac:dyDescent="0.2">
      <c r="A5" s="11" t="s">
        <v>28</v>
      </c>
      <c r="B5" s="12"/>
      <c r="C5" s="13">
        <v>-9.5</v>
      </c>
      <c r="D5" s="12" t="s">
        <v>29</v>
      </c>
      <c r="V5" s="51">
        <v>-3000</v>
      </c>
      <c r="W5" s="51">
        <f t="shared" si="0"/>
        <v>-3.1202879574456931E-4</v>
      </c>
    </row>
    <row r="6" spans="1:23" x14ac:dyDescent="0.2">
      <c r="A6" s="5" t="s">
        <v>1</v>
      </c>
      <c r="V6" s="51">
        <v>-2000</v>
      </c>
      <c r="W6" s="51">
        <f t="shared" si="0"/>
        <v>-1.2299505628770782E-4</v>
      </c>
    </row>
    <row r="7" spans="1:23" x14ac:dyDescent="0.2">
      <c r="A7" t="s">
        <v>2</v>
      </c>
      <c r="C7">
        <f>C4</f>
        <v>52500.222699999998</v>
      </c>
      <c r="V7" s="51">
        <v>-1000</v>
      </c>
      <c r="W7" s="51">
        <f t="shared" si="0"/>
        <v>3.0476839903635161E-5</v>
      </c>
    </row>
    <row r="8" spans="1:23" x14ac:dyDescent="0.2">
      <c r="A8" t="s">
        <v>3</v>
      </c>
      <c r="C8">
        <f>D4</f>
        <v>0.22787625</v>
      </c>
      <c r="D8" s="25"/>
      <c r="V8" s="51">
        <v>0</v>
      </c>
      <c r="W8" s="51">
        <f t="shared" si="0"/>
        <v>1.483868928294597E-4</v>
      </c>
    </row>
    <row r="9" spans="1:23" x14ac:dyDescent="0.2">
      <c r="A9" s="24" t="s">
        <v>33</v>
      </c>
      <c r="B9" s="45">
        <v>70</v>
      </c>
      <c r="C9" s="22" t="str">
        <f>"F"&amp;B9</f>
        <v>F70</v>
      </c>
      <c r="D9" s="23" t="str">
        <f>"G"&amp;B9</f>
        <v>G70</v>
      </c>
      <c r="V9" s="51">
        <v>1000</v>
      </c>
      <c r="W9" s="51">
        <f t="shared" si="0"/>
        <v>2.3073510248976576E-4</v>
      </c>
    </row>
    <row r="10" spans="1:23" ht="13.5" thickBot="1" x14ac:dyDescent="0.25">
      <c r="A10" s="12"/>
      <c r="B10" s="12"/>
      <c r="C10" s="4" t="s">
        <v>19</v>
      </c>
      <c r="D10" s="4" t="s">
        <v>20</v>
      </c>
      <c r="E10" s="12"/>
      <c r="V10" s="51">
        <v>2000</v>
      </c>
      <c r="W10" s="51">
        <f t="shared" si="0"/>
        <v>2.7752146888455339E-4</v>
      </c>
    </row>
    <row r="11" spans="1:23" x14ac:dyDescent="0.2">
      <c r="A11" s="12" t="s">
        <v>15</v>
      </c>
      <c r="B11" s="12"/>
      <c r="C11" s="21">
        <f ca="1">INTERCEPT(INDIRECT($D$9):G989,INDIRECT($C$9):F989)</f>
        <v>-3.8586140320340202E-4</v>
      </c>
      <c r="D11" s="3">
        <f>+E11*F11</f>
        <v>1.483868928294597E-4</v>
      </c>
      <c r="E11" s="41">
        <v>1.483868928294597E-4</v>
      </c>
      <c r="F11">
        <v>1</v>
      </c>
      <c r="V11" s="51">
        <v>3000</v>
      </c>
      <c r="W11" s="51">
        <f t="shared" si="0"/>
        <v>2.8874599201382252E-4</v>
      </c>
    </row>
    <row r="12" spans="1:23" x14ac:dyDescent="0.2">
      <c r="A12" s="12" t="s">
        <v>16</v>
      </c>
      <c r="B12" s="12"/>
      <c r="C12" s="21">
        <f ca="1">SLOPE(INDIRECT($D$9):G989,INDIRECT($C$9):F989)</f>
        <v>-1.487285259541436E-7</v>
      </c>
      <c r="D12" s="3">
        <f>+E12*F12</f>
        <v>1.0012913129306531E-7</v>
      </c>
      <c r="E12" s="42">
        <v>1.001291312930653E-3</v>
      </c>
      <c r="F12" s="43">
        <v>1E-4</v>
      </c>
      <c r="V12" s="51">
        <v>4000</v>
      </c>
      <c r="W12" s="51">
        <f t="shared" si="0"/>
        <v>2.6440867187757321E-4</v>
      </c>
    </row>
    <row r="13" spans="1:23" ht="13.5" thickBot="1" x14ac:dyDescent="0.25">
      <c r="A13" s="12" t="s">
        <v>18</v>
      </c>
      <c r="B13" s="12"/>
      <c r="C13" s="3" t="s">
        <v>13</v>
      </c>
      <c r="D13" s="3">
        <f>+E13*F13</f>
        <v>-1.7780921632759232E-11</v>
      </c>
      <c r="E13" s="44">
        <v>-1.7780921632759232E-3</v>
      </c>
      <c r="F13" s="43">
        <v>1E-8</v>
      </c>
      <c r="V13" s="51">
        <v>5000</v>
      </c>
      <c r="W13" s="51">
        <f t="shared" si="0"/>
        <v>2.0450950847580542E-4</v>
      </c>
    </row>
    <row r="14" spans="1:23" x14ac:dyDescent="0.2">
      <c r="A14" s="12"/>
      <c r="B14" s="12"/>
      <c r="C14" s="12"/>
      <c r="E14">
        <f>SUM(T21:T950)</f>
        <v>2.789736157944718E-4</v>
      </c>
      <c r="V14" s="51">
        <v>6000</v>
      </c>
      <c r="W14" s="51">
        <f t="shared" si="0"/>
        <v>1.0904850180851915E-4</v>
      </c>
    </row>
    <row r="15" spans="1:23" x14ac:dyDescent="0.2">
      <c r="A15" s="14" t="s">
        <v>17</v>
      </c>
      <c r="B15" s="12"/>
      <c r="C15" s="15">
        <f ca="1">(C7+C11)+(C8+C12)*INT(MAX(F21:F3530))</f>
        <v>59032.518633186672</v>
      </c>
      <c r="D15" s="23">
        <f>+C7+INT(MAX(F21:F1588))*C8+D11+D12*INT(MAX(F21:F4023))+D13*INT(MAX(F21:F4050)^2)</f>
        <v>59032.511689392217</v>
      </c>
      <c r="E15" s="16" t="s">
        <v>46</v>
      </c>
      <c r="F15" s="13">
        <v>1</v>
      </c>
      <c r="V15" s="51">
        <v>7000</v>
      </c>
      <c r="W15" s="51">
        <f t="shared" si="0"/>
        <v>-2.19743481242856E-5</v>
      </c>
    </row>
    <row r="16" spans="1:23" x14ac:dyDescent="0.2">
      <c r="A16" s="18" t="s">
        <v>4</v>
      </c>
      <c r="B16" s="12"/>
      <c r="C16" s="19">
        <f ca="1">+C8+C12</f>
        <v>0.22787610127147404</v>
      </c>
      <c r="D16" s="23">
        <f>+C8+D12+2*D13*MAX(F21:F896)</f>
        <v>0.22787533069555133</v>
      </c>
      <c r="E16" s="16" t="s">
        <v>30</v>
      </c>
      <c r="F16" s="17">
        <f ca="1">NOW()+15018.5+$C$5/24</f>
        <v>59960.724753472219</v>
      </c>
      <c r="V16" s="51">
        <v>8000</v>
      </c>
      <c r="W16" s="51">
        <f t="shared" si="0"/>
        <v>-1.8855904132260867E-4</v>
      </c>
    </row>
    <row r="17" spans="1:23" ht="13.5" thickBot="1" x14ac:dyDescent="0.25">
      <c r="A17" s="16" t="s">
        <v>27</v>
      </c>
      <c r="B17" s="12"/>
      <c r="C17" s="12">
        <f>COUNT(C21:C2188)</f>
        <v>59</v>
      </c>
      <c r="E17" s="16" t="s">
        <v>47</v>
      </c>
      <c r="F17" s="17">
        <f ca="1">ROUND(2*(F16-$C$7)/$C$8,0)/2+F15</f>
        <v>32740.5</v>
      </c>
      <c r="V17" s="51">
        <v>9000</v>
      </c>
      <c r="W17" s="51">
        <f t="shared" si="0"/>
        <v>-3.9070557778645028E-4</v>
      </c>
    </row>
    <row r="18" spans="1:23" ht="14.25" thickTop="1" thickBot="1" x14ac:dyDescent="0.25">
      <c r="A18" s="18" t="s">
        <v>5</v>
      </c>
      <c r="B18" s="12"/>
      <c r="C18" s="39">
        <f ca="1">+C15</f>
        <v>59032.518633186672</v>
      </c>
      <c r="D18" s="40">
        <f ca="1">C16</f>
        <v>0.22787610127147404</v>
      </c>
      <c r="E18" s="16" t="s">
        <v>31</v>
      </c>
      <c r="F18" s="23">
        <f ca="1">ROUND(2*(F16-$C$15)/$C$16,0)/2+F15</f>
        <v>4074.5</v>
      </c>
      <c r="V18" s="51">
        <v>10000</v>
      </c>
      <c r="W18" s="51">
        <f t="shared" si="0"/>
        <v>-6.2841395751581032E-4</v>
      </c>
    </row>
    <row r="19" spans="1:23" ht="13.5" thickBot="1" x14ac:dyDescent="0.25">
      <c r="A19" s="5" t="s">
        <v>53</v>
      </c>
      <c r="C19" s="37">
        <f>+D15</f>
        <v>59032.511689392217</v>
      </c>
      <c r="D19" s="38">
        <f>+D16</f>
        <v>0.22787533069555133</v>
      </c>
      <c r="E19" s="16" t="s">
        <v>32</v>
      </c>
      <c r="F19" s="20">
        <f ca="1">+$C$15+$C$16*F18-15018.5-$C$5/24</f>
        <v>44942.89564115063</v>
      </c>
      <c r="V19" s="51">
        <v>11000</v>
      </c>
      <c r="W19" s="51">
        <f t="shared" si="0"/>
        <v>-9.0168418051068868E-4</v>
      </c>
    </row>
    <row r="20" spans="1:23" ht="15" thickBot="1" x14ac:dyDescent="0.25">
      <c r="A20" s="4" t="s">
        <v>6</v>
      </c>
      <c r="B20" s="4" t="s">
        <v>7</v>
      </c>
      <c r="C20" s="4" t="s">
        <v>8</v>
      </c>
      <c r="D20" s="4" t="s">
        <v>12</v>
      </c>
      <c r="E20" s="4" t="s">
        <v>9</v>
      </c>
      <c r="F20" s="4" t="s">
        <v>10</v>
      </c>
      <c r="G20" s="4" t="s">
        <v>11</v>
      </c>
      <c r="H20" s="7" t="s">
        <v>65</v>
      </c>
      <c r="I20" s="7" t="s">
        <v>68</v>
      </c>
      <c r="J20" s="7" t="s">
        <v>62</v>
      </c>
      <c r="K20" s="7" t="s">
        <v>60</v>
      </c>
      <c r="L20" s="7" t="s">
        <v>24</v>
      </c>
      <c r="M20" s="7" t="s">
        <v>25</v>
      </c>
      <c r="N20" s="7" t="s">
        <v>26</v>
      </c>
      <c r="O20" s="7" t="s">
        <v>22</v>
      </c>
      <c r="P20" s="46" t="s">
        <v>21</v>
      </c>
      <c r="Q20" s="4" t="s">
        <v>14</v>
      </c>
      <c r="R20" s="47" t="s">
        <v>54</v>
      </c>
      <c r="S20" s="6" t="s">
        <v>55</v>
      </c>
      <c r="T20" s="47" t="s">
        <v>56</v>
      </c>
      <c r="U20" s="48" t="s">
        <v>57</v>
      </c>
      <c r="V20" s="51">
        <v>12000</v>
      </c>
      <c r="W20" s="51">
        <f t="shared" si="0"/>
        <v>-1.2105162467710862E-3</v>
      </c>
    </row>
    <row r="21" spans="1:23" x14ac:dyDescent="0.2">
      <c r="A21" s="34" t="s">
        <v>48</v>
      </c>
      <c r="B21" s="35" t="s">
        <v>34</v>
      </c>
      <c r="C21" s="34">
        <v>51275.842499999999</v>
      </c>
      <c r="D21" s="34">
        <v>4.0000000000000002E-4</v>
      </c>
      <c r="E21">
        <f t="shared" ref="E21:E52" si="1">+(C21-C$7)/C$8</f>
        <v>-5373.0048655794517</v>
      </c>
      <c r="F21">
        <f t="shared" ref="F21:F52" si="2">ROUND(2*E21,0)/2</f>
        <v>-5373</v>
      </c>
      <c r="G21">
        <f t="shared" ref="G21:G48" si="3">+C21-(C$7+F21*C$8)</f>
        <v>-1.1087500024586916E-3</v>
      </c>
      <c r="K21">
        <f t="shared" ref="K21:K36" si="4">+G21</f>
        <v>-1.1087500024586916E-3</v>
      </c>
      <c r="O21">
        <f t="shared" ref="O21:O52" ca="1" si="5">+C$11+C$12*$F21</f>
        <v>4.1325696674821152E-4</v>
      </c>
      <c r="P21" s="49">
        <f t="shared" ref="P21:P52" si="6">+D$11+D$12*F21+D$13*F21^2</f>
        <v>-9.0292664996319705E-4</v>
      </c>
      <c r="Q21" s="2">
        <f t="shared" ref="Q21:Q52" si="7">+C21-15018.5</f>
        <v>36257.342499999999</v>
      </c>
      <c r="R21" s="51">
        <f t="shared" ref="R21:R48" si="8">+(P21-G21)^2</f>
        <v>4.2363252432484602E-8</v>
      </c>
      <c r="S21" s="53">
        <v>1</v>
      </c>
      <c r="T21" s="51">
        <f t="shared" ref="T21:T52" si="9">+S21*R21</f>
        <v>4.2363252432484602E-8</v>
      </c>
      <c r="V21" s="51">
        <v>13000</v>
      </c>
      <c r="W21" s="51">
        <f t="shared" si="0"/>
        <v>-1.5549101562970014E-3</v>
      </c>
    </row>
    <row r="22" spans="1:23" x14ac:dyDescent="0.2">
      <c r="A22" s="34" t="s">
        <v>48</v>
      </c>
      <c r="B22" s="35" t="s">
        <v>41</v>
      </c>
      <c r="C22" s="34">
        <v>51312.872300000003</v>
      </c>
      <c r="D22" s="34">
        <v>1.1999999999999999E-3</v>
      </c>
      <c r="E22">
        <f t="shared" si="1"/>
        <v>-5210.5052632733587</v>
      </c>
      <c r="F22">
        <f t="shared" si="2"/>
        <v>-5210.5</v>
      </c>
      <c r="G22">
        <f t="shared" si="3"/>
        <v>-1.1993749940302223E-3</v>
      </c>
      <c r="K22">
        <f t="shared" si="4"/>
        <v>-1.1993749940302223E-3</v>
      </c>
      <c r="O22">
        <f t="shared" ca="1" si="5"/>
        <v>3.8908858128066325E-4</v>
      </c>
      <c r="P22" s="49">
        <f t="shared" si="6"/>
        <v>-8.5607570371177416E-4</v>
      </c>
      <c r="Q22" s="2">
        <f t="shared" si="7"/>
        <v>36294.372300000003</v>
      </c>
      <c r="R22" s="51">
        <f t="shared" si="8"/>
        <v>1.1785440273315014E-7</v>
      </c>
      <c r="S22" s="53">
        <v>1</v>
      </c>
      <c r="T22" s="51">
        <f t="shared" si="9"/>
        <v>1.1785440273315014E-7</v>
      </c>
      <c r="V22" s="51">
        <v>14000</v>
      </c>
      <c r="W22" s="51">
        <f t="shared" si="0"/>
        <v>-1.9348659090884356E-3</v>
      </c>
    </row>
    <row r="23" spans="1:23" x14ac:dyDescent="0.2">
      <c r="A23" s="28" t="s">
        <v>42</v>
      </c>
      <c r="B23" s="27" t="s">
        <v>34</v>
      </c>
      <c r="C23" s="28">
        <v>52495.437400000003</v>
      </c>
      <c r="D23" s="28">
        <v>5.0000000000000001E-4</v>
      </c>
      <c r="E23">
        <f t="shared" si="1"/>
        <v>-20.999555679874113</v>
      </c>
      <c r="F23">
        <f t="shared" si="2"/>
        <v>-21</v>
      </c>
      <c r="G23">
        <f t="shared" si="3"/>
        <v>1.0125000699190423E-4</v>
      </c>
      <c r="K23">
        <f t="shared" si="4"/>
        <v>1.0125000699190423E-4</v>
      </c>
      <c r="O23">
        <f t="shared" ca="1" si="5"/>
        <v>-3.8273810415836502E-4</v>
      </c>
      <c r="P23" s="49">
        <f t="shared" si="6"/>
        <v>1.4627633968586527E-4</v>
      </c>
      <c r="Q23" s="50">
        <f t="shared" si="7"/>
        <v>37476.937400000003</v>
      </c>
      <c r="R23" s="51">
        <f t="shared" si="8"/>
        <v>2.0273706358672652E-9</v>
      </c>
      <c r="S23" s="53">
        <v>1</v>
      </c>
      <c r="T23" s="51">
        <f t="shared" si="9"/>
        <v>2.0273706358672652E-9</v>
      </c>
      <c r="U23" s="52"/>
      <c r="V23" s="51">
        <v>15000</v>
      </c>
      <c r="W23" s="51">
        <f t="shared" si="0"/>
        <v>-2.3503835051453879E-3</v>
      </c>
    </row>
    <row r="24" spans="1:23" x14ac:dyDescent="0.2">
      <c r="A24" s="28" t="s">
        <v>36</v>
      </c>
      <c r="B24" s="27" t="s">
        <v>34</v>
      </c>
      <c r="C24" s="28">
        <v>52500.222699999998</v>
      </c>
      <c r="D24" s="28"/>
      <c r="E24">
        <f t="shared" si="1"/>
        <v>0</v>
      </c>
      <c r="F24">
        <f t="shared" si="2"/>
        <v>0</v>
      </c>
      <c r="G24">
        <f t="shared" si="3"/>
        <v>0</v>
      </c>
      <c r="K24">
        <f t="shared" si="4"/>
        <v>0</v>
      </c>
      <c r="O24">
        <f t="shared" ca="1" si="5"/>
        <v>-3.8586140320340202E-4</v>
      </c>
      <c r="P24" s="49">
        <f t="shared" si="6"/>
        <v>1.483868928294597E-4</v>
      </c>
      <c r="Q24" s="2">
        <f t="shared" si="7"/>
        <v>37481.722699999998</v>
      </c>
      <c r="R24" s="51">
        <f t="shared" si="8"/>
        <v>2.2018669963581558E-8</v>
      </c>
      <c r="S24" s="53">
        <v>1</v>
      </c>
      <c r="T24" s="51">
        <f t="shared" si="9"/>
        <v>2.2018669963581558E-8</v>
      </c>
      <c r="V24" s="51">
        <v>16000</v>
      </c>
      <c r="W24" s="51">
        <f t="shared" si="0"/>
        <v>-2.8014629444678587E-3</v>
      </c>
    </row>
    <row r="25" spans="1:23" x14ac:dyDescent="0.2">
      <c r="A25" s="28" t="s">
        <v>42</v>
      </c>
      <c r="B25" s="27" t="s">
        <v>41</v>
      </c>
      <c r="C25" s="28">
        <v>52502.387799999997</v>
      </c>
      <c r="D25" s="28">
        <v>8.0000000000000004E-4</v>
      </c>
      <c r="E25">
        <f t="shared" si="1"/>
        <v>9.5012095380643959</v>
      </c>
      <c r="F25">
        <f t="shared" si="2"/>
        <v>9.5</v>
      </c>
      <c r="G25">
        <f t="shared" si="3"/>
        <v>2.7562499599298462E-4</v>
      </c>
      <c r="K25">
        <f t="shared" si="4"/>
        <v>2.7562499599298462E-4</v>
      </c>
      <c r="O25">
        <f t="shared" ca="1" si="5"/>
        <v>-3.8727432419996636E-4</v>
      </c>
      <c r="P25" s="49">
        <f t="shared" si="6"/>
        <v>1.4933651484856647E-4</v>
      </c>
      <c r="Q25" s="2">
        <f t="shared" si="7"/>
        <v>37483.887799999997</v>
      </c>
      <c r="R25" s="51">
        <f t="shared" si="8"/>
        <v>1.5948780469764058E-8</v>
      </c>
      <c r="S25" s="53">
        <v>1</v>
      </c>
      <c r="T25" s="51">
        <f t="shared" si="9"/>
        <v>1.5948780469764058E-8</v>
      </c>
      <c r="V25" s="51">
        <v>17000</v>
      </c>
      <c r="W25" s="51">
        <f t="shared" si="0"/>
        <v>-3.2881042270558481E-3</v>
      </c>
    </row>
    <row r="26" spans="1:23" x14ac:dyDescent="0.2">
      <c r="A26" s="28" t="s">
        <v>42</v>
      </c>
      <c r="B26" s="27" t="s">
        <v>34</v>
      </c>
      <c r="C26" s="28">
        <v>52502.501499999998</v>
      </c>
      <c r="D26" s="28">
        <v>5.9999999999999995E-4</v>
      </c>
      <c r="E26">
        <f t="shared" si="1"/>
        <v>10.00016456300315</v>
      </c>
      <c r="F26">
        <f t="shared" si="2"/>
        <v>10</v>
      </c>
      <c r="G26">
        <f t="shared" si="3"/>
        <v>3.7500001781154424E-5</v>
      </c>
      <c r="K26">
        <f t="shared" si="4"/>
        <v>3.7500001781154424E-5</v>
      </c>
      <c r="O26">
        <f t="shared" ca="1" si="5"/>
        <v>-3.8734868846294348E-4</v>
      </c>
      <c r="P26" s="49">
        <f t="shared" si="6"/>
        <v>1.4938640605022707E-4</v>
      </c>
      <c r="Q26" s="2">
        <f t="shared" si="7"/>
        <v>37484.001499999998</v>
      </c>
      <c r="R26" s="51">
        <f t="shared" si="8"/>
        <v>1.2518567460262358E-8</v>
      </c>
      <c r="S26" s="53">
        <v>1</v>
      </c>
      <c r="T26" s="51">
        <f t="shared" si="9"/>
        <v>1.2518567460262358E-8</v>
      </c>
      <c r="V26" s="51">
        <v>18000</v>
      </c>
      <c r="W26" s="51">
        <f t="shared" si="0"/>
        <v>-3.8103073529093556E-3</v>
      </c>
    </row>
    <row r="27" spans="1:23" x14ac:dyDescent="0.2">
      <c r="A27" s="28" t="s">
        <v>42</v>
      </c>
      <c r="B27" s="27" t="s">
        <v>34</v>
      </c>
      <c r="C27" s="28">
        <v>52509.3367</v>
      </c>
      <c r="D27" s="28">
        <v>2.0000000000000001E-4</v>
      </c>
      <c r="E27">
        <f t="shared" si="1"/>
        <v>39.995392235923653</v>
      </c>
      <c r="F27">
        <f t="shared" si="2"/>
        <v>40</v>
      </c>
      <c r="G27">
        <f t="shared" si="3"/>
        <v>-1.0499999989406206E-3</v>
      </c>
      <c r="K27">
        <f t="shared" si="4"/>
        <v>-1.0499999989406206E-3</v>
      </c>
      <c r="O27">
        <f t="shared" ca="1" si="5"/>
        <v>-3.9181054424156775E-4</v>
      </c>
      <c r="P27" s="49">
        <f t="shared" si="6"/>
        <v>1.523636086065699E-4</v>
      </c>
      <c r="Q27" s="2">
        <f t="shared" si="7"/>
        <v>37490.8367</v>
      </c>
      <c r="R27" s="51">
        <f t="shared" si="8"/>
        <v>1.4456782447538941E-6</v>
      </c>
      <c r="S27" s="53">
        <v>1</v>
      </c>
      <c r="T27" s="51">
        <f t="shared" si="9"/>
        <v>1.4456782447538941E-6</v>
      </c>
      <c r="V27" s="51">
        <v>19000</v>
      </c>
      <c r="W27" s="51">
        <f t="shared" si="0"/>
        <v>-4.368072322028382E-3</v>
      </c>
    </row>
    <row r="28" spans="1:23" x14ac:dyDescent="0.2">
      <c r="A28" s="28" t="s">
        <v>42</v>
      </c>
      <c r="B28" s="27" t="s">
        <v>41</v>
      </c>
      <c r="C28" s="28">
        <v>52526.314899999998</v>
      </c>
      <c r="D28" s="28">
        <v>1.6999999999999999E-3</v>
      </c>
      <c r="E28">
        <f t="shared" si="1"/>
        <v>114.50162094557524</v>
      </c>
      <c r="F28">
        <f t="shared" si="2"/>
        <v>114.5</v>
      </c>
      <c r="G28">
        <f t="shared" si="3"/>
        <v>3.6937499680789188E-4</v>
      </c>
      <c r="K28">
        <f t="shared" si="4"/>
        <v>3.6937499680789188E-4</v>
      </c>
      <c r="O28">
        <f t="shared" ca="1" si="5"/>
        <v>-4.0289081942515147E-4</v>
      </c>
      <c r="P28" s="49">
        <f t="shared" si="6"/>
        <v>1.5961856603467981E-4</v>
      </c>
      <c r="Q28" s="2">
        <f t="shared" si="7"/>
        <v>37507.814899999998</v>
      </c>
      <c r="R28" s="51">
        <f t="shared" si="8"/>
        <v>4.3997760250717303E-8</v>
      </c>
      <c r="S28" s="53">
        <v>0.5</v>
      </c>
      <c r="T28" s="51">
        <f t="shared" si="9"/>
        <v>2.1998880125358652E-8</v>
      </c>
      <c r="V28" s="51">
        <v>20000</v>
      </c>
      <c r="W28" s="51">
        <f t="shared" si="0"/>
        <v>-4.961399134412927E-3</v>
      </c>
    </row>
    <row r="29" spans="1:23" x14ac:dyDescent="0.2">
      <c r="A29" s="28" t="s">
        <v>42</v>
      </c>
      <c r="B29" s="27" t="s">
        <v>34</v>
      </c>
      <c r="C29" s="28">
        <v>52526.428800000002</v>
      </c>
      <c r="D29" s="28">
        <v>1.4E-3</v>
      </c>
      <c r="E29">
        <f t="shared" si="1"/>
        <v>115.00145363987279</v>
      </c>
      <c r="F29">
        <f t="shared" si="2"/>
        <v>115</v>
      </c>
      <c r="G29">
        <f t="shared" si="3"/>
        <v>3.3125000481959432E-4</v>
      </c>
      <c r="K29">
        <f t="shared" si="4"/>
        <v>3.3125000481959432E-4</v>
      </c>
      <c r="O29">
        <f t="shared" ca="1" si="5"/>
        <v>-4.0296518368812854E-4</v>
      </c>
      <c r="P29" s="49">
        <f t="shared" si="6"/>
        <v>1.5966659023956898E-4</v>
      </c>
      <c r="Q29" s="2">
        <f t="shared" si="7"/>
        <v>37507.928800000002</v>
      </c>
      <c r="R29" s="51">
        <f t="shared" si="8"/>
        <v>2.9440868158940852E-8</v>
      </c>
      <c r="S29" s="53">
        <v>0.5</v>
      </c>
      <c r="T29" s="51">
        <f t="shared" si="9"/>
        <v>1.4720434079470426E-8</v>
      </c>
      <c r="V29" s="51">
        <v>21000</v>
      </c>
      <c r="W29" s="51">
        <f t="shared" si="0"/>
        <v>-5.5902877900629901E-3</v>
      </c>
    </row>
    <row r="30" spans="1:23" x14ac:dyDescent="0.2">
      <c r="A30" s="28" t="s">
        <v>42</v>
      </c>
      <c r="B30" s="27" t="s">
        <v>41</v>
      </c>
      <c r="C30" s="28">
        <v>52526.542399999998</v>
      </c>
      <c r="D30" s="28">
        <v>1.6999999999999999E-3</v>
      </c>
      <c r="E30">
        <f t="shared" si="1"/>
        <v>115.49996983011617</v>
      </c>
      <c r="F30">
        <f t="shared" si="2"/>
        <v>115.5</v>
      </c>
      <c r="G30">
        <f t="shared" si="3"/>
        <v>-6.8750014179386199E-6</v>
      </c>
      <c r="K30">
        <f t="shared" si="4"/>
        <v>-6.8750014179386199E-6</v>
      </c>
      <c r="O30">
        <f t="shared" ca="1" si="5"/>
        <v>-4.0303954795110561E-4</v>
      </c>
      <c r="P30" s="49">
        <f t="shared" si="6"/>
        <v>1.5971460555399734E-4</v>
      </c>
      <c r="Q30" s="2">
        <f t="shared" si="7"/>
        <v>37508.042399999998</v>
      </c>
      <c r="R30" s="51">
        <f t="shared" si="8"/>
        <v>2.7752097151064091E-8</v>
      </c>
      <c r="S30" s="53">
        <v>0.5</v>
      </c>
      <c r="T30" s="51">
        <f t="shared" si="9"/>
        <v>1.3876048575532046E-8</v>
      </c>
      <c r="V30" s="51">
        <v>22000</v>
      </c>
      <c r="W30" s="51">
        <f t="shared" si="0"/>
        <v>-6.2547382889785712E-3</v>
      </c>
    </row>
    <row r="31" spans="1:23" x14ac:dyDescent="0.2">
      <c r="A31" s="28" t="s">
        <v>42</v>
      </c>
      <c r="B31" s="27" t="s">
        <v>41</v>
      </c>
      <c r="C31" s="28">
        <v>52533.379399999998</v>
      </c>
      <c r="D31" s="28">
        <v>1.2999999999999999E-3</v>
      </c>
      <c r="E31">
        <f t="shared" si="1"/>
        <v>145.5030965271701</v>
      </c>
      <c r="F31">
        <f t="shared" si="2"/>
        <v>145.5</v>
      </c>
      <c r="G31">
        <f t="shared" si="3"/>
        <v>7.0562499604420736E-4</v>
      </c>
      <c r="K31">
        <f t="shared" si="4"/>
        <v>7.0562499604420736E-4</v>
      </c>
      <c r="O31">
        <f t="shared" ca="1" si="5"/>
        <v>-4.0750140372972993E-4</v>
      </c>
      <c r="P31" s="49">
        <f t="shared" si="6"/>
        <v>1.6257925487640477E-4</v>
      </c>
      <c r="Q31" s="2">
        <f t="shared" si="7"/>
        <v>37514.879399999998</v>
      </c>
      <c r="R31" s="51">
        <f t="shared" si="8"/>
        <v>2.9489867700048809E-7</v>
      </c>
      <c r="S31" s="53">
        <v>0.5</v>
      </c>
      <c r="T31" s="51">
        <f t="shared" si="9"/>
        <v>1.4744933850024405E-7</v>
      </c>
      <c r="V31" s="51">
        <v>23000</v>
      </c>
      <c r="W31" s="51">
        <f t="shared" si="0"/>
        <v>-6.9547506311596731E-3</v>
      </c>
    </row>
    <row r="32" spans="1:23" x14ac:dyDescent="0.2">
      <c r="A32" s="28" t="s">
        <v>42</v>
      </c>
      <c r="B32" s="27" t="s">
        <v>34</v>
      </c>
      <c r="C32" s="28">
        <v>52533.493600000002</v>
      </c>
      <c r="D32" s="28">
        <v>1.1000000000000001E-3</v>
      </c>
      <c r="E32">
        <f t="shared" si="1"/>
        <v>146.00424572548988</v>
      </c>
      <c r="F32">
        <f t="shared" si="2"/>
        <v>146</v>
      </c>
      <c r="G32">
        <f t="shared" si="3"/>
        <v>9.6750000375322998E-4</v>
      </c>
      <c r="K32">
        <f t="shared" si="4"/>
        <v>9.6750000375322998E-4</v>
      </c>
      <c r="O32">
        <f t="shared" ca="1" si="5"/>
        <v>-4.07575767992707E-4</v>
      </c>
      <c r="P32" s="49">
        <f t="shared" si="6"/>
        <v>1.6262672787272333E-4</v>
      </c>
      <c r="Q32" s="2">
        <f t="shared" si="7"/>
        <v>37514.993600000002</v>
      </c>
      <c r="R32" s="51">
        <f t="shared" si="8"/>
        <v>6.4782099022661803E-7</v>
      </c>
      <c r="S32" s="53">
        <v>1</v>
      </c>
      <c r="T32" s="51">
        <f t="shared" si="9"/>
        <v>6.4782099022661803E-7</v>
      </c>
    </row>
    <row r="33" spans="1:20" x14ac:dyDescent="0.2">
      <c r="A33" s="28" t="s">
        <v>42</v>
      </c>
      <c r="B33" s="27" t="s">
        <v>41</v>
      </c>
      <c r="C33" s="28">
        <v>52536.341899999999</v>
      </c>
      <c r="D33" s="28">
        <v>1.6000000000000001E-3</v>
      </c>
      <c r="E33">
        <f t="shared" si="1"/>
        <v>158.50357375988503</v>
      </c>
      <c r="F33">
        <f t="shared" si="2"/>
        <v>158.5</v>
      </c>
      <c r="G33">
        <f t="shared" si="3"/>
        <v>8.1437500193715096E-4</v>
      </c>
      <c r="K33">
        <f t="shared" si="4"/>
        <v>8.1437500193715096E-4</v>
      </c>
      <c r="O33">
        <f t="shared" ca="1" si="5"/>
        <v>-4.094348745671338E-4</v>
      </c>
      <c r="P33" s="49">
        <f t="shared" si="6"/>
        <v>1.6381066338092196E-4</v>
      </c>
      <c r="Q33" s="2">
        <f t="shared" si="7"/>
        <v>37517.841899999999</v>
      </c>
      <c r="R33" s="51">
        <f t="shared" si="8"/>
        <v>4.2323395860110378E-7</v>
      </c>
      <c r="S33" s="53">
        <v>0.5</v>
      </c>
      <c r="T33" s="51">
        <f t="shared" si="9"/>
        <v>2.1161697930055189E-7</v>
      </c>
    </row>
    <row r="34" spans="1:20" x14ac:dyDescent="0.2">
      <c r="A34" s="28" t="s">
        <v>42</v>
      </c>
      <c r="B34" s="27" t="s">
        <v>34</v>
      </c>
      <c r="C34" s="28">
        <v>52548.305099999998</v>
      </c>
      <c r="D34" s="28">
        <v>1.1999999999999999E-3</v>
      </c>
      <c r="E34">
        <f t="shared" si="1"/>
        <v>211.00224354227052</v>
      </c>
      <c r="F34">
        <f t="shared" si="2"/>
        <v>211</v>
      </c>
      <c r="G34">
        <f t="shared" si="3"/>
        <v>5.1125000027241185E-4</v>
      </c>
      <c r="K34">
        <f t="shared" si="4"/>
        <v>5.1125000027241185E-4</v>
      </c>
      <c r="O34">
        <f t="shared" ca="1" si="5"/>
        <v>-4.1724312217972633E-4</v>
      </c>
      <c r="P34" s="49">
        <f t="shared" si="6"/>
        <v>1.687225151202844E-4</v>
      </c>
      <c r="Q34" s="2">
        <f t="shared" si="7"/>
        <v>37529.805099999998</v>
      </c>
      <c r="R34" s="51">
        <f t="shared" si="8"/>
        <v>1.1732507808464091E-7</v>
      </c>
      <c r="S34" s="53">
        <v>0.5</v>
      </c>
      <c r="T34" s="51">
        <f t="shared" si="9"/>
        <v>5.8662539042320455E-8</v>
      </c>
    </row>
    <row r="35" spans="1:20" x14ac:dyDescent="0.2">
      <c r="A35" s="28" t="s">
        <v>42</v>
      </c>
      <c r="B35" s="27" t="s">
        <v>41</v>
      </c>
      <c r="C35" s="28">
        <v>52548.418700000002</v>
      </c>
      <c r="D35" s="28">
        <v>4.0000000000000002E-4</v>
      </c>
      <c r="E35">
        <f t="shared" si="1"/>
        <v>211.50075973254584</v>
      </c>
      <c r="F35">
        <f t="shared" si="2"/>
        <v>211.5</v>
      </c>
      <c r="G35">
        <f t="shared" si="3"/>
        <v>1.7312500131083652E-4</v>
      </c>
      <c r="K35">
        <f t="shared" si="4"/>
        <v>1.7312500131083652E-4</v>
      </c>
      <c r="O35">
        <f t="shared" ca="1" si="5"/>
        <v>-4.1731748644270339E-4</v>
      </c>
      <c r="P35" s="49">
        <f t="shared" si="6"/>
        <v>1.68768823466236E-4</v>
      </c>
      <c r="Q35" s="2">
        <f t="shared" si="7"/>
        <v>37529.918700000002</v>
      </c>
      <c r="R35" s="51">
        <f t="shared" si="8"/>
        <v>1.8976285413788438E-11</v>
      </c>
      <c r="S35" s="53">
        <v>1</v>
      </c>
      <c r="T35" s="51">
        <f t="shared" si="9"/>
        <v>1.8976285413788438E-11</v>
      </c>
    </row>
    <row r="36" spans="1:20" x14ac:dyDescent="0.2">
      <c r="A36" s="34" t="s">
        <v>48</v>
      </c>
      <c r="B36" s="35" t="s">
        <v>34</v>
      </c>
      <c r="C36" s="34">
        <v>52548.532399999996</v>
      </c>
      <c r="D36" s="34">
        <v>8.9999999999999998E-4</v>
      </c>
      <c r="E36">
        <f t="shared" si="1"/>
        <v>211.99971475745267</v>
      </c>
      <c r="F36">
        <f t="shared" si="2"/>
        <v>212</v>
      </c>
      <c r="G36">
        <f t="shared" si="3"/>
        <v>-6.5000000176951289E-5</v>
      </c>
      <c r="K36">
        <f t="shared" si="4"/>
        <v>-6.5000000176951289E-5</v>
      </c>
      <c r="O36">
        <f t="shared" ca="1" si="5"/>
        <v>-4.1739185070568046E-4</v>
      </c>
      <c r="P36" s="49">
        <f t="shared" si="6"/>
        <v>1.6881512292172681E-4</v>
      </c>
      <c r="Q36" s="2">
        <f t="shared" si="7"/>
        <v>37530.032399999996</v>
      </c>
      <c r="R36" s="51">
        <f t="shared" si="8"/>
        <v>5.4669511789649991E-8</v>
      </c>
      <c r="S36" s="53">
        <v>1</v>
      </c>
      <c r="T36" s="51">
        <f t="shared" si="9"/>
        <v>5.4669511789649991E-8</v>
      </c>
    </row>
    <row r="37" spans="1:20" x14ac:dyDescent="0.2">
      <c r="A37" s="28" t="s">
        <v>42</v>
      </c>
      <c r="B37" s="27" t="s">
        <v>34</v>
      </c>
      <c r="C37" s="28">
        <v>52691.64</v>
      </c>
      <c r="D37" s="28">
        <v>2E-3</v>
      </c>
      <c r="E37">
        <f t="shared" si="1"/>
        <v>840.00548543343575</v>
      </c>
      <c r="F37">
        <f t="shared" si="2"/>
        <v>840</v>
      </c>
      <c r="G37">
        <f t="shared" si="3"/>
        <v>1.2500000011641532E-3</v>
      </c>
      <c r="I37">
        <f t="shared" ref="I37:I42" si="10">+G37</f>
        <v>1.2500000011641532E-3</v>
      </c>
      <c r="O37">
        <f t="shared" ca="1" si="5"/>
        <v>-5.1079336500488271E-4</v>
      </c>
      <c r="P37" s="49">
        <f t="shared" si="6"/>
        <v>2.1994914481155965E-4</v>
      </c>
      <c r="Q37" s="2">
        <f t="shared" si="7"/>
        <v>37673.14</v>
      </c>
      <c r="R37" s="51">
        <f t="shared" si="8"/>
        <v>1.0610047666727115E-6</v>
      </c>
      <c r="S37" s="53">
        <v>0.1</v>
      </c>
      <c r="T37" s="51">
        <f t="shared" si="9"/>
        <v>1.0610047666727115E-7</v>
      </c>
    </row>
    <row r="38" spans="1:20" x14ac:dyDescent="0.2">
      <c r="A38" s="28" t="s">
        <v>42</v>
      </c>
      <c r="B38" s="27" t="s">
        <v>41</v>
      </c>
      <c r="C38" s="28">
        <v>52702.688000000002</v>
      </c>
      <c r="D38" s="28">
        <v>6.0000000000000001E-3</v>
      </c>
      <c r="E38">
        <f t="shared" si="1"/>
        <v>888.48794027461611</v>
      </c>
      <c r="F38">
        <f t="shared" si="2"/>
        <v>888.5</v>
      </c>
      <c r="G38">
        <f t="shared" si="3"/>
        <v>-2.7481249999254942E-3</v>
      </c>
      <c r="I38">
        <f t="shared" si="10"/>
        <v>-2.7481249999254942E-3</v>
      </c>
      <c r="O38">
        <f t="shared" ca="1" si="5"/>
        <v>-5.1800669851365859E-4</v>
      </c>
      <c r="P38" s="49">
        <f t="shared" si="6"/>
        <v>2.2331479301172544E-4</v>
      </c>
      <c r="Q38" s="2">
        <f t="shared" si="7"/>
        <v>37684.188000000002</v>
      </c>
      <c r="R38" s="51">
        <f t="shared" si="8"/>
        <v>8.8294544430507863E-6</v>
      </c>
      <c r="S38" s="53">
        <v>0.1</v>
      </c>
      <c r="T38" s="51">
        <f t="shared" si="9"/>
        <v>8.8294544430507865E-7</v>
      </c>
    </row>
    <row r="39" spans="1:20" x14ac:dyDescent="0.2">
      <c r="A39" s="28" t="s">
        <v>42</v>
      </c>
      <c r="B39" s="27" t="s">
        <v>41</v>
      </c>
      <c r="C39" s="28">
        <v>52708.625</v>
      </c>
      <c r="D39" s="28">
        <v>5.0000000000000001E-3</v>
      </c>
      <c r="E39">
        <f t="shared" si="1"/>
        <v>914.5415549009673</v>
      </c>
      <c r="F39">
        <f t="shared" si="2"/>
        <v>914.5</v>
      </c>
      <c r="G39">
        <f t="shared" si="3"/>
        <v>9.4693749997531995E-3</v>
      </c>
      <c r="I39">
        <f t="shared" si="10"/>
        <v>9.4693749997531995E-3</v>
      </c>
      <c r="O39">
        <f t="shared" ca="1" si="5"/>
        <v>-5.2187364018846632E-4</v>
      </c>
      <c r="P39" s="49">
        <f t="shared" si="6"/>
        <v>2.2508461638104464E-4</v>
      </c>
      <c r="Q39" s="2">
        <f t="shared" si="7"/>
        <v>37690.125</v>
      </c>
      <c r="R39" s="51">
        <f t="shared" si="8"/>
        <v>8.5456904692106917E-5</v>
      </c>
      <c r="S39" s="53">
        <v>0.1</v>
      </c>
      <c r="T39" s="51">
        <f t="shared" si="9"/>
        <v>8.5456904692106921E-6</v>
      </c>
    </row>
    <row r="40" spans="1:20" x14ac:dyDescent="0.2">
      <c r="A40" s="28" t="s">
        <v>42</v>
      </c>
      <c r="B40" s="27" t="s">
        <v>41</v>
      </c>
      <c r="C40" s="28">
        <v>52730.495999999999</v>
      </c>
      <c r="D40" s="28">
        <v>4.0000000000000001E-3</v>
      </c>
      <c r="E40">
        <f t="shared" si="1"/>
        <v>1010.5190865656282</v>
      </c>
      <c r="F40">
        <f t="shared" si="2"/>
        <v>1010.5</v>
      </c>
      <c r="G40">
        <f t="shared" si="3"/>
        <v>4.3493749981280416E-3</v>
      </c>
      <c r="I40">
        <f t="shared" si="10"/>
        <v>4.3493749981280416E-3</v>
      </c>
      <c r="O40">
        <f t="shared" ca="1" si="5"/>
        <v>-5.3615157868006416E-4</v>
      </c>
      <c r="P40" s="49">
        <f t="shared" si="6"/>
        <v>2.3141109866744503E-4</v>
      </c>
      <c r="Q40" s="2">
        <f t="shared" si="7"/>
        <v>37711.995999999999</v>
      </c>
      <c r="R40" s="51">
        <f t="shared" si="8"/>
        <v>1.6957626677260724E-5</v>
      </c>
      <c r="S40" s="53">
        <v>0.1</v>
      </c>
      <c r="T40" s="51">
        <f t="shared" si="9"/>
        <v>1.6957626677260725E-6</v>
      </c>
    </row>
    <row r="41" spans="1:20" x14ac:dyDescent="0.2">
      <c r="A41" s="28" t="s">
        <v>42</v>
      </c>
      <c r="B41" s="27" t="s">
        <v>34</v>
      </c>
      <c r="C41" s="28">
        <v>52745.419800000003</v>
      </c>
      <c r="D41" s="28">
        <v>2E-3</v>
      </c>
      <c r="E41">
        <f t="shared" si="1"/>
        <v>1076.0098957219318</v>
      </c>
      <c r="F41">
        <f t="shared" si="2"/>
        <v>1076</v>
      </c>
      <c r="G41">
        <f t="shared" si="3"/>
        <v>2.2550000066985376E-3</v>
      </c>
      <c r="I41">
        <f t="shared" si="10"/>
        <v>2.2550000066985376E-3</v>
      </c>
      <c r="O41">
        <f t="shared" ca="1" si="5"/>
        <v>-5.4589329713006056E-4</v>
      </c>
      <c r="P41" s="49">
        <f t="shared" si="6"/>
        <v>2.3553951377650853E-4</v>
      </c>
      <c r="Q41" s="2">
        <f t="shared" si="7"/>
        <v>37726.919800000003</v>
      </c>
      <c r="R41" s="51">
        <f t="shared" si="8"/>
        <v>4.0782206824728846E-6</v>
      </c>
      <c r="S41" s="53">
        <v>0.1</v>
      </c>
      <c r="T41" s="51">
        <f t="shared" si="9"/>
        <v>4.0782206824728846E-7</v>
      </c>
    </row>
    <row r="42" spans="1:20" x14ac:dyDescent="0.2">
      <c r="A42" s="28" t="s">
        <v>42</v>
      </c>
      <c r="B42" s="27" t="s">
        <v>41</v>
      </c>
      <c r="C42" s="28">
        <v>52745.5317</v>
      </c>
      <c r="D42" s="28">
        <v>2E-3</v>
      </c>
      <c r="E42">
        <f t="shared" si="1"/>
        <v>1076.5009517227052</v>
      </c>
      <c r="F42">
        <f t="shared" si="2"/>
        <v>1076.5</v>
      </c>
      <c r="G42">
        <f t="shared" si="3"/>
        <v>2.1687499975087121E-4</v>
      </c>
      <c r="I42">
        <f t="shared" si="10"/>
        <v>2.1687499975087121E-4</v>
      </c>
      <c r="O42">
        <f t="shared" ca="1" si="5"/>
        <v>-5.4596766139303763E-4</v>
      </c>
      <c r="P42" s="49">
        <f t="shared" si="6"/>
        <v>2.3557044162524779E-4</v>
      </c>
      <c r="Q42" s="2">
        <f t="shared" si="7"/>
        <v>37727.0317</v>
      </c>
      <c r="R42" s="51">
        <f t="shared" si="8"/>
        <v>3.4951954687819313E-10</v>
      </c>
      <c r="S42" s="53">
        <v>0.1</v>
      </c>
      <c r="T42" s="51">
        <f t="shared" si="9"/>
        <v>3.4951954687819313E-11</v>
      </c>
    </row>
    <row r="43" spans="1:20" x14ac:dyDescent="0.2">
      <c r="A43" s="30" t="s">
        <v>43</v>
      </c>
      <c r="B43" s="29" t="s">
        <v>34</v>
      </c>
      <c r="C43" s="30">
        <v>52840.446000000004</v>
      </c>
      <c r="D43" s="31">
        <v>5.0000000000000001E-3</v>
      </c>
      <c r="E43">
        <f t="shared" si="1"/>
        <v>1493.0178112023746</v>
      </c>
      <c r="F43">
        <f t="shared" si="2"/>
        <v>1493</v>
      </c>
      <c r="G43">
        <f t="shared" si="3"/>
        <v>4.0587500043329783E-3</v>
      </c>
      <c r="K43">
        <f t="shared" ref="K43:K48" si="11">+G43</f>
        <v>4.0587500043329783E-3</v>
      </c>
      <c r="O43">
        <f t="shared" ca="1" si="5"/>
        <v>-6.0791309245293839E-4</v>
      </c>
      <c r="P43" s="49">
        <f t="shared" si="6"/>
        <v>2.5824514026542589E-4</v>
      </c>
      <c r="Q43" s="2">
        <f t="shared" si="7"/>
        <v>37821.946000000004</v>
      </c>
      <c r="R43" s="51">
        <f t="shared" si="8"/>
        <v>1.4443837221801125E-5</v>
      </c>
      <c r="S43" s="53">
        <v>0.1</v>
      </c>
      <c r="T43" s="51">
        <f t="shared" si="9"/>
        <v>1.4443837221801126E-6</v>
      </c>
    </row>
    <row r="44" spans="1:20" x14ac:dyDescent="0.2">
      <c r="A44" s="30" t="s">
        <v>43</v>
      </c>
      <c r="B44" s="29" t="s">
        <v>34</v>
      </c>
      <c r="C44" s="30">
        <v>52850.457000000002</v>
      </c>
      <c r="D44" s="31">
        <v>4.0000000000000001E-3</v>
      </c>
      <c r="E44">
        <f t="shared" si="1"/>
        <v>1536.9495504687466</v>
      </c>
      <c r="F44">
        <f t="shared" si="2"/>
        <v>1537</v>
      </c>
      <c r="G44">
        <f t="shared" si="3"/>
        <v>-1.1496249993797392E-2</v>
      </c>
      <c r="K44">
        <f t="shared" si="11"/>
        <v>-1.1496249993797392E-2</v>
      </c>
      <c r="O44">
        <f t="shared" ca="1" si="5"/>
        <v>-6.1445714759492077E-4</v>
      </c>
      <c r="P44" s="49">
        <f t="shared" si="6"/>
        <v>2.6028026957024123E-4</v>
      </c>
      <c r="Q44" s="2">
        <f t="shared" si="7"/>
        <v>37831.957000000002</v>
      </c>
      <c r="R44" s="51">
        <f t="shared" si="8"/>
        <v>1.38216003833479E-4</v>
      </c>
      <c r="S44" s="53">
        <v>0.1</v>
      </c>
      <c r="T44" s="51">
        <f t="shared" si="9"/>
        <v>1.3821600383347901E-5</v>
      </c>
    </row>
    <row r="45" spans="1:20" x14ac:dyDescent="0.2">
      <c r="A45" s="30" t="s">
        <v>43</v>
      </c>
      <c r="B45" s="29" t="s">
        <v>34</v>
      </c>
      <c r="C45" s="30">
        <v>53080.625999999997</v>
      </c>
      <c r="D45" s="31">
        <v>4.0000000000000001E-3</v>
      </c>
      <c r="E45">
        <f t="shared" si="1"/>
        <v>2547.0109324688206</v>
      </c>
      <c r="F45">
        <f t="shared" si="2"/>
        <v>2547</v>
      </c>
      <c r="G45">
        <f t="shared" si="3"/>
        <v>2.491250001185108E-3</v>
      </c>
      <c r="K45">
        <f t="shared" si="11"/>
        <v>2.491250001185108E-3</v>
      </c>
      <c r="O45">
        <f t="shared" ca="1" si="5"/>
        <v>-7.6467295880860574E-4</v>
      </c>
      <c r="P45" s="49">
        <f t="shared" si="6"/>
        <v>2.8806723538856664E-4</v>
      </c>
      <c r="Q45" s="2">
        <f t="shared" si="7"/>
        <v>38062.125999999997</v>
      </c>
      <c r="R45" s="51">
        <f t="shared" si="8"/>
        <v>4.8540142995028978E-6</v>
      </c>
      <c r="S45" s="53">
        <v>0.1</v>
      </c>
      <c r="T45" s="51">
        <f t="shared" si="9"/>
        <v>4.854014299502898E-7</v>
      </c>
    </row>
    <row r="46" spans="1:20" x14ac:dyDescent="0.2">
      <c r="A46" s="30" t="s">
        <v>43</v>
      </c>
      <c r="B46" s="29" t="s">
        <v>34</v>
      </c>
      <c r="C46" s="30">
        <v>53085.635999999999</v>
      </c>
      <c r="D46" s="31">
        <v>7.0000000000000001E-3</v>
      </c>
      <c r="E46">
        <f t="shared" si="1"/>
        <v>2568.9965496623722</v>
      </c>
      <c r="F46">
        <f t="shared" si="2"/>
        <v>2569</v>
      </c>
      <c r="G46">
        <f t="shared" si="3"/>
        <v>-7.8624999878229573E-4</v>
      </c>
      <c r="K46">
        <f t="shared" si="11"/>
        <v>-7.8624999878229573E-4</v>
      </c>
      <c r="O46">
        <f t="shared" ca="1" si="5"/>
        <v>-7.6794498637959693E-4</v>
      </c>
      <c r="P46" s="49">
        <f t="shared" si="6"/>
        <v>2.8826879798540377E-4</v>
      </c>
      <c r="Q46" s="2">
        <f t="shared" si="7"/>
        <v>38067.135999999999</v>
      </c>
      <c r="R46" s="51">
        <f t="shared" si="8"/>
        <v>1.1545906446071048E-6</v>
      </c>
      <c r="S46" s="53">
        <v>0.1</v>
      </c>
      <c r="T46" s="51">
        <f t="shared" si="9"/>
        <v>1.1545906446071048E-7</v>
      </c>
    </row>
    <row r="47" spans="1:20" x14ac:dyDescent="0.2">
      <c r="A47" s="30" t="s">
        <v>43</v>
      </c>
      <c r="B47" s="29" t="s">
        <v>34</v>
      </c>
      <c r="C47" s="30">
        <v>53117.544999999998</v>
      </c>
      <c r="D47" s="31">
        <v>4.0000000000000001E-3</v>
      </c>
      <c r="E47">
        <f t="shared" si="1"/>
        <v>2709.0243059555341</v>
      </c>
      <c r="F47">
        <f t="shared" si="2"/>
        <v>2709</v>
      </c>
      <c r="G47">
        <f t="shared" si="3"/>
        <v>5.5387500033248216E-3</v>
      </c>
      <c r="K47">
        <f t="shared" si="11"/>
        <v>5.5387500033248216E-3</v>
      </c>
      <c r="O47">
        <f t="shared" ca="1" si="5"/>
        <v>-7.8876698001317704E-4</v>
      </c>
      <c r="P47" s="49">
        <f t="shared" si="6"/>
        <v>2.8914819775355445E-4</v>
      </c>
      <c r="Q47" s="2">
        <f t="shared" si="7"/>
        <v>38099.044999999998</v>
      </c>
      <c r="R47" s="51">
        <f t="shared" si="8"/>
        <v>2.7558319117057109E-5</v>
      </c>
      <c r="S47" s="53">
        <v>0.1</v>
      </c>
      <c r="T47" s="51">
        <f t="shared" si="9"/>
        <v>2.7558319117057112E-6</v>
      </c>
    </row>
    <row r="48" spans="1:20" x14ac:dyDescent="0.2">
      <c r="A48" s="30" t="s">
        <v>43</v>
      </c>
      <c r="B48" s="29" t="s">
        <v>34</v>
      </c>
      <c r="C48" s="30">
        <v>53120.514000000003</v>
      </c>
      <c r="D48" s="31">
        <v>3.0000000000000001E-3</v>
      </c>
      <c r="E48">
        <f t="shared" si="1"/>
        <v>2722.0533074421069</v>
      </c>
      <c r="F48">
        <f t="shared" si="2"/>
        <v>2722</v>
      </c>
      <c r="G48">
        <f t="shared" si="3"/>
        <v>1.2147500005085021E-2</v>
      </c>
      <c r="K48">
        <f t="shared" si="11"/>
        <v>1.2147500005085021E-2</v>
      </c>
      <c r="O48">
        <f t="shared" ca="1" si="5"/>
        <v>-7.9070045085058091E-4</v>
      </c>
      <c r="P48" s="49">
        <f t="shared" si="6"/>
        <v>2.8919449005032659E-4</v>
      </c>
      <c r="Q48" s="2">
        <f t="shared" si="7"/>
        <v>38102.014000000003</v>
      </c>
      <c r="R48" s="51">
        <f t="shared" si="8"/>
        <v>1.4061940968790226E-4</v>
      </c>
      <c r="S48" s="53">
        <v>0.1</v>
      </c>
      <c r="T48" s="51">
        <f t="shared" si="9"/>
        <v>1.4061940968790226E-5</v>
      </c>
    </row>
    <row r="49" spans="1:21" x14ac:dyDescent="0.2">
      <c r="A49" s="30" t="s">
        <v>43</v>
      </c>
      <c r="B49" s="29" t="s">
        <v>41</v>
      </c>
      <c r="C49" s="30">
        <v>53121.504000000001</v>
      </c>
      <c r="D49" s="31">
        <v>4.0000000000000001E-3</v>
      </c>
      <c r="E49">
        <f t="shared" si="1"/>
        <v>2726.3977707198637</v>
      </c>
      <c r="F49">
        <f t="shared" si="2"/>
        <v>2726.5</v>
      </c>
      <c r="O49">
        <f t="shared" ca="1" si="5"/>
        <v>-7.9136972921737452E-4</v>
      </c>
      <c r="P49" s="49">
        <f t="shared" si="6"/>
        <v>2.8920911405932298E-4</v>
      </c>
      <c r="Q49" s="2">
        <f t="shared" si="7"/>
        <v>38103.004000000001</v>
      </c>
      <c r="R49" s="51">
        <f>+(P49-U49)^2</f>
        <v>5.5624440002427619E-4</v>
      </c>
      <c r="S49" s="53">
        <v>0</v>
      </c>
      <c r="T49" s="51">
        <f t="shared" si="9"/>
        <v>0</v>
      </c>
      <c r="U49">
        <f>+C49-(C$7+F49*C$8)</f>
        <v>-2.329562499653548E-2</v>
      </c>
    </row>
    <row r="50" spans="1:21" x14ac:dyDescent="0.2">
      <c r="A50" s="30" t="s">
        <v>43</v>
      </c>
      <c r="B50" s="29" t="s">
        <v>41</v>
      </c>
      <c r="C50" s="30">
        <v>53143.404199999997</v>
      </c>
      <c r="D50" s="31">
        <v>4.0000000000000002E-4</v>
      </c>
      <c r="E50">
        <f t="shared" si="1"/>
        <v>2822.5034421094729</v>
      </c>
      <c r="F50">
        <f t="shared" si="2"/>
        <v>2822.5</v>
      </c>
      <c r="G50">
        <f t="shared" ref="G50:G76" si="12">+C50-(C$7+F50*C$8)</f>
        <v>7.8437499905703589E-4</v>
      </c>
      <c r="K50">
        <f>+G50</f>
        <v>7.8437499905703589E-4</v>
      </c>
      <c r="O50">
        <f t="shared" ca="1" si="5"/>
        <v>-8.0564766770897236E-4</v>
      </c>
      <c r="P50" s="49">
        <f t="shared" si="6"/>
        <v>2.8934954258599984E-4</v>
      </c>
      <c r="Q50" s="2">
        <f t="shared" si="7"/>
        <v>38124.904199999997</v>
      </c>
      <c r="R50" s="51">
        <f t="shared" ref="R50:R76" si="13">+(P50-G50)^2</f>
        <v>2.4505020255435763E-7</v>
      </c>
      <c r="S50" s="53">
        <v>1</v>
      </c>
      <c r="T50" s="51">
        <f t="shared" si="9"/>
        <v>2.4505020255435763E-7</v>
      </c>
    </row>
    <row r="51" spans="1:21" x14ac:dyDescent="0.2">
      <c r="A51" s="30" t="s">
        <v>43</v>
      </c>
      <c r="B51" s="29" t="s">
        <v>34</v>
      </c>
      <c r="C51" s="30">
        <v>53143.516000000003</v>
      </c>
      <c r="D51" s="31">
        <v>4.0000000000000001E-3</v>
      </c>
      <c r="E51">
        <f t="shared" si="1"/>
        <v>2822.9940592756147</v>
      </c>
      <c r="F51">
        <f t="shared" si="2"/>
        <v>2823</v>
      </c>
      <c r="G51">
        <f t="shared" si="12"/>
        <v>-1.3537499980884604E-3</v>
      </c>
      <c r="K51">
        <f>+G51</f>
        <v>-1.3537499980884604E-3</v>
      </c>
      <c r="O51">
        <f t="shared" ca="1" si="5"/>
        <v>-8.0572203197194943E-4</v>
      </c>
      <c r="P51" s="49">
        <f t="shared" si="6"/>
        <v>2.8934941605510763E-4</v>
      </c>
      <c r="Q51" s="2">
        <f t="shared" si="7"/>
        <v>38125.016000000003</v>
      </c>
      <c r="R51" s="51">
        <f t="shared" si="13"/>
        <v>2.6997756847589367E-6</v>
      </c>
      <c r="S51" s="53">
        <v>0.1</v>
      </c>
      <c r="T51" s="51">
        <f t="shared" si="9"/>
        <v>2.6997756847589366E-7</v>
      </c>
    </row>
    <row r="52" spans="1:21" x14ac:dyDescent="0.2">
      <c r="A52" s="34" t="s">
        <v>52</v>
      </c>
      <c r="B52" s="35" t="s">
        <v>34</v>
      </c>
      <c r="C52" s="34">
        <v>53520.425000000003</v>
      </c>
      <c r="D52" s="34">
        <v>4.0000000000000001E-3</v>
      </c>
      <c r="E52">
        <f t="shared" si="1"/>
        <v>4477.0014426690122</v>
      </c>
      <c r="F52">
        <f t="shared" si="2"/>
        <v>4477</v>
      </c>
      <c r="G52">
        <f t="shared" si="12"/>
        <v>3.2875000761123374E-4</v>
      </c>
      <c r="I52">
        <f>+G52</f>
        <v>3.2875000761123374E-4</v>
      </c>
      <c r="N52">
        <f>+G52</f>
        <v>3.2875000761123374E-4</v>
      </c>
      <c r="O52">
        <f t="shared" ca="1" si="5"/>
        <v>-1.0517190139001029E-3</v>
      </c>
      <c r="P52" s="49">
        <f t="shared" si="6"/>
        <v>2.4027259523557614E-4</v>
      </c>
      <c r="Q52" s="2">
        <f t="shared" si="7"/>
        <v>38501.925000000003</v>
      </c>
      <c r="R52" s="51">
        <f t="shared" si="13"/>
        <v>7.8282525006921683E-9</v>
      </c>
      <c r="S52" s="53">
        <v>0.1</v>
      </c>
      <c r="T52" s="51">
        <f t="shared" si="9"/>
        <v>7.8282525006921683E-10</v>
      </c>
    </row>
    <row r="53" spans="1:21" x14ac:dyDescent="0.2">
      <c r="A53" s="34" t="s">
        <v>52</v>
      </c>
      <c r="B53" s="35" t="s">
        <v>34</v>
      </c>
      <c r="C53" s="34">
        <v>53557.561999999998</v>
      </c>
      <c r="D53" s="34">
        <v>7.0000000000000001E-3</v>
      </c>
      <c r="E53">
        <f t="shared" ref="E53:E76" si="14">+(C53-C$7)/C$8</f>
        <v>4639.9714757461543</v>
      </c>
      <c r="F53">
        <f t="shared" ref="F53:F76" si="15">ROUND(2*E53,0)/2</f>
        <v>4640</v>
      </c>
      <c r="G53">
        <f t="shared" si="12"/>
        <v>-6.5000000031432137E-3</v>
      </c>
      <c r="I53">
        <f>+G53</f>
        <v>-6.5000000031432137E-3</v>
      </c>
      <c r="N53">
        <f>+G53</f>
        <v>-6.5000000031432137E-3</v>
      </c>
      <c r="O53">
        <f t="shared" ref="O53:O76" ca="1" si="16">+C$11+C$12*$F53</f>
        <v>-1.0759617636306282E-3</v>
      </c>
      <c r="P53" s="49">
        <f t="shared" ref="P53:P76" si="17">+D$11+D$12*F53+D$13*F53^2</f>
        <v>2.3016993164462962E-4</v>
      </c>
      <c r="Q53" s="2">
        <f t="shared" ref="Q53:Q76" si="18">+C53-15018.5</f>
        <v>38539.061999999998</v>
      </c>
      <c r="R53" s="51">
        <f t="shared" si="13"/>
        <v>4.5295187351122212E-5</v>
      </c>
      <c r="S53" s="53">
        <v>0.1</v>
      </c>
      <c r="T53" s="51">
        <f t="shared" ref="T53:T76" si="19">+S53*R53</f>
        <v>4.5295187351122212E-6</v>
      </c>
    </row>
    <row r="54" spans="1:21" x14ac:dyDescent="0.2">
      <c r="A54" s="28" t="s">
        <v>44</v>
      </c>
      <c r="B54" s="27" t="s">
        <v>41</v>
      </c>
      <c r="C54" s="28">
        <v>53620.349499999997</v>
      </c>
      <c r="D54" s="28">
        <v>1.2999999999999999E-3</v>
      </c>
      <c r="E54">
        <f t="shared" si="14"/>
        <v>4915.5047970115274</v>
      </c>
      <c r="F54">
        <f t="shared" si="15"/>
        <v>4915.5</v>
      </c>
      <c r="G54">
        <f t="shared" si="12"/>
        <v>1.0931249998975545E-3</v>
      </c>
      <c r="J54">
        <f>+G54</f>
        <v>1.0931249998975545E-3</v>
      </c>
      <c r="O54">
        <f t="shared" ca="1" si="16"/>
        <v>-1.116936472530995E-3</v>
      </c>
      <c r="P54" s="49">
        <f t="shared" si="17"/>
        <v>2.1094651543553464E-4</v>
      </c>
      <c r="Q54" s="2">
        <f t="shared" si="18"/>
        <v>38601.849499999997</v>
      </c>
      <c r="R54" s="51">
        <f t="shared" si="13"/>
        <v>7.7823887844770638E-7</v>
      </c>
      <c r="S54" s="53">
        <v>0.5</v>
      </c>
      <c r="T54" s="51">
        <f t="shared" si="19"/>
        <v>3.8911943922385319E-7</v>
      </c>
    </row>
    <row r="55" spans="1:21" x14ac:dyDescent="0.2">
      <c r="A55" s="28" t="s">
        <v>44</v>
      </c>
      <c r="B55" s="27" t="s">
        <v>34</v>
      </c>
      <c r="C55" s="28">
        <v>53620.4611</v>
      </c>
      <c r="D55" s="28">
        <v>1.6000000000000001E-3</v>
      </c>
      <c r="E55">
        <f t="shared" si="14"/>
        <v>4915.9945365083113</v>
      </c>
      <c r="F55">
        <f t="shared" si="15"/>
        <v>4916</v>
      </c>
      <c r="G55">
        <f t="shared" si="12"/>
        <v>-1.2449999994714744E-3</v>
      </c>
      <c r="J55">
        <f>+G55</f>
        <v>-1.2449999994714744E-3</v>
      </c>
      <c r="O55">
        <f t="shared" ca="1" si="16"/>
        <v>-1.1170108367939721E-3</v>
      </c>
      <c r="P55" s="49">
        <f t="shared" si="17"/>
        <v>2.1090917343566498E-4</v>
      </c>
      <c r="Q55" s="2">
        <f t="shared" si="18"/>
        <v>38601.9611</v>
      </c>
      <c r="R55" s="51">
        <f t="shared" si="13"/>
        <v>2.1196715197551506E-6</v>
      </c>
      <c r="S55" s="53">
        <v>0.5</v>
      </c>
      <c r="T55" s="51">
        <f t="shared" si="19"/>
        <v>1.0598357598775753E-6</v>
      </c>
    </row>
    <row r="56" spans="1:21" x14ac:dyDescent="0.2">
      <c r="A56" s="30" t="s">
        <v>40</v>
      </c>
      <c r="B56" s="27" t="s">
        <v>34</v>
      </c>
      <c r="C56" s="28">
        <v>54000.333299999998</v>
      </c>
      <c r="D56" s="28">
        <v>5.9999999999999995E-4</v>
      </c>
      <c r="E56">
        <f t="shared" si="14"/>
        <v>6583.0054689771314</v>
      </c>
      <c r="F56">
        <f t="shared" si="15"/>
        <v>6583</v>
      </c>
      <c r="G56">
        <f t="shared" si="12"/>
        <v>1.2462500017136335E-3</v>
      </c>
      <c r="K56">
        <f>+G56</f>
        <v>1.2462500017136335E-3</v>
      </c>
      <c r="O56">
        <f t="shared" ca="1" si="16"/>
        <v>-1.3649412895595293E-3</v>
      </c>
      <c r="P56" s="49">
        <f t="shared" si="17"/>
        <v>3.6984917936755683E-5</v>
      </c>
      <c r="Q56" s="2">
        <f t="shared" si="18"/>
        <v>38981.833299999998</v>
      </c>
      <c r="R56" s="51">
        <f t="shared" si="13"/>
        <v>1.4623220428418996E-6</v>
      </c>
      <c r="S56" s="53">
        <v>1</v>
      </c>
      <c r="T56" s="51">
        <f t="shared" si="19"/>
        <v>1.4623220428418996E-6</v>
      </c>
    </row>
    <row r="57" spans="1:21" x14ac:dyDescent="0.2">
      <c r="A57" s="30" t="s">
        <v>40</v>
      </c>
      <c r="B57" s="27" t="s">
        <v>41</v>
      </c>
      <c r="C57" s="28">
        <v>54217.383300000001</v>
      </c>
      <c r="D57" s="28">
        <v>5.9999999999999995E-4</v>
      </c>
      <c r="E57">
        <f t="shared" si="14"/>
        <v>7535.4961300267269</v>
      </c>
      <c r="F57">
        <f t="shared" si="15"/>
        <v>7535.5</v>
      </c>
      <c r="G57">
        <f t="shared" si="12"/>
        <v>-8.8187499932246283E-4</v>
      </c>
      <c r="K57">
        <f>+G57</f>
        <v>-8.8187499932246283E-4</v>
      </c>
      <c r="O57">
        <f t="shared" ca="1" si="16"/>
        <v>-1.5066052105308511E-3</v>
      </c>
      <c r="P57" s="49">
        <f t="shared" si="17"/>
        <v>-1.0675762933028555E-4</v>
      </c>
      <c r="Q57" s="2">
        <f t="shared" si="18"/>
        <v>39198.883300000001</v>
      </c>
      <c r="R57" s="51">
        <f t="shared" si="13"/>
        <v>6.0080693726358987E-7</v>
      </c>
      <c r="S57" s="53">
        <v>1</v>
      </c>
      <c r="T57" s="51">
        <f t="shared" si="19"/>
        <v>6.0080693726358987E-7</v>
      </c>
    </row>
    <row r="58" spans="1:21" x14ac:dyDescent="0.2">
      <c r="A58" s="30" t="s">
        <v>40</v>
      </c>
      <c r="B58" s="27" t="s">
        <v>34</v>
      </c>
      <c r="C58" s="28">
        <v>54217.496200000001</v>
      </c>
      <c r="D58" s="28">
        <v>1.1000000000000001E-3</v>
      </c>
      <c r="E58">
        <f t="shared" si="14"/>
        <v>7535.9915743742622</v>
      </c>
      <c r="F58">
        <f t="shared" si="15"/>
        <v>7536</v>
      </c>
      <c r="G58">
        <f t="shared" si="12"/>
        <v>-1.919999995152466E-3</v>
      </c>
      <c r="K58">
        <f>+G58</f>
        <v>-1.919999995152466E-3</v>
      </c>
      <c r="O58">
        <f t="shared" ca="1" si="16"/>
        <v>-1.5066795747938281E-3</v>
      </c>
      <c r="P58" s="49">
        <f t="shared" si="17"/>
        <v>-1.0684155734483303E-4</v>
      </c>
      <c r="Q58" s="2">
        <f t="shared" si="18"/>
        <v>39198.996200000001</v>
      </c>
      <c r="R58" s="51">
        <f t="shared" si="13"/>
        <v>3.2875435205930164E-6</v>
      </c>
      <c r="S58" s="53">
        <v>1</v>
      </c>
      <c r="T58" s="51">
        <f t="shared" si="19"/>
        <v>3.2875435205930164E-6</v>
      </c>
    </row>
    <row r="59" spans="1:21" x14ac:dyDescent="0.2">
      <c r="A59" s="34" t="s">
        <v>49</v>
      </c>
      <c r="B59" s="35" t="s">
        <v>41</v>
      </c>
      <c r="C59" s="34">
        <v>54971.426200000002</v>
      </c>
      <c r="D59" s="34">
        <v>8.0000000000000004E-4</v>
      </c>
      <c r="E59">
        <f t="shared" si="14"/>
        <v>10844.497835996526</v>
      </c>
      <c r="F59">
        <f t="shared" si="15"/>
        <v>10844.5</v>
      </c>
      <c r="G59">
        <f t="shared" si="12"/>
        <v>-4.9312500050291419E-4</v>
      </c>
      <c r="J59">
        <f>+G59</f>
        <v>-4.9312500050291419E-4</v>
      </c>
      <c r="O59">
        <f t="shared" ca="1" si="16"/>
        <v>-1.9987479029131123E-3</v>
      </c>
      <c r="P59" s="49">
        <f t="shared" si="17"/>
        <v>-8.5685567465140213E-4</v>
      </c>
      <c r="Q59" s="2">
        <f t="shared" si="18"/>
        <v>39952.926200000002</v>
      </c>
      <c r="R59" s="51">
        <f t="shared" si="13"/>
        <v>1.3230000331651353E-7</v>
      </c>
      <c r="S59" s="53">
        <v>1</v>
      </c>
      <c r="T59" s="51">
        <f t="shared" si="19"/>
        <v>1.3230000331651353E-7</v>
      </c>
    </row>
    <row r="60" spans="1:21" x14ac:dyDescent="0.2">
      <c r="A60" s="34" t="s">
        <v>49</v>
      </c>
      <c r="B60" s="35" t="s">
        <v>34</v>
      </c>
      <c r="C60" s="34">
        <v>54971.537700000001</v>
      </c>
      <c r="D60" s="34">
        <v>1.1000000000000001E-3</v>
      </c>
      <c r="E60">
        <f t="shared" si="14"/>
        <v>10844.987136658614</v>
      </c>
      <c r="F60">
        <f t="shared" si="15"/>
        <v>10845</v>
      </c>
      <c r="G60">
        <f t="shared" si="12"/>
        <v>-2.9312499973457307E-3</v>
      </c>
      <c r="J60">
        <f>+G60</f>
        <v>-2.9312499973457307E-3</v>
      </c>
      <c r="O60">
        <f t="shared" ca="1" si="16"/>
        <v>-1.9988222671760893E-3</v>
      </c>
      <c r="P60" s="49">
        <f t="shared" si="17"/>
        <v>-8.569984397356319E-4</v>
      </c>
      <c r="Q60" s="2">
        <f t="shared" si="18"/>
        <v>39953.037700000001</v>
      </c>
      <c r="R60" s="51">
        <f t="shared" si="13"/>
        <v>4.3025195242479206E-6</v>
      </c>
      <c r="S60" s="53">
        <v>1</v>
      </c>
      <c r="T60" s="51">
        <f t="shared" si="19"/>
        <v>4.3025195242479206E-6</v>
      </c>
    </row>
    <row r="61" spans="1:21" x14ac:dyDescent="0.2">
      <c r="A61" s="32" t="s">
        <v>45</v>
      </c>
      <c r="B61" s="33" t="s">
        <v>41</v>
      </c>
      <c r="C61" s="32">
        <v>55067.363499999999</v>
      </c>
      <c r="D61" s="32">
        <v>1.8E-3</v>
      </c>
      <c r="E61">
        <f t="shared" si="14"/>
        <v>11265.503974196525</v>
      </c>
      <c r="F61">
        <f t="shared" si="15"/>
        <v>11265.5</v>
      </c>
      <c r="G61">
        <f t="shared" si="12"/>
        <v>9.0562499826774001E-4</v>
      </c>
      <c r="K61">
        <f>+G61</f>
        <v>9.0562499826774001E-4</v>
      </c>
      <c r="O61">
        <f t="shared" ca="1" si="16"/>
        <v>-2.0613626123398071E-3</v>
      </c>
      <c r="P61" s="49">
        <f t="shared" si="17"/>
        <v>-9.8021164102045063E-4</v>
      </c>
      <c r="Q61" s="2">
        <f t="shared" si="18"/>
        <v>40048.863499999999</v>
      </c>
      <c r="R61" s="51">
        <f t="shared" si="13"/>
        <v>3.5563798300817771E-6</v>
      </c>
      <c r="S61" s="53">
        <v>0.5</v>
      </c>
      <c r="T61" s="51">
        <f t="shared" si="19"/>
        <v>1.7781899150408885E-6</v>
      </c>
    </row>
    <row r="62" spans="1:21" x14ac:dyDescent="0.2">
      <c r="A62" s="32" t="s">
        <v>45</v>
      </c>
      <c r="B62" s="33" t="s">
        <v>34</v>
      </c>
      <c r="C62" s="32">
        <v>55067.472900000001</v>
      </c>
      <c r="D62" s="32">
        <v>5.0000000000000001E-4</v>
      </c>
      <c r="E62">
        <f t="shared" si="14"/>
        <v>11265.984059330458</v>
      </c>
      <c r="F62">
        <f t="shared" si="15"/>
        <v>11266</v>
      </c>
      <c r="G62">
        <f t="shared" si="12"/>
        <v>-3.6324999964563176E-3</v>
      </c>
      <c r="K62">
        <f>+G62</f>
        <v>-3.6324999964563176E-3</v>
      </c>
      <c r="O62">
        <f t="shared" ca="1" si="16"/>
        <v>-2.0614369766027837E-3</v>
      </c>
      <c r="P62" s="49">
        <f t="shared" si="17"/>
        <v>-9.8036189187268846E-4</v>
      </c>
      <c r="Q62" s="2">
        <f t="shared" si="18"/>
        <v>40048.972900000001</v>
      </c>
      <c r="R62" s="51">
        <f t="shared" si="13"/>
        <v>7.0338365257844454E-6</v>
      </c>
      <c r="S62" s="53">
        <v>1</v>
      </c>
      <c r="T62" s="51">
        <f t="shared" si="19"/>
        <v>7.0338365257844454E-6</v>
      </c>
    </row>
    <row r="63" spans="1:21" x14ac:dyDescent="0.2">
      <c r="A63" s="34" t="s">
        <v>51</v>
      </c>
      <c r="B63" s="35" t="s">
        <v>41</v>
      </c>
      <c r="C63" s="34">
        <v>55672.3727</v>
      </c>
      <c r="D63" s="34">
        <v>8.9999999999999998E-4</v>
      </c>
      <c r="E63">
        <f t="shared" si="14"/>
        <v>13920.494127843518</v>
      </c>
      <c r="F63">
        <f t="shared" si="15"/>
        <v>13920.5</v>
      </c>
      <c r="G63">
        <f t="shared" si="12"/>
        <v>-1.3381249955273233E-3</v>
      </c>
      <c r="J63">
        <f t="shared" ref="J63:J71" si="20">+G63</f>
        <v>-1.3381249955273233E-3</v>
      </c>
      <c r="O63">
        <f t="shared" ca="1" si="16"/>
        <v>-2.456236848748058E-3</v>
      </c>
      <c r="P63" s="49">
        <f t="shared" si="17"/>
        <v>-1.9033582233416615E-3</v>
      </c>
      <c r="Q63" s="2">
        <f t="shared" si="18"/>
        <v>40653.8727</v>
      </c>
      <c r="R63" s="51">
        <f t="shared" si="13"/>
        <v>3.1948860182541552E-7</v>
      </c>
      <c r="S63" s="53">
        <v>1</v>
      </c>
      <c r="T63" s="51">
        <f t="shared" si="19"/>
        <v>3.1948860182541552E-7</v>
      </c>
    </row>
    <row r="64" spans="1:21" x14ac:dyDescent="0.2">
      <c r="A64" s="34" t="s">
        <v>51</v>
      </c>
      <c r="B64" s="35" t="s">
        <v>34</v>
      </c>
      <c r="C64" s="34">
        <v>55672.486400000002</v>
      </c>
      <c r="D64" s="34">
        <v>4.0000000000000002E-4</v>
      </c>
      <c r="E64">
        <f t="shared" si="14"/>
        <v>13920.993082868457</v>
      </c>
      <c r="F64">
        <f t="shared" si="15"/>
        <v>13921</v>
      </c>
      <c r="G64">
        <f t="shared" si="12"/>
        <v>-1.5762499970151111E-3</v>
      </c>
      <c r="J64">
        <f t="shared" si="20"/>
        <v>-1.5762499970151111E-3</v>
      </c>
      <c r="O64">
        <f t="shared" ca="1" si="16"/>
        <v>-2.4563112130110351E-3</v>
      </c>
      <c r="P64" s="49">
        <f t="shared" si="17"/>
        <v>-1.9035556825408345E-3</v>
      </c>
      <c r="Q64" s="2">
        <f t="shared" si="18"/>
        <v>40653.986400000002</v>
      </c>
      <c r="R64" s="51">
        <f t="shared" si="13"/>
        <v>1.0712901177746373E-7</v>
      </c>
      <c r="S64" s="53">
        <v>1</v>
      </c>
      <c r="T64" s="51">
        <f t="shared" si="19"/>
        <v>1.0712901177746373E-7</v>
      </c>
    </row>
    <row r="65" spans="1:20" x14ac:dyDescent="0.2">
      <c r="A65" s="34" t="s">
        <v>51</v>
      </c>
      <c r="B65" s="35" t="s">
        <v>41</v>
      </c>
      <c r="C65" s="34">
        <v>55672.599900000001</v>
      </c>
      <c r="D65" s="34">
        <v>5.0000000000000001E-4</v>
      </c>
      <c r="E65">
        <f t="shared" si="14"/>
        <v>13921.491160224037</v>
      </c>
      <c r="F65">
        <f t="shared" si="15"/>
        <v>13921.5</v>
      </c>
      <c r="G65">
        <f t="shared" si="12"/>
        <v>-2.0143750007264316E-3</v>
      </c>
      <c r="J65">
        <f t="shared" si="20"/>
        <v>-2.0143750007264316E-3</v>
      </c>
      <c r="O65">
        <f t="shared" ca="1" si="16"/>
        <v>-2.4563855772740122E-3</v>
      </c>
      <c r="P65" s="49">
        <f t="shared" si="17"/>
        <v>-1.9037531506304675E-3</v>
      </c>
      <c r="Q65" s="2">
        <f t="shared" si="18"/>
        <v>40654.099900000001</v>
      </c>
      <c r="R65" s="51">
        <f t="shared" si="13"/>
        <v>1.2237193718653951E-8</v>
      </c>
      <c r="S65" s="53">
        <v>1</v>
      </c>
      <c r="T65" s="51">
        <f t="shared" si="19"/>
        <v>1.2237193718653951E-8</v>
      </c>
    </row>
    <row r="66" spans="1:20" x14ac:dyDescent="0.2">
      <c r="A66" s="34" t="s">
        <v>51</v>
      </c>
      <c r="B66" s="35" t="s">
        <v>41</v>
      </c>
      <c r="C66" s="34">
        <v>55682.400000000001</v>
      </c>
      <c r="D66" s="34">
        <v>8.9999999999999998E-4</v>
      </c>
      <c r="E66">
        <f t="shared" si="14"/>
        <v>13964.497397161849</v>
      </c>
      <c r="F66">
        <f t="shared" si="15"/>
        <v>13964.5</v>
      </c>
      <c r="G66">
        <f t="shared" si="12"/>
        <v>-5.9312499797670171E-4</v>
      </c>
      <c r="J66">
        <f t="shared" si="20"/>
        <v>-5.9312499797670171E-4</v>
      </c>
      <c r="O66">
        <f t="shared" ca="1" si="16"/>
        <v>-2.4627809038900404E-3</v>
      </c>
      <c r="P66" s="49">
        <f t="shared" si="17"/>
        <v>-1.9207686655528643E-3</v>
      </c>
      <c r="Q66" s="2">
        <f t="shared" si="18"/>
        <v>40663.9</v>
      </c>
      <c r="R66" s="51">
        <f t="shared" si="13"/>
        <v>1.7626377080550843E-6</v>
      </c>
      <c r="S66" s="53">
        <v>1</v>
      </c>
      <c r="T66" s="51">
        <f t="shared" si="19"/>
        <v>1.7626377080550843E-6</v>
      </c>
    </row>
    <row r="67" spans="1:20" x14ac:dyDescent="0.2">
      <c r="A67" s="34" t="s">
        <v>51</v>
      </c>
      <c r="B67" s="35" t="s">
        <v>34</v>
      </c>
      <c r="C67" s="34">
        <v>55682.512699999999</v>
      </c>
      <c r="D67" s="34">
        <v>8.0000000000000004E-4</v>
      </c>
      <c r="E67">
        <f t="shared" si="14"/>
        <v>13964.991963840026</v>
      </c>
      <c r="F67">
        <f t="shared" si="15"/>
        <v>13965</v>
      </c>
      <c r="G67">
        <f t="shared" si="12"/>
        <v>-1.8312499960302375E-3</v>
      </c>
      <c r="J67">
        <f t="shared" si="20"/>
        <v>-1.8312499960302375E-3</v>
      </c>
      <c r="O67">
        <f t="shared" ca="1" si="16"/>
        <v>-2.4628552681530175E-3</v>
      </c>
      <c r="P67" s="49">
        <f t="shared" si="17"/>
        <v>-1.9209669071125891E-3</v>
      </c>
      <c r="Q67" s="2">
        <f t="shared" si="18"/>
        <v>40664.012699999999</v>
      </c>
      <c r="R67" s="51">
        <f t="shared" si="13"/>
        <v>8.0491241341585819E-9</v>
      </c>
      <c r="S67" s="53">
        <v>1</v>
      </c>
      <c r="T67" s="51">
        <f t="shared" si="19"/>
        <v>8.0491241341585819E-9</v>
      </c>
    </row>
    <row r="68" spans="1:20" x14ac:dyDescent="0.2">
      <c r="A68" s="34" t="s">
        <v>51</v>
      </c>
      <c r="B68" s="35" t="s">
        <v>41</v>
      </c>
      <c r="C68" s="34">
        <v>55692.427100000001</v>
      </c>
      <c r="D68" s="34">
        <v>2.5000000000000001E-3</v>
      </c>
      <c r="E68">
        <f t="shared" si="14"/>
        <v>14008.499788810823</v>
      </c>
      <c r="F68">
        <f t="shared" si="15"/>
        <v>14008.5</v>
      </c>
      <c r="G68">
        <f t="shared" si="12"/>
        <v>-4.8124995373655111E-5</v>
      </c>
      <c r="J68">
        <f t="shared" si="20"/>
        <v>-4.8124995373655111E-5</v>
      </c>
      <c r="O68">
        <f t="shared" ca="1" si="16"/>
        <v>-2.4693249590320228E-3</v>
      </c>
      <c r="P68" s="49">
        <f t="shared" si="17"/>
        <v>-1.9382479554926292E-3</v>
      </c>
      <c r="Q68" s="2">
        <f t="shared" si="18"/>
        <v>40673.927100000001</v>
      </c>
      <c r="R68" s="51">
        <f t="shared" si="13"/>
        <v>3.5725648043689126E-6</v>
      </c>
      <c r="S68" s="53">
        <v>0.1</v>
      </c>
      <c r="T68" s="51">
        <f t="shared" si="19"/>
        <v>3.5725648043689128E-7</v>
      </c>
    </row>
    <row r="69" spans="1:20" x14ac:dyDescent="0.2">
      <c r="A69" s="34" t="s">
        <v>51</v>
      </c>
      <c r="B69" s="35" t="s">
        <v>34</v>
      </c>
      <c r="C69" s="34">
        <v>55692.539900000003</v>
      </c>
      <c r="D69" s="34">
        <v>1.9E-3</v>
      </c>
      <c r="E69">
        <f t="shared" si="14"/>
        <v>14008.994794323695</v>
      </c>
      <c r="F69">
        <f t="shared" si="15"/>
        <v>14009</v>
      </c>
      <c r="G69">
        <f t="shared" si="12"/>
        <v>-1.1862499959534034E-3</v>
      </c>
      <c r="J69">
        <f t="shared" si="20"/>
        <v>-1.1862499959534034E-3</v>
      </c>
      <c r="O69">
        <f t="shared" ca="1" si="16"/>
        <v>-2.4693993232949999E-3</v>
      </c>
      <c r="P69" s="49">
        <f t="shared" si="17"/>
        <v>-1.9384469794129053E-3</v>
      </c>
      <c r="Q69" s="2">
        <f t="shared" si="18"/>
        <v>40674.039900000003</v>
      </c>
      <c r="R69" s="51">
        <f t="shared" si="13"/>
        <v>5.6580030192557416E-7</v>
      </c>
      <c r="S69" s="53">
        <v>0.5</v>
      </c>
      <c r="T69" s="51">
        <f t="shared" si="19"/>
        <v>2.8290015096278708E-7</v>
      </c>
    </row>
    <row r="70" spans="1:20" x14ac:dyDescent="0.2">
      <c r="A70" s="34" t="s">
        <v>51</v>
      </c>
      <c r="B70" s="35" t="s">
        <v>41</v>
      </c>
      <c r="C70" s="34">
        <v>55741.419300000001</v>
      </c>
      <c r="D70" s="34">
        <v>8.9999999999999998E-4</v>
      </c>
      <c r="E70">
        <f t="shared" si="14"/>
        <v>14223.494550221898</v>
      </c>
      <c r="F70">
        <f t="shared" si="15"/>
        <v>14223.5</v>
      </c>
      <c r="G70">
        <f t="shared" si="12"/>
        <v>-1.2418749975040555E-3</v>
      </c>
      <c r="J70">
        <f t="shared" si="20"/>
        <v>-1.2418749975040555E-3</v>
      </c>
      <c r="O70">
        <f t="shared" ca="1" si="16"/>
        <v>-2.5013015921121636E-3</v>
      </c>
      <c r="P70" s="49">
        <f t="shared" si="17"/>
        <v>-2.0246482528648727E-3</v>
      </c>
      <c r="Q70" s="2">
        <f t="shared" si="18"/>
        <v>40722.919300000001</v>
      </c>
      <c r="R70" s="51">
        <f t="shared" si="13"/>
        <v>6.1273396930817108E-7</v>
      </c>
      <c r="S70" s="53">
        <v>1</v>
      </c>
      <c r="T70" s="51">
        <f t="shared" si="19"/>
        <v>6.1273396930817108E-7</v>
      </c>
    </row>
    <row r="71" spans="1:20" x14ac:dyDescent="0.2">
      <c r="A71" s="34" t="s">
        <v>51</v>
      </c>
      <c r="B71" s="35" t="s">
        <v>34</v>
      </c>
      <c r="C71" s="34">
        <v>55741.533100000001</v>
      </c>
      <c r="D71" s="34">
        <v>1.1999999999999999E-3</v>
      </c>
      <c r="E71">
        <f t="shared" si="14"/>
        <v>14223.993944081501</v>
      </c>
      <c r="F71">
        <f t="shared" si="15"/>
        <v>14224</v>
      </c>
      <c r="G71">
        <f t="shared" si="12"/>
        <v>-1.3800000015180558E-3</v>
      </c>
      <c r="J71">
        <f t="shared" si="20"/>
        <v>-1.3800000015180558E-3</v>
      </c>
      <c r="O71">
        <f t="shared" ca="1" si="16"/>
        <v>-2.5013759563751407E-3</v>
      </c>
      <c r="P71" s="49">
        <f t="shared" si="17"/>
        <v>-2.0248510996833001E-3</v>
      </c>
      <c r="Q71" s="2">
        <f t="shared" si="18"/>
        <v>40723.033100000001</v>
      </c>
      <c r="R71" s="51">
        <f t="shared" si="13"/>
        <v>4.1583293880492149E-7</v>
      </c>
      <c r="S71" s="53">
        <v>0.5</v>
      </c>
      <c r="T71" s="51">
        <f t="shared" si="19"/>
        <v>2.0791646940246074E-7</v>
      </c>
    </row>
    <row r="72" spans="1:20" x14ac:dyDescent="0.2">
      <c r="A72" s="34" t="s">
        <v>50</v>
      </c>
      <c r="B72" s="35" t="s">
        <v>34</v>
      </c>
      <c r="C72" s="34">
        <v>55741.761500000001</v>
      </c>
      <c r="D72" s="34">
        <v>4.0000000000000002E-4</v>
      </c>
      <c r="E72">
        <f t="shared" si="14"/>
        <v>14224.996242478108</v>
      </c>
      <c r="F72">
        <f t="shared" si="15"/>
        <v>14225</v>
      </c>
      <c r="G72">
        <f t="shared" si="12"/>
        <v>-8.562500006519258E-4</v>
      </c>
      <c r="K72">
        <f>+G72</f>
        <v>-8.562500006519258E-4</v>
      </c>
      <c r="O72">
        <f t="shared" ca="1" si="16"/>
        <v>-2.5015246849010948E-3</v>
      </c>
      <c r="P72" s="49">
        <f t="shared" si="17"/>
        <v>-2.0252568199915374E-3</v>
      </c>
      <c r="Q72" s="2">
        <f t="shared" si="18"/>
        <v>40723.261500000001</v>
      </c>
      <c r="R72" s="51">
        <f t="shared" si="13"/>
        <v>1.3665769436625152E-6</v>
      </c>
      <c r="S72" s="53">
        <v>1</v>
      </c>
      <c r="T72" s="51">
        <f t="shared" si="19"/>
        <v>1.3665769436625152E-6</v>
      </c>
    </row>
    <row r="73" spans="1:20" x14ac:dyDescent="0.2">
      <c r="A73" s="34" t="s">
        <v>50</v>
      </c>
      <c r="B73" s="35" t="s">
        <v>41</v>
      </c>
      <c r="C73" s="34">
        <v>55741.873500000002</v>
      </c>
      <c r="D73" s="34">
        <v>5.0000000000000001E-4</v>
      </c>
      <c r="E73">
        <f t="shared" si="14"/>
        <v>14225.487737313577</v>
      </c>
      <c r="F73">
        <f t="shared" si="15"/>
        <v>14225.5</v>
      </c>
      <c r="G73">
        <f t="shared" si="12"/>
        <v>-2.7943749955738895E-3</v>
      </c>
      <c r="K73">
        <f>+G73</f>
        <v>-2.7943749955738895E-3</v>
      </c>
      <c r="O73">
        <f t="shared" ca="1" si="16"/>
        <v>-2.5015990491640719E-3</v>
      </c>
      <c r="P73" s="49">
        <f t="shared" si="17"/>
        <v>-2.0254596934813473E-3</v>
      </c>
      <c r="Q73" s="2">
        <f t="shared" si="18"/>
        <v>40723.373500000002</v>
      </c>
      <c r="R73" s="51">
        <f t="shared" si="13"/>
        <v>5.9123074179206535E-7</v>
      </c>
      <c r="S73" s="53">
        <v>1</v>
      </c>
      <c r="T73" s="51">
        <f t="shared" si="19"/>
        <v>5.9123074179206535E-7</v>
      </c>
    </row>
    <row r="74" spans="1:20" x14ac:dyDescent="0.2">
      <c r="A74" s="36" t="s">
        <v>147</v>
      </c>
      <c r="C74" s="10">
        <v>57157.779399999999</v>
      </c>
      <c r="D74" s="10">
        <v>2.0000000000000001E-4</v>
      </c>
      <c r="E74">
        <f t="shared" si="14"/>
        <v>20438.973785113634</v>
      </c>
      <c r="F74">
        <f t="shared" si="15"/>
        <v>20439</v>
      </c>
      <c r="G74">
        <f t="shared" si="12"/>
        <v>-5.9737499977927655E-3</v>
      </c>
      <c r="K74">
        <f>+G74</f>
        <v>-5.9737499977927655E-3</v>
      </c>
      <c r="O74">
        <f t="shared" ca="1" si="16"/>
        <v>-3.4257237451801432E-3</v>
      </c>
      <c r="P74" s="49">
        <f t="shared" si="17"/>
        <v>-5.2331021866445105E-3</v>
      </c>
      <c r="Q74" s="2">
        <f t="shared" si="18"/>
        <v>42139.279399999999</v>
      </c>
      <c r="R74" s="51">
        <f t="shared" si="13"/>
        <v>5.4855918015870123E-7</v>
      </c>
      <c r="S74" s="53">
        <v>1</v>
      </c>
      <c r="T74" s="51">
        <f t="shared" si="19"/>
        <v>5.4855918015870123E-7</v>
      </c>
    </row>
    <row r="75" spans="1:20" x14ac:dyDescent="0.2">
      <c r="A75" s="67" t="s">
        <v>0</v>
      </c>
      <c r="B75" s="68" t="s">
        <v>34</v>
      </c>
      <c r="C75" s="69">
        <v>57518.393199999999</v>
      </c>
      <c r="D75" s="69">
        <v>2E-3</v>
      </c>
      <c r="E75">
        <f t="shared" si="14"/>
        <v>22021.472180624354</v>
      </c>
      <c r="F75">
        <f t="shared" si="15"/>
        <v>22021.5</v>
      </c>
      <c r="G75">
        <f t="shared" si="12"/>
        <v>-6.3393750024260953E-3</v>
      </c>
      <c r="K75">
        <f>+G75</f>
        <v>-6.3393750024260953E-3</v>
      </c>
      <c r="O75">
        <f t="shared" ca="1" si="16"/>
        <v>-3.6610866375025755E-3</v>
      </c>
      <c r="P75" s="49">
        <f t="shared" si="17"/>
        <v>-6.2694144837513854E-3</v>
      </c>
      <c r="Q75" s="2">
        <f t="shared" si="18"/>
        <v>42499.893199999999</v>
      </c>
      <c r="R75" s="51">
        <f t="shared" si="13"/>
        <v>4.8944741732344384E-9</v>
      </c>
      <c r="S75" s="53">
        <v>1</v>
      </c>
      <c r="T75" s="51">
        <f t="shared" si="19"/>
        <v>4.8944741732344384E-9</v>
      </c>
    </row>
    <row r="76" spans="1:20" x14ac:dyDescent="0.2">
      <c r="A76" s="67" t="s">
        <v>0</v>
      </c>
      <c r="B76" s="68" t="s">
        <v>34</v>
      </c>
      <c r="C76" s="69">
        <v>57518.5075</v>
      </c>
      <c r="D76" s="69">
        <v>2.9999999999999997E-4</v>
      </c>
      <c r="E76">
        <f t="shared" si="14"/>
        <v>22021.973768657335</v>
      </c>
      <c r="F76">
        <f t="shared" si="15"/>
        <v>22022</v>
      </c>
      <c r="G76">
        <f t="shared" si="12"/>
        <v>-5.9774999972432852E-3</v>
      </c>
      <c r="K76">
        <f>+G76</f>
        <v>-5.9774999972432852E-3</v>
      </c>
      <c r="O76">
        <f t="shared" ca="1" si="16"/>
        <v>-3.6611610017655526E-3</v>
      </c>
      <c r="P76" s="49">
        <f t="shared" si="17"/>
        <v>-6.269755986196706E-3</v>
      </c>
      <c r="Q76" s="2">
        <f t="shared" si="18"/>
        <v>42500.0075</v>
      </c>
      <c r="R76" s="51">
        <f t="shared" si="13"/>
        <v>8.5413563079142036E-8</v>
      </c>
      <c r="S76" s="53">
        <v>1</v>
      </c>
      <c r="T76" s="51">
        <f t="shared" si="19"/>
        <v>8.5413563079142036E-8</v>
      </c>
    </row>
    <row r="77" spans="1:20" x14ac:dyDescent="0.2">
      <c r="A77" s="70" t="s">
        <v>148</v>
      </c>
      <c r="B77" s="71" t="s">
        <v>34</v>
      </c>
      <c r="C77" s="72">
        <v>59013.378700000001</v>
      </c>
      <c r="D77" s="70">
        <v>3.5000000000000001E-3</v>
      </c>
      <c r="E77">
        <f t="shared" ref="E77:E79" si="21">+(C77-C$7)/C$8</f>
        <v>28581.986933697579</v>
      </c>
      <c r="F77">
        <f t="shared" ref="F77:F79" si="22">ROUND(2*E77,0)/2</f>
        <v>28582</v>
      </c>
      <c r="G77">
        <f t="shared" ref="G77:G79" si="23">+C77-(C$7+F77*C$8)</f>
        <v>-2.9775000002700835E-3</v>
      </c>
      <c r="K77">
        <f t="shared" ref="K77:K79" si="24">+G77</f>
        <v>-2.9775000002700835E-3</v>
      </c>
      <c r="O77">
        <f t="shared" ref="O77:O79" ca="1" si="25">+C$11+C$12*$F77</f>
        <v>-4.6368201320247347E-3</v>
      </c>
      <c r="P77" s="49">
        <f t="shared" ref="P77:P79" si="26">+D$11+D$12*F77+D$13*F77^2</f>
        <v>-1.151550345938941E-2</v>
      </c>
      <c r="Q77" s="2">
        <f t="shared" ref="Q77:Q79" si="27">+C77-15018.5</f>
        <v>43994.878700000001</v>
      </c>
      <c r="R77" s="51">
        <f t="shared" ref="R77:R79" si="28">+(P77-G77)^2</f>
        <v>7.2897503067933587E-5</v>
      </c>
      <c r="S77" s="53">
        <v>1</v>
      </c>
      <c r="T77" s="51">
        <f t="shared" ref="T77:T79" si="29">+S77*R77</f>
        <v>7.2897503067933587E-5</v>
      </c>
    </row>
    <row r="78" spans="1:20" x14ac:dyDescent="0.2">
      <c r="A78" s="70" t="s">
        <v>148</v>
      </c>
      <c r="B78" s="71" t="s">
        <v>34</v>
      </c>
      <c r="C78" s="72">
        <v>59013.492100000003</v>
      </c>
      <c r="D78" s="70">
        <v>3.5000000000000001E-3</v>
      </c>
      <c r="E78">
        <f t="shared" si="21"/>
        <v>28582.484572218495</v>
      </c>
      <c r="F78">
        <f t="shared" si="22"/>
        <v>28582.5</v>
      </c>
      <c r="G78">
        <f t="shared" si="23"/>
        <v>-3.5156249941792339E-3</v>
      </c>
      <c r="K78">
        <f t="shared" si="24"/>
        <v>-3.5156249941792339E-3</v>
      </c>
      <c r="O78">
        <f t="shared" ca="1" si="25"/>
        <v>-4.6368944962877114E-3</v>
      </c>
      <c r="P78" s="49">
        <f t="shared" si="26"/>
        <v>-1.1515961613571102E-2</v>
      </c>
      <c r="Q78" s="2">
        <f t="shared" si="27"/>
        <v>43994.992100000003</v>
      </c>
      <c r="R78" s="51">
        <f t="shared" si="28"/>
        <v>6.4005386023582506E-5</v>
      </c>
      <c r="S78" s="53">
        <v>1</v>
      </c>
      <c r="T78" s="51">
        <f t="shared" si="29"/>
        <v>6.4005386023582506E-5</v>
      </c>
    </row>
    <row r="79" spans="1:20" x14ac:dyDescent="0.2">
      <c r="A79" s="70" t="s">
        <v>148</v>
      </c>
      <c r="B79" s="71" t="s">
        <v>34</v>
      </c>
      <c r="C79" s="72">
        <v>59032.633600000001</v>
      </c>
      <c r="D79" s="70">
        <v>3.5000000000000001E-3</v>
      </c>
      <c r="E79">
        <f t="shared" si="21"/>
        <v>28666.484111442078</v>
      </c>
      <c r="F79">
        <f t="shared" si="22"/>
        <v>28666.5</v>
      </c>
      <c r="G79">
        <f t="shared" si="23"/>
        <v>-3.6206250006216578E-3</v>
      </c>
      <c r="K79">
        <f t="shared" si="24"/>
        <v>-3.6206250006216578E-3</v>
      </c>
      <c r="O79">
        <f t="shared" ca="1" si="25"/>
        <v>-4.6493876924678604E-3</v>
      </c>
      <c r="P79" s="49">
        <f t="shared" si="26"/>
        <v>-1.1593057725077006E-2</v>
      </c>
      <c r="Q79" s="2">
        <f t="shared" si="27"/>
        <v>44014.133600000001</v>
      </c>
      <c r="R79" s="51">
        <f t="shared" si="28"/>
        <v>6.3559683545966525E-5</v>
      </c>
      <c r="S79" s="53">
        <v>1</v>
      </c>
      <c r="T79" s="51">
        <f t="shared" si="29"/>
        <v>6.3559683545966525E-5</v>
      </c>
    </row>
    <row r="80" spans="1:20" x14ac:dyDescent="0.2">
      <c r="C80" s="10"/>
      <c r="D80" s="10"/>
    </row>
    <row r="81" spans="3:4" x14ac:dyDescent="0.2">
      <c r="C81" s="10"/>
      <c r="D81" s="10"/>
    </row>
    <row r="82" spans="3:4" x14ac:dyDescent="0.2">
      <c r="C82" s="10"/>
      <c r="D82" s="10"/>
    </row>
    <row r="83" spans="3:4" x14ac:dyDescent="0.2">
      <c r="C83" s="10"/>
      <c r="D83" s="10"/>
    </row>
    <row r="84" spans="3:4" x14ac:dyDescent="0.2">
      <c r="C84" s="10"/>
      <c r="D84" s="10"/>
    </row>
    <row r="85" spans="3:4" x14ac:dyDescent="0.2">
      <c r="C85" s="10"/>
      <c r="D85" s="10"/>
    </row>
    <row r="86" spans="3:4" x14ac:dyDescent="0.2">
      <c r="C86" s="10"/>
      <c r="D86" s="10"/>
    </row>
    <row r="87" spans="3:4" x14ac:dyDescent="0.2">
      <c r="C87" s="10"/>
      <c r="D87" s="10"/>
    </row>
    <row r="88" spans="3:4" x14ac:dyDescent="0.2">
      <c r="C88" s="10"/>
      <c r="D88" s="10"/>
    </row>
    <row r="89" spans="3:4" x14ac:dyDescent="0.2">
      <c r="C89" s="10"/>
      <c r="D89" s="10"/>
    </row>
    <row r="90" spans="3:4" x14ac:dyDescent="0.2">
      <c r="C90" s="10"/>
      <c r="D90" s="10"/>
    </row>
    <row r="91" spans="3:4" x14ac:dyDescent="0.2">
      <c r="C91" s="10"/>
      <c r="D91" s="10"/>
    </row>
    <row r="92" spans="3:4" x14ac:dyDescent="0.2">
      <c r="C92" s="10"/>
      <c r="D92" s="10"/>
    </row>
    <row r="93" spans="3:4" x14ac:dyDescent="0.2">
      <c r="C93" s="10"/>
      <c r="D93" s="10"/>
    </row>
    <row r="94" spans="3:4" x14ac:dyDescent="0.2">
      <c r="C94" s="10"/>
      <c r="D94" s="10"/>
    </row>
    <row r="95" spans="3:4" x14ac:dyDescent="0.2">
      <c r="C95" s="10"/>
      <c r="D95" s="10"/>
    </row>
    <row r="96" spans="3:4" x14ac:dyDescent="0.2">
      <c r="C96" s="10"/>
      <c r="D96" s="10"/>
    </row>
    <row r="97" spans="3:4" x14ac:dyDescent="0.2">
      <c r="C97" s="10"/>
      <c r="D97" s="10"/>
    </row>
    <row r="98" spans="3:4" x14ac:dyDescent="0.2">
      <c r="C98" s="10"/>
      <c r="D98" s="10"/>
    </row>
    <row r="99" spans="3:4" x14ac:dyDescent="0.2">
      <c r="C99" s="10"/>
      <c r="D99" s="10"/>
    </row>
    <row r="100" spans="3:4" x14ac:dyDescent="0.2">
      <c r="C100" s="10"/>
      <c r="D100" s="10"/>
    </row>
    <row r="101" spans="3:4" x14ac:dyDescent="0.2">
      <c r="C101" s="10"/>
      <c r="D101" s="10"/>
    </row>
    <row r="102" spans="3:4" x14ac:dyDescent="0.2">
      <c r="C102" s="10"/>
      <c r="D102" s="10"/>
    </row>
    <row r="103" spans="3:4" x14ac:dyDescent="0.2">
      <c r="C103" s="10"/>
      <c r="D103" s="10"/>
    </row>
    <row r="104" spans="3:4" x14ac:dyDescent="0.2">
      <c r="C104" s="10"/>
      <c r="D104" s="10"/>
    </row>
    <row r="105" spans="3:4" x14ac:dyDescent="0.2">
      <c r="C105" s="10"/>
      <c r="D105" s="10"/>
    </row>
    <row r="106" spans="3:4" x14ac:dyDescent="0.2">
      <c r="C106" s="10"/>
      <c r="D106" s="10"/>
    </row>
    <row r="107" spans="3:4" x14ac:dyDescent="0.2">
      <c r="C107" s="10"/>
      <c r="D107" s="10"/>
    </row>
    <row r="108" spans="3:4" x14ac:dyDescent="0.2">
      <c r="C108" s="10"/>
      <c r="D108" s="10"/>
    </row>
    <row r="109" spans="3:4" x14ac:dyDescent="0.2">
      <c r="C109" s="10"/>
      <c r="D109" s="10"/>
    </row>
    <row r="110" spans="3:4" x14ac:dyDescent="0.2">
      <c r="C110" s="10"/>
      <c r="D110" s="10"/>
    </row>
    <row r="111" spans="3:4" x14ac:dyDescent="0.2">
      <c r="C111" s="10"/>
      <c r="D111" s="10"/>
    </row>
    <row r="112" spans="3:4" x14ac:dyDescent="0.2">
      <c r="C112" s="10"/>
      <c r="D112" s="10"/>
    </row>
    <row r="113" spans="3:4" x14ac:dyDescent="0.2">
      <c r="C113" s="10"/>
      <c r="D113" s="10"/>
    </row>
    <row r="114" spans="3:4" x14ac:dyDescent="0.2">
      <c r="C114" s="10"/>
      <c r="D114" s="10"/>
    </row>
    <row r="115" spans="3:4" x14ac:dyDescent="0.2">
      <c r="C115" s="10"/>
      <c r="D115" s="10"/>
    </row>
    <row r="116" spans="3:4" x14ac:dyDescent="0.2">
      <c r="C116" s="10"/>
      <c r="D116" s="10"/>
    </row>
    <row r="117" spans="3:4" x14ac:dyDescent="0.2">
      <c r="C117" s="10"/>
      <c r="D117" s="10"/>
    </row>
    <row r="118" spans="3:4" x14ac:dyDescent="0.2">
      <c r="C118" s="10"/>
      <c r="D118" s="10"/>
    </row>
    <row r="119" spans="3:4" x14ac:dyDescent="0.2">
      <c r="C119" s="10"/>
      <c r="D119" s="10"/>
    </row>
    <row r="120" spans="3:4" x14ac:dyDescent="0.2">
      <c r="C120" s="10"/>
      <c r="D120" s="10"/>
    </row>
    <row r="121" spans="3:4" x14ac:dyDescent="0.2">
      <c r="C121" s="10"/>
      <c r="D121" s="10"/>
    </row>
    <row r="122" spans="3:4" x14ac:dyDescent="0.2">
      <c r="C122" s="10"/>
      <c r="D122" s="10"/>
    </row>
    <row r="123" spans="3:4" x14ac:dyDescent="0.2">
      <c r="C123" s="10"/>
      <c r="D123" s="10"/>
    </row>
    <row r="124" spans="3:4" x14ac:dyDescent="0.2">
      <c r="C124" s="10"/>
      <c r="D124" s="10"/>
    </row>
    <row r="125" spans="3:4" x14ac:dyDescent="0.2">
      <c r="C125" s="10"/>
      <c r="D125" s="10"/>
    </row>
    <row r="126" spans="3:4" x14ac:dyDescent="0.2">
      <c r="C126" s="10"/>
      <c r="D126" s="10"/>
    </row>
    <row r="127" spans="3:4" x14ac:dyDescent="0.2">
      <c r="C127" s="10"/>
      <c r="D127" s="10"/>
    </row>
    <row r="128" spans="3:4" x14ac:dyDescent="0.2">
      <c r="C128" s="10"/>
      <c r="D128" s="10"/>
    </row>
    <row r="129" spans="3:4" x14ac:dyDescent="0.2">
      <c r="C129" s="10"/>
      <c r="D129" s="10"/>
    </row>
    <row r="130" spans="3:4" x14ac:dyDescent="0.2">
      <c r="C130" s="10"/>
      <c r="D130" s="10"/>
    </row>
    <row r="131" spans="3:4" x14ac:dyDescent="0.2">
      <c r="C131" s="10"/>
      <c r="D131" s="10"/>
    </row>
    <row r="132" spans="3:4" x14ac:dyDescent="0.2">
      <c r="C132" s="10"/>
      <c r="D132" s="10"/>
    </row>
    <row r="133" spans="3:4" x14ac:dyDescent="0.2">
      <c r="C133" s="10"/>
      <c r="D133" s="10"/>
    </row>
    <row r="134" spans="3:4" x14ac:dyDescent="0.2">
      <c r="C134" s="10"/>
      <c r="D134" s="10"/>
    </row>
    <row r="135" spans="3:4" x14ac:dyDescent="0.2">
      <c r="C135" s="10"/>
      <c r="D135" s="10"/>
    </row>
    <row r="136" spans="3:4" x14ac:dyDescent="0.2">
      <c r="C136" s="10"/>
      <c r="D136" s="10"/>
    </row>
    <row r="137" spans="3:4" x14ac:dyDescent="0.2">
      <c r="C137" s="10"/>
      <c r="D137" s="10"/>
    </row>
    <row r="138" spans="3:4" x14ac:dyDescent="0.2">
      <c r="C138" s="10"/>
      <c r="D138" s="10"/>
    </row>
    <row r="139" spans="3:4" x14ac:dyDescent="0.2">
      <c r="C139" s="10"/>
      <c r="D139" s="10"/>
    </row>
    <row r="140" spans="3:4" x14ac:dyDescent="0.2">
      <c r="C140" s="10"/>
      <c r="D140" s="10"/>
    </row>
    <row r="141" spans="3:4" x14ac:dyDescent="0.2">
      <c r="C141" s="10"/>
      <c r="D141" s="10"/>
    </row>
    <row r="142" spans="3:4" x14ac:dyDescent="0.2">
      <c r="C142" s="10"/>
      <c r="D142" s="10"/>
    </row>
    <row r="143" spans="3:4" x14ac:dyDescent="0.2">
      <c r="C143" s="10"/>
      <c r="D143" s="10"/>
    </row>
    <row r="144" spans="3:4" x14ac:dyDescent="0.2">
      <c r="C144" s="10"/>
      <c r="D144" s="10"/>
    </row>
    <row r="145" spans="3:4" x14ac:dyDescent="0.2">
      <c r="C145" s="10"/>
      <c r="D145" s="10"/>
    </row>
    <row r="146" spans="3:4" x14ac:dyDescent="0.2">
      <c r="C146" s="10"/>
      <c r="D146" s="10"/>
    </row>
    <row r="147" spans="3:4" x14ac:dyDescent="0.2">
      <c r="C147" s="10"/>
      <c r="D147" s="10"/>
    </row>
    <row r="148" spans="3:4" x14ac:dyDescent="0.2">
      <c r="C148" s="10"/>
      <c r="D148" s="10"/>
    </row>
    <row r="149" spans="3:4" x14ac:dyDescent="0.2">
      <c r="C149" s="10"/>
      <c r="D149" s="10"/>
    </row>
    <row r="150" spans="3:4" x14ac:dyDescent="0.2">
      <c r="C150" s="10"/>
      <c r="D150" s="10"/>
    </row>
    <row r="151" spans="3:4" x14ac:dyDescent="0.2">
      <c r="C151" s="10"/>
      <c r="D151" s="10"/>
    </row>
    <row r="152" spans="3:4" x14ac:dyDescent="0.2">
      <c r="C152" s="10"/>
      <c r="D152" s="10"/>
    </row>
    <row r="153" spans="3:4" x14ac:dyDescent="0.2">
      <c r="C153" s="10"/>
      <c r="D153" s="10"/>
    </row>
    <row r="154" spans="3:4" x14ac:dyDescent="0.2">
      <c r="C154" s="10"/>
      <c r="D154" s="10"/>
    </row>
    <row r="155" spans="3:4" x14ac:dyDescent="0.2">
      <c r="C155" s="10"/>
      <c r="D155" s="10"/>
    </row>
    <row r="156" spans="3:4" x14ac:dyDescent="0.2">
      <c r="C156" s="10"/>
      <c r="D156" s="10"/>
    </row>
    <row r="157" spans="3:4" x14ac:dyDescent="0.2">
      <c r="C157" s="10"/>
      <c r="D157" s="10"/>
    </row>
    <row r="158" spans="3:4" x14ac:dyDescent="0.2">
      <c r="C158" s="10"/>
      <c r="D158" s="10"/>
    </row>
    <row r="159" spans="3:4" x14ac:dyDescent="0.2">
      <c r="C159" s="10"/>
      <c r="D159" s="10"/>
    </row>
    <row r="160" spans="3:4" x14ac:dyDescent="0.2">
      <c r="C160" s="10"/>
      <c r="D160" s="10"/>
    </row>
    <row r="161" spans="3:4" x14ac:dyDescent="0.2">
      <c r="C161" s="10"/>
      <c r="D161" s="10"/>
    </row>
    <row r="162" spans="3:4" x14ac:dyDescent="0.2">
      <c r="C162" s="10"/>
      <c r="D162" s="10"/>
    </row>
    <row r="163" spans="3:4" x14ac:dyDescent="0.2">
      <c r="C163" s="10"/>
      <c r="D163" s="10"/>
    </row>
    <row r="164" spans="3:4" x14ac:dyDescent="0.2">
      <c r="C164" s="10"/>
      <c r="D164" s="10"/>
    </row>
    <row r="165" spans="3:4" x14ac:dyDescent="0.2">
      <c r="C165" s="10"/>
      <c r="D165" s="10"/>
    </row>
    <row r="166" spans="3:4" x14ac:dyDescent="0.2">
      <c r="C166" s="10"/>
      <c r="D166" s="10"/>
    </row>
    <row r="167" spans="3:4" x14ac:dyDescent="0.2">
      <c r="C167" s="10"/>
      <c r="D167" s="10"/>
    </row>
    <row r="168" spans="3:4" x14ac:dyDescent="0.2">
      <c r="C168" s="10"/>
      <c r="D168" s="10"/>
    </row>
    <row r="169" spans="3:4" x14ac:dyDescent="0.2">
      <c r="C169" s="10"/>
      <c r="D169" s="10"/>
    </row>
    <row r="170" spans="3:4" x14ac:dyDescent="0.2">
      <c r="C170" s="10"/>
      <c r="D170" s="10"/>
    </row>
    <row r="171" spans="3:4" x14ac:dyDescent="0.2">
      <c r="C171" s="10"/>
      <c r="D171" s="10"/>
    </row>
    <row r="172" spans="3:4" x14ac:dyDescent="0.2">
      <c r="C172" s="10"/>
      <c r="D172" s="10"/>
    </row>
    <row r="173" spans="3:4" x14ac:dyDescent="0.2">
      <c r="C173" s="10"/>
      <c r="D173" s="10"/>
    </row>
    <row r="174" spans="3:4" x14ac:dyDescent="0.2">
      <c r="C174" s="10"/>
      <c r="D174" s="10"/>
    </row>
    <row r="175" spans="3:4" x14ac:dyDescent="0.2">
      <c r="C175" s="10"/>
      <c r="D175" s="10"/>
    </row>
    <row r="176" spans="3:4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</sheetData>
  <phoneticPr fontId="8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0"/>
  <sheetViews>
    <sheetView topLeftCell="A5" workbookViewId="0">
      <selection activeCell="A11" sqref="A11:IV448"/>
    </sheetView>
  </sheetViews>
  <sheetFormatPr defaultRowHeight="12.75" x14ac:dyDescent="0.2"/>
  <cols>
    <col min="1" max="1" width="19.7109375" style="10" customWidth="1"/>
    <col min="2" max="2" width="4.42578125" style="12" customWidth="1"/>
    <col min="3" max="3" width="12.7109375" style="10" customWidth="1"/>
    <col min="4" max="4" width="5.42578125" style="12" customWidth="1"/>
    <col min="5" max="5" width="14.85546875" style="12" customWidth="1"/>
    <col min="6" max="6" width="9.140625" style="12"/>
    <col min="7" max="7" width="12" style="12" customWidth="1"/>
    <col min="8" max="8" width="14.140625" style="10" customWidth="1"/>
    <col min="9" max="9" width="22.5703125" style="12" customWidth="1"/>
    <col min="10" max="10" width="25.140625" style="12" customWidth="1"/>
    <col min="11" max="11" width="15.7109375" style="12" customWidth="1"/>
    <col min="12" max="12" width="14.140625" style="12" customWidth="1"/>
    <col min="13" max="13" width="9.5703125" style="12" customWidth="1"/>
    <col min="14" max="14" width="14.140625" style="12" customWidth="1"/>
    <col min="15" max="15" width="23.42578125" style="12" customWidth="1"/>
    <col min="16" max="16" width="16.5703125" style="12" customWidth="1"/>
    <col min="17" max="17" width="41" style="12" customWidth="1"/>
    <col min="18" max="16384" width="9.140625" style="12"/>
  </cols>
  <sheetData>
    <row r="1" spans="1:16" ht="15.75" x14ac:dyDescent="0.25">
      <c r="A1" s="54" t="s">
        <v>58</v>
      </c>
      <c r="I1" s="55" t="s">
        <v>59</v>
      </c>
      <c r="J1" s="56" t="s">
        <v>60</v>
      </c>
    </row>
    <row r="2" spans="1:16" x14ac:dyDescent="0.2">
      <c r="I2" s="57" t="s">
        <v>61</v>
      </c>
      <c r="J2" s="58" t="s">
        <v>62</v>
      </c>
    </row>
    <row r="3" spans="1:16" x14ac:dyDescent="0.2">
      <c r="A3" s="59" t="s">
        <v>63</v>
      </c>
      <c r="I3" s="57" t="s">
        <v>64</v>
      </c>
      <c r="J3" s="58" t="s">
        <v>65</v>
      </c>
    </row>
    <row r="4" spans="1:16" x14ac:dyDescent="0.2">
      <c r="I4" s="57" t="s">
        <v>66</v>
      </c>
      <c r="J4" s="58" t="s">
        <v>65</v>
      </c>
    </row>
    <row r="5" spans="1:16" ht="13.5" thickBot="1" x14ac:dyDescent="0.25">
      <c r="I5" s="60" t="s">
        <v>67</v>
      </c>
      <c r="J5" s="61" t="s">
        <v>68</v>
      </c>
    </row>
    <row r="10" spans="1:16" ht="13.5" thickBot="1" x14ac:dyDescent="0.25"/>
    <row r="11" spans="1:16" ht="12.75" customHeight="1" thickBot="1" x14ac:dyDescent="0.25">
      <c r="A11" s="10" t="str">
        <f t="shared" ref="A11:A28" si="0">P11</f>
        <v>IBVS 5781 </v>
      </c>
      <c r="B11" s="3" t="str">
        <f t="shared" ref="B11:B28" si="1">IF(H11=INT(H11),"I","II")</f>
        <v>I</v>
      </c>
      <c r="C11" s="10">
        <f t="shared" ref="C11:C28" si="2">1*G11</f>
        <v>54000.333299999998</v>
      </c>
      <c r="D11" s="12" t="str">
        <f t="shared" ref="D11:D28" si="3">VLOOKUP(F11,I$1:J$5,2,FALSE)</f>
        <v>vis</v>
      </c>
      <c r="E11" s="62">
        <f>VLOOKUP(C11,Ative!C$21:E$973,3,FALSE)</f>
        <v>6583.0054689771314</v>
      </c>
      <c r="F11" s="3" t="s">
        <v>67</v>
      </c>
      <c r="G11" s="12" t="str">
        <f t="shared" ref="G11:G28" si="4">MID(I11,3,LEN(I11)-3)</f>
        <v>54000.3333</v>
      </c>
      <c r="H11" s="10">
        <f t="shared" ref="H11:H28" si="5">1*K11</f>
        <v>6468</v>
      </c>
      <c r="I11" s="63" t="s">
        <v>69</v>
      </c>
      <c r="J11" s="64" t="s">
        <v>70</v>
      </c>
      <c r="K11" s="63">
        <v>6468</v>
      </c>
      <c r="L11" s="63" t="s">
        <v>71</v>
      </c>
      <c r="M11" s="64" t="s">
        <v>72</v>
      </c>
      <c r="N11" s="64" t="s">
        <v>73</v>
      </c>
      <c r="O11" s="65" t="s">
        <v>74</v>
      </c>
      <c r="P11" s="66" t="s">
        <v>75</v>
      </c>
    </row>
    <row r="12" spans="1:16" ht="12.75" customHeight="1" thickBot="1" x14ac:dyDescent="0.25">
      <c r="A12" s="10" t="str">
        <f t="shared" si="0"/>
        <v>IBVS 5781 </v>
      </c>
      <c r="B12" s="3" t="str">
        <f t="shared" si="1"/>
        <v>II</v>
      </c>
      <c r="C12" s="10">
        <f t="shared" si="2"/>
        <v>54217.383300000001</v>
      </c>
      <c r="D12" s="12" t="str">
        <f t="shared" si="3"/>
        <v>vis</v>
      </c>
      <c r="E12" s="62">
        <f>VLOOKUP(C12,Ative!C$21:E$973,3,FALSE)</f>
        <v>7535.4961300267269</v>
      </c>
      <c r="F12" s="3" t="s">
        <v>67</v>
      </c>
      <c r="G12" s="12" t="str">
        <f t="shared" si="4"/>
        <v>54217.3833</v>
      </c>
      <c r="H12" s="10">
        <f t="shared" si="5"/>
        <v>7420.5</v>
      </c>
      <c r="I12" s="63" t="s">
        <v>76</v>
      </c>
      <c r="J12" s="64" t="s">
        <v>77</v>
      </c>
      <c r="K12" s="63">
        <v>7420.5</v>
      </c>
      <c r="L12" s="63" t="s">
        <v>78</v>
      </c>
      <c r="M12" s="64" t="s">
        <v>72</v>
      </c>
      <c r="N12" s="64" t="s">
        <v>59</v>
      </c>
      <c r="O12" s="65" t="s">
        <v>74</v>
      </c>
      <c r="P12" s="66" t="s">
        <v>75</v>
      </c>
    </row>
    <row r="13" spans="1:16" ht="12.75" customHeight="1" thickBot="1" x14ac:dyDescent="0.25">
      <c r="A13" s="10" t="str">
        <f t="shared" si="0"/>
        <v>IBVS 5781 </v>
      </c>
      <c r="B13" s="3" t="str">
        <f t="shared" si="1"/>
        <v>I</v>
      </c>
      <c r="C13" s="10">
        <f t="shared" si="2"/>
        <v>54217.496200000001</v>
      </c>
      <c r="D13" s="12" t="str">
        <f t="shared" si="3"/>
        <v>vis</v>
      </c>
      <c r="E13" s="62">
        <f>VLOOKUP(C13,Ative!C$21:E$973,3,FALSE)</f>
        <v>7535.9915743742622</v>
      </c>
      <c r="F13" s="3" t="s">
        <v>67</v>
      </c>
      <c r="G13" s="12" t="str">
        <f t="shared" si="4"/>
        <v>54217.4962</v>
      </c>
      <c r="H13" s="10">
        <f t="shared" si="5"/>
        <v>7421</v>
      </c>
      <c r="I13" s="63" t="s">
        <v>79</v>
      </c>
      <c r="J13" s="64" t="s">
        <v>80</v>
      </c>
      <c r="K13" s="63">
        <v>7421</v>
      </c>
      <c r="L13" s="63" t="s">
        <v>81</v>
      </c>
      <c r="M13" s="64" t="s">
        <v>72</v>
      </c>
      <c r="N13" s="64" t="s">
        <v>59</v>
      </c>
      <c r="O13" s="65" t="s">
        <v>74</v>
      </c>
      <c r="P13" s="66" t="s">
        <v>75</v>
      </c>
    </row>
    <row r="14" spans="1:16" ht="12.75" customHeight="1" thickBot="1" x14ac:dyDescent="0.25">
      <c r="A14" s="10" t="str">
        <f t="shared" si="0"/>
        <v>BAVM 209 </v>
      </c>
      <c r="B14" s="3" t="str">
        <f t="shared" si="1"/>
        <v>II</v>
      </c>
      <c r="C14" s="10">
        <f t="shared" si="2"/>
        <v>54971.426200000002</v>
      </c>
      <c r="D14" s="12" t="str">
        <f t="shared" si="3"/>
        <v>vis</v>
      </c>
      <c r="E14" s="62">
        <f>VLOOKUP(C14,Ative!C$21:E$973,3,FALSE)</f>
        <v>10844.497835996526</v>
      </c>
      <c r="F14" s="3" t="s">
        <v>67</v>
      </c>
      <c r="G14" s="12" t="str">
        <f t="shared" si="4"/>
        <v>54971.4262</v>
      </c>
      <c r="H14" s="10">
        <f t="shared" si="5"/>
        <v>10729.5</v>
      </c>
      <c r="I14" s="63" t="s">
        <v>82</v>
      </c>
      <c r="J14" s="64" t="s">
        <v>83</v>
      </c>
      <c r="K14" s="63">
        <v>10729.5</v>
      </c>
      <c r="L14" s="63" t="s">
        <v>84</v>
      </c>
      <c r="M14" s="64" t="s">
        <v>72</v>
      </c>
      <c r="N14" s="64" t="s">
        <v>85</v>
      </c>
      <c r="O14" s="65" t="s">
        <v>86</v>
      </c>
      <c r="P14" s="66" t="s">
        <v>87</v>
      </c>
    </row>
    <row r="15" spans="1:16" ht="12.75" customHeight="1" thickBot="1" x14ac:dyDescent="0.25">
      <c r="A15" s="10" t="str">
        <f t="shared" si="0"/>
        <v>BAVM 209 </v>
      </c>
      <c r="B15" s="3" t="str">
        <f t="shared" si="1"/>
        <v>I</v>
      </c>
      <c r="C15" s="10">
        <f t="shared" si="2"/>
        <v>54971.537700000001</v>
      </c>
      <c r="D15" s="12" t="str">
        <f t="shared" si="3"/>
        <v>vis</v>
      </c>
      <c r="E15" s="62">
        <f>VLOOKUP(C15,Ative!C$21:E$973,3,FALSE)</f>
        <v>10844.987136658614</v>
      </c>
      <c r="F15" s="3" t="s">
        <v>67</v>
      </c>
      <c r="G15" s="12" t="str">
        <f t="shared" si="4"/>
        <v>54971.5377</v>
      </c>
      <c r="H15" s="10">
        <f t="shared" si="5"/>
        <v>10730</v>
      </c>
      <c r="I15" s="63" t="s">
        <v>88</v>
      </c>
      <c r="J15" s="64" t="s">
        <v>89</v>
      </c>
      <c r="K15" s="63" t="s">
        <v>90</v>
      </c>
      <c r="L15" s="63" t="s">
        <v>91</v>
      </c>
      <c r="M15" s="64" t="s">
        <v>72</v>
      </c>
      <c r="N15" s="64" t="s">
        <v>85</v>
      </c>
      <c r="O15" s="65" t="s">
        <v>86</v>
      </c>
      <c r="P15" s="66" t="s">
        <v>87</v>
      </c>
    </row>
    <row r="16" spans="1:16" ht="12.75" customHeight="1" thickBot="1" x14ac:dyDescent="0.25">
      <c r="A16" s="10" t="str">
        <f t="shared" si="0"/>
        <v>IBVS 5920 </v>
      </c>
      <c r="B16" s="3" t="str">
        <f t="shared" si="1"/>
        <v>II</v>
      </c>
      <c r="C16" s="10">
        <f t="shared" si="2"/>
        <v>55067.363499999999</v>
      </c>
      <c r="D16" s="12" t="str">
        <f t="shared" si="3"/>
        <v>vis</v>
      </c>
      <c r="E16" s="62">
        <f>VLOOKUP(C16,Ative!C$21:E$973,3,FALSE)</f>
        <v>11265.503974196525</v>
      </c>
      <c r="F16" s="3" t="s">
        <v>67</v>
      </c>
      <c r="G16" s="12" t="str">
        <f t="shared" si="4"/>
        <v>55067.3635</v>
      </c>
      <c r="H16" s="10">
        <f t="shared" si="5"/>
        <v>11150.5</v>
      </c>
      <c r="I16" s="63" t="s">
        <v>92</v>
      </c>
      <c r="J16" s="64" t="s">
        <v>93</v>
      </c>
      <c r="K16" s="63" t="s">
        <v>94</v>
      </c>
      <c r="L16" s="63" t="s">
        <v>95</v>
      </c>
      <c r="M16" s="64" t="s">
        <v>72</v>
      </c>
      <c r="N16" s="64" t="s">
        <v>59</v>
      </c>
      <c r="O16" s="65" t="s">
        <v>74</v>
      </c>
      <c r="P16" s="66" t="s">
        <v>96</v>
      </c>
    </row>
    <row r="17" spans="1:16" ht="12.75" customHeight="1" thickBot="1" x14ac:dyDescent="0.25">
      <c r="A17" s="10" t="str">
        <f t="shared" si="0"/>
        <v>IBVS 5920 </v>
      </c>
      <c r="B17" s="3" t="str">
        <f t="shared" si="1"/>
        <v>I</v>
      </c>
      <c r="C17" s="10">
        <f t="shared" si="2"/>
        <v>55067.472900000001</v>
      </c>
      <c r="D17" s="12" t="str">
        <f t="shared" si="3"/>
        <v>vis</v>
      </c>
      <c r="E17" s="62">
        <f>VLOOKUP(C17,Ative!C$21:E$973,3,FALSE)</f>
        <v>11265.984059330458</v>
      </c>
      <c r="F17" s="3" t="s">
        <v>67</v>
      </c>
      <c r="G17" s="12" t="str">
        <f t="shared" si="4"/>
        <v>55067.4729</v>
      </c>
      <c r="H17" s="10">
        <f t="shared" si="5"/>
        <v>11151</v>
      </c>
      <c r="I17" s="63" t="s">
        <v>97</v>
      </c>
      <c r="J17" s="64" t="s">
        <v>98</v>
      </c>
      <c r="K17" s="63" t="s">
        <v>99</v>
      </c>
      <c r="L17" s="63" t="s">
        <v>100</v>
      </c>
      <c r="M17" s="64" t="s">
        <v>72</v>
      </c>
      <c r="N17" s="64" t="s">
        <v>59</v>
      </c>
      <c r="O17" s="65" t="s">
        <v>74</v>
      </c>
      <c r="P17" s="66" t="s">
        <v>96</v>
      </c>
    </row>
    <row r="18" spans="1:16" ht="12.75" customHeight="1" thickBot="1" x14ac:dyDescent="0.25">
      <c r="A18" s="10" t="str">
        <f t="shared" si="0"/>
        <v>BAVM 220 </v>
      </c>
      <c r="B18" s="3" t="str">
        <f t="shared" si="1"/>
        <v>II</v>
      </c>
      <c r="C18" s="10">
        <f t="shared" si="2"/>
        <v>55672.3727</v>
      </c>
      <c r="D18" s="12" t="str">
        <f t="shared" si="3"/>
        <v>vis</v>
      </c>
      <c r="E18" s="62">
        <f>VLOOKUP(C18,Ative!C$21:E$973,3,FALSE)</f>
        <v>13920.494127843518</v>
      </c>
      <c r="F18" s="3" t="s">
        <v>67</v>
      </c>
      <c r="G18" s="12" t="str">
        <f t="shared" si="4"/>
        <v>55672.3727</v>
      </c>
      <c r="H18" s="10">
        <f t="shared" si="5"/>
        <v>13805.5</v>
      </c>
      <c r="I18" s="63" t="s">
        <v>101</v>
      </c>
      <c r="J18" s="64" t="s">
        <v>102</v>
      </c>
      <c r="K18" s="63" t="s">
        <v>103</v>
      </c>
      <c r="L18" s="63" t="s">
        <v>104</v>
      </c>
      <c r="M18" s="64" t="s">
        <v>72</v>
      </c>
      <c r="N18" s="64" t="s">
        <v>85</v>
      </c>
      <c r="O18" s="65" t="s">
        <v>86</v>
      </c>
      <c r="P18" s="66" t="s">
        <v>105</v>
      </c>
    </row>
    <row r="19" spans="1:16" ht="12.75" customHeight="1" thickBot="1" x14ac:dyDescent="0.25">
      <c r="A19" s="10" t="str">
        <f t="shared" si="0"/>
        <v>BAVM 220 </v>
      </c>
      <c r="B19" s="3" t="str">
        <f t="shared" si="1"/>
        <v>I</v>
      </c>
      <c r="C19" s="10">
        <f t="shared" si="2"/>
        <v>55672.486400000002</v>
      </c>
      <c r="D19" s="12" t="str">
        <f t="shared" si="3"/>
        <v>vis</v>
      </c>
      <c r="E19" s="62">
        <f>VLOOKUP(C19,Ative!C$21:E$973,3,FALSE)</f>
        <v>13920.993082868457</v>
      </c>
      <c r="F19" s="3" t="s">
        <v>67</v>
      </c>
      <c r="G19" s="12" t="str">
        <f t="shared" si="4"/>
        <v>55672.4864</v>
      </c>
      <c r="H19" s="10">
        <f t="shared" si="5"/>
        <v>13806</v>
      </c>
      <c r="I19" s="63" t="s">
        <v>106</v>
      </c>
      <c r="J19" s="64" t="s">
        <v>107</v>
      </c>
      <c r="K19" s="63" t="s">
        <v>108</v>
      </c>
      <c r="L19" s="63" t="s">
        <v>109</v>
      </c>
      <c r="M19" s="64" t="s">
        <v>72</v>
      </c>
      <c r="N19" s="64" t="s">
        <v>85</v>
      </c>
      <c r="O19" s="65" t="s">
        <v>86</v>
      </c>
      <c r="P19" s="66" t="s">
        <v>105</v>
      </c>
    </row>
    <row r="20" spans="1:16" ht="12.75" customHeight="1" thickBot="1" x14ac:dyDescent="0.25">
      <c r="A20" s="10" t="str">
        <f t="shared" si="0"/>
        <v>BAVM 220 </v>
      </c>
      <c r="B20" s="3" t="str">
        <f t="shared" si="1"/>
        <v>II</v>
      </c>
      <c r="C20" s="10">
        <f t="shared" si="2"/>
        <v>55672.599900000001</v>
      </c>
      <c r="D20" s="12" t="str">
        <f t="shared" si="3"/>
        <v>vis</v>
      </c>
      <c r="E20" s="62">
        <f>VLOOKUP(C20,Ative!C$21:E$973,3,FALSE)</f>
        <v>13921.491160224037</v>
      </c>
      <c r="F20" s="3" t="s">
        <v>67</v>
      </c>
      <c r="G20" s="12" t="str">
        <f t="shared" si="4"/>
        <v>55672.5999</v>
      </c>
      <c r="H20" s="10">
        <f t="shared" si="5"/>
        <v>13806.5</v>
      </c>
      <c r="I20" s="63" t="s">
        <v>110</v>
      </c>
      <c r="J20" s="64" t="s">
        <v>111</v>
      </c>
      <c r="K20" s="63" t="s">
        <v>112</v>
      </c>
      <c r="L20" s="63" t="s">
        <v>113</v>
      </c>
      <c r="M20" s="64" t="s">
        <v>72</v>
      </c>
      <c r="N20" s="64" t="s">
        <v>85</v>
      </c>
      <c r="O20" s="65" t="s">
        <v>86</v>
      </c>
      <c r="P20" s="66" t="s">
        <v>105</v>
      </c>
    </row>
    <row r="21" spans="1:16" ht="12.75" customHeight="1" thickBot="1" x14ac:dyDescent="0.25">
      <c r="A21" s="10" t="str">
        <f t="shared" si="0"/>
        <v>BAVM 220 </v>
      </c>
      <c r="B21" s="3" t="str">
        <f t="shared" si="1"/>
        <v>II</v>
      </c>
      <c r="C21" s="10">
        <f t="shared" si="2"/>
        <v>55682.400000000001</v>
      </c>
      <c r="D21" s="12" t="str">
        <f t="shared" si="3"/>
        <v>vis</v>
      </c>
      <c r="E21" s="62">
        <f>VLOOKUP(C21,Ative!C$21:E$973,3,FALSE)</f>
        <v>13964.497397161849</v>
      </c>
      <c r="F21" s="3" t="s">
        <v>67</v>
      </c>
      <c r="G21" s="12" t="str">
        <f t="shared" si="4"/>
        <v>55682.4000</v>
      </c>
      <c r="H21" s="10">
        <f t="shared" si="5"/>
        <v>13849.5</v>
      </c>
      <c r="I21" s="63" t="s">
        <v>114</v>
      </c>
      <c r="J21" s="64" t="s">
        <v>115</v>
      </c>
      <c r="K21" s="63" t="s">
        <v>116</v>
      </c>
      <c r="L21" s="63" t="s">
        <v>117</v>
      </c>
      <c r="M21" s="64" t="s">
        <v>72</v>
      </c>
      <c r="N21" s="64" t="s">
        <v>85</v>
      </c>
      <c r="O21" s="65" t="s">
        <v>86</v>
      </c>
      <c r="P21" s="66" t="s">
        <v>105</v>
      </c>
    </row>
    <row r="22" spans="1:16" ht="12.75" customHeight="1" thickBot="1" x14ac:dyDescent="0.25">
      <c r="A22" s="10" t="str">
        <f t="shared" si="0"/>
        <v>BAVM 220 </v>
      </c>
      <c r="B22" s="3" t="str">
        <f t="shared" si="1"/>
        <v>I</v>
      </c>
      <c r="C22" s="10">
        <f t="shared" si="2"/>
        <v>55682.512699999999</v>
      </c>
      <c r="D22" s="12" t="str">
        <f t="shared" si="3"/>
        <v>vis</v>
      </c>
      <c r="E22" s="62">
        <f>VLOOKUP(C22,Ative!C$21:E$973,3,FALSE)</f>
        <v>13964.991963840026</v>
      </c>
      <c r="F22" s="3" t="s">
        <v>67</v>
      </c>
      <c r="G22" s="12" t="str">
        <f t="shared" si="4"/>
        <v>55682.5127</v>
      </c>
      <c r="H22" s="10">
        <f t="shared" si="5"/>
        <v>13850</v>
      </c>
      <c r="I22" s="63" t="s">
        <v>118</v>
      </c>
      <c r="J22" s="64" t="s">
        <v>119</v>
      </c>
      <c r="K22" s="63" t="s">
        <v>120</v>
      </c>
      <c r="L22" s="63" t="s">
        <v>121</v>
      </c>
      <c r="M22" s="64" t="s">
        <v>72</v>
      </c>
      <c r="N22" s="64" t="s">
        <v>85</v>
      </c>
      <c r="O22" s="65" t="s">
        <v>86</v>
      </c>
      <c r="P22" s="66" t="s">
        <v>105</v>
      </c>
    </row>
    <row r="23" spans="1:16" ht="12.75" customHeight="1" thickBot="1" x14ac:dyDescent="0.25">
      <c r="A23" s="10" t="str">
        <f t="shared" si="0"/>
        <v>BAVM 220 </v>
      </c>
      <c r="B23" s="3" t="str">
        <f t="shared" si="1"/>
        <v>II</v>
      </c>
      <c r="C23" s="10">
        <f t="shared" si="2"/>
        <v>55692.427100000001</v>
      </c>
      <c r="D23" s="12" t="str">
        <f t="shared" si="3"/>
        <v>vis</v>
      </c>
      <c r="E23" s="62">
        <f>VLOOKUP(C23,Ative!C$21:E$973,3,FALSE)</f>
        <v>14008.499788810823</v>
      </c>
      <c r="F23" s="3" t="s">
        <v>67</v>
      </c>
      <c r="G23" s="12" t="str">
        <f t="shared" si="4"/>
        <v>55692.4271</v>
      </c>
      <c r="H23" s="10">
        <f t="shared" si="5"/>
        <v>13893.5</v>
      </c>
      <c r="I23" s="63" t="s">
        <v>122</v>
      </c>
      <c r="J23" s="64" t="s">
        <v>123</v>
      </c>
      <c r="K23" s="63" t="s">
        <v>124</v>
      </c>
      <c r="L23" s="63" t="s">
        <v>125</v>
      </c>
      <c r="M23" s="64" t="s">
        <v>72</v>
      </c>
      <c r="N23" s="64" t="s">
        <v>85</v>
      </c>
      <c r="O23" s="65" t="s">
        <v>86</v>
      </c>
      <c r="P23" s="66" t="s">
        <v>105</v>
      </c>
    </row>
    <row r="24" spans="1:16" ht="12.75" customHeight="1" thickBot="1" x14ac:dyDescent="0.25">
      <c r="A24" s="10" t="str">
        <f t="shared" si="0"/>
        <v>BAVM 220 </v>
      </c>
      <c r="B24" s="3" t="str">
        <f t="shared" si="1"/>
        <v>I</v>
      </c>
      <c r="C24" s="10">
        <f t="shared" si="2"/>
        <v>55692.539900000003</v>
      </c>
      <c r="D24" s="12" t="str">
        <f t="shared" si="3"/>
        <v>vis</v>
      </c>
      <c r="E24" s="62">
        <f>VLOOKUP(C24,Ative!C$21:E$973,3,FALSE)</f>
        <v>14008.994794323695</v>
      </c>
      <c r="F24" s="3" t="s">
        <v>67</v>
      </c>
      <c r="G24" s="12" t="str">
        <f t="shared" si="4"/>
        <v>55692.5399</v>
      </c>
      <c r="H24" s="10">
        <f t="shared" si="5"/>
        <v>13894</v>
      </c>
      <c r="I24" s="63" t="s">
        <v>126</v>
      </c>
      <c r="J24" s="64" t="s">
        <v>127</v>
      </c>
      <c r="K24" s="63" t="s">
        <v>128</v>
      </c>
      <c r="L24" s="63" t="s">
        <v>129</v>
      </c>
      <c r="M24" s="64" t="s">
        <v>72</v>
      </c>
      <c r="N24" s="64" t="s">
        <v>85</v>
      </c>
      <c r="O24" s="65" t="s">
        <v>86</v>
      </c>
      <c r="P24" s="66" t="s">
        <v>105</v>
      </c>
    </row>
    <row r="25" spans="1:16" ht="12.75" customHeight="1" thickBot="1" x14ac:dyDescent="0.25">
      <c r="A25" s="10" t="str">
        <f t="shared" si="0"/>
        <v>BAVM 220 </v>
      </c>
      <c r="B25" s="3" t="str">
        <f t="shared" si="1"/>
        <v>II</v>
      </c>
      <c r="C25" s="10">
        <f t="shared" si="2"/>
        <v>55741.419300000001</v>
      </c>
      <c r="D25" s="12" t="str">
        <f t="shared" si="3"/>
        <v>vis</v>
      </c>
      <c r="E25" s="62">
        <f>VLOOKUP(C25,Ative!C$21:E$973,3,FALSE)</f>
        <v>14223.494550221898</v>
      </c>
      <c r="F25" s="3" t="s">
        <v>67</v>
      </c>
      <c r="G25" s="12" t="str">
        <f t="shared" si="4"/>
        <v>55741.4193</v>
      </c>
      <c r="H25" s="10">
        <f t="shared" si="5"/>
        <v>14108.5</v>
      </c>
      <c r="I25" s="63" t="s">
        <v>130</v>
      </c>
      <c r="J25" s="64" t="s">
        <v>131</v>
      </c>
      <c r="K25" s="63" t="s">
        <v>132</v>
      </c>
      <c r="L25" s="63" t="s">
        <v>104</v>
      </c>
      <c r="M25" s="64" t="s">
        <v>72</v>
      </c>
      <c r="N25" s="64" t="s">
        <v>85</v>
      </c>
      <c r="O25" s="65" t="s">
        <v>86</v>
      </c>
      <c r="P25" s="66" t="s">
        <v>105</v>
      </c>
    </row>
    <row r="26" spans="1:16" ht="12.75" customHeight="1" thickBot="1" x14ac:dyDescent="0.25">
      <c r="A26" s="10" t="str">
        <f t="shared" si="0"/>
        <v>BAVM 220 </v>
      </c>
      <c r="B26" s="3" t="str">
        <f t="shared" si="1"/>
        <v>I</v>
      </c>
      <c r="C26" s="10">
        <f t="shared" si="2"/>
        <v>55741.533100000001</v>
      </c>
      <c r="D26" s="12" t="str">
        <f t="shared" si="3"/>
        <v>vis</v>
      </c>
      <c r="E26" s="62">
        <f>VLOOKUP(C26,Ative!C$21:E$973,3,FALSE)</f>
        <v>14223.993944081501</v>
      </c>
      <c r="F26" s="3" t="s">
        <v>67</v>
      </c>
      <c r="G26" s="12" t="str">
        <f t="shared" si="4"/>
        <v>55741.5331</v>
      </c>
      <c r="H26" s="10">
        <f t="shared" si="5"/>
        <v>14109</v>
      </c>
      <c r="I26" s="63" t="s">
        <v>133</v>
      </c>
      <c r="J26" s="64" t="s">
        <v>134</v>
      </c>
      <c r="K26" s="63" t="s">
        <v>135</v>
      </c>
      <c r="L26" s="63" t="s">
        <v>136</v>
      </c>
      <c r="M26" s="64" t="s">
        <v>72</v>
      </c>
      <c r="N26" s="64" t="s">
        <v>85</v>
      </c>
      <c r="O26" s="65" t="s">
        <v>86</v>
      </c>
      <c r="P26" s="66" t="s">
        <v>105</v>
      </c>
    </row>
    <row r="27" spans="1:16" ht="12.75" customHeight="1" thickBot="1" x14ac:dyDescent="0.25">
      <c r="A27" s="10" t="str">
        <f t="shared" si="0"/>
        <v>IBVS 5992 </v>
      </c>
      <c r="B27" s="3" t="str">
        <f t="shared" si="1"/>
        <v>I</v>
      </c>
      <c r="C27" s="10">
        <f t="shared" si="2"/>
        <v>55741.761500000001</v>
      </c>
      <c r="D27" s="12" t="str">
        <f t="shared" si="3"/>
        <v>vis</v>
      </c>
      <c r="E27" s="62">
        <f>VLOOKUP(C27,Ative!C$21:E$973,3,FALSE)</f>
        <v>14224.996242478108</v>
      </c>
      <c r="F27" s="3" t="s">
        <v>67</v>
      </c>
      <c r="G27" s="12" t="str">
        <f t="shared" si="4"/>
        <v>55741.7615</v>
      </c>
      <c r="H27" s="10">
        <f t="shared" si="5"/>
        <v>14110</v>
      </c>
      <c r="I27" s="63" t="s">
        <v>137</v>
      </c>
      <c r="J27" s="64" t="s">
        <v>138</v>
      </c>
      <c r="K27" s="63" t="s">
        <v>139</v>
      </c>
      <c r="L27" s="63" t="s">
        <v>140</v>
      </c>
      <c r="M27" s="64" t="s">
        <v>72</v>
      </c>
      <c r="N27" s="64" t="s">
        <v>67</v>
      </c>
      <c r="O27" s="65" t="s">
        <v>141</v>
      </c>
      <c r="P27" s="66" t="s">
        <v>142</v>
      </c>
    </row>
    <row r="28" spans="1:16" ht="12.75" customHeight="1" thickBot="1" x14ac:dyDescent="0.25">
      <c r="A28" s="10" t="str">
        <f t="shared" si="0"/>
        <v>IBVS 5992 </v>
      </c>
      <c r="B28" s="3" t="str">
        <f t="shared" si="1"/>
        <v>II</v>
      </c>
      <c r="C28" s="10">
        <f t="shared" si="2"/>
        <v>55741.873500000002</v>
      </c>
      <c r="D28" s="12" t="str">
        <f t="shared" si="3"/>
        <v>vis</v>
      </c>
      <c r="E28" s="62">
        <f>VLOOKUP(C28,Ative!C$21:E$973,3,FALSE)</f>
        <v>14225.487737313577</v>
      </c>
      <c r="F28" s="3" t="s">
        <v>67</v>
      </c>
      <c r="G28" s="12" t="str">
        <f t="shared" si="4"/>
        <v>55741.8735</v>
      </c>
      <c r="H28" s="10">
        <f t="shared" si="5"/>
        <v>14110.5</v>
      </c>
      <c r="I28" s="63" t="s">
        <v>143</v>
      </c>
      <c r="J28" s="64" t="s">
        <v>144</v>
      </c>
      <c r="K28" s="63" t="s">
        <v>145</v>
      </c>
      <c r="L28" s="63" t="s">
        <v>146</v>
      </c>
      <c r="M28" s="64" t="s">
        <v>72</v>
      </c>
      <c r="N28" s="64" t="s">
        <v>67</v>
      </c>
      <c r="O28" s="65" t="s">
        <v>141</v>
      </c>
      <c r="P28" s="66" t="s">
        <v>142</v>
      </c>
    </row>
    <row r="29" spans="1:16" x14ac:dyDescent="0.2">
      <c r="B29" s="3"/>
      <c r="E29" s="62"/>
      <c r="F29" s="3"/>
    </row>
    <row r="30" spans="1:16" x14ac:dyDescent="0.2">
      <c r="B30" s="3"/>
      <c r="E30" s="62"/>
      <c r="F30" s="3"/>
    </row>
    <row r="31" spans="1:16" x14ac:dyDescent="0.2">
      <c r="B31" s="3"/>
      <c r="E31" s="62"/>
      <c r="F31" s="3"/>
    </row>
    <row r="32" spans="1:16" x14ac:dyDescent="0.2">
      <c r="B32" s="3"/>
      <c r="E32" s="62"/>
      <c r="F32" s="3"/>
    </row>
    <row r="33" spans="2:6" x14ac:dyDescent="0.2">
      <c r="B33" s="3"/>
      <c r="F33" s="3"/>
    </row>
    <row r="34" spans="2:6" x14ac:dyDescent="0.2">
      <c r="B34" s="3"/>
      <c r="F34" s="3"/>
    </row>
    <row r="35" spans="2:6" x14ac:dyDescent="0.2">
      <c r="B35" s="3"/>
      <c r="F35" s="3"/>
    </row>
    <row r="36" spans="2:6" x14ac:dyDescent="0.2">
      <c r="B36" s="3"/>
      <c r="F36" s="3"/>
    </row>
    <row r="37" spans="2:6" x14ac:dyDescent="0.2">
      <c r="B37" s="3"/>
      <c r="F37" s="3"/>
    </row>
    <row r="38" spans="2:6" x14ac:dyDescent="0.2">
      <c r="B38" s="3"/>
      <c r="F38" s="3"/>
    </row>
    <row r="39" spans="2:6" x14ac:dyDescent="0.2">
      <c r="B39" s="3"/>
      <c r="F39" s="3"/>
    </row>
    <row r="40" spans="2:6" x14ac:dyDescent="0.2">
      <c r="B40" s="3"/>
      <c r="F40" s="3"/>
    </row>
    <row r="41" spans="2:6" x14ac:dyDescent="0.2">
      <c r="B41" s="3"/>
      <c r="F41" s="3"/>
    </row>
    <row r="42" spans="2:6" x14ac:dyDescent="0.2">
      <c r="B42" s="3"/>
      <c r="F42" s="3"/>
    </row>
    <row r="43" spans="2:6" x14ac:dyDescent="0.2">
      <c r="B43" s="3"/>
      <c r="F43" s="3"/>
    </row>
    <row r="44" spans="2:6" x14ac:dyDescent="0.2">
      <c r="B44" s="3"/>
      <c r="F44" s="3"/>
    </row>
    <row r="45" spans="2:6" x14ac:dyDescent="0.2">
      <c r="B45" s="3"/>
      <c r="F45" s="3"/>
    </row>
    <row r="46" spans="2:6" x14ac:dyDescent="0.2">
      <c r="B46" s="3"/>
      <c r="F46" s="3"/>
    </row>
    <row r="47" spans="2:6" x14ac:dyDescent="0.2">
      <c r="B47" s="3"/>
      <c r="F47" s="3"/>
    </row>
    <row r="48" spans="2:6" x14ac:dyDescent="0.2">
      <c r="B48" s="3"/>
      <c r="F48" s="3"/>
    </row>
    <row r="49" spans="2:6" x14ac:dyDescent="0.2">
      <c r="B49" s="3"/>
      <c r="F49" s="3"/>
    </row>
    <row r="50" spans="2:6" x14ac:dyDescent="0.2">
      <c r="B50" s="3"/>
      <c r="F50" s="3"/>
    </row>
    <row r="51" spans="2:6" x14ac:dyDescent="0.2">
      <c r="B51" s="3"/>
      <c r="F51" s="3"/>
    </row>
    <row r="52" spans="2:6" x14ac:dyDescent="0.2">
      <c r="B52" s="3"/>
      <c r="F52" s="3"/>
    </row>
    <row r="53" spans="2:6" x14ac:dyDescent="0.2">
      <c r="B53" s="3"/>
      <c r="F53" s="3"/>
    </row>
    <row r="54" spans="2:6" x14ac:dyDescent="0.2">
      <c r="B54" s="3"/>
      <c r="F54" s="3"/>
    </row>
    <row r="55" spans="2:6" x14ac:dyDescent="0.2">
      <c r="B55" s="3"/>
      <c r="F55" s="3"/>
    </row>
    <row r="56" spans="2:6" x14ac:dyDescent="0.2">
      <c r="B56" s="3"/>
      <c r="F56" s="3"/>
    </row>
    <row r="57" spans="2:6" x14ac:dyDescent="0.2">
      <c r="B57" s="3"/>
      <c r="F57" s="3"/>
    </row>
    <row r="58" spans="2:6" x14ac:dyDescent="0.2">
      <c r="B58" s="3"/>
      <c r="F58" s="3"/>
    </row>
    <row r="59" spans="2:6" x14ac:dyDescent="0.2">
      <c r="B59" s="3"/>
      <c r="F59" s="3"/>
    </row>
    <row r="60" spans="2:6" x14ac:dyDescent="0.2">
      <c r="B60" s="3"/>
      <c r="F60" s="3"/>
    </row>
    <row r="61" spans="2:6" x14ac:dyDescent="0.2">
      <c r="B61" s="3"/>
      <c r="F61" s="3"/>
    </row>
    <row r="62" spans="2:6" x14ac:dyDescent="0.2">
      <c r="B62" s="3"/>
      <c r="F62" s="3"/>
    </row>
    <row r="63" spans="2:6" x14ac:dyDescent="0.2">
      <c r="B63" s="3"/>
      <c r="F63" s="3"/>
    </row>
    <row r="64" spans="2:6" x14ac:dyDescent="0.2">
      <c r="B64" s="3"/>
      <c r="F64" s="3"/>
    </row>
    <row r="65" spans="2:6" x14ac:dyDescent="0.2">
      <c r="B65" s="3"/>
      <c r="F65" s="3"/>
    </row>
    <row r="66" spans="2:6" x14ac:dyDescent="0.2">
      <c r="B66" s="3"/>
      <c r="F66" s="3"/>
    </row>
    <row r="67" spans="2:6" x14ac:dyDescent="0.2">
      <c r="B67" s="3"/>
      <c r="F67" s="3"/>
    </row>
    <row r="68" spans="2:6" x14ac:dyDescent="0.2">
      <c r="B68" s="3"/>
      <c r="F68" s="3"/>
    </row>
    <row r="69" spans="2:6" x14ac:dyDescent="0.2">
      <c r="B69" s="3"/>
      <c r="F69" s="3"/>
    </row>
    <row r="70" spans="2:6" x14ac:dyDescent="0.2">
      <c r="B70" s="3"/>
      <c r="F70" s="3"/>
    </row>
    <row r="71" spans="2:6" x14ac:dyDescent="0.2">
      <c r="B71" s="3"/>
      <c r="F71" s="3"/>
    </row>
    <row r="72" spans="2:6" x14ac:dyDescent="0.2">
      <c r="B72" s="3"/>
      <c r="F72" s="3"/>
    </row>
    <row r="73" spans="2:6" x14ac:dyDescent="0.2">
      <c r="B73" s="3"/>
      <c r="F73" s="3"/>
    </row>
    <row r="74" spans="2:6" x14ac:dyDescent="0.2">
      <c r="B74" s="3"/>
      <c r="F74" s="3"/>
    </row>
    <row r="75" spans="2:6" x14ac:dyDescent="0.2">
      <c r="B75" s="3"/>
      <c r="F75" s="3"/>
    </row>
    <row r="76" spans="2:6" x14ac:dyDescent="0.2">
      <c r="B76" s="3"/>
      <c r="F76" s="3"/>
    </row>
    <row r="77" spans="2:6" x14ac:dyDescent="0.2">
      <c r="B77" s="3"/>
      <c r="F77" s="3"/>
    </row>
    <row r="78" spans="2:6" x14ac:dyDescent="0.2">
      <c r="B78" s="3"/>
      <c r="F78" s="3"/>
    </row>
    <row r="79" spans="2:6" x14ac:dyDescent="0.2">
      <c r="B79" s="3"/>
      <c r="F79" s="3"/>
    </row>
    <row r="80" spans="2:6" x14ac:dyDescent="0.2">
      <c r="B80" s="3"/>
      <c r="F80" s="3"/>
    </row>
    <row r="81" spans="2:6" x14ac:dyDescent="0.2">
      <c r="B81" s="3"/>
      <c r="F81" s="3"/>
    </row>
    <row r="82" spans="2:6" x14ac:dyDescent="0.2">
      <c r="B82" s="3"/>
      <c r="F82" s="3"/>
    </row>
    <row r="83" spans="2:6" x14ac:dyDescent="0.2">
      <c r="B83" s="3"/>
      <c r="F83" s="3"/>
    </row>
    <row r="84" spans="2:6" x14ac:dyDescent="0.2">
      <c r="B84" s="3"/>
      <c r="F84" s="3"/>
    </row>
    <row r="85" spans="2:6" x14ac:dyDescent="0.2">
      <c r="B85" s="3"/>
      <c r="F85" s="3"/>
    </row>
    <row r="86" spans="2:6" x14ac:dyDescent="0.2">
      <c r="B86" s="3"/>
      <c r="F86" s="3"/>
    </row>
    <row r="87" spans="2:6" x14ac:dyDescent="0.2">
      <c r="B87" s="3"/>
      <c r="F87" s="3"/>
    </row>
    <row r="88" spans="2:6" x14ac:dyDescent="0.2">
      <c r="B88" s="3"/>
      <c r="F88" s="3"/>
    </row>
    <row r="89" spans="2:6" x14ac:dyDescent="0.2">
      <c r="B89" s="3"/>
      <c r="F89" s="3"/>
    </row>
    <row r="90" spans="2:6" x14ac:dyDescent="0.2">
      <c r="B90" s="3"/>
      <c r="F90" s="3"/>
    </row>
    <row r="91" spans="2:6" x14ac:dyDescent="0.2">
      <c r="B91" s="3"/>
      <c r="F91" s="3"/>
    </row>
    <row r="92" spans="2:6" x14ac:dyDescent="0.2">
      <c r="B92" s="3"/>
      <c r="F92" s="3"/>
    </row>
    <row r="93" spans="2:6" x14ac:dyDescent="0.2">
      <c r="B93" s="3"/>
      <c r="F93" s="3"/>
    </row>
    <row r="94" spans="2:6" x14ac:dyDescent="0.2">
      <c r="B94" s="3"/>
      <c r="F94" s="3"/>
    </row>
    <row r="95" spans="2:6" x14ac:dyDescent="0.2">
      <c r="B95" s="3"/>
      <c r="F95" s="3"/>
    </row>
    <row r="96" spans="2:6" x14ac:dyDescent="0.2">
      <c r="B96" s="3"/>
      <c r="F96" s="3"/>
    </row>
    <row r="97" spans="2:6" x14ac:dyDescent="0.2">
      <c r="B97" s="3"/>
      <c r="F97" s="3"/>
    </row>
    <row r="98" spans="2:6" x14ac:dyDescent="0.2">
      <c r="B98" s="3"/>
      <c r="F98" s="3"/>
    </row>
    <row r="99" spans="2:6" x14ac:dyDescent="0.2">
      <c r="B99" s="3"/>
      <c r="F99" s="3"/>
    </row>
    <row r="100" spans="2:6" x14ac:dyDescent="0.2">
      <c r="B100" s="3"/>
      <c r="F100" s="3"/>
    </row>
    <row r="101" spans="2:6" x14ac:dyDescent="0.2">
      <c r="B101" s="3"/>
      <c r="F101" s="3"/>
    </row>
    <row r="102" spans="2:6" x14ac:dyDescent="0.2">
      <c r="B102" s="3"/>
      <c r="F102" s="3"/>
    </row>
    <row r="103" spans="2:6" x14ac:dyDescent="0.2">
      <c r="B103" s="3"/>
      <c r="F103" s="3"/>
    </row>
    <row r="104" spans="2:6" x14ac:dyDescent="0.2">
      <c r="B104" s="3"/>
      <c r="F104" s="3"/>
    </row>
    <row r="105" spans="2:6" x14ac:dyDescent="0.2">
      <c r="B105" s="3"/>
      <c r="F105" s="3"/>
    </row>
    <row r="106" spans="2:6" x14ac:dyDescent="0.2">
      <c r="B106" s="3"/>
      <c r="F106" s="3"/>
    </row>
    <row r="107" spans="2:6" x14ac:dyDescent="0.2">
      <c r="B107" s="3"/>
      <c r="F107" s="3"/>
    </row>
    <row r="108" spans="2:6" x14ac:dyDescent="0.2">
      <c r="B108" s="3"/>
      <c r="F108" s="3"/>
    </row>
    <row r="109" spans="2:6" x14ac:dyDescent="0.2">
      <c r="B109" s="3"/>
      <c r="F109" s="3"/>
    </row>
    <row r="110" spans="2:6" x14ac:dyDescent="0.2">
      <c r="B110" s="3"/>
      <c r="F110" s="3"/>
    </row>
    <row r="111" spans="2:6" x14ac:dyDescent="0.2">
      <c r="B111" s="3"/>
      <c r="F111" s="3"/>
    </row>
    <row r="112" spans="2:6" x14ac:dyDescent="0.2">
      <c r="B112" s="3"/>
      <c r="F112" s="3"/>
    </row>
    <row r="113" spans="2:6" x14ac:dyDescent="0.2">
      <c r="B113" s="3"/>
      <c r="F113" s="3"/>
    </row>
    <row r="114" spans="2:6" x14ac:dyDescent="0.2">
      <c r="B114" s="3"/>
      <c r="F114" s="3"/>
    </row>
    <row r="115" spans="2:6" x14ac:dyDescent="0.2">
      <c r="B115" s="3"/>
      <c r="F115" s="3"/>
    </row>
    <row r="116" spans="2:6" x14ac:dyDescent="0.2">
      <c r="B116" s="3"/>
      <c r="F116" s="3"/>
    </row>
    <row r="117" spans="2:6" x14ac:dyDescent="0.2">
      <c r="B117" s="3"/>
      <c r="F117" s="3"/>
    </row>
    <row r="118" spans="2:6" x14ac:dyDescent="0.2">
      <c r="B118" s="3"/>
      <c r="F118" s="3"/>
    </row>
    <row r="119" spans="2:6" x14ac:dyDescent="0.2">
      <c r="B119" s="3"/>
      <c r="F119" s="3"/>
    </row>
    <row r="120" spans="2:6" x14ac:dyDescent="0.2">
      <c r="B120" s="3"/>
      <c r="F120" s="3"/>
    </row>
    <row r="121" spans="2:6" x14ac:dyDescent="0.2">
      <c r="B121" s="3"/>
      <c r="F121" s="3"/>
    </row>
    <row r="122" spans="2:6" x14ac:dyDescent="0.2">
      <c r="B122" s="3"/>
      <c r="F122" s="3"/>
    </row>
    <row r="123" spans="2:6" x14ac:dyDescent="0.2">
      <c r="B123" s="3"/>
      <c r="F123" s="3"/>
    </row>
    <row r="124" spans="2:6" x14ac:dyDescent="0.2">
      <c r="B124" s="3"/>
      <c r="F124" s="3"/>
    </row>
    <row r="125" spans="2:6" x14ac:dyDescent="0.2">
      <c r="B125" s="3"/>
      <c r="F125" s="3"/>
    </row>
    <row r="126" spans="2:6" x14ac:dyDescent="0.2">
      <c r="B126" s="3"/>
      <c r="F126" s="3"/>
    </row>
    <row r="127" spans="2:6" x14ac:dyDescent="0.2">
      <c r="B127" s="3"/>
      <c r="F127" s="3"/>
    </row>
    <row r="128" spans="2:6" x14ac:dyDescent="0.2">
      <c r="B128" s="3"/>
      <c r="F128" s="3"/>
    </row>
    <row r="129" spans="2:6" x14ac:dyDescent="0.2">
      <c r="B129" s="3"/>
      <c r="F129" s="3"/>
    </row>
    <row r="130" spans="2:6" x14ac:dyDescent="0.2">
      <c r="B130" s="3"/>
      <c r="F130" s="3"/>
    </row>
    <row r="131" spans="2:6" x14ac:dyDescent="0.2">
      <c r="B131" s="3"/>
      <c r="F131" s="3"/>
    </row>
    <row r="132" spans="2:6" x14ac:dyDescent="0.2">
      <c r="B132" s="3"/>
      <c r="F132" s="3"/>
    </row>
    <row r="133" spans="2:6" x14ac:dyDescent="0.2">
      <c r="B133" s="3"/>
      <c r="F133" s="3"/>
    </row>
    <row r="134" spans="2:6" x14ac:dyDescent="0.2">
      <c r="B134" s="3"/>
      <c r="F134" s="3"/>
    </row>
    <row r="135" spans="2:6" x14ac:dyDescent="0.2">
      <c r="B135" s="3"/>
      <c r="F135" s="3"/>
    </row>
    <row r="136" spans="2:6" x14ac:dyDescent="0.2">
      <c r="B136" s="3"/>
      <c r="F136" s="3"/>
    </row>
    <row r="137" spans="2:6" x14ac:dyDescent="0.2">
      <c r="B137" s="3"/>
      <c r="F137" s="3"/>
    </row>
    <row r="138" spans="2:6" x14ac:dyDescent="0.2">
      <c r="B138" s="3"/>
      <c r="F138" s="3"/>
    </row>
    <row r="139" spans="2:6" x14ac:dyDescent="0.2">
      <c r="B139" s="3"/>
      <c r="F139" s="3"/>
    </row>
    <row r="140" spans="2:6" x14ac:dyDescent="0.2">
      <c r="B140" s="3"/>
      <c r="F140" s="3"/>
    </row>
    <row r="141" spans="2:6" x14ac:dyDescent="0.2">
      <c r="B141" s="3"/>
      <c r="F141" s="3"/>
    </row>
    <row r="142" spans="2:6" x14ac:dyDescent="0.2">
      <c r="B142" s="3"/>
      <c r="F142" s="3"/>
    </row>
    <row r="143" spans="2:6" x14ac:dyDescent="0.2">
      <c r="B143" s="3"/>
      <c r="F143" s="3"/>
    </row>
    <row r="144" spans="2:6" x14ac:dyDescent="0.2">
      <c r="B144" s="3"/>
      <c r="F144" s="3"/>
    </row>
    <row r="145" spans="2:6" x14ac:dyDescent="0.2">
      <c r="B145" s="3"/>
      <c r="F145" s="3"/>
    </row>
    <row r="146" spans="2:6" x14ac:dyDescent="0.2">
      <c r="B146" s="3"/>
      <c r="F146" s="3"/>
    </row>
    <row r="147" spans="2:6" x14ac:dyDescent="0.2">
      <c r="B147" s="3"/>
      <c r="F147" s="3"/>
    </row>
    <row r="148" spans="2:6" x14ac:dyDescent="0.2">
      <c r="B148" s="3"/>
      <c r="F148" s="3"/>
    </row>
    <row r="149" spans="2:6" x14ac:dyDescent="0.2">
      <c r="B149" s="3"/>
      <c r="F149" s="3"/>
    </row>
    <row r="150" spans="2:6" x14ac:dyDescent="0.2">
      <c r="B150" s="3"/>
      <c r="F150" s="3"/>
    </row>
    <row r="151" spans="2:6" x14ac:dyDescent="0.2">
      <c r="B151" s="3"/>
      <c r="F151" s="3"/>
    </row>
    <row r="152" spans="2:6" x14ac:dyDescent="0.2">
      <c r="B152" s="3"/>
      <c r="F152" s="3"/>
    </row>
    <row r="153" spans="2:6" x14ac:dyDescent="0.2">
      <c r="B153" s="3"/>
      <c r="F153" s="3"/>
    </row>
    <row r="154" spans="2:6" x14ac:dyDescent="0.2">
      <c r="B154" s="3"/>
      <c r="F154" s="3"/>
    </row>
    <row r="155" spans="2:6" x14ac:dyDescent="0.2">
      <c r="B155" s="3"/>
      <c r="F155" s="3"/>
    </row>
    <row r="156" spans="2:6" x14ac:dyDescent="0.2">
      <c r="B156" s="3"/>
      <c r="F156" s="3"/>
    </row>
    <row r="157" spans="2:6" x14ac:dyDescent="0.2">
      <c r="B157" s="3"/>
      <c r="F157" s="3"/>
    </row>
    <row r="158" spans="2:6" x14ac:dyDescent="0.2">
      <c r="B158" s="3"/>
      <c r="F158" s="3"/>
    </row>
    <row r="159" spans="2:6" x14ac:dyDescent="0.2">
      <c r="B159" s="3"/>
      <c r="F159" s="3"/>
    </row>
    <row r="160" spans="2:6" x14ac:dyDescent="0.2">
      <c r="B160" s="3"/>
      <c r="F160" s="3"/>
    </row>
    <row r="161" spans="2:6" x14ac:dyDescent="0.2">
      <c r="B161" s="3"/>
      <c r="F161" s="3"/>
    </row>
    <row r="162" spans="2:6" x14ac:dyDescent="0.2">
      <c r="B162" s="3"/>
      <c r="F162" s="3"/>
    </row>
    <row r="163" spans="2:6" x14ac:dyDescent="0.2">
      <c r="B163" s="3"/>
      <c r="F163" s="3"/>
    </row>
    <row r="164" spans="2:6" x14ac:dyDescent="0.2">
      <c r="B164" s="3"/>
      <c r="F164" s="3"/>
    </row>
    <row r="165" spans="2:6" x14ac:dyDescent="0.2">
      <c r="B165" s="3"/>
      <c r="F165" s="3"/>
    </row>
    <row r="166" spans="2:6" x14ac:dyDescent="0.2">
      <c r="B166" s="3"/>
      <c r="F166" s="3"/>
    </row>
    <row r="167" spans="2:6" x14ac:dyDescent="0.2">
      <c r="B167" s="3"/>
      <c r="F167" s="3"/>
    </row>
    <row r="168" spans="2:6" x14ac:dyDescent="0.2">
      <c r="B168" s="3"/>
      <c r="F168" s="3"/>
    </row>
    <row r="169" spans="2:6" x14ac:dyDescent="0.2">
      <c r="B169" s="3"/>
      <c r="F169" s="3"/>
    </row>
    <row r="170" spans="2:6" x14ac:dyDescent="0.2">
      <c r="B170" s="3"/>
      <c r="F170" s="3"/>
    </row>
    <row r="171" spans="2:6" x14ac:dyDescent="0.2">
      <c r="B171" s="3"/>
      <c r="F171" s="3"/>
    </row>
    <row r="172" spans="2:6" x14ac:dyDescent="0.2">
      <c r="B172" s="3"/>
      <c r="F172" s="3"/>
    </row>
    <row r="173" spans="2:6" x14ac:dyDescent="0.2">
      <c r="B173" s="3"/>
      <c r="F173" s="3"/>
    </row>
    <row r="174" spans="2:6" x14ac:dyDescent="0.2">
      <c r="B174" s="3"/>
      <c r="F174" s="3"/>
    </row>
    <row r="175" spans="2:6" x14ac:dyDescent="0.2">
      <c r="B175" s="3"/>
      <c r="F175" s="3"/>
    </row>
    <row r="176" spans="2:6" x14ac:dyDescent="0.2">
      <c r="B176" s="3"/>
      <c r="F176" s="3"/>
    </row>
    <row r="177" spans="2:6" x14ac:dyDescent="0.2">
      <c r="B177" s="3"/>
      <c r="F177" s="3"/>
    </row>
    <row r="178" spans="2:6" x14ac:dyDescent="0.2">
      <c r="B178" s="3"/>
      <c r="F178" s="3"/>
    </row>
    <row r="179" spans="2:6" x14ac:dyDescent="0.2">
      <c r="B179" s="3"/>
      <c r="F179" s="3"/>
    </row>
    <row r="180" spans="2:6" x14ac:dyDescent="0.2">
      <c r="B180" s="3"/>
      <c r="F180" s="3"/>
    </row>
    <row r="181" spans="2:6" x14ac:dyDescent="0.2">
      <c r="B181" s="3"/>
      <c r="F181" s="3"/>
    </row>
    <row r="182" spans="2:6" x14ac:dyDescent="0.2">
      <c r="B182" s="3"/>
      <c r="F182" s="3"/>
    </row>
    <row r="183" spans="2:6" x14ac:dyDescent="0.2">
      <c r="B183" s="3"/>
      <c r="F183" s="3"/>
    </row>
    <row r="184" spans="2:6" x14ac:dyDescent="0.2">
      <c r="B184" s="3"/>
      <c r="F184" s="3"/>
    </row>
    <row r="185" spans="2:6" x14ac:dyDescent="0.2">
      <c r="B185" s="3"/>
      <c r="F185" s="3"/>
    </row>
    <row r="186" spans="2:6" x14ac:dyDescent="0.2">
      <c r="B186" s="3"/>
      <c r="F186" s="3"/>
    </row>
    <row r="187" spans="2:6" x14ac:dyDescent="0.2">
      <c r="B187" s="3"/>
      <c r="F187" s="3"/>
    </row>
    <row r="188" spans="2:6" x14ac:dyDescent="0.2">
      <c r="B188" s="3"/>
      <c r="F188" s="3"/>
    </row>
    <row r="189" spans="2:6" x14ac:dyDescent="0.2">
      <c r="B189" s="3"/>
      <c r="F189" s="3"/>
    </row>
    <row r="190" spans="2:6" x14ac:dyDescent="0.2">
      <c r="B190" s="3"/>
      <c r="F190" s="3"/>
    </row>
    <row r="191" spans="2:6" x14ac:dyDescent="0.2">
      <c r="B191" s="3"/>
      <c r="F191" s="3"/>
    </row>
    <row r="192" spans="2:6" x14ac:dyDescent="0.2">
      <c r="B192" s="3"/>
      <c r="F192" s="3"/>
    </row>
    <row r="193" spans="2:6" x14ac:dyDescent="0.2">
      <c r="B193" s="3"/>
      <c r="F193" s="3"/>
    </row>
    <row r="194" spans="2:6" x14ac:dyDescent="0.2">
      <c r="B194" s="3"/>
      <c r="F194" s="3"/>
    </row>
    <row r="195" spans="2:6" x14ac:dyDescent="0.2">
      <c r="B195" s="3"/>
      <c r="F195" s="3"/>
    </row>
    <row r="196" spans="2:6" x14ac:dyDescent="0.2">
      <c r="B196" s="3"/>
      <c r="F196" s="3"/>
    </row>
    <row r="197" spans="2:6" x14ac:dyDescent="0.2">
      <c r="B197" s="3"/>
      <c r="F197" s="3"/>
    </row>
    <row r="198" spans="2:6" x14ac:dyDescent="0.2">
      <c r="B198" s="3"/>
      <c r="F198" s="3"/>
    </row>
    <row r="199" spans="2:6" x14ac:dyDescent="0.2">
      <c r="B199" s="3"/>
      <c r="F199" s="3"/>
    </row>
    <row r="200" spans="2:6" x14ac:dyDescent="0.2">
      <c r="B200" s="3"/>
      <c r="F200" s="3"/>
    </row>
    <row r="201" spans="2:6" x14ac:dyDescent="0.2">
      <c r="B201" s="3"/>
      <c r="F201" s="3"/>
    </row>
    <row r="202" spans="2:6" x14ac:dyDescent="0.2">
      <c r="B202" s="3"/>
      <c r="F202" s="3"/>
    </row>
    <row r="203" spans="2:6" x14ac:dyDescent="0.2">
      <c r="B203" s="3"/>
      <c r="F203" s="3"/>
    </row>
    <row r="204" spans="2:6" x14ac:dyDescent="0.2">
      <c r="B204" s="3"/>
      <c r="F204" s="3"/>
    </row>
    <row r="205" spans="2:6" x14ac:dyDescent="0.2">
      <c r="B205" s="3"/>
      <c r="F205" s="3"/>
    </row>
    <row r="206" spans="2:6" x14ac:dyDescent="0.2">
      <c r="B206" s="3"/>
      <c r="F206" s="3"/>
    </row>
    <row r="207" spans="2:6" x14ac:dyDescent="0.2">
      <c r="B207" s="3"/>
      <c r="F207" s="3"/>
    </row>
    <row r="208" spans="2:6" x14ac:dyDescent="0.2">
      <c r="B208" s="3"/>
      <c r="F208" s="3"/>
    </row>
    <row r="209" spans="2:6" x14ac:dyDescent="0.2">
      <c r="B209" s="3"/>
      <c r="F209" s="3"/>
    </row>
    <row r="210" spans="2:6" x14ac:dyDescent="0.2">
      <c r="B210" s="3"/>
      <c r="F210" s="3"/>
    </row>
    <row r="211" spans="2:6" x14ac:dyDescent="0.2">
      <c r="B211" s="3"/>
      <c r="F211" s="3"/>
    </row>
    <row r="212" spans="2:6" x14ac:dyDescent="0.2">
      <c r="B212" s="3"/>
      <c r="F212" s="3"/>
    </row>
    <row r="213" spans="2:6" x14ac:dyDescent="0.2">
      <c r="B213" s="3"/>
      <c r="F213" s="3"/>
    </row>
    <row r="214" spans="2:6" x14ac:dyDescent="0.2">
      <c r="B214" s="3"/>
      <c r="F214" s="3"/>
    </row>
    <row r="215" spans="2:6" x14ac:dyDescent="0.2">
      <c r="B215" s="3"/>
      <c r="F215" s="3"/>
    </row>
    <row r="216" spans="2:6" x14ac:dyDescent="0.2">
      <c r="B216" s="3"/>
      <c r="F216" s="3"/>
    </row>
    <row r="217" spans="2:6" x14ac:dyDescent="0.2">
      <c r="B217" s="3"/>
      <c r="F217" s="3"/>
    </row>
    <row r="218" spans="2:6" x14ac:dyDescent="0.2">
      <c r="B218" s="3"/>
      <c r="F218" s="3"/>
    </row>
    <row r="219" spans="2:6" x14ac:dyDescent="0.2">
      <c r="B219" s="3"/>
      <c r="F219" s="3"/>
    </row>
    <row r="220" spans="2:6" x14ac:dyDescent="0.2">
      <c r="B220" s="3"/>
      <c r="F220" s="3"/>
    </row>
    <row r="221" spans="2:6" x14ac:dyDescent="0.2">
      <c r="B221" s="3"/>
      <c r="F221" s="3"/>
    </row>
    <row r="222" spans="2:6" x14ac:dyDescent="0.2">
      <c r="B222" s="3"/>
      <c r="F222" s="3"/>
    </row>
    <row r="223" spans="2:6" x14ac:dyDescent="0.2">
      <c r="B223" s="3"/>
      <c r="F223" s="3"/>
    </row>
    <row r="224" spans="2:6" x14ac:dyDescent="0.2">
      <c r="B224" s="3"/>
      <c r="F224" s="3"/>
    </row>
    <row r="225" spans="2:6" x14ac:dyDescent="0.2">
      <c r="B225" s="3"/>
      <c r="F225" s="3"/>
    </row>
    <row r="226" spans="2:6" x14ac:dyDescent="0.2">
      <c r="B226" s="3"/>
      <c r="F226" s="3"/>
    </row>
    <row r="227" spans="2:6" x14ac:dyDescent="0.2">
      <c r="B227" s="3"/>
      <c r="F227" s="3"/>
    </row>
    <row r="228" spans="2:6" x14ac:dyDescent="0.2">
      <c r="B228" s="3"/>
      <c r="F228" s="3"/>
    </row>
    <row r="229" spans="2:6" x14ac:dyDescent="0.2">
      <c r="B229" s="3"/>
      <c r="F229" s="3"/>
    </row>
    <row r="230" spans="2:6" x14ac:dyDescent="0.2">
      <c r="B230" s="3"/>
      <c r="F230" s="3"/>
    </row>
    <row r="231" spans="2:6" x14ac:dyDescent="0.2">
      <c r="B231" s="3"/>
      <c r="F231" s="3"/>
    </row>
    <row r="232" spans="2:6" x14ac:dyDescent="0.2">
      <c r="B232" s="3"/>
      <c r="F232" s="3"/>
    </row>
    <row r="233" spans="2:6" x14ac:dyDescent="0.2">
      <c r="B233" s="3"/>
      <c r="F233" s="3"/>
    </row>
    <row r="234" spans="2:6" x14ac:dyDescent="0.2">
      <c r="B234" s="3"/>
      <c r="F234" s="3"/>
    </row>
    <row r="235" spans="2:6" x14ac:dyDescent="0.2">
      <c r="B235" s="3"/>
      <c r="F235" s="3"/>
    </row>
    <row r="236" spans="2:6" x14ac:dyDescent="0.2">
      <c r="B236" s="3"/>
      <c r="F236" s="3"/>
    </row>
    <row r="237" spans="2:6" x14ac:dyDescent="0.2">
      <c r="B237" s="3"/>
      <c r="F237" s="3"/>
    </row>
    <row r="238" spans="2:6" x14ac:dyDescent="0.2">
      <c r="B238" s="3"/>
      <c r="F238" s="3"/>
    </row>
    <row r="239" spans="2:6" x14ac:dyDescent="0.2">
      <c r="B239" s="3"/>
      <c r="F239" s="3"/>
    </row>
    <row r="240" spans="2:6" x14ac:dyDescent="0.2">
      <c r="B240" s="3"/>
      <c r="F240" s="3"/>
    </row>
    <row r="241" spans="2:6" x14ac:dyDescent="0.2">
      <c r="B241" s="3"/>
      <c r="F241" s="3"/>
    </row>
    <row r="242" spans="2:6" x14ac:dyDescent="0.2">
      <c r="B242" s="3"/>
      <c r="F242" s="3"/>
    </row>
    <row r="243" spans="2:6" x14ac:dyDescent="0.2">
      <c r="B243" s="3"/>
      <c r="F243" s="3"/>
    </row>
    <row r="244" spans="2:6" x14ac:dyDescent="0.2">
      <c r="B244" s="3"/>
      <c r="F244" s="3"/>
    </row>
    <row r="245" spans="2:6" x14ac:dyDescent="0.2">
      <c r="B245" s="3"/>
      <c r="F245" s="3"/>
    </row>
    <row r="246" spans="2:6" x14ac:dyDescent="0.2">
      <c r="B246" s="3"/>
      <c r="F246" s="3"/>
    </row>
    <row r="247" spans="2:6" x14ac:dyDescent="0.2">
      <c r="B247" s="3"/>
      <c r="F247" s="3"/>
    </row>
    <row r="248" spans="2:6" x14ac:dyDescent="0.2">
      <c r="B248" s="3"/>
      <c r="F248" s="3"/>
    </row>
    <row r="249" spans="2:6" x14ac:dyDescent="0.2">
      <c r="B249" s="3"/>
      <c r="F249" s="3"/>
    </row>
    <row r="250" spans="2:6" x14ac:dyDescent="0.2">
      <c r="B250" s="3"/>
      <c r="F250" s="3"/>
    </row>
    <row r="251" spans="2:6" x14ac:dyDescent="0.2">
      <c r="B251" s="3"/>
      <c r="F251" s="3"/>
    </row>
    <row r="252" spans="2:6" x14ac:dyDescent="0.2">
      <c r="B252" s="3"/>
      <c r="F252" s="3"/>
    </row>
    <row r="253" spans="2:6" x14ac:dyDescent="0.2">
      <c r="B253" s="3"/>
      <c r="F253" s="3"/>
    </row>
    <row r="254" spans="2:6" x14ac:dyDescent="0.2">
      <c r="B254" s="3"/>
      <c r="F254" s="3"/>
    </row>
    <row r="255" spans="2:6" x14ac:dyDescent="0.2">
      <c r="B255" s="3"/>
      <c r="F255" s="3"/>
    </row>
    <row r="256" spans="2:6" x14ac:dyDescent="0.2">
      <c r="B256" s="3"/>
      <c r="F256" s="3"/>
    </row>
    <row r="257" spans="2:6" x14ac:dyDescent="0.2">
      <c r="B257" s="3"/>
      <c r="F257" s="3"/>
    </row>
    <row r="258" spans="2:6" x14ac:dyDescent="0.2">
      <c r="B258" s="3"/>
      <c r="F258" s="3"/>
    </row>
    <row r="259" spans="2:6" x14ac:dyDescent="0.2">
      <c r="B259" s="3"/>
      <c r="F259" s="3"/>
    </row>
    <row r="260" spans="2:6" x14ac:dyDescent="0.2">
      <c r="B260" s="3"/>
      <c r="F260" s="3"/>
    </row>
    <row r="261" spans="2:6" x14ac:dyDescent="0.2">
      <c r="B261" s="3"/>
      <c r="F261" s="3"/>
    </row>
    <row r="262" spans="2:6" x14ac:dyDescent="0.2">
      <c r="B262" s="3"/>
      <c r="F262" s="3"/>
    </row>
    <row r="263" spans="2:6" x14ac:dyDescent="0.2">
      <c r="B263" s="3"/>
      <c r="F263" s="3"/>
    </row>
    <row r="264" spans="2:6" x14ac:dyDescent="0.2">
      <c r="B264" s="3"/>
      <c r="F264" s="3"/>
    </row>
    <row r="265" spans="2:6" x14ac:dyDescent="0.2">
      <c r="B265" s="3"/>
      <c r="F265" s="3"/>
    </row>
    <row r="266" spans="2:6" x14ac:dyDescent="0.2">
      <c r="B266" s="3"/>
      <c r="F266" s="3"/>
    </row>
    <row r="267" spans="2:6" x14ac:dyDescent="0.2">
      <c r="B267" s="3"/>
      <c r="F267" s="3"/>
    </row>
    <row r="268" spans="2:6" x14ac:dyDescent="0.2">
      <c r="B268" s="3"/>
      <c r="F268" s="3"/>
    </row>
    <row r="269" spans="2:6" x14ac:dyDescent="0.2">
      <c r="B269" s="3"/>
      <c r="F269" s="3"/>
    </row>
    <row r="270" spans="2:6" x14ac:dyDescent="0.2">
      <c r="B270" s="3"/>
      <c r="F270" s="3"/>
    </row>
    <row r="271" spans="2:6" x14ac:dyDescent="0.2">
      <c r="B271" s="3"/>
      <c r="F271" s="3"/>
    </row>
    <row r="272" spans="2:6" x14ac:dyDescent="0.2">
      <c r="B272" s="3"/>
      <c r="F272" s="3"/>
    </row>
    <row r="273" spans="2:6" x14ac:dyDescent="0.2">
      <c r="B273" s="3"/>
      <c r="F273" s="3"/>
    </row>
    <row r="274" spans="2:6" x14ac:dyDescent="0.2">
      <c r="B274" s="3"/>
      <c r="F274" s="3"/>
    </row>
    <row r="275" spans="2:6" x14ac:dyDescent="0.2">
      <c r="B275" s="3"/>
      <c r="F275" s="3"/>
    </row>
    <row r="276" spans="2:6" x14ac:dyDescent="0.2">
      <c r="B276" s="3"/>
      <c r="F276" s="3"/>
    </row>
    <row r="277" spans="2:6" x14ac:dyDescent="0.2">
      <c r="B277" s="3"/>
      <c r="F277" s="3"/>
    </row>
    <row r="278" spans="2:6" x14ac:dyDescent="0.2">
      <c r="B278" s="3"/>
      <c r="F278" s="3"/>
    </row>
    <row r="279" spans="2:6" x14ac:dyDescent="0.2">
      <c r="B279" s="3"/>
      <c r="F279" s="3"/>
    </row>
    <row r="280" spans="2:6" x14ac:dyDescent="0.2">
      <c r="B280" s="3"/>
      <c r="F280" s="3"/>
    </row>
    <row r="281" spans="2:6" x14ac:dyDescent="0.2">
      <c r="B281" s="3"/>
      <c r="F281" s="3"/>
    </row>
    <row r="282" spans="2:6" x14ac:dyDescent="0.2">
      <c r="B282" s="3"/>
      <c r="F282" s="3"/>
    </row>
    <row r="283" spans="2:6" x14ac:dyDescent="0.2">
      <c r="B283" s="3"/>
      <c r="F283" s="3"/>
    </row>
    <row r="284" spans="2:6" x14ac:dyDescent="0.2">
      <c r="B284" s="3"/>
      <c r="F284" s="3"/>
    </row>
    <row r="285" spans="2:6" x14ac:dyDescent="0.2">
      <c r="B285" s="3"/>
      <c r="F285" s="3"/>
    </row>
    <row r="286" spans="2:6" x14ac:dyDescent="0.2">
      <c r="B286" s="3"/>
      <c r="F286" s="3"/>
    </row>
    <row r="287" spans="2:6" x14ac:dyDescent="0.2">
      <c r="B287" s="3"/>
      <c r="F287" s="3"/>
    </row>
    <row r="288" spans="2:6" x14ac:dyDescent="0.2">
      <c r="B288" s="3"/>
      <c r="F288" s="3"/>
    </row>
    <row r="289" spans="2:6" x14ac:dyDescent="0.2">
      <c r="B289" s="3"/>
      <c r="F289" s="3"/>
    </row>
    <row r="290" spans="2:6" x14ac:dyDescent="0.2">
      <c r="B290" s="3"/>
      <c r="F290" s="3"/>
    </row>
    <row r="291" spans="2:6" x14ac:dyDescent="0.2">
      <c r="B291" s="3"/>
      <c r="F291" s="3"/>
    </row>
    <row r="292" spans="2:6" x14ac:dyDescent="0.2">
      <c r="B292" s="3"/>
      <c r="F292" s="3"/>
    </row>
    <row r="293" spans="2:6" x14ac:dyDescent="0.2">
      <c r="B293" s="3"/>
      <c r="F293" s="3"/>
    </row>
    <row r="294" spans="2:6" x14ac:dyDescent="0.2">
      <c r="B294" s="3"/>
      <c r="F294" s="3"/>
    </row>
    <row r="295" spans="2:6" x14ac:dyDescent="0.2">
      <c r="B295" s="3"/>
      <c r="F295" s="3"/>
    </row>
    <row r="296" spans="2:6" x14ac:dyDescent="0.2">
      <c r="B296" s="3"/>
      <c r="F296" s="3"/>
    </row>
    <row r="297" spans="2:6" x14ac:dyDescent="0.2">
      <c r="B297" s="3"/>
      <c r="F297" s="3"/>
    </row>
    <row r="298" spans="2:6" x14ac:dyDescent="0.2">
      <c r="B298" s="3"/>
      <c r="F298" s="3"/>
    </row>
    <row r="299" spans="2:6" x14ac:dyDescent="0.2">
      <c r="B299" s="3"/>
      <c r="F299" s="3"/>
    </row>
    <row r="300" spans="2:6" x14ac:dyDescent="0.2">
      <c r="B300" s="3"/>
      <c r="F300" s="3"/>
    </row>
    <row r="301" spans="2:6" x14ac:dyDescent="0.2">
      <c r="B301" s="3"/>
      <c r="F301" s="3"/>
    </row>
    <row r="302" spans="2:6" x14ac:dyDescent="0.2">
      <c r="B302" s="3"/>
      <c r="F302" s="3"/>
    </row>
    <row r="303" spans="2:6" x14ac:dyDescent="0.2">
      <c r="B303" s="3"/>
      <c r="F303" s="3"/>
    </row>
    <row r="304" spans="2:6" x14ac:dyDescent="0.2">
      <c r="B304" s="3"/>
      <c r="F304" s="3"/>
    </row>
    <row r="305" spans="2:6" x14ac:dyDescent="0.2">
      <c r="B305" s="3"/>
      <c r="F305" s="3"/>
    </row>
    <row r="306" spans="2:6" x14ac:dyDescent="0.2">
      <c r="B306" s="3"/>
      <c r="F306" s="3"/>
    </row>
    <row r="307" spans="2:6" x14ac:dyDescent="0.2">
      <c r="B307" s="3"/>
      <c r="F307" s="3"/>
    </row>
    <row r="308" spans="2:6" x14ac:dyDescent="0.2">
      <c r="B308" s="3"/>
      <c r="F308" s="3"/>
    </row>
    <row r="309" spans="2:6" x14ac:dyDescent="0.2">
      <c r="B309" s="3"/>
      <c r="F309" s="3"/>
    </row>
    <row r="310" spans="2:6" x14ac:dyDescent="0.2">
      <c r="B310" s="3"/>
      <c r="F310" s="3"/>
    </row>
    <row r="311" spans="2:6" x14ac:dyDescent="0.2">
      <c r="B311" s="3"/>
      <c r="F311" s="3"/>
    </row>
    <row r="312" spans="2:6" x14ac:dyDescent="0.2">
      <c r="B312" s="3"/>
      <c r="F312" s="3"/>
    </row>
    <row r="313" spans="2:6" x14ac:dyDescent="0.2">
      <c r="B313" s="3"/>
      <c r="F313" s="3"/>
    </row>
    <row r="314" spans="2:6" x14ac:dyDescent="0.2">
      <c r="B314" s="3"/>
      <c r="F314" s="3"/>
    </row>
    <row r="315" spans="2:6" x14ac:dyDescent="0.2">
      <c r="B315" s="3"/>
      <c r="F315" s="3"/>
    </row>
    <row r="316" spans="2:6" x14ac:dyDescent="0.2">
      <c r="B316" s="3"/>
      <c r="F316" s="3"/>
    </row>
    <row r="317" spans="2:6" x14ac:dyDescent="0.2">
      <c r="B317" s="3"/>
      <c r="F317" s="3"/>
    </row>
    <row r="318" spans="2:6" x14ac:dyDescent="0.2">
      <c r="B318" s="3"/>
      <c r="F318" s="3"/>
    </row>
    <row r="319" spans="2:6" x14ac:dyDescent="0.2">
      <c r="B319" s="3"/>
      <c r="F319" s="3"/>
    </row>
    <row r="320" spans="2:6" x14ac:dyDescent="0.2">
      <c r="B320" s="3"/>
      <c r="F320" s="3"/>
    </row>
    <row r="321" spans="2:6" x14ac:dyDescent="0.2">
      <c r="B321" s="3"/>
      <c r="F321" s="3"/>
    </row>
    <row r="322" spans="2:6" x14ac:dyDescent="0.2">
      <c r="B322" s="3"/>
      <c r="F322" s="3"/>
    </row>
    <row r="323" spans="2:6" x14ac:dyDescent="0.2">
      <c r="B323" s="3"/>
      <c r="F323" s="3"/>
    </row>
    <row r="324" spans="2:6" x14ac:dyDescent="0.2">
      <c r="B324" s="3"/>
      <c r="F324" s="3"/>
    </row>
    <row r="325" spans="2:6" x14ac:dyDescent="0.2">
      <c r="B325" s="3"/>
      <c r="F325" s="3"/>
    </row>
    <row r="326" spans="2:6" x14ac:dyDescent="0.2">
      <c r="B326" s="3"/>
      <c r="F326" s="3"/>
    </row>
    <row r="327" spans="2:6" x14ac:dyDescent="0.2">
      <c r="B327" s="3"/>
      <c r="F327" s="3"/>
    </row>
    <row r="328" spans="2:6" x14ac:dyDescent="0.2">
      <c r="B328" s="3"/>
      <c r="F328" s="3"/>
    </row>
    <row r="329" spans="2:6" x14ac:dyDescent="0.2">
      <c r="B329" s="3"/>
      <c r="F329" s="3"/>
    </row>
    <row r="330" spans="2:6" x14ac:dyDescent="0.2">
      <c r="B330" s="3"/>
      <c r="F330" s="3"/>
    </row>
    <row r="331" spans="2:6" x14ac:dyDescent="0.2">
      <c r="B331" s="3"/>
      <c r="F331" s="3"/>
    </row>
    <row r="332" spans="2:6" x14ac:dyDescent="0.2">
      <c r="B332" s="3"/>
      <c r="F332" s="3"/>
    </row>
    <row r="333" spans="2:6" x14ac:dyDescent="0.2">
      <c r="B333" s="3"/>
      <c r="F333" s="3"/>
    </row>
    <row r="334" spans="2:6" x14ac:dyDescent="0.2">
      <c r="B334" s="3"/>
      <c r="F334" s="3"/>
    </row>
    <row r="335" spans="2:6" x14ac:dyDescent="0.2">
      <c r="B335" s="3"/>
      <c r="F335" s="3"/>
    </row>
    <row r="336" spans="2:6" x14ac:dyDescent="0.2">
      <c r="B336" s="3"/>
      <c r="F336" s="3"/>
    </row>
    <row r="337" spans="2:6" x14ac:dyDescent="0.2">
      <c r="B337" s="3"/>
      <c r="F337" s="3"/>
    </row>
    <row r="338" spans="2:6" x14ac:dyDescent="0.2">
      <c r="B338" s="3"/>
      <c r="F338" s="3"/>
    </row>
    <row r="339" spans="2:6" x14ac:dyDescent="0.2">
      <c r="B339" s="3"/>
      <c r="F339" s="3"/>
    </row>
    <row r="340" spans="2:6" x14ac:dyDescent="0.2">
      <c r="B340" s="3"/>
      <c r="F340" s="3"/>
    </row>
    <row r="341" spans="2:6" x14ac:dyDescent="0.2">
      <c r="B341" s="3"/>
      <c r="F341" s="3"/>
    </row>
    <row r="342" spans="2:6" x14ac:dyDescent="0.2">
      <c r="B342" s="3"/>
      <c r="F342" s="3"/>
    </row>
    <row r="343" spans="2:6" x14ac:dyDescent="0.2">
      <c r="B343" s="3"/>
      <c r="F343" s="3"/>
    </row>
    <row r="344" spans="2:6" x14ac:dyDescent="0.2">
      <c r="B344" s="3"/>
      <c r="F344" s="3"/>
    </row>
    <row r="345" spans="2:6" x14ac:dyDescent="0.2">
      <c r="B345" s="3"/>
      <c r="F345" s="3"/>
    </row>
    <row r="346" spans="2:6" x14ac:dyDescent="0.2">
      <c r="B346" s="3"/>
      <c r="F346" s="3"/>
    </row>
    <row r="347" spans="2:6" x14ac:dyDescent="0.2">
      <c r="B347" s="3"/>
      <c r="F347" s="3"/>
    </row>
    <row r="348" spans="2:6" x14ac:dyDescent="0.2">
      <c r="B348" s="3"/>
      <c r="F348" s="3"/>
    </row>
    <row r="349" spans="2:6" x14ac:dyDescent="0.2">
      <c r="B349" s="3"/>
      <c r="F349" s="3"/>
    </row>
    <row r="350" spans="2:6" x14ac:dyDescent="0.2">
      <c r="B350" s="3"/>
      <c r="F350" s="3"/>
    </row>
    <row r="351" spans="2:6" x14ac:dyDescent="0.2">
      <c r="B351" s="3"/>
      <c r="F351" s="3"/>
    </row>
    <row r="352" spans="2:6" x14ac:dyDescent="0.2">
      <c r="B352" s="3"/>
      <c r="F352" s="3"/>
    </row>
    <row r="353" spans="2:6" x14ac:dyDescent="0.2">
      <c r="B353" s="3"/>
      <c r="F353" s="3"/>
    </row>
    <row r="354" spans="2:6" x14ac:dyDescent="0.2">
      <c r="B354" s="3"/>
      <c r="F354" s="3"/>
    </row>
    <row r="355" spans="2:6" x14ac:dyDescent="0.2">
      <c r="B355" s="3"/>
      <c r="F355" s="3"/>
    </row>
    <row r="356" spans="2:6" x14ac:dyDescent="0.2">
      <c r="B356" s="3"/>
      <c r="F356" s="3"/>
    </row>
    <row r="357" spans="2:6" x14ac:dyDescent="0.2">
      <c r="B357" s="3"/>
      <c r="F357" s="3"/>
    </row>
    <row r="358" spans="2:6" x14ac:dyDescent="0.2">
      <c r="B358" s="3"/>
      <c r="F358" s="3"/>
    </row>
    <row r="359" spans="2:6" x14ac:dyDescent="0.2">
      <c r="B359" s="3"/>
      <c r="F359" s="3"/>
    </row>
    <row r="360" spans="2:6" x14ac:dyDescent="0.2">
      <c r="B360" s="3"/>
      <c r="F360" s="3"/>
    </row>
    <row r="361" spans="2:6" x14ac:dyDescent="0.2">
      <c r="B361" s="3"/>
      <c r="F361" s="3"/>
    </row>
    <row r="362" spans="2:6" x14ac:dyDescent="0.2">
      <c r="B362" s="3"/>
      <c r="F362" s="3"/>
    </row>
    <row r="363" spans="2:6" x14ac:dyDescent="0.2">
      <c r="B363" s="3"/>
      <c r="F363" s="3"/>
    </row>
    <row r="364" spans="2:6" x14ac:dyDescent="0.2">
      <c r="B364" s="3"/>
      <c r="F364" s="3"/>
    </row>
    <row r="365" spans="2:6" x14ac:dyDescent="0.2">
      <c r="B365" s="3"/>
      <c r="F365" s="3"/>
    </row>
    <row r="366" spans="2:6" x14ac:dyDescent="0.2">
      <c r="B366" s="3"/>
      <c r="F366" s="3"/>
    </row>
    <row r="367" spans="2:6" x14ac:dyDescent="0.2">
      <c r="B367" s="3"/>
      <c r="F367" s="3"/>
    </row>
    <row r="368" spans="2:6" x14ac:dyDescent="0.2">
      <c r="B368" s="3"/>
      <c r="F368" s="3"/>
    </row>
    <row r="369" spans="2:6" x14ac:dyDescent="0.2">
      <c r="B369" s="3"/>
      <c r="F369" s="3"/>
    </row>
    <row r="370" spans="2:6" x14ac:dyDescent="0.2">
      <c r="B370" s="3"/>
      <c r="F370" s="3"/>
    </row>
    <row r="371" spans="2:6" x14ac:dyDescent="0.2">
      <c r="B371" s="3"/>
      <c r="F371" s="3"/>
    </row>
    <row r="372" spans="2:6" x14ac:dyDescent="0.2">
      <c r="B372" s="3"/>
      <c r="F372" s="3"/>
    </row>
    <row r="373" spans="2:6" x14ac:dyDescent="0.2">
      <c r="B373" s="3"/>
      <c r="F373" s="3"/>
    </row>
    <row r="374" spans="2:6" x14ac:dyDescent="0.2">
      <c r="B374" s="3"/>
      <c r="F374" s="3"/>
    </row>
    <row r="375" spans="2:6" x14ac:dyDescent="0.2">
      <c r="B375" s="3"/>
      <c r="F375" s="3"/>
    </row>
    <row r="376" spans="2:6" x14ac:dyDescent="0.2">
      <c r="B376" s="3"/>
      <c r="F376" s="3"/>
    </row>
    <row r="377" spans="2:6" x14ac:dyDescent="0.2">
      <c r="B377" s="3"/>
      <c r="F377" s="3"/>
    </row>
    <row r="378" spans="2:6" x14ac:dyDescent="0.2">
      <c r="B378" s="3"/>
      <c r="F378" s="3"/>
    </row>
    <row r="379" spans="2:6" x14ac:dyDescent="0.2">
      <c r="B379" s="3"/>
      <c r="F379" s="3"/>
    </row>
    <row r="380" spans="2:6" x14ac:dyDescent="0.2">
      <c r="B380" s="3"/>
      <c r="F380" s="3"/>
    </row>
    <row r="381" spans="2:6" x14ac:dyDescent="0.2">
      <c r="B381" s="3"/>
      <c r="F381" s="3"/>
    </row>
    <row r="382" spans="2:6" x14ac:dyDescent="0.2">
      <c r="B382" s="3"/>
      <c r="F382" s="3"/>
    </row>
    <row r="383" spans="2:6" x14ac:dyDescent="0.2">
      <c r="B383" s="3"/>
      <c r="F383" s="3"/>
    </row>
    <row r="384" spans="2:6" x14ac:dyDescent="0.2">
      <c r="B384" s="3"/>
      <c r="F384" s="3"/>
    </row>
    <row r="385" spans="2:6" x14ac:dyDescent="0.2">
      <c r="B385" s="3"/>
      <c r="F385" s="3"/>
    </row>
    <row r="386" spans="2:6" x14ac:dyDescent="0.2">
      <c r="B386" s="3"/>
      <c r="F386" s="3"/>
    </row>
    <row r="387" spans="2:6" x14ac:dyDescent="0.2">
      <c r="B387" s="3"/>
      <c r="F387" s="3"/>
    </row>
    <row r="388" spans="2:6" x14ac:dyDescent="0.2">
      <c r="B388" s="3"/>
      <c r="F388" s="3"/>
    </row>
    <row r="389" spans="2:6" x14ac:dyDescent="0.2">
      <c r="B389" s="3"/>
      <c r="F389" s="3"/>
    </row>
    <row r="390" spans="2:6" x14ac:dyDescent="0.2">
      <c r="B390" s="3"/>
      <c r="F390" s="3"/>
    </row>
    <row r="391" spans="2:6" x14ac:dyDescent="0.2">
      <c r="B391" s="3"/>
      <c r="F391" s="3"/>
    </row>
    <row r="392" spans="2:6" x14ac:dyDescent="0.2">
      <c r="B392" s="3"/>
      <c r="F392" s="3"/>
    </row>
    <row r="393" spans="2:6" x14ac:dyDescent="0.2">
      <c r="B393" s="3"/>
      <c r="F393" s="3"/>
    </row>
    <row r="394" spans="2:6" x14ac:dyDescent="0.2">
      <c r="B394" s="3"/>
      <c r="F394" s="3"/>
    </row>
    <row r="395" spans="2:6" x14ac:dyDescent="0.2">
      <c r="B395" s="3"/>
      <c r="F395" s="3"/>
    </row>
    <row r="396" spans="2:6" x14ac:dyDescent="0.2">
      <c r="B396" s="3"/>
      <c r="F396" s="3"/>
    </row>
    <row r="397" spans="2:6" x14ac:dyDescent="0.2">
      <c r="B397" s="3"/>
      <c r="F397" s="3"/>
    </row>
    <row r="398" spans="2:6" x14ac:dyDescent="0.2">
      <c r="B398" s="3"/>
      <c r="F398" s="3"/>
    </row>
    <row r="399" spans="2:6" x14ac:dyDescent="0.2">
      <c r="B399" s="3"/>
      <c r="F399" s="3"/>
    </row>
    <row r="400" spans="2:6" x14ac:dyDescent="0.2">
      <c r="B400" s="3"/>
      <c r="F400" s="3"/>
    </row>
    <row r="401" spans="2:6" x14ac:dyDescent="0.2">
      <c r="B401" s="3"/>
      <c r="F401" s="3"/>
    </row>
    <row r="402" spans="2:6" x14ac:dyDescent="0.2">
      <c r="B402" s="3"/>
      <c r="F402" s="3"/>
    </row>
    <row r="403" spans="2:6" x14ac:dyDescent="0.2">
      <c r="B403" s="3"/>
      <c r="F403" s="3"/>
    </row>
    <row r="404" spans="2:6" x14ac:dyDescent="0.2">
      <c r="B404" s="3"/>
      <c r="F404" s="3"/>
    </row>
    <row r="405" spans="2:6" x14ac:dyDescent="0.2">
      <c r="B405" s="3"/>
      <c r="F405" s="3"/>
    </row>
    <row r="406" spans="2:6" x14ac:dyDescent="0.2">
      <c r="B406" s="3"/>
      <c r="F406" s="3"/>
    </row>
    <row r="407" spans="2:6" x14ac:dyDescent="0.2">
      <c r="B407" s="3"/>
      <c r="F407" s="3"/>
    </row>
    <row r="408" spans="2:6" x14ac:dyDescent="0.2">
      <c r="B408" s="3"/>
      <c r="F408" s="3"/>
    </row>
    <row r="409" spans="2:6" x14ac:dyDescent="0.2">
      <c r="B409" s="3"/>
      <c r="F409" s="3"/>
    </row>
    <row r="410" spans="2:6" x14ac:dyDescent="0.2">
      <c r="B410" s="3"/>
      <c r="F410" s="3"/>
    </row>
    <row r="411" spans="2:6" x14ac:dyDescent="0.2">
      <c r="B411" s="3"/>
      <c r="F411" s="3"/>
    </row>
    <row r="412" spans="2:6" x14ac:dyDescent="0.2">
      <c r="B412" s="3"/>
      <c r="F412" s="3"/>
    </row>
    <row r="413" spans="2:6" x14ac:dyDescent="0.2">
      <c r="B413" s="3"/>
      <c r="F413" s="3"/>
    </row>
    <row r="414" spans="2:6" x14ac:dyDescent="0.2">
      <c r="B414" s="3"/>
      <c r="F414" s="3"/>
    </row>
    <row r="415" spans="2:6" x14ac:dyDescent="0.2">
      <c r="B415" s="3"/>
      <c r="F415" s="3"/>
    </row>
    <row r="416" spans="2:6" x14ac:dyDescent="0.2">
      <c r="B416" s="3"/>
      <c r="F416" s="3"/>
    </row>
    <row r="417" spans="2:6" x14ac:dyDescent="0.2">
      <c r="B417" s="3"/>
      <c r="F417" s="3"/>
    </row>
    <row r="418" spans="2:6" x14ac:dyDescent="0.2">
      <c r="B418" s="3"/>
      <c r="F418" s="3"/>
    </row>
    <row r="419" spans="2:6" x14ac:dyDescent="0.2">
      <c r="B419" s="3"/>
      <c r="F419" s="3"/>
    </row>
    <row r="420" spans="2:6" x14ac:dyDescent="0.2">
      <c r="B420" s="3"/>
      <c r="F420" s="3"/>
    </row>
    <row r="421" spans="2:6" x14ac:dyDescent="0.2">
      <c r="B421" s="3"/>
      <c r="F421" s="3"/>
    </row>
    <row r="422" spans="2:6" x14ac:dyDescent="0.2">
      <c r="B422" s="3"/>
      <c r="F422" s="3"/>
    </row>
    <row r="423" spans="2:6" x14ac:dyDescent="0.2">
      <c r="B423" s="3"/>
      <c r="F423" s="3"/>
    </row>
    <row r="424" spans="2:6" x14ac:dyDescent="0.2">
      <c r="B424" s="3"/>
      <c r="F424" s="3"/>
    </row>
    <row r="425" spans="2:6" x14ac:dyDescent="0.2">
      <c r="B425" s="3"/>
      <c r="F425" s="3"/>
    </row>
    <row r="426" spans="2:6" x14ac:dyDescent="0.2">
      <c r="B426" s="3"/>
      <c r="F426" s="3"/>
    </row>
    <row r="427" spans="2:6" x14ac:dyDescent="0.2">
      <c r="B427" s="3"/>
      <c r="F427" s="3"/>
    </row>
    <row r="428" spans="2:6" x14ac:dyDescent="0.2">
      <c r="B428" s="3"/>
      <c r="F428" s="3"/>
    </row>
    <row r="429" spans="2:6" x14ac:dyDescent="0.2">
      <c r="B429" s="3"/>
      <c r="F429" s="3"/>
    </row>
    <row r="430" spans="2:6" x14ac:dyDescent="0.2">
      <c r="B430" s="3"/>
      <c r="F430" s="3"/>
    </row>
    <row r="431" spans="2:6" x14ac:dyDescent="0.2">
      <c r="B431" s="3"/>
      <c r="F431" s="3"/>
    </row>
    <row r="432" spans="2:6" x14ac:dyDescent="0.2">
      <c r="B432" s="3"/>
      <c r="F432" s="3"/>
    </row>
    <row r="433" spans="2:6" x14ac:dyDescent="0.2">
      <c r="B433" s="3"/>
      <c r="F433" s="3"/>
    </row>
    <row r="434" spans="2:6" x14ac:dyDescent="0.2">
      <c r="B434" s="3"/>
      <c r="F434" s="3"/>
    </row>
    <row r="435" spans="2:6" x14ac:dyDescent="0.2">
      <c r="B435" s="3"/>
      <c r="F435" s="3"/>
    </row>
    <row r="436" spans="2:6" x14ac:dyDescent="0.2">
      <c r="B436" s="3"/>
      <c r="F436" s="3"/>
    </row>
    <row r="437" spans="2:6" x14ac:dyDescent="0.2">
      <c r="B437" s="3"/>
      <c r="F437" s="3"/>
    </row>
    <row r="438" spans="2:6" x14ac:dyDescent="0.2">
      <c r="B438" s="3"/>
      <c r="F438" s="3"/>
    </row>
    <row r="439" spans="2:6" x14ac:dyDescent="0.2">
      <c r="B439" s="3"/>
      <c r="F439" s="3"/>
    </row>
    <row r="440" spans="2:6" x14ac:dyDescent="0.2">
      <c r="B440" s="3"/>
      <c r="F440" s="3"/>
    </row>
    <row r="441" spans="2:6" x14ac:dyDescent="0.2">
      <c r="B441" s="3"/>
      <c r="F441" s="3"/>
    </row>
    <row r="442" spans="2:6" x14ac:dyDescent="0.2">
      <c r="B442" s="3"/>
      <c r="F442" s="3"/>
    </row>
    <row r="443" spans="2:6" x14ac:dyDescent="0.2">
      <c r="B443" s="3"/>
      <c r="F443" s="3"/>
    </row>
    <row r="444" spans="2:6" x14ac:dyDescent="0.2">
      <c r="B444" s="3"/>
      <c r="F444" s="3"/>
    </row>
    <row r="445" spans="2:6" x14ac:dyDescent="0.2">
      <c r="B445" s="3"/>
      <c r="F445" s="3"/>
    </row>
    <row r="446" spans="2:6" x14ac:dyDescent="0.2">
      <c r="B446" s="3"/>
      <c r="F446" s="3"/>
    </row>
    <row r="447" spans="2:6" x14ac:dyDescent="0.2">
      <c r="B447" s="3"/>
      <c r="F447" s="3"/>
    </row>
    <row r="448" spans="2:6" x14ac:dyDescent="0.2">
      <c r="B448" s="3"/>
      <c r="F448" s="3"/>
    </row>
    <row r="449" spans="2:6" x14ac:dyDescent="0.2">
      <c r="B449" s="3"/>
      <c r="F449" s="3"/>
    </row>
    <row r="450" spans="2:6" x14ac:dyDescent="0.2">
      <c r="B450" s="3"/>
      <c r="F450" s="3"/>
    </row>
    <row r="451" spans="2:6" x14ac:dyDescent="0.2">
      <c r="B451" s="3"/>
      <c r="F451" s="3"/>
    </row>
    <row r="452" spans="2:6" x14ac:dyDescent="0.2">
      <c r="B452" s="3"/>
      <c r="F452" s="3"/>
    </row>
    <row r="453" spans="2:6" x14ac:dyDescent="0.2">
      <c r="B453" s="3"/>
      <c r="F453" s="3"/>
    </row>
    <row r="454" spans="2:6" x14ac:dyDescent="0.2">
      <c r="B454" s="3"/>
      <c r="F454" s="3"/>
    </row>
    <row r="455" spans="2:6" x14ac:dyDescent="0.2">
      <c r="B455" s="3"/>
      <c r="F455" s="3"/>
    </row>
    <row r="456" spans="2:6" x14ac:dyDescent="0.2">
      <c r="B456" s="3"/>
      <c r="F456" s="3"/>
    </row>
    <row r="457" spans="2:6" x14ac:dyDescent="0.2">
      <c r="B457" s="3"/>
      <c r="F457" s="3"/>
    </row>
    <row r="458" spans="2:6" x14ac:dyDescent="0.2">
      <c r="B458" s="3"/>
      <c r="F458" s="3"/>
    </row>
    <row r="459" spans="2:6" x14ac:dyDescent="0.2">
      <c r="B459" s="3"/>
      <c r="F459" s="3"/>
    </row>
    <row r="460" spans="2:6" x14ac:dyDescent="0.2">
      <c r="B460" s="3"/>
      <c r="F460" s="3"/>
    </row>
    <row r="461" spans="2:6" x14ac:dyDescent="0.2">
      <c r="B461" s="3"/>
      <c r="F461" s="3"/>
    </row>
    <row r="462" spans="2:6" x14ac:dyDescent="0.2">
      <c r="B462" s="3"/>
      <c r="F462" s="3"/>
    </row>
    <row r="463" spans="2:6" x14ac:dyDescent="0.2">
      <c r="B463" s="3"/>
      <c r="F463" s="3"/>
    </row>
    <row r="464" spans="2:6" x14ac:dyDescent="0.2">
      <c r="B464" s="3"/>
      <c r="F464" s="3"/>
    </row>
    <row r="465" spans="2:6" x14ac:dyDescent="0.2">
      <c r="B465" s="3"/>
      <c r="F465" s="3"/>
    </row>
    <row r="466" spans="2:6" x14ac:dyDescent="0.2">
      <c r="B466" s="3"/>
      <c r="F466" s="3"/>
    </row>
    <row r="467" spans="2:6" x14ac:dyDescent="0.2">
      <c r="B467" s="3"/>
      <c r="F467" s="3"/>
    </row>
    <row r="468" spans="2:6" x14ac:dyDescent="0.2">
      <c r="B468" s="3"/>
      <c r="F468" s="3"/>
    </row>
    <row r="469" spans="2:6" x14ac:dyDescent="0.2">
      <c r="B469" s="3"/>
      <c r="F469" s="3"/>
    </row>
    <row r="470" spans="2:6" x14ac:dyDescent="0.2">
      <c r="B470" s="3"/>
      <c r="F470" s="3"/>
    </row>
    <row r="471" spans="2:6" x14ac:dyDescent="0.2">
      <c r="B471" s="3"/>
      <c r="F471" s="3"/>
    </row>
    <row r="472" spans="2:6" x14ac:dyDescent="0.2">
      <c r="B472" s="3"/>
      <c r="F472" s="3"/>
    </row>
    <row r="473" spans="2:6" x14ac:dyDescent="0.2">
      <c r="B473" s="3"/>
      <c r="F473" s="3"/>
    </row>
    <row r="474" spans="2:6" x14ac:dyDescent="0.2">
      <c r="B474" s="3"/>
      <c r="F474" s="3"/>
    </row>
    <row r="475" spans="2:6" x14ac:dyDescent="0.2">
      <c r="B475" s="3"/>
      <c r="F475" s="3"/>
    </row>
    <row r="476" spans="2:6" x14ac:dyDescent="0.2">
      <c r="B476" s="3"/>
      <c r="F476" s="3"/>
    </row>
    <row r="477" spans="2:6" x14ac:dyDescent="0.2">
      <c r="B477" s="3"/>
      <c r="F477" s="3"/>
    </row>
    <row r="478" spans="2:6" x14ac:dyDescent="0.2">
      <c r="B478" s="3"/>
      <c r="F478" s="3"/>
    </row>
    <row r="479" spans="2:6" x14ac:dyDescent="0.2">
      <c r="B479" s="3"/>
      <c r="F479" s="3"/>
    </row>
    <row r="480" spans="2:6" x14ac:dyDescent="0.2">
      <c r="B480" s="3"/>
      <c r="F480" s="3"/>
    </row>
    <row r="481" spans="2:6" x14ac:dyDescent="0.2">
      <c r="B481" s="3"/>
      <c r="F481" s="3"/>
    </row>
    <row r="482" spans="2:6" x14ac:dyDescent="0.2">
      <c r="B482" s="3"/>
      <c r="F482" s="3"/>
    </row>
    <row r="483" spans="2:6" x14ac:dyDescent="0.2">
      <c r="B483" s="3"/>
      <c r="F483" s="3"/>
    </row>
    <row r="484" spans="2:6" x14ac:dyDescent="0.2">
      <c r="B484" s="3"/>
      <c r="F484" s="3"/>
    </row>
    <row r="485" spans="2:6" x14ac:dyDescent="0.2">
      <c r="B485" s="3"/>
      <c r="F485" s="3"/>
    </row>
    <row r="486" spans="2:6" x14ac:dyDescent="0.2">
      <c r="B486" s="3"/>
      <c r="F486" s="3"/>
    </row>
    <row r="487" spans="2:6" x14ac:dyDescent="0.2">
      <c r="B487" s="3"/>
      <c r="F487" s="3"/>
    </row>
    <row r="488" spans="2:6" x14ac:dyDescent="0.2">
      <c r="B488" s="3"/>
      <c r="F488" s="3"/>
    </row>
    <row r="489" spans="2:6" x14ac:dyDescent="0.2">
      <c r="B489" s="3"/>
      <c r="F489" s="3"/>
    </row>
    <row r="490" spans="2:6" x14ac:dyDescent="0.2">
      <c r="B490" s="3"/>
      <c r="F490" s="3"/>
    </row>
    <row r="491" spans="2:6" x14ac:dyDescent="0.2">
      <c r="B491" s="3"/>
      <c r="F491" s="3"/>
    </row>
    <row r="492" spans="2:6" x14ac:dyDescent="0.2">
      <c r="B492" s="3"/>
      <c r="F492" s="3"/>
    </row>
    <row r="493" spans="2:6" x14ac:dyDescent="0.2">
      <c r="B493" s="3"/>
      <c r="F493" s="3"/>
    </row>
    <row r="494" spans="2:6" x14ac:dyDescent="0.2">
      <c r="B494" s="3"/>
      <c r="F494" s="3"/>
    </row>
    <row r="495" spans="2:6" x14ac:dyDescent="0.2">
      <c r="B495" s="3"/>
      <c r="F495" s="3"/>
    </row>
    <row r="496" spans="2:6" x14ac:dyDescent="0.2">
      <c r="B496" s="3"/>
      <c r="F496" s="3"/>
    </row>
    <row r="497" spans="2:6" x14ac:dyDescent="0.2">
      <c r="B497" s="3"/>
      <c r="F497" s="3"/>
    </row>
    <row r="498" spans="2:6" x14ac:dyDescent="0.2">
      <c r="B498" s="3"/>
      <c r="F498" s="3"/>
    </row>
    <row r="499" spans="2:6" x14ac:dyDescent="0.2">
      <c r="B499" s="3"/>
      <c r="F499" s="3"/>
    </row>
    <row r="500" spans="2:6" x14ac:dyDescent="0.2">
      <c r="B500" s="3"/>
      <c r="F500" s="3"/>
    </row>
    <row r="501" spans="2:6" x14ac:dyDescent="0.2">
      <c r="B501" s="3"/>
      <c r="F501" s="3"/>
    </row>
    <row r="502" spans="2:6" x14ac:dyDescent="0.2">
      <c r="B502" s="3"/>
      <c r="F502" s="3"/>
    </row>
    <row r="503" spans="2:6" x14ac:dyDescent="0.2">
      <c r="B503" s="3"/>
      <c r="F503" s="3"/>
    </row>
    <row r="504" spans="2:6" x14ac:dyDescent="0.2">
      <c r="B504" s="3"/>
      <c r="F504" s="3"/>
    </row>
    <row r="505" spans="2:6" x14ac:dyDescent="0.2">
      <c r="B505" s="3"/>
      <c r="F505" s="3"/>
    </row>
    <row r="506" spans="2:6" x14ac:dyDescent="0.2">
      <c r="B506" s="3"/>
      <c r="F506" s="3"/>
    </row>
    <row r="507" spans="2:6" x14ac:dyDescent="0.2">
      <c r="B507" s="3"/>
      <c r="F507" s="3"/>
    </row>
    <row r="508" spans="2:6" x14ac:dyDescent="0.2">
      <c r="B508" s="3"/>
      <c r="F508" s="3"/>
    </row>
    <row r="509" spans="2:6" x14ac:dyDescent="0.2">
      <c r="B509" s="3"/>
      <c r="F509" s="3"/>
    </row>
    <row r="510" spans="2:6" x14ac:dyDescent="0.2">
      <c r="B510" s="3"/>
      <c r="F510" s="3"/>
    </row>
    <row r="511" spans="2:6" x14ac:dyDescent="0.2">
      <c r="B511" s="3"/>
      <c r="F511" s="3"/>
    </row>
    <row r="512" spans="2:6" x14ac:dyDescent="0.2">
      <c r="B512" s="3"/>
      <c r="F512" s="3"/>
    </row>
    <row r="513" spans="2:6" x14ac:dyDescent="0.2">
      <c r="B513" s="3"/>
      <c r="F513" s="3"/>
    </row>
    <row r="514" spans="2:6" x14ac:dyDescent="0.2">
      <c r="B514" s="3"/>
      <c r="F514" s="3"/>
    </row>
    <row r="515" spans="2:6" x14ac:dyDescent="0.2">
      <c r="B515" s="3"/>
      <c r="F515" s="3"/>
    </row>
    <row r="516" spans="2:6" x14ac:dyDescent="0.2">
      <c r="B516" s="3"/>
      <c r="F516" s="3"/>
    </row>
    <row r="517" spans="2:6" x14ac:dyDescent="0.2">
      <c r="B517" s="3"/>
      <c r="F517" s="3"/>
    </row>
    <row r="518" spans="2:6" x14ac:dyDescent="0.2">
      <c r="B518" s="3"/>
      <c r="F518" s="3"/>
    </row>
    <row r="519" spans="2:6" x14ac:dyDescent="0.2">
      <c r="B519" s="3"/>
      <c r="F519" s="3"/>
    </row>
    <row r="520" spans="2:6" x14ac:dyDescent="0.2">
      <c r="B520" s="3"/>
      <c r="F520" s="3"/>
    </row>
    <row r="521" spans="2:6" x14ac:dyDescent="0.2">
      <c r="B521" s="3"/>
      <c r="F521" s="3"/>
    </row>
    <row r="522" spans="2:6" x14ac:dyDescent="0.2">
      <c r="B522" s="3"/>
      <c r="F522" s="3"/>
    </row>
    <row r="523" spans="2:6" x14ac:dyDescent="0.2">
      <c r="B523" s="3"/>
      <c r="F523" s="3"/>
    </row>
    <row r="524" spans="2:6" x14ac:dyDescent="0.2">
      <c r="B524" s="3"/>
      <c r="F524" s="3"/>
    </row>
    <row r="525" spans="2:6" x14ac:dyDescent="0.2">
      <c r="B525" s="3"/>
      <c r="F525" s="3"/>
    </row>
    <row r="526" spans="2:6" x14ac:dyDescent="0.2">
      <c r="B526" s="3"/>
      <c r="F526" s="3"/>
    </row>
    <row r="527" spans="2:6" x14ac:dyDescent="0.2">
      <c r="B527" s="3"/>
      <c r="F527" s="3"/>
    </row>
    <row r="528" spans="2:6" x14ac:dyDescent="0.2">
      <c r="B528" s="3"/>
      <c r="F528" s="3"/>
    </row>
    <row r="529" spans="2:6" x14ac:dyDescent="0.2">
      <c r="B529" s="3"/>
      <c r="F529" s="3"/>
    </row>
    <row r="530" spans="2:6" x14ac:dyDescent="0.2">
      <c r="B530" s="3"/>
      <c r="F530" s="3"/>
    </row>
    <row r="531" spans="2:6" x14ac:dyDescent="0.2">
      <c r="B531" s="3"/>
      <c r="F531" s="3"/>
    </row>
    <row r="532" spans="2:6" x14ac:dyDescent="0.2">
      <c r="B532" s="3"/>
      <c r="F532" s="3"/>
    </row>
    <row r="533" spans="2:6" x14ac:dyDescent="0.2">
      <c r="B533" s="3"/>
      <c r="F533" s="3"/>
    </row>
    <row r="534" spans="2:6" x14ac:dyDescent="0.2">
      <c r="B534" s="3"/>
      <c r="F534" s="3"/>
    </row>
    <row r="535" spans="2:6" x14ac:dyDescent="0.2">
      <c r="B535" s="3"/>
      <c r="F535" s="3"/>
    </row>
    <row r="536" spans="2:6" x14ac:dyDescent="0.2">
      <c r="B536" s="3"/>
      <c r="F536" s="3"/>
    </row>
    <row r="537" spans="2:6" x14ac:dyDescent="0.2">
      <c r="B537" s="3"/>
      <c r="F537" s="3"/>
    </row>
    <row r="538" spans="2:6" x14ac:dyDescent="0.2">
      <c r="B538" s="3"/>
      <c r="F538" s="3"/>
    </row>
    <row r="539" spans="2:6" x14ac:dyDescent="0.2">
      <c r="B539" s="3"/>
      <c r="F539" s="3"/>
    </row>
    <row r="540" spans="2:6" x14ac:dyDescent="0.2">
      <c r="B540" s="3"/>
      <c r="F540" s="3"/>
    </row>
    <row r="541" spans="2:6" x14ac:dyDescent="0.2">
      <c r="B541" s="3"/>
      <c r="F541" s="3"/>
    </row>
    <row r="542" spans="2:6" x14ac:dyDescent="0.2">
      <c r="B542" s="3"/>
      <c r="F542" s="3"/>
    </row>
    <row r="543" spans="2:6" x14ac:dyDescent="0.2">
      <c r="B543" s="3"/>
      <c r="F543" s="3"/>
    </row>
    <row r="544" spans="2:6" x14ac:dyDescent="0.2">
      <c r="B544" s="3"/>
      <c r="F544" s="3"/>
    </row>
    <row r="545" spans="2:6" x14ac:dyDescent="0.2">
      <c r="B545" s="3"/>
      <c r="F545" s="3"/>
    </row>
    <row r="546" spans="2:6" x14ac:dyDescent="0.2">
      <c r="B546" s="3"/>
      <c r="F546" s="3"/>
    </row>
    <row r="547" spans="2:6" x14ac:dyDescent="0.2">
      <c r="B547" s="3"/>
      <c r="F547" s="3"/>
    </row>
    <row r="548" spans="2:6" x14ac:dyDescent="0.2">
      <c r="B548" s="3"/>
      <c r="F548" s="3"/>
    </row>
    <row r="549" spans="2:6" x14ac:dyDescent="0.2">
      <c r="B549" s="3"/>
      <c r="F549" s="3"/>
    </row>
    <row r="550" spans="2:6" x14ac:dyDescent="0.2">
      <c r="B550" s="3"/>
      <c r="F550" s="3"/>
    </row>
    <row r="551" spans="2:6" x14ac:dyDescent="0.2">
      <c r="B551" s="3"/>
      <c r="F551" s="3"/>
    </row>
    <row r="552" spans="2:6" x14ac:dyDescent="0.2">
      <c r="B552" s="3"/>
      <c r="F552" s="3"/>
    </row>
    <row r="553" spans="2:6" x14ac:dyDescent="0.2">
      <c r="B553" s="3"/>
      <c r="F553" s="3"/>
    </row>
    <row r="554" spans="2:6" x14ac:dyDescent="0.2">
      <c r="B554" s="3"/>
      <c r="F554" s="3"/>
    </row>
    <row r="555" spans="2:6" x14ac:dyDescent="0.2">
      <c r="B555" s="3"/>
      <c r="F555" s="3"/>
    </row>
    <row r="556" spans="2:6" x14ac:dyDescent="0.2">
      <c r="B556" s="3"/>
      <c r="F556" s="3"/>
    </row>
    <row r="557" spans="2:6" x14ac:dyDescent="0.2">
      <c r="B557" s="3"/>
      <c r="F557" s="3"/>
    </row>
    <row r="558" spans="2:6" x14ac:dyDescent="0.2">
      <c r="B558" s="3"/>
      <c r="F558" s="3"/>
    </row>
    <row r="559" spans="2:6" x14ac:dyDescent="0.2">
      <c r="B559" s="3"/>
      <c r="F559" s="3"/>
    </row>
    <row r="560" spans="2:6" x14ac:dyDescent="0.2">
      <c r="B560" s="3"/>
      <c r="F560" s="3"/>
    </row>
    <row r="561" spans="2:6" x14ac:dyDescent="0.2">
      <c r="B561" s="3"/>
      <c r="F561" s="3"/>
    </row>
    <row r="562" spans="2:6" x14ac:dyDescent="0.2">
      <c r="B562" s="3"/>
      <c r="F562" s="3"/>
    </row>
    <row r="563" spans="2:6" x14ac:dyDescent="0.2">
      <c r="B563" s="3"/>
      <c r="F563" s="3"/>
    </row>
    <row r="564" spans="2:6" x14ac:dyDescent="0.2">
      <c r="B564" s="3"/>
      <c r="F564" s="3"/>
    </row>
    <row r="565" spans="2:6" x14ac:dyDescent="0.2">
      <c r="B565" s="3"/>
      <c r="F565" s="3"/>
    </row>
    <row r="566" spans="2:6" x14ac:dyDescent="0.2">
      <c r="B566" s="3"/>
      <c r="F566" s="3"/>
    </row>
    <row r="567" spans="2:6" x14ac:dyDescent="0.2">
      <c r="B567" s="3"/>
      <c r="F567" s="3"/>
    </row>
    <row r="568" spans="2:6" x14ac:dyDescent="0.2">
      <c r="B568" s="3"/>
      <c r="F568" s="3"/>
    </row>
    <row r="569" spans="2:6" x14ac:dyDescent="0.2">
      <c r="B569" s="3"/>
      <c r="F569" s="3"/>
    </row>
    <row r="570" spans="2:6" x14ac:dyDescent="0.2">
      <c r="B570" s="3"/>
      <c r="F570" s="3"/>
    </row>
    <row r="571" spans="2:6" x14ac:dyDescent="0.2">
      <c r="B571" s="3"/>
      <c r="F571" s="3"/>
    </row>
    <row r="572" spans="2:6" x14ac:dyDescent="0.2">
      <c r="B572" s="3"/>
      <c r="F572" s="3"/>
    </row>
    <row r="573" spans="2:6" x14ac:dyDescent="0.2">
      <c r="B573" s="3"/>
      <c r="F573" s="3"/>
    </row>
    <row r="574" spans="2:6" x14ac:dyDescent="0.2">
      <c r="B574" s="3"/>
      <c r="F574" s="3"/>
    </row>
    <row r="575" spans="2:6" x14ac:dyDescent="0.2">
      <c r="B575" s="3"/>
      <c r="F575" s="3"/>
    </row>
    <row r="576" spans="2:6" x14ac:dyDescent="0.2">
      <c r="B576" s="3"/>
      <c r="F576" s="3"/>
    </row>
    <row r="577" spans="2:6" x14ac:dyDescent="0.2">
      <c r="B577" s="3"/>
      <c r="F577" s="3"/>
    </row>
    <row r="578" spans="2:6" x14ac:dyDescent="0.2">
      <c r="B578" s="3"/>
      <c r="F578" s="3"/>
    </row>
    <row r="579" spans="2:6" x14ac:dyDescent="0.2">
      <c r="B579" s="3"/>
      <c r="F579" s="3"/>
    </row>
    <row r="580" spans="2:6" x14ac:dyDescent="0.2">
      <c r="B580" s="3"/>
      <c r="F580" s="3"/>
    </row>
    <row r="581" spans="2:6" x14ac:dyDescent="0.2">
      <c r="B581" s="3"/>
      <c r="F581" s="3"/>
    </row>
    <row r="582" spans="2:6" x14ac:dyDescent="0.2">
      <c r="B582" s="3"/>
      <c r="F582" s="3"/>
    </row>
    <row r="583" spans="2:6" x14ac:dyDescent="0.2">
      <c r="B583" s="3"/>
      <c r="F583" s="3"/>
    </row>
    <row r="584" spans="2:6" x14ac:dyDescent="0.2">
      <c r="B584" s="3"/>
      <c r="F584" s="3"/>
    </row>
    <row r="585" spans="2:6" x14ac:dyDescent="0.2">
      <c r="B585" s="3"/>
      <c r="F585" s="3"/>
    </row>
    <row r="586" spans="2:6" x14ac:dyDescent="0.2">
      <c r="B586" s="3"/>
      <c r="F586" s="3"/>
    </row>
    <row r="587" spans="2:6" x14ac:dyDescent="0.2">
      <c r="B587" s="3"/>
      <c r="F587" s="3"/>
    </row>
    <row r="588" spans="2:6" x14ac:dyDescent="0.2">
      <c r="B588" s="3"/>
      <c r="F588" s="3"/>
    </row>
    <row r="589" spans="2:6" x14ac:dyDescent="0.2">
      <c r="B589" s="3"/>
      <c r="F589" s="3"/>
    </row>
    <row r="590" spans="2:6" x14ac:dyDescent="0.2">
      <c r="B590" s="3"/>
      <c r="F590" s="3"/>
    </row>
    <row r="591" spans="2:6" x14ac:dyDescent="0.2">
      <c r="B591" s="3"/>
      <c r="F591" s="3"/>
    </row>
    <row r="592" spans="2:6" x14ac:dyDescent="0.2">
      <c r="B592" s="3"/>
      <c r="F592" s="3"/>
    </row>
    <row r="593" spans="2:6" x14ac:dyDescent="0.2">
      <c r="B593" s="3"/>
      <c r="F593" s="3"/>
    </row>
    <row r="594" spans="2:6" x14ac:dyDescent="0.2">
      <c r="B594" s="3"/>
      <c r="F594" s="3"/>
    </row>
    <row r="595" spans="2:6" x14ac:dyDescent="0.2">
      <c r="B595" s="3"/>
      <c r="F595" s="3"/>
    </row>
    <row r="596" spans="2:6" x14ac:dyDescent="0.2">
      <c r="B596" s="3"/>
      <c r="F596" s="3"/>
    </row>
    <row r="597" spans="2:6" x14ac:dyDescent="0.2">
      <c r="B597" s="3"/>
      <c r="F597" s="3"/>
    </row>
    <row r="598" spans="2:6" x14ac:dyDescent="0.2">
      <c r="B598" s="3"/>
      <c r="F598" s="3"/>
    </row>
    <row r="599" spans="2:6" x14ac:dyDescent="0.2">
      <c r="B599" s="3"/>
      <c r="F599" s="3"/>
    </row>
    <row r="600" spans="2:6" x14ac:dyDescent="0.2">
      <c r="B600" s="3"/>
      <c r="F600" s="3"/>
    </row>
    <row r="601" spans="2:6" x14ac:dyDescent="0.2">
      <c r="B601" s="3"/>
      <c r="F601" s="3"/>
    </row>
    <row r="602" spans="2:6" x14ac:dyDescent="0.2">
      <c r="B602" s="3"/>
      <c r="F602" s="3"/>
    </row>
    <row r="603" spans="2:6" x14ac:dyDescent="0.2">
      <c r="B603" s="3"/>
      <c r="F603" s="3"/>
    </row>
    <row r="604" spans="2:6" x14ac:dyDescent="0.2">
      <c r="B604" s="3"/>
      <c r="F604" s="3"/>
    </row>
    <row r="605" spans="2:6" x14ac:dyDescent="0.2">
      <c r="B605" s="3"/>
      <c r="F605" s="3"/>
    </row>
    <row r="606" spans="2:6" x14ac:dyDescent="0.2">
      <c r="B606" s="3"/>
      <c r="F606" s="3"/>
    </row>
    <row r="607" spans="2:6" x14ac:dyDescent="0.2">
      <c r="B607" s="3"/>
      <c r="F607" s="3"/>
    </row>
    <row r="608" spans="2:6" x14ac:dyDescent="0.2">
      <c r="B608" s="3"/>
      <c r="F608" s="3"/>
    </row>
    <row r="609" spans="2:6" x14ac:dyDescent="0.2">
      <c r="B609" s="3"/>
      <c r="F609" s="3"/>
    </row>
    <row r="610" spans="2:6" x14ac:dyDescent="0.2">
      <c r="B610" s="3"/>
      <c r="F610" s="3"/>
    </row>
    <row r="611" spans="2:6" x14ac:dyDescent="0.2">
      <c r="B611" s="3"/>
      <c r="F611" s="3"/>
    </row>
    <row r="612" spans="2:6" x14ac:dyDescent="0.2">
      <c r="B612" s="3"/>
      <c r="F612" s="3"/>
    </row>
    <row r="613" spans="2:6" x14ac:dyDescent="0.2">
      <c r="B613" s="3"/>
      <c r="F613" s="3"/>
    </row>
    <row r="614" spans="2:6" x14ac:dyDescent="0.2">
      <c r="B614" s="3"/>
      <c r="F614" s="3"/>
    </row>
    <row r="615" spans="2:6" x14ac:dyDescent="0.2">
      <c r="B615" s="3"/>
      <c r="F615" s="3"/>
    </row>
    <row r="616" spans="2:6" x14ac:dyDescent="0.2">
      <c r="B616" s="3"/>
      <c r="F616" s="3"/>
    </row>
    <row r="617" spans="2:6" x14ac:dyDescent="0.2">
      <c r="B617" s="3"/>
      <c r="F617" s="3"/>
    </row>
    <row r="618" spans="2:6" x14ac:dyDescent="0.2">
      <c r="B618" s="3"/>
      <c r="F618" s="3"/>
    </row>
    <row r="619" spans="2:6" x14ac:dyDescent="0.2">
      <c r="B619" s="3"/>
      <c r="F619" s="3"/>
    </row>
    <row r="620" spans="2:6" x14ac:dyDescent="0.2">
      <c r="B620" s="3"/>
      <c r="F620" s="3"/>
    </row>
    <row r="621" spans="2:6" x14ac:dyDescent="0.2">
      <c r="B621" s="3"/>
      <c r="F621" s="3"/>
    </row>
    <row r="622" spans="2:6" x14ac:dyDescent="0.2">
      <c r="B622" s="3"/>
      <c r="F622" s="3"/>
    </row>
    <row r="623" spans="2:6" x14ac:dyDescent="0.2">
      <c r="B623" s="3"/>
      <c r="F623" s="3"/>
    </row>
    <row r="624" spans="2:6" x14ac:dyDescent="0.2">
      <c r="B624" s="3"/>
      <c r="F624" s="3"/>
    </row>
    <row r="625" spans="2:6" x14ac:dyDescent="0.2">
      <c r="B625" s="3"/>
      <c r="F625" s="3"/>
    </row>
    <row r="626" spans="2:6" x14ac:dyDescent="0.2">
      <c r="B626" s="3"/>
      <c r="F626" s="3"/>
    </row>
    <row r="627" spans="2:6" x14ac:dyDescent="0.2">
      <c r="B627" s="3"/>
      <c r="F627" s="3"/>
    </row>
    <row r="628" spans="2:6" x14ac:dyDescent="0.2">
      <c r="B628" s="3"/>
      <c r="F628" s="3"/>
    </row>
    <row r="629" spans="2:6" x14ac:dyDescent="0.2">
      <c r="B629" s="3"/>
      <c r="F629" s="3"/>
    </row>
    <row r="630" spans="2:6" x14ac:dyDescent="0.2">
      <c r="B630" s="3"/>
      <c r="F630" s="3"/>
    </row>
    <row r="631" spans="2:6" x14ac:dyDescent="0.2">
      <c r="B631" s="3"/>
      <c r="F631" s="3"/>
    </row>
    <row r="632" spans="2:6" x14ac:dyDescent="0.2">
      <c r="B632" s="3"/>
      <c r="F632" s="3"/>
    </row>
    <row r="633" spans="2:6" x14ac:dyDescent="0.2">
      <c r="B633" s="3"/>
      <c r="F633" s="3"/>
    </row>
    <row r="634" spans="2:6" x14ac:dyDescent="0.2">
      <c r="B634" s="3"/>
      <c r="F634" s="3"/>
    </row>
    <row r="635" spans="2:6" x14ac:dyDescent="0.2">
      <c r="B635" s="3"/>
      <c r="F635" s="3"/>
    </row>
    <row r="636" spans="2:6" x14ac:dyDescent="0.2">
      <c r="B636" s="3"/>
      <c r="F636" s="3"/>
    </row>
    <row r="637" spans="2:6" x14ac:dyDescent="0.2">
      <c r="B637" s="3"/>
      <c r="F637" s="3"/>
    </row>
    <row r="638" spans="2:6" x14ac:dyDescent="0.2">
      <c r="B638" s="3"/>
      <c r="F638" s="3"/>
    </row>
    <row r="639" spans="2:6" x14ac:dyDescent="0.2">
      <c r="B639" s="3"/>
      <c r="F639" s="3"/>
    </row>
    <row r="640" spans="2:6" x14ac:dyDescent="0.2">
      <c r="B640" s="3"/>
      <c r="F640" s="3"/>
    </row>
    <row r="641" spans="2:6" x14ac:dyDescent="0.2">
      <c r="B641" s="3"/>
      <c r="F641" s="3"/>
    </row>
    <row r="642" spans="2:6" x14ac:dyDescent="0.2">
      <c r="B642" s="3"/>
      <c r="F642" s="3"/>
    </row>
    <row r="643" spans="2:6" x14ac:dyDescent="0.2">
      <c r="B643" s="3"/>
      <c r="F643" s="3"/>
    </row>
    <row r="644" spans="2:6" x14ac:dyDescent="0.2">
      <c r="B644" s="3"/>
      <c r="F644" s="3"/>
    </row>
    <row r="645" spans="2:6" x14ac:dyDescent="0.2">
      <c r="B645" s="3"/>
      <c r="F645" s="3"/>
    </row>
    <row r="646" spans="2:6" x14ac:dyDescent="0.2">
      <c r="B646" s="3"/>
      <c r="F646" s="3"/>
    </row>
    <row r="647" spans="2:6" x14ac:dyDescent="0.2">
      <c r="B647" s="3"/>
      <c r="F647" s="3"/>
    </row>
    <row r="648" spans="2:6" x14ac:dyDescent="0.2">
      <c r="B648" s="3"/>
      <c r="F648" s="3"/>
    </row>
    <row r="649" spans="2:6" x14ac:dyDescent="0.2">
      <c r="B649" s="3"/>
      <c r="F649" s="3"/>
    </row>
    <row r="650" spans="2:6" x14ac:dyDescent="0.2">
      <c r="B650" s="3"/>
      <c r="F650" s="3"/>
    </row>
    <row r="651" spans="2:6" x14ac:dyDescent="0.2">
      <c r="B651" s="3"/>
      <c r="F651" s="3"/>
    </row>
    <row r="652" spans="2:6" x14ac:dyDescent="0.2">
      <c r="B652" s="3"/>
      <c r="F652" s="3"/>
    </row>
    <row r="653" spans="2:6" x14ac:dyDescent="0.2">
      <c r="B653" s="3"/>
      <c r="F653" s="3"/>
    </row>
    <row r="654" spans="2:6" x14ac:dyDescent="0.2">
      <c r="B654" s="3"/>
      <c r="F654" s="3"/>
    </row>
    <row r="655" spans="2:6" x14ac:dyDescent="0.2">
      <c r="B655" s="3"/>
      <c r="F655" s="3"/>
    </row>
    <row r="656" spans="2:6" x14ac:dyDescent="0.2">
      <c r="B656" s="3"/>
      <c r="F656" s="3"/>
    </row>
    <row r="657" spans="2:6" x14ac:dyDescent="0.2">
      <c r="B657" s="3"/>
      <c r="F657" s="3"/>
    </row>
    <row r="658" spans="2:6" x14ac:dyDescent="0.2">
      <c r="B658" s="3"/>
      <c r="F658" s="3"/>
    </row>
    <row r="659" spans="2:6" x14ac:dyDescent="0.2">
      <c r="B659" s="3"/>
      <c r="F659" s="3"/>
    </row>
    <row r="660" spans="2:6" x14ac:dyDescent="0.2">
      <c r="B660" s="3"/>
      <c r="F660" s="3"/>
    </row>
    <row r="661" spans="2:6" x14ac:dyDescent="0.2">
      <c r="B661" s="3"/>
      <c r="F661" s="3"/>
    </row>
    <row r="662" spans="2:6" x14ac:dyDescent="0.2">
      <c r="B662" s="3"/>
      <c r="F662" s="3"/>
    </row>
    <row r="663" spans="2:6" x14ac:dyDescent="0.2">
      <c r="B663" s="3"/>
      <c r="F663" s="3"/>
    </row>
    <row r="664" spans="2:6" x14ac:dyDescent="0.2">
      <c r="B664" s="3"/>
      <c r="F664" s="3"/>
    </row>
    <row r="665" spans="2:6" x14ac:dyDescent="0.2">
      <c r="B665" s="3"/>
      <c r="F665" s="3"/>
    </row>
    <row r="666" spans="2:6" x14ac:dyDescent="0.2">
      <c r="B666" s="3"/>
      <c r="F666" s="3"/>
    </row>
    <row r="667" spans="2:6" x14ac:dyDescent="0.2">
      <c r="B667" s="3"/>
      <c r="F667" s="3"/>
    </row>
    <row r="668" spans="2:6" x14ac:dyDescent="0.2">
      <c r="B668" s="3"/>
      <c r="F668" s="3"/>
    </row>
    <row r="669" spans="2:6" x14ac:dyDescent="0.2">
      <c r="B669" s="3"/>
      <c r="F669" s="3"/>
    </row>
    <row r="670" spans="2:6" x14ac:dyDescent="0.2">
      <c r="B670" s="3"/>
      <c r="F670" s="3"/>
    </row>
    <row r="671" spans="2:6" x14ac:dyDescent="0.2">
      <c r="B671" s="3"/>
      <c r="F671" s="3"/>
    </row>
    <row r="672" spans="2:6" x14ac:dyDescent="0.2">
      <c r="B672" s="3"/>
      <c r="F672" s="3"/>
    </row>
    <row r="673" spans="2:6" x14ac:dyDescent="0.2">
      <c r="B673" s="3"/>
      <c r="F673" s="3"/>
    </row>
    <row r="674" spans="2:6" x14ac:dyDescent="0.2">
      <c r="B674" s="3"/>
      <c r="F674" s="3"/>
    </row>
    <row r="675" spans="2:6" x14ac:dyDescent="0.2">
      <c r="B675" s="3"/>
      <c r="F675" s="3"/>
    </row>
    <row r="676" spans="2:6" x14ac:dyDescent="0.2">
      <c r="B676" s="3"/>
      <c r="F676" s="3"/>
    </row>
    <row r="677" spans="2:6" x14ac:dyDescent="0.2">
      <c r="B677" s="3"/>
      <c r="F677" s="3"/>
    </row>
    <row r="678" spans="2:6" x14ac:dyDescent="0.2">
      <c r="B678" s="3"/>
      <c r="F678" s="3"/>
    </row>
    <row r="679" spans="2:6" x14ac:dyDescent="0.2">
      <c r="B679" s="3"/>
      <c r="F679" s="3"/>
    </row>
    <row r="680" spans="2:6" x14ac:dyDescent="0.2">
      <c r="B680" s="3"/>
      <c r="F680" s="3"/>
    </row>
    <row r="681" spans="2:6" x14ac:dyDescent="0.2">
      <c r="B681" s="3"/>
      <c r="F681" s="3"/>
    </row>
    <row r="682" spans="2:6" x14ac:dyDescent="0.2">
      <c r="B682" s="3"/>
      <c r="F682" s="3"/>
    </row>
    <row r="683" spans="2:6" x14ac:dyDescent="0.2">
      <c r="B683" s="3"/>
      <c r="F683" s="3"/>
    </row>
    <row r="684" spans="2:6" x14ac:dyDescent="0.2">
      <c r="B684" s="3"/>
      <c r="F684" s="3"/>
    </row>
    <row r="685" spans="2:6" x14ac:dyDescent="0.2">
      <c r="B685" s="3"/>
      <c r="F685" s="3"/>
    </row>
    <row r="686" spans="2:6" x14ac:dyDescent="0.2">
      <c r="B686" s="3"/>
      <c r="F686" s="3"/>
    </row>
    <row r="687" spans="2:6" x14ac:dyDescent="0.2">
      <c r="B687" s="3"/>
      <c r="F687" s="3"/>
    </row>
    <row r="688" spans="2:6" x14ac:dyDescent="0.2">
      <c r="B688" s="3"/>
      <c r="F688" s="3"/>
    </row>
    <row r="689" spans="2:6" x14ac:dyDescent="0.2">
      <c r="B689" s="3"/>
      <c r="F689" s="3"/>
    </row>
    <row r="690" spans="2:6" x14ac:dyDescent="0.2">
      <c r="B690" s="3"/>
      <c r="F690" s="3"/>
    </row>
    <row r="691" spans="2:6" x14ac:dyDescent="0.2">
      <c r="B691" s="3"/>
      <c r="F691" s="3"/>
    </row>
    <row r="692" spans="2:6" x14ac:dyDescent="0.2">
      <c r="B692" s="3"/>
      <c r="F692" s="3"/>
    </row>
    <row r="693" spans="2:6" x14ac:dyDescent="0.2">
      <c r="B693" s="3"/>
      <c r="F693" s="3"/>
    </row>
    <row r="694" spans="2:6" x14ac:dyDescent="0.2">
      <c r="B694" s="3"/>
      <c r="F694" s="3"/>
    </row>
    <row r="695" spans="2:6" x14ac:dyDescent="0.2">
      <c r="B695" s="3"/>
      <c r="F695" s="3"/>
    </row>
    <row r="696" spans="2:6" x14ac:dyDescent="0.2">
      <c r="B696" s="3"/>
      <c r="F696" s="3"/>
    </row>
    <row r="697" spans="2:6" x14ac:dyDescent="0.2">
      <c r="B697" s="3"/>
      <c r="F697" s="3"/>
    </row>
    <row r="698" spans="2:6" x14ac:dyDescent="0.2">
      <c r="B698" s="3"/>
      <c r="F698" s="3"/>
    </row>
    <row r="699" spans="2:6" x14ac:dyDescent="0.2">
      <c r="B699" s="3"/>
      <c r="F699" s="3"/>
    </row>
    <row r="700" spans="2:6" x14ac:dyDescent="0.2">
      <c r="B700" s="3"/>
      <c r="F700" s="3"/>
    </row>
    <row r="701" spans="2:6" x14ac:dyDescent="0.2">
      <c r="B701" s="3"/>
      <c r="F701" s="3"/>
    </row>
    <row r="702" spans="2:6" x14ac:dyDescent="0.2">
      <c r="B702" s="3"/>
      <c r="F702" s="3"/>
    </row>
    <row r="703" spans="2:6" x14ac:dyDescent="0.2">
      <c r="B703" s="3"/>
      <c r="F703" s="3"/>
    </row>
    <row r="704" spans="2:6" x14ac:dyDescent="0.2">
      <c r="B704" s="3"/>
      <c r="F704" s="3"/>
    </row>
    <row r="705" spans="2:6" x14ac:dyDescent="0.2">
      <c r="B705" s="3"/>
      <c r="F705" s="3"/>
    </row>
    <row r="706" spans="2:6" x14ac:dyDescent="0.2">
      <c r="B706" s="3"/>
      <c r="F706" s="3"/>
    </row>
    <row r="707" spans="2:6" x14ac:dyDescent="0.2">
      <c r="B707" s="3"/>
      <c r="F707" s="3"/>
    </row>
    <row r="708" spans="2:6" x14ac:dyDescent="0.2">
      <c r="B708" s="3"/>
      <c r="F708" s="3"/>
    </row>
    <row r="709" spans="2:6" x14ac:dyDescent="0.2">
      <c r="B709" s="3"/>
      <c r="F709" s="3"/>
    </row>
    <row r="710" spans="2:6" x14ac:dyDescent="0.2">
      <c r="B710" s="3"/>
      <c r="F710" s="3"/>
    </row>
    <row r="711" spans="2:6" x14ac:dyDescent="0.2">
      <c r="B711" s="3"/>
      <c r="F711" s="3"/>
    </row>
    <row r="712" spans="2:6" x14ac:dyDescent="0.2">
      <c r="B712" s="3"/>
      <c r="F712" s="3"/>
    </row>
    <row r="713" spans="2:6" x14ac:dyDescent="0.2">
      <c r="B713" s="3"/>
      <c r="F713" s="3"/>
    </row>
    <row r="714" spans="2:6" x14ac:dyDescent="0.2">
      <c r="B714" s="3"/>
      <c r="F714" s="3"/>
    </row>
    <row r="715" spans="2:6" x14ac:dyDescent="0.2">
      <c r="B715" s="3"/>
      <c r="F715" s="3"/>
    </row>
    <row r="716" spans="2:6" x14ac:dyDescent="0.2">
      <c r="B716" s="3"/>
      <c r="F716" s="3"/>
    </row>
    <row r="717" spans="2:6" x14ac:dyDescent="0.2">
      <c r="B717" s="3"/>
      <c r="F717" s="3"/>
    </row>
    <row r="718" spans="2:6" x14ac:dyDescent="0.2">
      <c r="B718" s="3"/>
      <c r="F718" s="3"/>
    </row>
    <row r="719" spans="2:6" x14ac:dyDescent="0.2">
      <c r="B719" s="3"/>
      <c r="F719" s="3"/>
    </row>
    <row r="720" spans="2:6" x14ac:dyDescent="0.2">
      <c r="B720" s="3"/>
      <c r="F720" s="3"/>
    </row>
    <row r="721" spans="2:6" x14ac:dyDescent="0.2">
      <c r="B721" s="3"/>
      <c r="F721" s="3"/>
    </row>
    <row r="722" spans="2:6" x14ac:dyDescent="0.2">
      <c r="B722" s="3"/>
      <c r="F722" s="3"/>
    </row>
    <row r="723" spans="2:6" x14ac:dyDescent="0.2">
      <c r="B723" s="3"/>
      <c r="F723" s="3"/>
    </row>
    <row r="724" spans="2:6" x14ac:dyDescent="0.2">
      <c r="B724" s="3"/>
      <c r="F724" s="3"/>
    </row>
    <row r="725" spans="2:6" x14ac:dyDescent="0.2">
      <c r="B725" s="3"/>
      <c r="F725" s="3"/>
    </row>
    <row r="726" spans="2:6" x14ac:dyDescent="0.2">
      <c r="B726" s="3"/>
      <c r="F726" s="3"/>
    </row>
    <row r="727" spans="2:6" x14ac:dyDescent="0.2">
      <c r="B727" s="3"/>
      <c r="F727" s="3"/>
    </row>
    <row r="728" spans="2:6" x14ac:dyDescent="0.2">
      <c r="B728" s="3"/>
      <c r="F728" s="3"/>
    </row>
    <row r="729" spans="2:6" x14ac:dyDescent="0.2">
      <c r="B729" s="3"/>
      <c r="F729" s="3"/>
    </row>
    <row r="730" spans="2:6" x14ac:dyDescent="0.2">
      <c r="B730" s="3"/>
      <c r="F730" s="3"/>
    </row>
    <row r="731" spans="2:6" x14ac:dyDescent="0.2">
      <c r="B731" s="3"/>
      <c r="F731" s="3"/>
    </row>
    <row r="732" spans="2:6" x14ac:dyDescent="0.2">
      <c r="B732" s="3"/>
      <c r="F732" s="3"/>
    </row>
    <row r="733" spans="2:6" x14ac:dyDescent="0.2">
      <c r="B733" s="3"/>
      <c r="F733" s="3"/>
    </row>
    <row r="734" spans="2:6" x14ac:dyDescent="0.2">
      <c r="B734" s="3"/>
      <c r="F734" s="3"/>
    </row>
    <row r="735" spans="2:6" x14ac:dyDescent="0.2">
      <c r="B735" s="3"/>
      <c r="F735" s="3"/>
    </row>
    <row r="736" spans="2:6" x14ac:dyDescent="0.2">
      <c r="B736" s="3"/>
      <c r="F736" s="3"/>
    </row>
    <row r="737" spans="2:6" x14ac:dyDescent="0.2">
      <c r="B737" s="3"/>
      <c r="F737" s="3"/>
    </row>
    <row r="738" spans="2:6" x14ac:dyDescent="0.2">
      <c r="B738" s="3"/>
      <c r="F738" s="3"/>
    </row>
    <row r="739" spans="2:6" x14ac:dyDescent="0.2">
      <c r="B739" s="3"/>
      <c r="F739" s="3"/>
    </row>
    <row r="740" spans="2:6" x14ac:dyDescent="0.2">
      <c r="B740" s="3"/>
      <c r="F740" s="3"/>
    </row>
    <row r="741" spans="2:6" x14ac:dyDescent="0.2">
      <c r="B741" s="3"/>
      <c r="F741" s="3"/>
    </row>
    <row r="742" spans="2:6" x14ac:dyDescent="0.2">
      <c r="B742" s="3"/>
      <c r="F742" s="3"/>
    </row>
    <row r="743" spans="2:6" x14ac:dyDescent="0.2">
      <c r="B743" s="3"/>
      <c r="F743" s="3"/>
    </row>
    <row r="744" spans="2:6" x14ac:dyDescent="0.2">
      <c r="B744" s="3"/>
      <c r="F744" s="3"/>
    </row>
    <row r="745" spans="2:6" x14ac:dyDescent="0.2">
      <c r="B745" s="3"/>
      <c r="F745" s="3"/>
    </row>
    <row r="746" spans="2:6" x14ac:dyDescent="0.2">
      <c r="B746" s="3"/>
      <c r="F746" s="3"/>
    </row>
    <row r="747" spans="2:6" x14ac:dyDescent="0.2">
      <c r="B747" s="3"/>
      <c r="F747" s="3"/>
    </row>
    <row r="748" spans="2:6" x14ac:dyDescent="0.2">
      <c r="B748" s="3"/>
      <c r="F748" s="3"/>
    </row>
    <row r="749" spans="2:6" x14ac:dyDescent="0.2">
      <c r="B749" s="3"/>
      <c r="F749" s="3"/>
    </row>
    <row r="750" spans="2:6" x14ac:dyDescent="0.2">
      <c r="B750" s="3"/>
      <c r="F750" s="3"/>
    </row>
    <row r="751" spans="2:6" x14ac:dyDescent="0.2">
      <c r="B751" s="3"/>
      <c r="F751" s="3"/>
    </row>
    <row r="752" spans="2:6" x14ac:dyDescent="0.2">
      <c r="B752" s="3"/>
      <c r="F752" s="3"/>
    </row>
    <row r="753" spans="2:6" x14ac:dyDescent="0.2">
      <c r="B753" s="3"/>
      <c r="F753" s="3"/>
    </row>
    <row r="754" spans="2:6" x14ac:dyDescent="0.2">
      <c r="B754" s="3"/>
      <c r="F754" s="3"/>
    </row>
    <row r="755" spans="2:6" x14ac:dyDescent="0.2">
      <c r="B755" s="3"/>
      <c r="F755" s="3"/>
    </row>
    <row r="756" spans="2:6" x14ac:dyDescent="0.2">
      <c r="B756" s="3"/>
      <c r="F756" s="3"/>
    </row>
    <row r="757" spans="2:6" x14ac:dyDescent="0.2">
      <c r="B757" s="3"/>
      <c r="F757" s="3"/>
    </row>
    <row r="758" spans="2:6" x14ac:dyDescent="0.2">
      <c r="B758" s="3"/>
      <c r="F758" s="3"/>
    </row>
    <row r="759" spans="2:6" x14ac:dyDescent="0.2">
      <c r="B759" s="3"/>
      <c r="F759" s="3"/>
    </row>
    <row r="760" spans="2:6" x14ac:dyDescent="0.2">
      <c r="B760" s="3"/>
      <c r="F760" s="3"/>
    </row>
    <row r="761" spans="2:6" x14ac:dyDescent="0.2">
      <c r="B761" s="3"/>
      <c r="F761" s="3"/>
    </row>
    <row r="762" spans="2:6" x14ac:dyDescent="0.2">
      <c r="B762" s="3"/>
      <c r="F762" s="3"/>
    </row>
    <row r="763" spans="2:6" x14ac:dyDescent="0.2">
      <c r="B763" s="3"/>
      <c r="F763" s="3"/>
    </row>
    <row r="764" spans="2:6" x14ac:dyDescent="0.2">
      <c r="B764" s="3"/>
      <c r="F764" s="3"/>
    </row>
    <row r="765" spans="2:6" x14ac:dyDescent="0.2">
      <c r="B765" s="3"/>
      <c r="F765" s="3"/>
    </row>
    <row r="766" spans="2:6" x14ac:dyDescent="0.2">
      <c r="B766" s="3"/>
      <c r="F766" s="3"/>
    </row>
    <row r="767" spans="2:6" x14ac:dyDescent="0.2">
      <c r="B767" s="3"/>
      <c r="F767" s="3"/>
    </row>
    <row r="768" spans="2:6" x14ac:dyDescent="0.2">
      <c r="B768" s="3"/>
      <c r="F768" s="3"/>
    </row>
    <row r="769" spans="2:6" x14ac:dyDescent="0.2">
      <c r="B769" s="3"/>
      <c r="F769" s="3"/>
    </row>
    <row r="770" spans="2:6" x14ac:dyDescent="0.2">
      <c r="B770" s="3"/>
      <c r="F770" s="3"/>
    </row>
    <row r="771" spans="2:6" x14ac:dyDescent="0.2">
      <c r="B771" s="3"/>
      <c r="F771" s="3"/>
    </row>
    <row r="772" spans="2:6" x14ac:dyDescent="0.2">
      <c r="B772" s="3"/>
      <c r="F772" s="3"/>
    </row>
    <row r="773" spans="2:6" x14ac:dyDescent="0.2">
      <c r="B773" s="3"/>
      <c r="F773" s="3"/>
    </row>
    <row r="774" spans="2:6" x14ac:dyDescent="0.2">
      <c r="B774" s="3"/>
      <c r="F774" s="3"/>
    </row>
    <row r="775" spans="2:6" x14ac:dyDescent="0.2">
      <c r="B775" s="3"/>
      <c r="F775" s="3"/>
    </row>
    <row r="776" spans="2:6" x14ac:dyDescent="0.2">
      <c r="B776" s="3"/>
      <c r="F776" s="3"/>
    </row>
    <row r="777" spans="2:6" x14ac:dyDescent="0.2">
      <c r="B777" s="3"/>
      <c r="F777" s="3"/>
    </row>
    <row r="778" spans="2:6" x14ac:dyDescent="0.2">
      <c r="B778" s="3"/>
      <c r="F778" s="3"/>
    </row>
    <row r="779" spans="2:6" x14ac:dyDescent="0.2">
      <c r="B779" s="3"/>
      <c r="F779" s="3"/>
    </row>
    <row r="780" spans="2:6" x14ac:dyDescent="0.2">
      <c r="B780" s="3"/>
      <c r="F780" s="3"/>
    </row>
    <row r="781" spans="2:6" x14ac:dyDescent="0.2">
      <c r="B781" s="3"/>
      <c r="F781" s="3"/>
    </row>
    <row r="782" spans="2:6" x14ac:dyDescent="0.2">
      <c r="B782" s="3"/>
      <c r="F782" s="3"/>
    </row>
    <row r="783" spans="2:6" x14ac:dyDescent="0.2">
      <c r="B783" s="3"/>
      <c r="F783" s="3"/>
    </row>
    <row r="784" spans="2:6" x14ac:dyDescent="0.2">
      <c r="B784" s="3"/>
      <c r="F784" s="3"/>
    </row>
    <row r="785" spans="2:6" x14ac:dyDescent="0.2">
      <c r="B785" s="3"/>
      <c r="F785" s="3"/>
    </row>
    <row r="786" spans="2:6" x14ac:dyDescent="0.2">
      <c r="B786" s="3"/>
      <c r="F786" s="3"/>
    </row>
    <row r="787" spans="2:6" x14ac:dyDescent="0.2">
      <c r="B787" s="3"/>
      <c r="F787" s="3"/>
    </row>
    <row r="788" spans="2:6" x14ac:dyDescent="0.2">
      <c r="B788" s="3"/>
      <c r="F788" s="3"/>
    </row>
    <row r="789" spans="2:6" x14ac:dyDescent="0.2">
      <c r="B789" s="3"/>
      <c r="F789" s="3"/>
    </row>
    <row r="790" spans="2:6" x14ac:dyDescent="0.2">
      <c r="B790" s="3"/>
      <c r="F790" s="3"/>
    </row>
    <row r="791" spans="2:6" x14ac:dyDescent="0.2">
      <c r="B791" s="3"/>
      <c r="F791" s="3"/>
    </row>
    <row r="792" spans="2:6" x14ac:dyDescent="0.2">
      <c r="B792" s="3"/>
      <c r="F792" s="3"/>
    </row>
    <row r="793" spans="2:6" x14ac:dyDescent="0.2">
      <c r="B793" s="3"/>
      <c r="F793" s="3"/>
    </row>
    <row r="794" spans="2:6" x14ac:dyDescent="0.2">
      <c r="B794" s="3"/>
      <c r="F794" s="3"/>
    </row>
    <row r="795" spans="2:6" x14ac:dyDescent="0.2">
      <c r="B795" s="3"/>
      <c r="F795" s="3"/>
    </row>
    <row r="796" spans="2:6" x14ac:dyDescent="0.2">
      <c r="B796" s="3"/>
      <c r="F796" s="3"/>
    </row>
    <row r="797" spans="2:6" x14ac:dyDescent="0.2">
      <c r="B797" s="3"/>
      <c r="F797" s="3"/>
    </row>
    <row r="798" spans="2:6" x14ac:dyDescent="0.2">
      <c r="B798" s="3"/>
      <c r="F798" s="3"/>
    </row>
    <row r="799" spans="2:6" x14ac:dyDescent="0.2">
      <c r="B799" s="3"/>
      <c r="F799" s="3"/>
    </row>
    <row r="800" spans="2:6" x14ac:dyDescent="0.2">
      <c r="B800" s="3"/>
      <c r="F800" s="3"/>
    </row>
    <row r="801" spans="2:6" x14ac:dyDescent="0.2">
      <c r="B801" s="3"/>
      <c r="F801" s="3"/>
    </row>
    <row r="802" spans="2:6" x14ac:dyDescent="0.2">
      <c r="B802" s="3"/>
      <c r="F802" s="3"/>
    </row>
    <row r="803" spans="2:6" x14ac:dyDescent="0.2">
      <c r="B803" s="3"/>
      <c r="F803" s="3"/>
    </row>
    <row r="804" spans="2:6" x14ac:dyDescent="0.2">
      <c r="B804" s="3"/>
      <c r="F804" s="3"/>
    </row>
    <row r="805" spans="2:6" x14ac:dyDescent="0.2">
      <c r="B805" s="3"/>
      <c r="F805" s="3"/>
    </row>
    <row r="806" spans="2:6" x14ac:dyDescent="0.2">
      <c r="B806" s="3"/>
      <c r="F806" s="3"/>
    </row>
    <row r="807" spans="2:6" x14ac:dyDescent="0.2">
      <c r="B807" s="3"/>
      <c r="F807" s="3"/>
    </row>
    <row r="808" spans="2:6" x14ac:dyDescent="0.2">
      <c r="B808" s="3"/>
      <c r="F808" s="3"/>
    </row>
    <row r="809" spans="2:6" x14ac:dyDescent="0.2">
      <c r="B809" s="3"/>
      <c r="F809" s="3"/>
    </row>
    <row r="810" spans="2:6" x14ac:dyDescent="0.2">
      <c r="B810" s="3"/>
      <c r="F810" s="3"/>
    </row>
    <row r="811" spans="2:6" x14ac:dyDescent="0.2">
      <c r="B811" s="3"/>
      <c r="F811" s="3"/>
    </row>
    <row r="812" spans="2:6" x14ac:dyDescent="0.2">
      <c r="B812" s="3"/>
      <c r="F812" s="3"/>
    </row>
    <row r="813" spans="2:6" x14ac:dyDescent="0.2">
      <c r="B813" s="3"/>
      <c r="F813" s="3"/>
    </row>
    <row r="814" spans="2:6" x14ac:dyDescent="0.2">
      <c r="B814" s="3"/>
      <c r="F814" s="3"/>
    </row>
    <row r="815" spans="2:6" x14ac:dyDescent="0.2">
      <c r="B815" s="3"/>
      <c r="F815" s="3"/>
    </row>
    <row r="816" spans="2:6" x14ac:dyDescent="0.2">
      <c r="B816" s="3"/>
      <c r="F816" s="3"/>
    </row>
    <row r="817" spans="2:6" x14ac:dyDescent="0.2">
      <c r="B817" s="3"/>
      <c r="F817" s="3"/>
    </row>
    <row r="818" spans="2:6" x14ac:dyDescent="0.2">
      <c r="B818" s="3"/>
      <c r="F818" s="3"/>
    </row>
    <row r="819" spans="2:6" x14ac:dyDescent="0.2">
      <c r="B819" s="3"/>
      <c r="F819" s="3"/>
    </row>
    <row r="820" spans="2:6" x14ac:dyDescent="0.2">
      <c r="B820" s="3"/>
      <c r="F820" s="3"/>
    </row>
  </sheetData>
  <phoneticPr fontId="8" type="noConversion"/>
  <hyperlinks>
    <hyperlink ref="P11" r:id="rId1" display="http://www.konkoly.hu/cgi-bin/IBVS?5781"/>
    <hyperlink ref="P12" r:id="rId2" display="http://www.konkoly.hu/cgi-bin/IBVS?5781"/>
    <hyperlink ref="P13" r:id="rId3" display="http://www.konkoly.hu/cgi-bin/IBVS?5781"/>
    <hyperlink ref="P14" r:id="rId4" display="http://www.bav-astro.de/sfs/BAVM_link.php?BAVMnr=209"/>
    <hyperlink ref="P15" r:id="rId5" display="http://www.bav-astro.de/sfs/BAVM_link.php?BAVMnr=209"/>
    <hyperlink ref="P16" r:id="rId6" display="http://www.konkoly.hu/cgi-bin/IBVS?5920"/>
    <hyperlink ref="P17" r:id="rId7" display="http://www.konkoly.hu/cgi-bin/IBVS?5920"/>
    <hyperlink ref="P18" r:id="rId8" display="http://www.bav-astro.de/sfs/BAVM_link.php?BAVMnr=220"/>
    <hyperlink ref="P19" r:id="rId9" display="http://www.bav-astro.de/sfs/BAVM_link.php?BAVMnr=220"/>
    <hyperlink ref="P20" r:id="rId10" display="http://www.bav-astro.de/sfs/BAVM_link.php?BAVMnr=220"/>
    <hyperlink ref="P21" r:id="rId11" display="http://www.bav-astro.de/sfs/BAVM_link.php?BAVMnr=220"/>
    <hyperlink ref="P22" r:id="rId12" display="http://www.bav-astro.de/sfs/BAVM_link.php?BAVMnr=220"/>
    <hyperlink ref="P23" r:id="rId13" display="http://www.bav-astro.de/sfs/BAVM_link.php?BAVMnr=220"/>
    <hyperlink ref="P24" r:id="rId14" display="http://www.bav-astro.de/sfs/BAVM_link.php?BAVMnr=220"/>
    <hyperlink ref="P25" r:id="rId15" display="http://www.bav-astro.de/sfs/BAVM_link.php?BAVMnr=220"/>
    <hyperlink ref="P26" r:id="rId16" display="http://www.bav-astro.de/sfs/BAVM_link.php?BAVMnr=220"/>
    <hyperlink ref="P27" r:id="rId17" display="http://www.konkoly.hu/cgi-bin/IBVS?5992"/>
    <hyperlink ref="P28" r:id="rId18" display="http://www.konkoly.hu/cgi-bin/IBVS?5992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2023-01-16T04:23:38Z</dcterms:modified>
</cp:coreProperties>
</file>