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<sst xmlns="http://schemas.openxmlformats.org/spreadsheetml/2006/main" count="77" uniqueCount="50">
  <si>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</si>
  <si>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</si>
  <si>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</si>
  <si>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</si>
  <si>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</si>
  <si>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</si>
  <si>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</si>
  <si>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</si>
  <si>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</si>
  <si>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</si>
  <si>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</si>
  <si>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</si>
  <si>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</si>
  <si>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</si>
  <si>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</si>
  <si>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</si>
  <si>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</si>
  <si>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</si>
  <si>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</si>
  <si>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</si>
  <si>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</si>
  <si>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</si>
  <si>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</si>
  <si>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</si>
  <si>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</si>
  <si>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</si>
  <si>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</si>
  <si>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</si>
  <si>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</si>
  <si>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</si>
  <si>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</si>
  <si>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</si>
  <si>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</si>
  <si>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</si>
  <si>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</si>
  <si>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</si>
  <si>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</si>
  <si>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</si>
  <si>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V1134 Her / GSC 1031-1766</t>
  </si>
  <si>
    <t>EB</t>
  </si>
  <si>
    <t>IBVS 5781</t>
  </si>
  <si>
    <t>II</t>
  </si>
  <si>
    <t>IBVS 5945</t>
  </si>
  <si>
    <t>I</t>
  </si>
  <si>
    <t>Add cycle</t>
  </si>
  <si>
    <t>Old Cycle</t>
  </si>
  <si>
    <t>IBVS 6029</t>
  </si>
  <si>
    <t>vis</t>
  </si>
  <si>
    <t>OEJV 0179</t>
  </si>
  <si>
    <t>CCD?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</si>
</sst>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12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V1134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"/>
          <c:w val="0.914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A!$D$21:$D$230</c:f>
                <c:numCache>
                  <c:ptCount val="21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</c:numCache>
              </c:numRef>
            </c:plus>
            <c:minus>
              <c:numRef>
                <c:f>A!$D$21:$D$230</c:f>
                <c:numCache>
                  <c:ptCount val="21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60787466"/>
        <c:axId val="10216283"/>
      </c:scatterChart>
      <c:valAx>
        <c:axId val="6078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6283"/>
        <c:crosses val="autoZero"/>
        <c:crossBetween val="midCat"/>
        <c:dispUnits/>
      </c:valAx>
      <c:valAx>
        <c:axId val="1021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34"/>
          <c:w val="0.590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647700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1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27</v>
      </c>
      <c r="B2" t="s">
        <v>39</v>
      </c>
      <c r="C2" s="3"/>
      <c r="D2" s="3"/>
    </row>
    <row r="3" ht="13.5" thickBot="1"/>
    <row r="4" spans="1:4" ht="14.25" thickBot="1" thickTop="1">
      <c r="A4" s="5" t="s">
        <v>3</v>
      </c>
      <c r="C4" s="8">
        <v>51484.658</v>
      </c>
      <c r="D4" s="9">
        <v>0.602937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5" t="s">
        <v>4</v>
      </c>
    </row>
    <row r="7" spans="1:3" ht="12.75">
      <c r="A7" t="s">
        <v>5</v>
      </c>
      <c r="C7">
        <f>+C4</f>
        <v>51484.658</v>
      </c>
    </row>
    <row r="8" spans="1:3" ht="12.75">
      <c r="A8" t="s">
        <v>6</v>
      </c>
      <c r="C8">
        <f>+D4</f>
        <v>0.602937</v>
      </c>
    </row>
    <row r="9" spans="1:4" ht="12.75">
      <c r="A9" s="26" t="s">
        <v>37</v>
      </c>
      <c r="B9" s="27">
        <v>25</v>
      </c>
      <c r="C9" s="24" t="str">
        <f>"F"&amp;B9</f>
        <v>F25</v>
      </c>
      <c r="D9" s="25" t="str">
        <f>"G"&amp;B9</f>
        <v>G25</v>
      </c>
    </row>
    <row r="10" spans="1:5" ht="13.5" thickBot="1">
      <c r="A10" s="12"/>
      <c r="B10" s="12"/>
      <c r="C10" s="4" t="s">
        <v>23</v>
      </c>
      <c r="D10" s="4" t="s">
        <v>24</v>
      </c>
      <c r="E10" s="12"/>
    </row>
    <row r="11" spans="1:5" ht="12.75">
      <c r="A11" s="12" t="s">
        <v>19</v>
      </c>
      <c r="B11" s="12"/>
      <c r="C11" s="23">
        <f ca="1">INTERCEPT(INDIRECT($D$9):G983,INDIRECT($C$9):F983)</f>
        <v>-0.05030922491084747</v>
      </c>
      <c r="D11" s="3"/>
      <c r="E11" s="12"/>
    </row>
    <row r="12" spans="1:5" ht="12.75">
      <c r="A12" s="12" t="s">
        <v>20</v>
      </c>
      <c r="B12" s="12"/>
      <c r="C12" s="23">
        <f ca="1">SLOPE(INDIRECT($D$9):G983,INDIRECT($C$9):F983)</f>
        <v>3.925392205736E-06</v>
      </c>
      <c r="D12" s="3"/>
      <c r="E12" s="12"/>
    </row>
    <row r="13" spans="1:3" ht="12.75">
      <c r="A13" s="12" t="s">
        <v>22</v>
      </c>
      <c r="B13" s="12"/>
      <c r="C13" s="3" t="s">
        <v>17</v>
      </c>
    </row>
    <row r="14" spans="1:3" ht="12.75">
      <c r="A14" s="12"/>
      <c r="B14" s="12"/>
      <c r="C14" s="12"/>
    </row>
    <row r="15" spans="1:6" ht="12.75">
      <c r="A15" s="14" t="s">
        <v>21</v>
      </c>
      <c r="B15" s="12"/>
      <c r="C15" s="15">
        <f>(C7+C11)+(C8+C12)*INT(MAX(F21:F3524))</f>
        <v>57239.0758827183</v>
      </c>
      <c r="E15" s="16" t="s">
        <v>44</v>
      </c>
      <c r="F15" s="13">
        <v>1</v>
      </c>
    </row>
    <row r="16" spans="1:6" ht="12.75">
      <c r="A16" s="18" t="s">
        <v>7</v>
      </c>
      <c r="B16" s="12"/>
      <c r="C16" s="19">
        <f>+C8+C12</f>
        <v>0.6029409253922057</v>
      </c>
      <c r="E16" s="16" t="s">
        <v>34</v>
      </c>
      <c r="F16" s="17">
        <f ca="1">NOW()+15018.5+$C$5/24</f>
        <v>59901.63261134259</v>
      </c>
    </row>
    <row r="17" spans="1:6" ht="13.5" thickBot="1">
      <c r="A17" s="16" t="s">
        <v>31</v>
      </c>
      <c r="B17" s="12"/>
      <c r="C17" s="12">
        <f>COUNT(C21:C2182)</f>
        <v>12</v>
      </c>
      <c r="E17" s="16" t="s">
        <v>45</v>
      </c>
      <c r="F17" s="17">
        <f>ROUND(2*(F16-$C$7)/$C$8,0)/2+F15</f>
        <v>13961</v>
      </c>
    </row>
    <row r="18" spans="1:6" ht="14.25" thickBot="1" thickTop="1">
      <c r="A18" s="18" t="s">
        <v>8</v>
      </c>
      <c r="B18" s="12"/>
      <c r="C18" s="21">
        <f>+C15</f>
        <v>57239.0758827183</v>
      </c>
      <c r="D18" s="22">
        <f>+C16</f>
        <v>0.6029409253922057</v>
      </c>
      <c r="E18" s="16" t="s">
        <v>35</v>
      </c>
      <c r="F18" s="25">
        <f>ROUND(2*(F16-$C$15)/$C$16,0)/2+F15</f>
        <v>4417</v>
      </c>
    </row>
    <row r="19" spans="5:6" ht="13.5" thickTop="1">
      <c r="E19" s="16" t="s">
        <v>36</v>
      </c>
      <c r="F19" s="20">
        <f>+$C$15+$C$16*F18-15018.5-$C$5/24</f>
        <v>44884.16178350901</v>
      </c>
    </row>
    <row r="20" spans="1:17" ht="13.5" thickBot="1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47</v>
      </c>
      <c r="J20" s="7" t="s">
        <v>0</v>
      </c>
      <c r="K20" s="7" t="s">
        <v>1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</row>
    <row r="21" spans="1:17" ht="12.75">
      <c r="A21" t="s">
        <v>15</v>
      </c>
      <c r="C21" s="10">
        <v>51484.658</v>
      </c>
      <c r="D21" s="10" t="s">
        <v>17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-0.05030922491084747</v>
      </c>
      <c r="Q21" s="2">
        <f>+C21-15018.5</f>
        <v>36466.158</v>
      </c>
    </row>
    <row r="22" spans="1:18" ht="12.75">
      <c r="A22" t="s">
        <v>40</v>
      </c>
      <c r="B22" s="3" t="s">
        <v>41</v>
      </c>
      <c r="C22" s="10">
        <v>53918.4067</v>
      </c>
      <c r="D22" s="10">
        <v>0.0021</v>
      </c>
      <c r="E22">
        <f>+(C22-C$7)/C$8</f>
        <v>4036.4892186082407</v>
      </c>
      <c r="F22">
        <f>ROUND(2*E22,0)/2</f>
        <v>4036.5</v>
      </c>
      <c r="G22">
        <f>+C22-(C$7+F22*C$8)</f>
        <v>-0.006500499999674503</v>
      </c>
      <c r="K22">
        <f aca="true" t="shared" si="0" ref="K22:K32">+G22</f>
        <v>-0.006500499999674503</v>
      </c>
      <c r="O22">
        <f>+C$11+C$12*$F22</f>
        <v>-0.03446437927239411</v>
      </c>
      <c r="Q22" s="2">
        <f>+C22-15018.5</f>
        <v>38899.9067</v>
      </c>
      <c r="R22" t="s">
        <v>49</v>
      </c>
    </row>
    <row r="23" spans="1:18" ht="12.75">
      <c r="A23" s="28" t="s">
        <v>42</v>
      </c>
      <c r="B23" s="29" t="s">
        <v>43</v>
      </c>
      <c r="C23" s="28">
        <v>55336.8169</v>
      </c>
      <c r="D23" s="28">
        <v>0.0002</v>
      </c>
      <c r="E23">
        <f>+(C23-C$7)/C$8</f>
        <v>6388.990723740615</v>
      </c>
      <c r="F23">
        <f>ROUND(2*E23,0)/2</f>
        <v>6389</v>
      </c>
      <c r="G23">
        <f>+C23-(C$7+F23*C$8)</f>
        <v>-0.005593000001681503</v>
      </c>
      <c r="K23">
        <f t="shared" si="0"/>
        <v>-0.005593000001681503</v>
      </c>
      <c r="O23">
        <f>+C$11+C$12*$F23</f>
        <v>-0.02522989410840017</v>
      </c>
      <c r="Q23" s="2">
        <f>+C23-15018.5</f>
        <v>40318.3169</v>
      </c>
      <c r="R23" t="s">
        <v>1</v>
      </c>
    </row>
    <row r="24" spans="1:18" ht="12.75">
      <c r="A24" s="30" t="s">
        <v>46</v>
      </c>
      <c r="B24" s="31" t="s">
        <v>43</v>
      </c>
      <c r="C24" s="30">
        <v>56086.8513</v>
      </c>
      <c r="D24" s="30">
        <v>0.0012</v>
      </c>
      <c r="E24">
        <f>+(C24-C$7)/C$8</f>
        <v>7632.958833178258</v>
      </c>
      <c r="F24">
        <f>ROUND(2*E24,0)/2</f>
        <v>7633</v>
      </c>
      <c r="G24">
        <f>+C24-(C$7+F24*C$8)</f>
        <v>-0.024820999999064952</v>
      </c>
      <c r="K24">
        <f t="shared" si="0"/>
        <v>-0.024820999999064952</v>
      </c>
      <c r="O24">
        <f>+C$11+C$12*$F24</f>
        <v>-0.020346706204464587</v>
      </c>
      <c r="Q24" s="2">
        <f>+C24-15018.5</f>
        <v>41068.3513</v>
      </c>
      <c r="R24" t="s">
        <v>1</v>
      </c>
    </row>
    <row r="25" spans="1:18" s="35" customFormat="1" ht="12.75">
      <c r="A25" s="32" t="s">
        <v>48</v>
      </c>
      <c r="B25" s="33" t="s">
        <v>43</v>
      </c>
      <c r="C25" s="34">
        <v>56131.47142</v>
      </c>
      <c r="D25" s="34">
        <v>0.0003</v>
      </c>
      <c r="E25">
        <f aca="true" t="shared" si="1" ref="E25:E32">+(C25-C$7)/C$8</f>
        <v>7706.963447258999</v>
      </c>
      <c r="F25">
        <f aca="true" t="shared" si="2" ref="F25:F32">ROUND(2*E25,0)/2</f>
        <v>7707</v>
      </c>
      <c r="G25">
        <f aca="true" t="shared" si="3" ref="G25:G32">+C25-(C$7+F25*C$8)</f>
        <v>-0.02203900000313297</v>
      </c>
      <c r="H25"/>
      <c r="J25"/>
      <c r="K25">
        <f t="shared" si="0"/>
        <v>-0.02203900000313297</v>
      </c>
      <c r="L25"/>
      <c r="M25"/>
      <c r="N25"/>
      <c r="O25">
        <f aca="true" t="shared" si="4" ref="O25:O32">+C$11+C$12*$F25</f>
        <v>-0.020056227181240123</v>
      </c>
      <c r="P25"/>
      <c r="Q25" s="2">
        <f aca="true" t="shared" si="5" ref="Q25:Q32">+C25-15018.5</f>
        <v>41112.97142</v>
      </c>
      <c r="R25" t="s">
        <v>1</v>
      </c>
    </row>
    <row r="26" spans="1:18" s="35" customFormat="1" ht="12.75">
      <c r="A26" s="32" t="s">
        <v>48</v>
      </c>
      <c r="B26" s="33" t="s">
        <v>43</v>
      </c>
      <c r="C26" s="34">
        <v>56494.44493</v>
      </c>
      <c r="D26" s="34">
        <v>0.0002</v>
      </c>
      <c r="E26">
        <f t="shared" si="1"/>
        <v>8308.972463126322</v>
      </c>
      <c r="F26">
        <f t="shared" si="2"/>
        <v>8309</v>
      </c>
      <c r="G26">
        <f t="shared" si="3"/>
        <v>-0.016603000003669877</v>
      </c>
      <c r="H26"/>
      <c r="J26"/>
      <c r="K26">
        <f t="shared" si="0"/>
        <v>-0.016603000003669877</v>
      </c>
      <c r="L26"/>
      <c r="M26"/>
      <c r="N26"/>
      <c r="O26">
        <f t="shared" si="4"/>
        <v>-0.01769314107338705</v>
      </c>
      <c r="P26"/>
      <c r="Q26" s="2">
        <f t="shared" si="5"/>
        <v>41475.94493</v>
      </c>
      <c r="R26" t="s">
        <v>1</v>
      </c>
    </row>
    <row r="27" spans="1:18" s="35" customFormat="1" ht="12.75">
      <c r="A27" s="32" t="s">
        <v>48</v>
      </c>
      <c r="B27" s="33" t="s">
        <v>43</v>
      </c>
      <c r="C27" s="34">
        <v>56497.45955</v>
      </c>
      <c r="D27" s="34">
        <v>0.0002</v>
      </c>
      <c r="E27">
        <f t="shared" si="1"/>
        <v>8313.9723553207</v>
      </c>
      <c r="F27">
        <f t="shared" si="2"/>
        <v>8314</v>
      </c>
      <c r="G27">
        <f t="shared" si="3"/>
        <v>-0.016668000003846828</v>
      </c>
      <c r="H27"/>
      <c r="J27"/>
      <c r="K27">
        <f t="shared" si="0"/>
        <v>-0.016668000003846828</v>
      </c>
      <c r="L27"/>
      <c r="M27"/>
      <c r="N27"/>
      <c r="O27">
        <f t="shared" si="4"/>
        <v>-0.017673514112358374</v>
      </c>
      <c r="P27"/>
      <c r="Q27" s="2">
        <f t="shared" si="5"/>
        <v>41478.95955</v>
      </c>
      <c r="R27" t="s">
        <v>1</v>
      </c>
    </row>
    <row r="28" spans="1:18" s="35" customFormat="1" ht="12.75">
      <c r="A28" s="32" t="s">
        <v>48</v>
      </c>
      <c r="B28" s="33" t="s">
        <v>41</v>
      </c>
      <c r="C28" s="34">
        <v>56507.40878</v>
      </c>
      <c r="D28" s="34">
        <v>0.0001</v>
      </c>
      <c r="E28">
        <f t="shared" si="1"/>
        <v>8330.47363157344</v>
      </c>
      <c r="F28">
        <f t="shared" si="2"/>
        <v>8330.5</v>
      </c>
      <c r="G28">
        <f t="shared" si="3"/>
        <v>-0.01589850000164006</v>
      </c>
      <c r="H28"/>
      <c r="J28"/>
      <c r="K28">
        <f t="shared" si="0"/>
        <v>-0.01589850000164006</v>
      </c>
      <c r="L28"/>
      <c r="M28"/>
      <c r="N28"/>
      <c r="O28">
        <f t="shared" si="4"/>
        <v>-0.01760874514096373</v>
      </c>
      <c r="P28"/>
      <c r="Q28" s="2">
        <f t="shared" si="5"/>
        <v>41488.90878</v>
      </c>
      <c r="R28" t="s">
        <v>1</v>
      </c>
    </row>
    <row r="29" spans="1:18" s="35" customFormat="1" ht="12.75">
      <c r="A29" s="32" t="s">
        <v>48</v>
      </c>
      <c r="B29" s="33" t="s">
        <v>41</v>
      </c>
      <c r="C29" s="34">
        <v>56797.42028</v>
      </c>
      <c r="D29" s="34">
        <v>0.0003</v>
      </c>
      <c r="E29">
        <f t="shared" si="1"/>
        <v>8811.471646291397</v>
      </c>
      <c r="F29">
        <f t="shared" si="2"/>
        <v>8811.5</v>
      </c>
      <c r="G29">
        <f t="shared" si="3"/>
        <v>-0.01709550000668969</v>
      </c>
      <c r="H29"/>
      <c r="J29"/>
      <c r="K29">
        <f t="shared" si="0"/>
        <v>-0.01709550000668969</v>
      </c>
      <c r="L29"/>
      <c r="M29"/>
      <c r="N29"/>
      <c r="O29">
        <f t="shared" si="4"/>
        <v>-0.01572063149000471</v>
      </c>
      <c r="P29"/>
      <c r="Q29" s="2">
        <f t="shared" si="5"/>
        <v>41778.92028</v>
      </c>
      <c r="R29" t="s">
        <v>1</v>
      </c>
    </row>
    <row r="30" spans="1:18" s="35" customFormat="1" ht="12.75">
      <c r="A30" s="32" t="s">
        <v>48</v>
      </c>
      <c r="B30" s="33" t="s">
        <v>43</v>
      </c>
      <c r="C30" s="34">
        <v>57226.41367</v>
      </c>
      <c r="D30" s="34">
        <v>0.0002</v>
      </c>
      <c r="E30">
        <f t="shared" si="1"/>
        <v>9522.977806968223</v>
      </c>
      <c r="F30">
        <f t="shared" si="2"/>
        <v>9523</v>
      </c>
      <c r="G30">
        <f t="shared" si="3"/>
        <v>-0.013381000004301313</v>
      </c>
      <c r="H30"/>
      <c r="J30"/>
      <c r="K30">
        <f t="shared" si="0"/>
        <v>-0.013381000004301313</v>
      </c>
      <c r="L30"/>
      <c r="M30"/>
      <c r="N30"/>
      <c r="O30">
        <f t="shared" si="4"/>
        <v>-0.01292771493562355</v>
      </c>
      <c r="P30"/>
      <c r="Q30" s="2">
        <f t="shared" si="5"/>
        <v>42207.91367</v>
      </c>
      <c r="R30" t="s">
        <v>1</v>
      </c>
    </row>
    <row r="31" spans="1:18" s="35" customFormat="1" ht="12.75">
      <c r="A31" s="32" t="s">
        <v>48</v>
      </c>
      <c r="B31" s="33" t="s">
        <v>43</v>
      </c>
      <c r="C31" s="34">
        <v>57238.47326</v>
      </c>
      <c r="D31" s="34">
        <v>0.0002</v>
      </c>
      <c r="E31">
        <f t="shared" si="1"/>
        <v>9542.97921673408</v>
      </c>
      <c r="F31">
        <f t="shared" si="2"/>
        <v>9543</v>
      </c>
      <c r="G31">
        <f t="shared" si="3"/>
        <v>-0.012531000000308268</v>
      </c>
      <c r="H31"/>
      <c r="J31"/>
      <c r="K31">
        <f t="shared" si="0"/>
        <v>-0.012531000000308268</v>
      </c>
      <c r="L31"/>
      <c r="M31"/>
      <c r="N31"/>
      <c r="O31">
        <f t="shared" si="4"/>
        <v>-0.01284920709150883</v>
      </c>
      <c r="P31"/>
      <c r="Q31" s="2">
        <f t="shared" si="5"/>
        <v>42219.97326</v>
      </c>
      <c r="R31" t="s">
        <v>1</v>
      </c>
    </row>
    <row r="32" spans="1:18" s="35" customFormat="1" ht="12.75">
      <c r="A32" s="32" t="s">
        <v>48</v>
      </c>
      <c r="B32" s="33" t="s">
        <v>41</v>
      </c>
      <c r="C32" s="34">
        <v>57239.37704</v>
      </c>
      <c r="D32" s="34">
        <v>0.0002</v>
      </c>
      <c r="E32">
        <f t="shared" si="1"/>
        <v>9544.478179312262</v>
      </c>
      <c r="F32">
        <f t="shared" si="2"/>
        <v>9544.5</v>
      </c>
      <c r="G32">
        <f t="shared" si="3"/>
        <v>-0.013156500004697591</v>
      </c>
      <c r="H32"/>
      <c r="J32"/>
      <c r="K32">
        <f t="shared" si="0"/>
        <v>-0.013156500004697591</v>
      </c>
      <c r="L32"/>
      <c r="M32"/>
      <c r="N32"/>
      <c r="O32">
        <f t="shared" si="4"/>
        <v>-0.012843319003200224</v>
      </c>
      <c r="P32"/>
      <c r="Q32" s="2">
        <f t="shared" si="5"/>
        <v>42220.87704</v>
      </c>
      <c r="R32" t="s">
        <v>1</v>
      </c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2022-11-18T02:10:57Z</dcterms:modified>
  <cp:category/>
  <cp:version/>
  <cp:contentType/>
  <cp:contentStatus/>
</cp:coreProperties>
</file>