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<sst xmlns="http://schemas.openxmlformats.org/spreadsheetml/2006/main" count="53" uniqueCount="49">
  <si>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</si>
  <si>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</si>
  <si>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</si>
  <si>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</si>
  <si>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</si>
  <si>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</si>
  <si>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</si>
  <si>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</si>
  <si>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</si>
  <si>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</si>
  <si>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</si>
  <si>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</si>
  <si>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</si>
  <si>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</si>
  <si>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</si>
  <si>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</si>
  <si>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</si>
  <si>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</si>
  <si>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</si>
  <si>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</si>
  <si>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</si>
  <si>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</si>
  <si>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</si>
  <si>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</si>
  <si>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</si>
  <si>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</si>
  <si>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</si>
  <si>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</si>
  <si>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</si>
  <si>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</si>
  <si>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</si>
  <si>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</si>
  <si>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</si>
  <si>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</si>
  <si>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</si>
  <si>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</si>
  <si>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</si>
  <si>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</si>
  <si>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</si>
  <si>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</si>
  <si>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V1143 Her / GSC 3496-1109</t>
  </si>
  <si>
    <t>IBVS 6029</t>
  </si>
  <si>
    <t>I</t>
  </si>
  <si>
    <t>EA</t>
  </si>
  <si>
    <t>RHN 2020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</si>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</sst>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V1143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63270"/>
        <c:axId val="569431"/>
      </c:scatterChart>
      <c:val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40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38</v>
      </c>
      <c r="D4" s="29" t="s">
        <v>38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51393.989</v>
      </c>
      <c r="D7" s="30" t="s">
        <v>39</v>
      </c>
    </row>
    <row r="8" spans="1:4" ht="12.75">
      <c r="A8" t="s">
        <v>3</v>
      </c>
      <c r="C8" s="8">
        <v>1.6862</v>
      </c>
      <c r="D8" s="30" t="s">
        <v>39</v>
      </c>
    </row>
    <row r="9" spans="1:4" ht="12.75">
      <c r="A9" s="25" t="s">
        <v>33</v>
      </c>
      <c r="B9" s="26">
        <v>22</v>
      </c>
      <c r="C9" s="23" t="str">
        <f>"F"&amp;B9</f>
        <v>F22</v>
      </c>
      <c r="D9" s="24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2">
        <f ca="1">INTERCEPT(INDIRECT($D$9):G992,INDIRECT($C$9):F992)</f>
        <v>0.01065957193001529</v>
      </c>
      <c r="D11" s="3"/>
      <c r="E11" s="10"/>
    </row>
    <row r="12" spans="1:5" ht="12.75">
      <c r="A12" s="10" t="s">
        <v>16</v>
      </c>
      <c r="B12" s="10"/>
      <c r="C12" s="22">
        <f ca="1">SLOPE(INDIRECT($D$9):G992,INDIRECT($C$9):F992)</f>
        <v>7.84780023854578E-06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35</v>
      </c>
      <c r="E13" s="11">
        <v>1</v>
      </c>
    </row>
    <row r="14" spans="1:5" ht="12.75">
      <c r="A14" s="10"/>
      <c r="B14" s="10"/>
      <c r="C14" s="10"/>
      <c r="D14" s="14" t="s">
        <v>30</v>
      </c>
      <c r="E14" s="15">
        <f ca="1">NOW()+15018.5+$C$5/24</f>
        <v>59901.63333113425</v>
      </c>
    </row>
    <row r="15" spans="1:5" ht="12.75">
      <c r="A15" s="12" t="s">
        <v>17</v>
      </c>
      <c r="B15" s="10"/>
      <c r="C15" s="13">
        <f>(C7+C11)+(C8+C12)*INT(MAX(F21:F3533))</f>
        <v>58922.9177</v>
      </c>
      <c r="D15" s="14" t="s">
        <v>36</v>
      </c>
      <c r="E15" s="15">
        <f>ROUND(2*(E14-$C$7)/$C$8,0)/2+E13</f>
        <v>5046.5</v>
      </c>
    </row>
    <row r="16" spans="1:5" ht="12.75">
      <c r="A16" s="16" t="s">
        <v>4</v>
      </c>
      <c r="B16" s="10"/>
      <c r="C16" s="17">
        <f>+C8+C12</f>
        <v>1.6862078478002385</v>
      </c>
      <c r="D16" s="14" t="s">
        <v>37</v>
      </c>
      <c r="E16" s="24">
        <f>ROUND(2*(E14-$C$15)/$C$16,0)/2+E13</f>
        <v>581.5</v>
      </c>
    </row>
    <row r="17" spans="1:5" ht="13.5" thickBot="1">
      <c r="A17" s="14" t="s">
        <v>27</v>
      </c>
      <c r="B17" s="10"/>
      <c r="C17" s="10">
        <f>COUNT(C21:C2191)</f>
        <v>3</v>
      </c>
      <c r="D17" s="14" t="s">
        <v>31</v>
      </c>
      <c r="E17" s="18">
        <f>+$C$15+$C$16*E16-15018.5-$C$5/24</f>
        <v>44885.34339682917</v>
      </c>
    </row>
    <row r="18" spans="1:5" ht="14.25" thickBot="1" thickTop="1">
      <c r="A18" s="16" t="s">
        <v>5</v>
      </c>
      <c r="B18" s="10"/>
      <c r="C18" s="19">
        <f>+C15</f>
        <v>58922.9177</v>
      </c>
      <c r="D18" s="20">
        <f>+C16</f>
        <v>1.6862078478002385</v>
      </c>
      <c r="E18" s="21" t="s">
        <v>32</v>
      </c>
    </row>
    <row r="19" ht="13.5" thickTop="1"/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46</v>
      </c>
      <c r="J20" s="7" t="s">
        <v>47</v>
      </c>
      <c r="K20" s="7" t="s">
        <v>48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7" t="s">
        <v>34</v>
      </c>
    </row>
    <row r="21" spans="1:17" ht="12.75">
      <c r="A21" t="s">
        <v>39</v>
      </c>
      <c r="C21" s="8">
        <f>C7</f>
        <v>51393.989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0.01065957193001529</v>
      </c>
      <c r="Q21" s="2">
        <f>+C21-15018.5</f>
        <v>36375.489</v>
      </c>
    </row>
    <row r="22" spans="1:17" ht="12.75">
      <c r="A22" s="31" t="s">
        <v>41</v>
      </c>
      <c r="B22" s="32" t="s">
        <v>42</v>
      </c>
      <c r="C22" s="31">
        <v>56086.7161</v>
      </c>
      <c r="D22" s="31">
        <v>0.0006</v>
      </c>
      <c r="E22">
        <f>+(C22-C$7)/C$8</f>
        <v>2783.0192741074584</v>
      </c>
      <c r="F22">
        <f>ROUND(2*E22,0)/2</f>
        <v>2783</v>
      </c>
      <c r="G22">
        <f>+C22-(C$7+F22*C$8)</f>
        <v>0.032499999993888196</v>
      </c>
      <c r="K22">
        <f>+G22</f>
        <v>0.032499999993888196</v>
      </c>
      <c r="O22">
        <f>+C$11+C$12*$F22</f>
        <v>0.032499999993888196</v>
      </c>
      <c r="Q22" s="2">
        <f>+C22-15018.5</f>
        <v>41068.2161</v>
      </c>
    </row>
    <row r="23" spans="1:17" ht="12.75">
      <c r="A23" s="5" t="s">
        <v>44</v>
      </c>
      <c r="C23" s="8">
        <v>58922.9177</v>
      </c>
      <c r="D23" s="8">
        <v>0.0002</v>
      </c>
      <c r="E23">
        <f>+(C23-C$7)/C$8</f>
        <v>4465.027102360335</v>
      </c>
      <c r="F23">
        <f>ROUND(2*E23,0)/2</f>
        <v>4465</v>
      </c>
      <c r="G23">
        <f>+C23-(C$7+F23*C$8)</f>
        <v>0.0456999999951222</v>
      </c>
      <c r="K23">
        <f>+G23</f>
        <v>0.0456999999951222</v>
      </c>
      <c r="O23">
        <f>+C$11+C$12*$F23</f>
        <v>0.0456999999951222</v>
      </c>
      <c r="Q23" s="2">
        <f>+C23-15018.5</f>
        <v>43904.4177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2022-11-18T02:11:59Z</dcterms:modified>
  <cp:category/>
  <cp:version/>
  <cp:contentType/>
  <cp:contentStatus/>
</cp:coreProperties>
</file>