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<sst xmlns="http://schemas.openxmlformats.org/spreadsheetml/2006/main" count="56" uniqueCount="53">
  <si>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</si>
  <si>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</si>
  <si>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</si>
  <si>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</si>
  <si>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</si>
  <si>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</si>
  <si>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</si>
  <si>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</si>
  <si>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</si>
  <si>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</si>
  <si>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</si>
  <si>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</si>
  <si>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</si>
  <si>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</si>
  <si>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</si>
  <si>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</si>
  <si>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</si>
  <si>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</si>
  <si>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</si>
  <si>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</si>
  <si>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</si>
  <si>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</si>
  <si>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</si>
  <si>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</si>
  <si>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</si>
  <si>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</si>
  <si>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</si>
  <si>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</si>
  <si>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</si>
  <si>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</si>
  <si>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</si>
  <si>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</si>
  <si>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</si>
  <si>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</si>
  <si>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</si>
  <si>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</si>
  <si>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</si>
  <si>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</si>
  <si>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</si>
  <si>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</si>
  <si>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</si>
  <si>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</si>
  <si>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</si>
  <si>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G0990-0480</t>
  </si>
  <si>
    <t>GSC 0990-0480</t>
  </si>
  <si>
    <t>G0990-0480_Her.xls</t>
  </si>
  <si>
    <t>EC</t>
  </si>
  <si>
    <t>Her</t>
  </si>
  <si>
    <t>VSX</t>
  </si>
  <si>
    <t>IBVS 5945</t>
  </si>
  <si>
    <t>I</t>
  </si>
  <si>
    <t>IBVS 5992</t>
  </si>
  <si>
    <t>II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</si>
</sst>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20"/>
      <name val="Arial"/>
      <family val="0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22" fontId="7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8" fillId="0" borderId="0" xfId="0" applyFont="1" applyAlignment="1">
      <alignment vertical="top"/>
    </xf>
    <xf numFmtId="0" fontId="10" fillId="0" borderId="0" xfId="0" applyFont="1" applyAlignment="1">
      <alignment horizontal="left"/>
    </xf>
    <xf numFmtId="0" fontId="11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0990-0480 -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A!$D$21:$D$238</c:f>
                <c:numCache>
                  <c:ptCount val="218"/>
                  <c:pt idx="0">
                    <c:v>0</c:v>
                  </c:pt>
                  <c:pt idx="1">
                    <c:v>0.0001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</c:numCache>
              </c:numRef>
            </c:plus>
            <c:minus>
              <c:numRef>
                <c:f>A!$D$21:$D$238</c:f>
                <c:numCache>
                  <c:ptCount val="218"/>
                  <c:pt idx="0">
                    <c:v>0</c:v>
                  </c:pt>
                  <c:pt idx="1">
                    <c:v>0.0001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A!$H$21:$H$998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0.0001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0.0001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A!$I$21:$I$998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0.0001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0.0001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A!$J$21:$J$998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0.0001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0.0001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A!$K$21:$K$998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0.0001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0.0001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A!$L$21:$L$998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0.0001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0.0001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A!$M$21:$M$998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0.0001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0.0001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A!$N$21:$N$998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A!$F$21:$F$998</c:f>
              <c:numCache/>
            </c:numRef>
          </c:xVal>
          <c:yVal>
            <c:numRef>
              <c:f>A!$O$21:$O$998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A!$F$21:$F$998</c:f>
              <c:numCache/>
            </c:numRef>
          </c:xVal>
          <c:yVal>
            <c:numRef>
              <c:f>A!$R$21:$R$998</c:f>
              <c:numCache/>
            </c:numRef>
          </c:yVal>
          <c:smooth val="0"/>
        </c:ser>
        <c:axId val="47988018"/>
        <c:axId val="29238979"/>
      </c:scatterChart>
      <c:valAx>
        <c:axId val="479880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38979"/>
        <c:crosses val="autoZero"/>
        <c:crossBetween val="midCat"/>
        <c:dispUnits/>
      </c:valAx>
      <c:valAx>
        <c:axId val="292389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8801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12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39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44</v>
      </c>
      <c r="E1" t="s">
        <v>45</v>
      </c>
    </row>
    <row r="2" spans="1:6" ht="12.75">
      <c r="A2" t="s">
        <v>24</v>
      </c>
      <c r="B2" t="s">
        <v>46</v>
      </c>
      <c r="C2" s="31" t="s">
        <v>42</v>
      </c>
      <c r="D2" s="3" t="s">
        <v>47</v>
      </c>
      <c r="E2" s="32" t="s">
        <v>43</v>
      </c>
      <c r="F2" t="e">
        <v>#N/A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54998.8064</v>
      </c>
      <c r="D7" s="30" t="s">
        <v>48</v>
      </c>
    </row>
    <row r="8" spans="1:4" ht="12.75">
      <c r="A8" t="s">
        <v>3</v>
      </c>
      <c r="C8" s="8">
        <v>0.3329418687167988</v>
      </c>
      <c r="D8" s="30" t="s">
        <v>48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INTERCEPT(INDIRECT($G$11):G991,INDIRECT($F$11):F991)</f>
        <v>0.009201989453988537</v>
      </c>
      <c r="D11" s="3"/>
      <c r="E11" s="10"/>
      <c r="F11" s="23" t="str">
        <f>"F"&amp;E19</f>
        <v>F22</v>
      </c>
      <c r="G11" s="24" t="str">
        <f>"G"&amp;E19</f>
        <v>G22</v>
      </c>
    </row>
    <row r="12" spans="1:5" ht="12.75">
      <c r="A12" s="10" t="s">
        <v>16</v>
      </c>
      <c r="B12" s="10"/>
      <c r="C12" s="22">
        <f ca="1">SLOPE(INDIRECT($G$11):G991,INDIRECT($F$11):F991)</f>
        <v>-3.90688164571434E-06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59901.67919895833</v>
      </c>
    </row>
    <row r="15" spans="1:5" ht="12.75">
      <c r="A15" s="12" t="s">
        <v>17</v>
      </c>
      <c r="B15" s="10"/>
      <c r="C15" s="13">
        <f>(C7+C11)+(C8+C12)*INT(MAX(F21:F3532))</f>
        <v>55722.62273101907</v>
      </c>
      <c r="D15" s="14" t="s">
        <v>39</v>
      </c>
      <c r="E15" s="15">
        <f>ROUND(2*(E14-$C$7)/$C$8,0)/2+E13</f>
        <v>14727</v>
      </c>
    </row>
    <row r="16" spans="1:5" ht="12.75">
      <c r="A16" s="16" t="s">
        <v>4</v>
      </c>
      <c r="B16" s="10"/>
      <c r="C16" s="17">
        <f>+C8+C12</f>
        <v>0.3329379618351531</v>
      </c>
      <c r="D16" s="14" t="s">
        <v>40</v>
      </c>
      <c r="E16" s="24">
        <f>ROUND(2*(E14-$C$15)/$C$16,0)/2+E13</f>
        <v>12553</v>
      </c>
    </row>
    <row r="17" spans="1:5" ht="13.5" thickBot="1">
      <c r="A17" s="14" t="s">
        <v>30</v>
      </c>
      <c r="B17" s="10"/>
      <c r="C17" s="10">
        <f>COUNT(C21:C2190)</f>
        <v>3</v>
      </c>
      <c r="D17" s="14" t="s">
        <v>34</v>
      </c>
      <c r="E17" s="18">
        <f>+$C$15+$C$16*E16-15018.5-$C$9/24</f>
        <v>44883.88879926909</v>
      </c>
    </row>
    <row r="18" spans="1:5" ht="14.25" thickBot="1" thickTop="1">
      <c r="A18" s="16" t="s">
        <v>5</v>
      </c>
      <c r="B18" s="10"/>
      <c r="C18" s="19">
        <f>+C15</f>
        <v>55722.62273101907</v>
      </c>
      <c r="D18" s="20">
        <f>+C16</f>
        <v>0.3329379618351531</v>
      </c>
      <c r="E18" s="21" t="s">
        <v>35</v>
      </c>
    </row>
    <row r="19" spans="1:19" ht="13.5" thickTop="1">
      <c r="A19" s="25" t="s">
        <v>36</v>
      </c>
      <c r="E19" s="26">
        <v>22</v>
      </c>
      <c r="S19">
        <f>SQRT(SUM(S21:S49)/(COUNT(S21:S49)-1))</f>
        <v>0.00650678914332239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t="str">
        <f>D7</f>
        <v>VSX</v>
      </c>
      <c r="C21" s="8">
        <f>C$7</f>
        <v>54998.8064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0.009201989453988537</v>
      </c>
      <c r="Q21" s="2">
        <f>+C21-15018.5</f>
        <v>39980.3064</v>
      </c>
      <c r="S21">
        <f>+(O21-G21)^2</f>
        <v>8.467660991131625E-05</v>
      </c>
    </row>
    <row r="22" spans="1:19" ht="12.75">
      <c r="A22" s="33" t="s">
        <v>49</v>
      </c>
      <c r="B22" s="34" t="s">
        <v>50</v>
      </c>
      <c r="C22" s="33">
        <v>55312.7761</v>
      </c>
      <c r="D22" s="33">
        <v>0.0001</v>
      </c>
      <c r="E22">
        <f>+(C22-C$7)/C$8</f>
        <v>943.0165728632492</v>
      </c>
      <c r="F22">
        <f>ROUND(2*E22,0)/2</f>
        <v>943</v>
      </c>
      <c r="G22">
        <f>+C22-(C$7+F22*C$8)</f>
        <v>0.005517800062079914</v>
      </c>
      <c r="I22">
        <f>+G22</f>
        <v>0.005517800062079914</v>
      </c>
      <c r="O22">
        <f>+C$11+C$12*$F22</f>
        <v>0.005517800062079914</v>
      </c>
      <c r="Q22" s="2">
        <f>+C22-15018.5</f>
        <v>40294.2761</v>
      </c>
      <c r="S22">
        <f>+(O22-G22)^2</f>
        <v>0</v>
      </c>
    </row>
    <row r="23" spans="1:19" ht="12.75">
      <c r="A23" s="33" t="s">
        <v>51</v>
      </c>
      <c r="B23" s="34" t="s">
        <v>52</v>
      </c>
      <c r="C23" s="33">
        <v>55722.7892</v>
      </c>
      <c r="D23" s="33">
        <v>0.0003</v>
      </c>
      <c r="E23">
        <f>+(C23-C$7)/C$8</f>
        <v>2174.5021219179243</v>
      </c>
      <c r="F23">
        <f>ROUND(2*E23,0)/2</f>
        <v>2174.5</v>
      </c>
      <c r="G23">
        <f>+C23-(C$7+F23*C$8)</f>
        <v>0.0007064753153827041</v>
      </c>
      <c r="I23">
        <f>+G23</f>
        <v>0.0007064753153827041</v>
      </c>
      <c r="O23">
        <f>+C$11+C$12*$F23</f>
        <v>0.0007064753153827041</v>
      </c>
      <c r="Q23" s="2">
        <f>+C23-15018.5</f>
        <v>40704.2892</v>
      </c>
      <c r="S23">
        <f>+(O23-G23)^2</f>
        <v>0</v>
      </c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4" ht="12.75">
      <c r="C33" s="8"/>
      <c r="D33" s="8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2022-11-18T03:18:02Z</dcterms:modified>
  <cp:category/>
  <cp:version/>
  <cp:contentType/>
  <cp:contentStatus/>
</cp:coreProperties>
</file>