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7785" windowHeight="131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<sst xmlns="http://schemas.openxmlformats.org/spreadsheetml/2006/main" count="45" uniqueCount="43">
  <si>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</si>
  <si>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</si>
  <si>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</si>
  <si>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</si>
  <si>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</si>
  <si>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</si>
  <si>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</si>
  <si>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</si>
  <si>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</si>
  <si>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</si>
  <si>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</si>
  <si>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</si>
  <si>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</si>
  <si>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</si>
  <si>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</si>
  <si>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</si>
  <si>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</si>
  <si>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</si>
  <si>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</si>
  <si>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</si>
  <si>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</si>
  <si>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</si>
  <si>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</si>
  <si>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</si>
  <si>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</si>
  <si>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</si>
  <si>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</si>
  <si>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</si>
  <si>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</si>
  <si>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</si>
  <si>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</si>
  <si>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Bull.21</t>
  </si>
  <si>
    <t>B</t>
  </si>
  <si>
    <t>BBSAG</t>
  </si>
  <si>
    <t>AF Hya / gsc 6603-0288</t>
  </si>
  <si>
    <t>EW</t>
  </si>
  <si>
    <t># of data points:</t>
  </si>
  <si>
    <t>JAVSO..42..426</t>
  </si>
  <si>
    <t>I</t>
  </si>
  <si>
    <t>JAVSO</t>
  </si>
  <si>
    <t>My time zone &gt;&gt;&gt;&gt;&gt;</t>
  </si>
  <si>
    <t>(PST=8, PDT=MDT=7, MDT=CST=6, etc.)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</si>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</sst>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JAVSO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5837690"/>
        <c:axId val="9886027"/>
      </c:scatterChart>
      <c:valAx>
        <c:axId val="4583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crossBetween val="midCat"/>
        <c:dispUnits/>
      </c:valAx>
      <c:valAx>
        <c:axId val="988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86825"/>
          <c:w val="0.781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28575</xdr:rowOff>
    </xdr:from>
    <xdr:to>
      <xdr:col>14</xdr:col>
      <xdr:colOff>238125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114800" y="285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6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26</v>
      </c>
      <c r="B2" s="13" t="s">
        <v>35</v>
      </c>
    </row>
    <row r="4" spans="1:4" ht="12.75">
      <c r="A4" s="8" t="s">
        <v>0</v>
      </c>
      <c r="C4" s="3">
        <v>26382.45</v>
      </c>
      <c r="D4" s="4">
        <v>0.5761128</v>
      </c>
    </row>
    <row r="6" ht="12.75">
      <c r="A6" s="8" t="s">
        <v>1</v>
      </c>
    </row>
    <row r="7" spans="1:3" ht="12.75">
      <c r="A7" t="s">
        <v>2</v>
      </c>
      <c r="C7">
        <f>+C4</f>
        <v>26382.45</v>
      </c>
    </row>
    <row r="8" spans="1:3" ht="12.75">
      <c r="A8" t="s">
        <v>3</v>
      </c>
      <c r="C8">
        <f>+D4</f>
        <v>0.5761128</v>
      </c>
    </row>
    <row r="9" spans="1:4" ht="12.75">
      <c r="A9" s="22" t="s">
        <v>40</v>
      </c>
      <c r="B9" s="23"/>
      <c r="C9" s="24">
        <v>-9.5</v>
      </c>
      <c r="D9" s="23" t="s">
        <v>41</v>
      </c>
    </row>
    <row r="10" spans="3:4" ht="13.5" thickBot="1">
      <c r="C10" s="7" t="s">
        <v>21</v>
      </c>
      <c r="D10" s="7" t="s">
        <v>22</v>
      </c>
    </row>
    <row r="11" spans="1:7" ht="12.75">
      <c r="A11" t="s">
        <v>16</v>
      </c>
      <c r="C11" s="27">
        <f ca="1">INTERCEPT(INDIRECT($G$11):G992,INDIRECT($F$11):F992)</f>
        <v>-0.009350498455294814</v>
      </c>
      <c r="D11" s="6"/>
      <c r="F11" s="20" t="str">
        <f>"F"&amp;E19</f>
        <v>F21</v>
      </c>
      <c r="G11" s="21" t="str">
        <f>"G"&amp;E19</f>
        <v>G21</v>
      </c>
    </row>
    <row r="12" spans="1:4" ht="12.75">
      <c r="A12" t="s">
        <v>17</v>
      </c>
      <c r="C12" s="27">
        <f ca="1">SLOPE(INDIRECT($G$11):G992,INDIRECT($F$11):F992)</f>
        <v>1.0633985868193703E-06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5" t="s">
        <v>18</v>
      </c>
      <c r="C15" s="11">
        <f>(C7+C11)+(C8+C12)*INT(MAX(F21:F3533))</f>
        <v>56773.599171503796</v>
      </c>
    </row>
    <row r="16" spans="1:3" ht="12.75">
      <c r="A16" s="8" t="s">
        <v>4</v>
      </c>
      <c r="C16" s="12">
        <f>+C8+C12</f>
        <v>0.5761138633985868</v>
      </c>
    </row>
    <row r="17" spans="1:3" ht="13.5" thickBot="1">
      <c r="A17" s="14" t="s">
        <v>36</v>
      </c>
      <c r="C17">
        <f>COUNT(C21:C2191)</f>
        <v>3</v>
      </c>
    </row>
    <row r="18" spans="1:4" ht="12.75">
      <c r="A18" s="8" t="s">
        <v>5</v>
      </c>
      <c r="C18" s="3">
        <f>+C15</f>
        <v>56773.599171503796</v>
      </c>
      <c r="D18" s="4">
        <f>+C16</f>
        <v>0.5761138633985868</v>
      </c>
    </row>
    <row r="19" spans="1:5" ht="13.5" thickTop="1">
      <c r="A19" s="25" t="s">
        <v>42</v>
      </c>
      <c r="E19" s="26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33</v>
      </c>
      <c r="J20" s="10" t="s">
        <v>39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5">
        <v>26382.45</v>
      </c>
      <c r="D21" s="15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-0.009350498455294814</v>
      </c>
      <c r="Q21" s="2">
        <f>+C21-15018.5</f>
        <v>11363.95</v>
      </c>
    </row>
    <row r="22" spans="1:30" ht="12.75">
      <c r="A22" t="s">
        <v>31</v>
      </c>
      <c r="C22" s="16">
        <v>42478.466</v>
      </c>
      <c r="D22" s="15"/>
      <c r="E22">
        <f>+(C22-C$7)/C$8</f>
        <v>27939.00083455879</v>
      </c>
      <c r="F22">
        <f>ROUND(2*E22,0)/2</f>
        <v>27939</v>
      </c>
      <c r="G22">
        <f>+C22-(C$7+F22*C$8)</f>
        <v>0.0004808000012417324</v>
      </c>
      <c r="I22">
        <f>+G22</f>
        <v>0.0004808000012417324</v>
      </c>
      <c r="O22">
        <f>+C$11+C$12*$F22</f>
        <v>0.020359794661851574</v>
      </c>
      <c r="Q22" s="2">
        <f>+C22-15018.5</f>
        <v>27459.966</v>
      </c>
      <c r="AA22">
        <v>5</v>
      </c>
      <c r="AB22" t="s">
        <v>30</v>
      </c>
      <c r="AD22" t="s">
        <v>32</v>
      </c>
    </row>
    <row r="23" spans="1:17" ht="12.75">
      <c r="A23" s="17" t="s">
        <v>37</v>
      </c>
      <c r="B23" s="18" t="s">
        <v>38</v>
      </c>
      <c r="C23" s="19">
        <v>56773.6097</v>
      </c>
      <c r="D23" s="19">
        <v>0.0002</v>
      </c>
      <c r="E23">
        <f>+(C23-C$7)/C$8</f>
        <v>52752.099415253404</v>
      </c>
      <c r="F23">
        <f>ROUND(2*E23,0)/2</f>
        <v>52752</v>
      </c>
      <c r="G23">
        <f>+C23-(C$7+F23*C$8)</f>
        <v>0.05727440000191564</v>
      </c>
      <c r="J23">
        <f>+G23</f>
        <v>0.05727440000191564</v>
      </c>
      <c r="O23">
        <f>+C$11+C$12*$F23</f>
        <v>0.04674590379660061</v>
      </c>
      <c r="Q23" s="2">
        <f>+C23-15018.5</f>
        <v>41755.1097</v>
      </c>
    </row>
    <row r="24" spans="3:17" ht="12.75">
      <c r="C24" s="15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2022-11-18T03:31:01Z</dcterms:modified>
  <cp:category/>
  <cp:version/>
  <cp:contentType/>
  <cp:contentStatus/>
</cp:coreProperties>
</file>