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<sst xmlns="http://schemas.openxmlformats.org/spreadsheetml/2006/main" count="48" uniqueCount="46">
  <si>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</si>
  <si>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</si>
  <si>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</si>
  <si>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</si>
  <si>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</si>
  <si>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</si>
  <si>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</si>
  <si>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</si>
  <si>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</si>
  <si>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</si>
  <si>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</si>
  <si>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</si>
  <si>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</si>
  <si>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</si>
  <si>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</si>
  <si>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</si>
  <si>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</si>
  <si>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</si>
  <si>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</si>
  <si>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</si>
  <si>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</si>
  <si>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</si>
  <si>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</si>
  <si>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</si>
  <si>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</si>
  <si>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</si>
  <si>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</si>
  <si>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</si>
  <si>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</si>
  <si>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</si>
  <si>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</si>
  <si>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</si>
  <si>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 xml:space="preserve">    </t>
  </si>
  <si>
    <t>Locher K</t>
  </si>
  <si>
    <t>BBSAG Bull.54</t>
  </si>
  <si>
    <t>B</t>
  </si>
  <si>
    <t># of data points:</t>
  </si>
  <si>
    <t>EA/SD</t>
  </si>
  <si>
    <t>EE Hya / gsc 7239-0274?</t>
  </si>
  <si>
    <t>Add cycle</t>
  </si>
  <si>
    <t>JD today</t>
  </si>
  <si>
    <t>Old Cycle</t>
  </si>
  <si>
    <t>New Cycle</t>
  </si>
  <si>
    <t>Next ToM</t>
  </si>
  <si>
    <t>Local time</t>
  </si>
  <si>
    <t>My time zone &gt;?&gt;&gt;&gt;&gt;&gt;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</si>
</sst>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1386947"/>
        <c:axId val="15611612"/>
      </c:scatterChart>
      <c:valAx>
        <c:axId val="6138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crossBetween val="midCat"/>
        <c:dispUnits/>
      </c:valAx>
      <c:valAx>
        <c:axId val="15611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25"/>
          <c:w val="0.9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66675</xdr:rowOff>
    </xdr:from>
    <xdr:to>
      <xdr:col>18</xdr:col>
      <xdr:colOff>114300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6867525" y="666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7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28</v>
      </c>
      <c r="B2" s="14" t="s">
        <v>37</v>
      </c>
    </row>
    <row r="4" spans="1:4" ht="12.75">
      <c r="A4" s="8" t="s">
        <v>0</v>
      </c>
      <c r="C4" s="3">
        <v>28714.238</v>
      </c>
      <c r="D4" s="4">
        <v>1.60236</v>
      </c>
    </row>
    <row r="5" spans="1:3" ht="12.75">
      <c r="A5" s="5" t="s">
        <v>45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28714.238</v>
      </c>
    </row>
    <row r="8" spans="1:3" ht="12.75">
      <c r="A8" t="s">
        <v>3</v>
      </c>
      <c r="C8">
        <f>+D4</f>
        <v>1.60236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16</v>
      </c>
      <c r="C11">
        <f>INTERCEPT(G21:G993,$F21:$F993)</f>
        <v>0</v>
      </c>
      <c r="D11" s="6"/>
    </row>
    <row r="12" spans="1:6" ht="12.75">
      <c r="A12" t="s">
        <v>17</v>
      </c>
      <c r="C12">
        <f>SLOPE(G21:G993,$F21:$F993)</f>
        <v>-2.7571028413633224E-06</v>
      </c>
      <c r="D12" s="6"/>
      <c r="E12" s="17" t="s">
        <v>39</v>
      </c>
      <c r="F12" s="18">
        <v>1</v>
      </c>
    </row>
    <row r="13" spans="1:6" ht="12.75">
      <c r="A13" t="s">
        <v>22</v>
      </c>
      <c r="C13" s="6" t="s">
        <v>14</v>
      </c>
      <c r="D13" s="6"/>
      <c r="E13" s="17" t="s">
        <v>40</v>
      </c>
      <c r="F13" s="19">
        <f ca="1">NOW()+15018.5+$C$5/24</f>
        <v>59901.69869629629</v>
      </c>
    </row>
    <row r="14" spans="1:6" ht="12.75">
      <c r="A14" t="s">
        <v>27</v>
      </c>
      <c r="E14" s="17" t="s">
        <v>41</v>
      </c>
      <c r="F14" s="20">
        <f>ROUND(2*(F13-$C$7)/$C$8,0)/2+F12</f>
        <v>19464.5</v>
      </c>
    </row>
    <row r="15" spans="1:6" ht="12.75">
      <c r="A15" s="5" t="s">
        <v>18</v>
      </c>
      <c r="C15" s="11">
        <f>(C7+C11)+(C8+C12)*INT(MAX(F21:F3533))</f>
        <v>44731.401</v>
      </c>
      <c r="E15" s="17" t="s">
        <v>42</v>
      </c>
      <c r="F15" s="21">
        <f>ROUND(2*(F13-$C$15)/$C$16,0)/2+F12</f>
        <v>9468.5</v>
      </c>
    </row>
    <row r="16" spans="1:6" ht="12.75">
      <c r="A16" s="8" t="s">
        <v>4</v>
      </c>
      <c r="C16" s="12">
        <f>+C8+C12</f>
        <v>1.6023572428971586</v>
      </c>
      <c r="E16" s="17" t="s">
        <v>43</v>
      </c>
      <c r="F16" s="22">
        <f>+$C$15+$C$16*F15-15018.5-$C$5/24</f>
        <v>44885.216387705084</v>
      </c>
    </row>
    <row r="17" spans="1:6" ht="13.5" thickBot="1">
      <c r="A17" s="13" t="s">
        <v>36</v>
      </c>
      <c r="C17">
        <f>COUNT(C21:C2191)</f>
        <v>2</v>
      </c>
      <c r="F17" s="23" t="s">
        <v>44</v>
      </c>
    </row>
    <row r="18" spans="1:4" ht="12.75">
      <c r="A18" s="8" t="s">
        <v>5</v>
      </c>
      <c r="C18" s="3">
        <f>+C15</f>
        <v>44731.401</v>
      </c>
      <c r="D18" s="4">
        <f>+C16</f>
        <v>1.6023572428971586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15</v>
      </c>
    </row>
    <row r="21" spans="1:17" ht="12.75">
      <c r="A21" t="s">
        <v>12</v>
      </c>
      <c r="C21" s="15">
        <v>28714.238</v>
      </c>
      <c r="D21" s="1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13695.738000000001</v>
      </c>
    </row>
    <row r="22" spans="1:30" ht="12.75">
      <c r="A22" t="s">
        <v>34</v>
      </c>
      <c r="C22" s="16">
        <v>44731.401</v>
      </c>
      <c r="D22" s="15"/>
      <c r="E22">
        <f>+(C22-C$7)/C$8</f>
        <v>9995.982800369453</v>
      </c>
      <c r="F22">
        <f>ROUND(2*E22,0)/2</f>
        <v>9996</v>
      </c>
      <c r="G22">
        <f>+C22-(C$7+F22*C$8)</f>
        <v>-0.02756000000226777</v>
      </c>
      <c r="I22">
        <f>+G22</f>
        <v>-0.02756000000226777</v>
      </c>
      <c r="O22">
        <f>+C$11+C$12*$F22</f>
        <v>-0.02756000000226777</v>
      </c>
      <c r="Q22" s="2">
        <f>+C22-15018.5</f>
        <v>29712.900999999998</v>
      </c>
      <c r="AA22">
        <v>6</v>
      </c>
      <c r="AB22" t="s">
        <v>33</v>
      </c>
      <c r="AD22" t="s">
        <v>35</v>
      </c>
    </row>
    <row r="23" spans="3:17" ht="12.75">
      <c r="C23" s="16" t="s">
        <v>32</v>
      </c>
      <c r="D23" s="15"/>
      <c r="Q23" s="2"/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2022-11-18T03:46:19Z</dcterms:modified>
  <cp:category/>
  <cp:version/>
  <cp:contentType/>
  <cp:contentStatus/>
</cp:coreProperties>
</file>