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4289DE4-40BC-43C6-810B-94C8F2C73E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116" i="1" l="1"/>
  <c r="F116" i="1" s="1"/>
  <c r="G116" i="1" s="1"/>
  <c r="K116" i="1" s="1"/>
  <c r="Q116" i="1"/>
  <c r="E115" i="1"/>
  <c r="F115" i="1" s="1"/>
  <c r="G115" i="1" s="1"/>
  <c r="K115" i="1" s="1"/>
  <c r="Q115" i="1"/>
  <c r="E109" i="1"/>
  <c r="F109" i="1" s="1"/>
  <c r="G109" i="1" s="1"/>
  <c r="K109" i="1" s="1"/>
  <c r="Q109" i="1"/>
  <c r="E114" i="1"/>
  <c r="F114" i="1" s="1"/>
  <c r="G114" i="1" s="1"/>
  <c r="K114" i="1" s="1"/>
  <c r="Q114" i="1"/>
  <c r="E110" i="1"/>
  <c r="F110" i="1" s="1"/>
  <c r="G110" i="1" s="1"/>
  <c r="K110" i="1" s="1"/>
  <c r="Q110" i="1"/>
  <c r="Q105" i="1"/>
  <c r="E111" i="1"/>
  <c r="F111" i="1"/>
  <c r="G111" i="1" s="1"/>
  <c r="K111" i="1" s="1"/>
  <c r="Q111" i="1"/>
  <c r="Q113" i="1"/>
  <c r="E95" i="1"/>
  <c r="F95" i="1" s="1"/>
  <c r="G95" i="1" s="1"/>
  <c r="K95" i="1" s="1"/>
  <c r="E98" i="1"/>
  <c r="F98" i="1" s="1"/>
  <c r="G98" i="1" s="1"/>
  <c r="K98" i="1" s="1"/>
  <c r="Q112" i="1"/>
  <c r="Q98" i="1"/>
  <c r="Q99" i="1"/>
  <c r="Q100" i="1"/>
  <c r="Q101" i="1"/>
  <c r="Q102" i="1"/>
  <c r="Q106" i="1"/>
  <c r="Q107" i="1"/>
  <c r="Q104" i="1"/>
  <c r="Q96" i="1"/>
  <c r="Q103" i="1"/>
  <c r="Q108" i="1"/>
  <c r="D9" i="1"/>
  <c r="C9" i="1"/>
  <c r="E78" i="1"/>
  <c r="F78" i="1" s="1"/>
  <c r="G78" i="1" s="1"/>
  <c r="K78" i="1" s="1"/>
  <c r="Q95" i="1"/>
  <c r="C7" i="1"/>
  <c r="E105" i="1"/>
  <c r="F105" i="1" s="1"/>
  <c r="G105" i="1" s="1"/>
  <c r="K105" i="1" s="1"/>
  <c r="E113" i="1"/>
  <c r="F113" i="1" s="1"/>
  <c r="G113" i="1" s="1"/>
  <c r="K113" i="1" s="1"/>
  <c r="C8" i="1"/>
  <c r="E90" i="1"/>
  <c r="F90" i="1" s="1"/>
  <c r="G90" i="1" s="1"/>
  <c r="K90" i="1" s="1"/>
  <c r="Q23" i="1"/>
  <c r="Q49" i="1"/>
  <c r="Q71" i="1"/>
  <c r="Q74" i="1"/>
  <c r="Q77" i="1"/>
  <c r="Q78" i="1"/>
  <c r="Q80" i="1"/>
  <c r="Q81" i="1"/>
  <c r="Q82" i="1"/>
  <c r="Q89" i="1"/>
  <c r="Q97" i="1"/>
  <c r="G80" i="2"/>
  <c r="C80" i="2"/>
  <c r="G69" i="2"/>
  <c r="C69" i="2"/>
  <c r="G79" i="2"/>
  <c r="C79" i="2"/>
  <c r="G68" i="2"/>
  <c r="C68" i="2"/>
  <c r="G67" i="2"/>
  <c r="C67" i="2"/>
  <c r="G66" i="2"/>
  <c r="C66" i="2"/>
  <c r="G65" i="2"/>
  <c r="C65" i="2"/>
  <c r="E65" i="2"/>
  <c r="G64" i="2"/>
  <c r="C64" i="2"/>
  <c r="G63" i="2"/>
  <c r="C63" i="2"/>
  <c r="G78" i="2"/>
  <c r="C78" i="2"/>
  <c r="G77" i="2"/>
  <c r="C77" i="2"/>
  <c r="G76" i="2"/>
  <c r="C76" i="2"/>
  <c r="G62" i="2"/>
  <c r="C62" i="2"/>
  <c r="E62" i="2"/>
  <c r="G75" i="2"/>
  <c r="C75" i="2"/>
  <c r="G74" i="2"/>
  <c r="C74" i="2"/>
  <c r="G61" i="2"/>
  <c r="C61" i="2"/>
  <c r="G60" i="2"/>
  <c r="C60" i="2"/>
  <c r="G73" i="2"/>
  <c r="C73" i="2"/>
  <c r="G59" i="2"/>
  <c r="C59" i="2"/>
  <c r="E59" i="2"/>
  <c r="G58" i="2"/>
  <c r="C58" i="2"/>
  <c r="G72" i="2"/>
  <c r="C72" i="2"/>
  <c r="G57" i="2"/>
  <c r="C57" i="2"/>
  <c r="G56" i="2"/>
  <c r="C56" i="2"/>
  <c r="G55" i="2"/>
  <c r="C55" i="2"/>
  <c r="G54" i="2"/>
  <c r="C54" i="2"/>
  <c r="E54" i="2"/>
  <c r="G53" i="2"/>
  <c r="C53" i="2"/>
  <c r="G52" i="2"/>
  <c r="C52" i="2"/>
  <c r="G51" i="2"/>
  <c r="C51" i="2"/>
  <c r="G50" i="2"/>
  <c r="C50" i="2"/>
  <c r="G49" i="2"/>
  <c r="C49" i="2"/>
  <c r="E62" i="1"/>
  <c r="F62" i="1" s="1"/>
  <c r="G62" i="1" s="1"/>
  <c r="I62" i="1" s="1"/>
  <c r="G48" i="2"/>
  <c r="C48" i="2"/>
  <c r="E61" i="1"/>
  <c r="E48" i="2" s="1"/>
  <c r="G47" i="2"/>
  <c r="C47" i="2"/>
  <c r="E47" i="2"/>
  <c r="E60" i="1"/>
  <c r="G46" i="2"/>
  <c r="C46" i="2"/>
  <c r="G45" i="2"/>
  <c r="C45" i="2"/>
  <c r="E45" i="2"/>
  <c r="E58" i="1"/>
  <c r="G44" i="2"/>
  <c r="C44" i="2"/>
  <c r="E44" i="2"/>
  <c r="E57" i="1"/>
  <c r="F57" i="1" s="1"/>
  <c r="G57" i="1" s="1"/>
  <c r="I57" i="1" s="1"/>
  <c r="G43" i="2"/>
  <c r="C43" i="2"/>
  <c r="E56" i="1"/>
  <c r="E43" i="2" s="1"/>
  <c r="G42" i="2"/>
  <c r="C42" i="2"/>
  <c r="E42" i="2"/>
  <c r="E55" i="1"/>
  <c r="F55" i="1" s="1"/>
  <c r="G55" i="1" s="1"/>
  <c r="I55" i="1" s="1"/>
  <c r="G41" i="2"/>
  <c r="C41" i="2"/>
  <c r="E54" i="1"/>
  <c r="F54" i="1" s="1"/>
  <c r="G54" i="1" s="1"/>
  <c r="I54" i="1" s="1"/>
  <c r="G40" i="2"/>
  <c r="C40" i="2"/>
  <c r="E40" i="2"/>
  <c r="E53" i="1"/>
  <c r="F53" i="1"/>
  <c r="G53" i="1" s="1"/>
  <c r="I53" i="1" s="1"/>
  <c r="G39" i="2"/>
  <c r="C39" i="2"/>
  <c r="E39" i="2"/>
  <c r="E52" i="1"/>
  <c r="G38" i="2"/>
  <c r="C38" i="2"/>
  <c r="E38" i="2"/>
  <c r="E51" i="1"/>
  <c r="F51" i="1"/>
  <c r="G51" i="1" s="1"/>
  <c r="J51" i="1" s="1"/>
  <c r="G37" i="2"/>
  <c r="C37" i="2"/>
  <c r="E37" i="2"/>
  <c r="E50" i="1"/>
  <c r="G71" i="2"/>
  <c r="C71" i="2"/>
  <c r="G36" i="2"/>
  <c r="C36" i="2"/>
  <c r="E48" i="1"/>
  <c r="G35" i="2"/>
  <c r="C35" i="2"/>
  <c r="E35" i="2"/>
  <c r="E47" i="1"/>
  <c r="G34" i="2"/>
  <c r="C34" i="2"/>
  <c r="G33" i="2"/>
  <c r="C33" i="2"/>
  <c r="G32" i="2"/>
  <c r="C32" i="2"/>
  <c r="E32" i="2"/>
  <c r="G31" i="2"/>
  <c r="C31" i="2"/>
  <c r="G30" i="2"/>
  <c r="C30" i="2"/>
  <c r="G29" i="2"/>
  <c r="C29" i="2"/>
  <c r="E29" i="2"/>
  <c r="E41" i="1"/>
  <c r="F41" i="1" s="1"/>
  <c r="G41" i="1" s="1"/>
  <c r="J41" i="1" s="1"/>
  <c r="G28" i="2"/>
  <c r="C28" i="2"/>
  <c r="G27" i="2"/>
  <c r="C27" i="2"/>
  <c r="G26" i="2"/>
  <c r="C26" i="2"/>
  <c r="E26" i="2"/>
  <c r="E38" i="1"/>
  <c r="G25" i="2"/>
  <c r="C25" i="2"/>
  <c r="E25" i="2"/>
  <c r="G24" i="2"/>
  <c r="C24" i="2"/>
  <c r="E24" i="2"/>
  <c r="G23" i="2"/>
  <c r="C23" i="2"/>
  <c r="G22" i="2"/>
  <c r="C22" i="2"/>
  <c r="E22" i="2"/>
  <c r="E34" i="1"/>
  <c r="G21" i="2"/>
  <c r="C21" i="2"/>
  <c r="E21" i="2"/>
  <c r="E33" i="1"/>
  <c r="F33" i="1" s="1"/>
  <c r="G33" i="1" s="1"/>
  <c r="J33" i="1" s="1"/>
  <c r="G20" i="2"/>
  <c r="C20" i="2"/>
  <c r="E20" i="2"/>
  <c r="E32" i="1"/>
  <c r="G19" i="2"/>
  <c r="C19" i="2"/>
  <c r="E19" i="2"/>
  <c r="E31" i="1"/>
  <c r="G18" i="2"/>
  <c r="C18" i="2"/>
  <c r="E18" i="2"/>
  <c r="E30" i="1"/>
  <c r="G17" i="2"/>
  <c r="C17" i="2"/>
  <c r="E29" i="1"/>
  <c r="F29" i="1" s="1"/>
  <c r="G29" i="1" s="1"/>
  <c r="J29" i="1" s="1"/>
  <c r="G16" i="2"/>
  <c r="C16" i="2"/>
  <c r="E16" i="2"/>
  <c r="E28" i="1"/>
  <c r="G15" i="2"/>
  <c r="C15" i="2"/>
  <c r="E27" i="1"/>
  <c r="E15" i="2" s="1"/>
  <c r="G14" i="2"/>
  <c r="C14" i="2"/>
  <c r="E14" i="2"/>
  <c r="E26" i="1"/>
  <c r="F26" i="1" s="1"/>
  <c r="G26" i="1" s="1"/>
  <c r="J26" i="1" s="1"/>
  <c r="G13" i="2"/>
  <c r="C13" i="2"/>
  <c r="E25" i="1"/>
  <c r="E13" i="2" s="1"/>
  <c r="G12" i="2"/>
  <c r="C12" i="2"/>
  <c r="E12" i="2"/>
  <c r="E24" i="1"/>
  <c r="G70" i="2"/>
  <c r="C70" i="2"/>
  <c r="G11" i="2"/>
  <c r="C11" i="2"/>
  <c r="E11" i="2"/>
  <c r="E21" i="1"/>
  <c r="F21" i="1" s="1"/>
  <c r="G21" i="1" s="1"/>
  <c r="J21" i="1" s="1"/>
  <c r="H80" i="2"/>
  <c r="B80" i="2"/>
  <c r="F80" i="2"/>
  <c r="D80" i="2"/>
  <c r="A80" i="2"/>
  <c r="H69" i="2"/>
  <c r="B69" i="2"/>
  <c r="F69" i="2"/>
  <c r="D69" i="2"/>
  <c r="A69" i="2"/>
  <c r="H79" i="2"/>
  <c r="B79" i="2"/>
  <c r="F79" i="2"/>
  <c r="D79" i="2"/>
  <c r="A79" i="2"/>
  <c r="H68" i="2"/>
  <c r="B68" i="2"/>
  <c r="D68" i="2"/>
  <c r="A68" i="2"/>
  <c r="H67" i="2"/>
  <c r="B67" i="2"/>
  <c r="D67" i="2"/>
  <c r="A67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78" i="2"/>
  <c r="B78" i="2"/>
  <c r="D78" i="2"/>
  <c r="A78" i="2"/>
  <c r="H77" i="2"/>
  <c r="B77" i="2"/>
  <c r="D77" i="2"/>
  <c r="A77" i="2"/>
  <c r="H76" i="2"/>
  <c r="B76" i="2"/>
  <c r="D76" i="2"/>
  <c r="A76" i="2"/>
  <c r="H62" i="2"/>
  <c r="B62" i="2"/>
  <c r="D62" i="2"/>
  <c r="A62" i="2"/>
  <c r="H75" i="2"/>
  <c r="B75" i="2"/>
  <c r="D75" i="2"/>
  <c r="A75" i="2"/>
  <c r="H74" i="2"/>
  <c r="B74" i="2"/>
  <c r="D74" i="2"/>
  <c r="A74" i="2"/>
  <c r="H61" i="2"/>
  <c r="B61" i="2"/>
  <c r="D61" i="2"/>
  <c r="A61" i="2"/>
  <c r="H60" i="2"/>
  <c r="B60" i="2"/>
  <c r="D60" i="2"/>
  <c r="A60" i="2"/>
  <c r="H73" i="2"/>
  <c r="B73" i="2"/>
  <c r="D73" i="2"/>
  <c r="A73" i="2"/>
  <c r="H59" i="2"/>
  <c r="B59" i="2"/>
  <c r="D59" i="2"/>
  <c r="A59" i="2"/>
  <c r="H58" i="2"/>
  <c r="B58" i="2"/>
  <c r="D58" i="2"/>
  <c r="A58" i="2"/>
  <c r="H72" i="2"/>
  <c r="B72" i="2"/>
  <c r="D72" i="2"/>
  <c r="A72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D53" i="2"/>
  <c r="A53" i="2"/>
  <c r="H52" i="2"/>
  <c r="B52" i="2"/>
  <c r="D52" i="2"/>
  <c r="A52" i="2"/>
  <c r="H51" i="2"/>
  <c r="B51" i="2"/>
  <c r="D51" i="2"/>
  <c r="A51" i="2"/>
  <c r="H50" i="2"/>
  <c r="B50" i="2"/>
  <c r="D50" i="2"/>
  <c r="A50" i="2"/>
  <c r="H49" i="2"/>
  <c r="B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71" i="2"/>
  <c r="B71" i="2"/>
  <c r="D71" i="2"/>
  <c r="A71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70" i="2"/>
  <c r="B70" i="2"/>
  <c r="D70" i="2"/>
  <c r="A70" i="2"/>
  <c r="H11" i="2"/>
  <c r="B11" i="2"/>
  <c r="D11" i="2"/>
  <c r="A11" i="2"/>
  <c r="Q93" i="1"/>
  <c r="F48" i="1"/>
  <c r="G48" i="1" s="1"/>
  <c r="I48" i="1" s="1"/>
  <c r="F50" i="1"/>
  <c r="G50" i="1" s="1"/>
  <c r="J50" i="1" s="1"/>
  <c r="F52" i="1"/>
  <c r="G52" i="1" s="1"/>
  <c r="J52" i="1" s="1"/>
  <c r="F58" i="1"/>
  <c r="G58" i="1" s="1"/>
  <c r="J58" i="1" s="1"/>
  <c r="F60" i="1"/>
  <c r="G60" i="1"/>
  <c r="I60" i="1" s="1"/>
  <c r="F61" i="1"/>
  <c r="G61" i="1"/>
  <c r="I61" i="1" s="1"/>
  <c r="Q92" i="1"/>
  <c r="Q91" i="1"/>
  <c r="Q90" i="1"/>
  <c r="Q94" i="1"/>
  <c r="Q75" i="1"/>
  <c r="Q83" i="1"/>
  <c r="Q84" i="1"/>
  <c r="Q85" i="1"/>
  <c r="Q86" i="1"/>
  <c r="Q88" i="1"/>
  <c r="E22" i="1"/>
  <c r="F22" i="1"/>
  <c r="G22" i="1" s="1"/>
  <c r="H22" i="1" s="1"/>
  <c r="F24" i="1"/>
  <c r="G24" i="1" s="1"/>
  <c r="J24" i="1" s="1"/>
  <c r="F28" i="1"/>
  <c r="G28" i="1" s="1"/>
  <c r="J28" i="1" s="1"/>
  <c r="F30" i="1"/>
  <c r="G30" i="1"/>
  <c r="J30" i="1" s="1"/>
  <c r="F31" i="1"/>
  <c r="G31" i="1" s="1"/>
  <c r="J31" i="1" s="1"/>
  <c r="F32" i="1"/>
  <c r="G32" i="1" s="1"/>
  <c r="J32" i="1" s="1"/>
  <c r="F34" i="1"/>
  <c r="G34" i="1" s="1"/>
  <c r="J34" i="1" s="1"/>
  <c r="F38" i="1"/>
  <c r="G38" i="1" s="1"/>
  <c r="J38" i="1" s="1"/>
  <c r="F47" i="1"/>
  <c r="G47" i="1" s="1"/>
  <c r="I47" i="1" s="1"/>
  <c r="Q87" i="1"/>
  <c r="F16" i="1"/>
  <c r="F17" i="1" s="1"/>
  <c r="C17" i="1"/>
  <c r="Q79" i="1"/>
  <c r="Q29" i="1"/>
  <c r="Q72" i="1"/>
  <c r="Q76" i="1"/>
  <c r="Q73" i="1"/>
  <c r="Q70" i="1"/>
  <c r="Q21" i="1"/>
  <c r="Q24" i="1"/>
  <c r="Q25" i="1"/>
  <c r="Q26" i="1"/>
  <c r="Q27" i="1"/>
  <c r="Q28" i="1"/>
  <c r="Q30" i="1"/>
  <c r="Q31" i="1"/>
  <c r="Q32" i="1"/>
  <c r="Q33" i="1"/>
  <c r="Q34" i="1"/>
  <c r="Q38" i="1"/>
  <c r="Q41" i="1"/>
  <c r="Q50" i="1"/>
  <c r="Q51" i="1"/>
  <c r="Q52" i="1"/>
  <c r="Q56" i="1"/>
  <c r="Q58" i="1"/>
  <c r="Q59" i="1"/>
  <c r="Q35" i="1"/>
  <c r="Q36" i="1"/>
  <c r="Q37" i="1"/>
  <c r="Q39" i="1"/>
  <c r="Q40" i="1"/>
  <c r="Q42" i="1"/>
  <c r="Q43" i="1"/>
  <c r="Q44" i="1"/>
  <c r="Q45" i="1"/>
  <c r="Q46" i="1"/>
  <c r="Q47" i="1"/>
  <c r="Q48" i="1"/>
  <c r="Q53" i="1"/>
  <c r="Q54" i="1"/>
  <c r="Q55" i="1"/>
  <c r="Q57" i="1"/>
  <c r="Q60" i="1"/>
  <c r="Q61" i="1"/>
  <c r="Q62" i="1"/>
  <c r="Q63" i="1"/>
  <c r="Q64" i="1"/>
  <c r="Q65" i="1"/>
  <c r="Q66" i="1"/>
  <c r="Q67" i="1"/>
  <c r="Q68" i="1"/>
  <c r="Q69" i="1"/>
  <c r="Q22" i="1"/>
  <c r="E82" i="1"/>
  <c r="F82" i="1" s="1"/>
  <c r="G82" i="1" s="1"/>
  <c r="K82" i="1" s="1"/>
  <c r="E77" i="1"/>
  <c r="E74" i="2" s="1"/>
  <c r="F77" i="1"/>
  <c r="G77" i="1" s="1"/>
  <c r="K77" i="1" s="1"/>
  <c r="E70" i="1"/>
  <c r="E57" i="2" s="1"/>
  <c r="E81" i="1"/>
  <c r="E77" i="2" s="1"/>
  <c r="E74" i="1"/>
  <c r="F74" i="1" s="1"/>
  <c r="G74" i="1" s="1"/>
  <c r="K74" i="1" s="1"/>
  <c r="E69" i="1"/>
  <c r="E56" i="2" s="1"/>
  <c r="E80" i="1"/>
  <c r="F80" i="1" s="1"/>
  <c r="G80" i="1" s="1"/>
  <c r="K80" i="1" s="1"/>
  <c r="E71" i="1"/>
  <c r="E72" i="2" s="1"/>
  <c r="E59" i="1"/>
  <c r="F59" i="1" s="1"/>
  <c r="G59" i="1" s="1"/>
  <c r="J59" i="1" s="1"/>
  <c r="E46" i="1"/>
  <c r="E34" i="2" s="1"/>
  <c r="E45" i="1"/>
  <c r="E33" i="2" s="1"/>
  <c r="E44" i="1"/>
  <c r="F44" i="1"/>
  <c r="G44" i="1" s="1"/>
  <c r="I44" i="1" s="1"/>
  <c r="E43" i="1"/>
  <c r="E31" i="2" s="1"/>
  <c r="E42" i="1"/>
  <c r="E40" i="1"/>
  <c r="E28" i="2" s="1"/>
  <c r="E39" i="1"/>
  <c r="F39" i="1"/>
  <c r="G39" i="1" s="1"/>
  <c r="I39" i="1" s="1"/>
  <c r="E37" i="1"/>
  <c r="F37" i="1" s="1"/>
  <c r="G37" i="1" s="1"/>
  <c r="I37" i="1" s="1"/>
  <c r="E36" i="1"/>
  <c r="E35" i="1"/>
  <c r="F35" i="1" s="1"/>
  <c r="G35" i="1" s="1"/>
  <c r="I35" i="1" s="1"/>
  <c r="E68" i="1"/>
  <c r="E55" i="2" s="1"/>
  <c r="E67" i="1"/>
  <c r="F67" i="1" s="1"/>
  <c r="G67" i="1" s="1"/>
  <c r="J67" i="1" s="1"/>
  <c r="E64" i="1"/>
  <c r="E51" i="2" s="1"/>
  <c r="E63" i="1"/>
  <c r="E50" i="2" s="1"/>
  <c r="F63" i="1"/>
  <c r="G63" i="1" s="1"/>
  <c r="J63" i="1" s="1"/>
  <c r="E66" i="1"/>
  <c r="E53" i="2" s="1"/>
  <c r="E65" i="1"/>
  <c r="E52" i="2" s="1"/>
  <c r="E75" i="1"/>
  <c r="E60" i="2" s="1"/>
  <c r="E88" i="1"/>
  <c r="E68" i="2" s="1"/>
  <c r="E86" i="1"/>
  <c r="F86" i="1" s="1"/>
  <c r="G86" i="1" s="1"/>
  <c r="K86" i="1" s="1"/>
  <c r="E85" i="1"/>
  <c r="F85" i="1"/>
  <c r="G85" i="1" s="1"/>
  <c r="K85" i="1" s="1"/>
  <c r="E84" i="1"/>
  <c r="F84" i="1" s="1"/>
  <c r="G84" i="1" s="1"/>
  <c r="K84" i="1" s="1"/>
  <c r="E83" i="1"/>
  <c r="F83" i="1"/>
  <c r="G83" i="1" s="1"/>
  <c r="K83" i="1" s="1"/>
  <c r="E87" i="1"/>
  <c r="F87" i="1" s="1"/>
  <c r="G87" i="1" s="1"/>
  <c r="K87" i="1" s="1"/>
  <c r="E79" i="1"/>
  <c r="F79" i="1"/>
  <c r="G79" i="1" s="1"/>
  <c r="K79" i="1" s="1"/>
  <c r="E76" i="1"/>
  <c r="F76" i="1" s="1"/>
  <c r="G76" i="1" s="1"/>
  <c r="K76" i="1" s="1"/>
  <c r="E73" i="1"/>
  <c r="F73" i="1"/>
  <c r="G73" i="1" s="1"/>
  <c r="K73" i="1" s="1"/>
  <c r="F65" i="1"/>
  <c r="G65" i="1" s="1"/>
  <c r="J65" i="1" s="1"/>
  <c r="F64" i="1"/>
  <c r="G64" i="1" s="1"/>
  <c r="J64" i="1" s="1"/>
  <c r="F36" i="1"/>
  <c r="G36" i="1" s="1"/>
  <c r="I36" i="1" s="1"/>
  <c r="E30" i="2"/>
  <c r="F42" i="1"/>
  <c r="G42" i="1"/>
  <c r="I42" i="1" s="1"/>
  <c r="F88" i="1"/>
  <c r="G88" i="1"/>
  <c r="K88" i="1" s="1"/>
  <c r="E27" i="2"/>
  <c r="F68" i="1"/>
  <c r="G68" i="1" s="1"/>
  <c r="J68" i="1" s="1"/>
  <c r="E17" i="2"/>
  <c r="E36" i="2"/>
  <c r="E100" i="1"/>
  <c r="F100" i="1"/>
  <c r="G100" i="1" s="1"/>
  <c r="K100" i="1" s="1"/>
  <c r="E92" i="1"/>
  <c r="F92" i="1" s="1"/>
  <c r="G92" i="1" s="1"/>
  <c r="K92" i="1" s="1"/>
  <c r="E106" i="1"/>
  <c r="F106" i="1"/>
  <c r="G106" i="1" s="1"/>
  <c r="K106" i="1" s="1"/>
  <c r="E97" i="1"/>
  <c r="F97" i="1" s="1"/>
  <c r="G97" i="1" s="1"/>
  <c r="J97" i="1" s="1"/>
  <c r="E89" i="1"/>
  <c r="E79" i="2" s="1"/>
  <c r="F89" i="1"/>
  <c r="G89" i="1" s="1"/>
  <c r="K89" i="1" s="1"/>
  <c r="E102" i="1"/>
  <c r="F102" i="1" s="1"/>
  <c r="G102" i="1" s="1"/>
  <c r="K102" i="1" s="1"/>
  <c r="E94" i="1"/>
  <c r="E69" i="2" s="1"/>
  <c r="F94" i="1"/>
  <c r="G94" i="1" s="1"/>
  <c r="J94" i="1" s="1"/>
  <c r="E108" i="1"/>
  <c r="F108" i="1" s="1"/>
  <c r="G108" i="1" s="1"/>
  <c r="K108" i="1" s="1"/>
  <c r="E99" i="1"/>
  <c r="F99" i="1"/>
  <c r="G99" i="1" s="1"/>
  <c r="K99" i="1" s="1"/>
  <c r="E91" i="1"/>
  <c r="F91" i="1" s="1"/>
  <c r="G91" i="1" s="1"/>
  <c r="K91" i="1" s="1"/>
  <c r="E104" i="1"/>
  <c r="F104" i="1"/>
  <c r="G104" i="1" s="1"/>
  <c r="K104" i="1" s="1"/>
  <c r="E96" i="1"/>
  <c r="F96" i="1" s="1"/>
  <c r="G96" i="1" s="1"/>
  <c r="K96" i="1" s="1"/>
  <c r="E49" i="1"/>
  <c r="F49" i="1"/>
  <c r="G49" i="1" s="1"/>
  <c r="I49" i="1" s="1"/>
  <c r="E101" i="1"/>
  <c r="F101" i="1" s="1"/>
  <c r="G101" i="1" s="1"/>
  <c r="K101" i="1" s="1"/>
  <c r="E93" i="1"/>
  <c r="F93" i="1"/>
  <c r="G93" i="1" s="1"/>
  <c r="K93" i="1" s="1"/>
  <c r="E112" i="1"/>
  <c r="F112" i="1" s="1"/>
  <c r="G112" i="1" s="1"/>
  <c r="K112" i="1" s="1"/>
  <c r="E71" i="2"/>
  <c r="E70" i="2"/>
  <c r="E23" i="1"/>
  <c r="F23" i="1"/>
  <c r="G23" i="1" s="1"/>
  <c r="I23" i="1" s="1"/>
  <c r="F70" i="1"/>
  <c r="G70" i="1" s="1"/>
  <c r="J70" i="1" s="1"/>
  <c r="E72" i="1"/>
  <c r="E58" i="2" s="1"/>
  <c r="E107" i="1"/>
  <c r="F107" i="1"/>
  <c r="G107" i="1" s="1"/>
  <c r="K107" i="1" s="1"/>
  <c r="E63" i="2"/>
  <c r="E103" i="1"/>
  <c r="F103" i="1" s="1"/>
  <c r="G103" i="1" s="1"/>
  <c r="K103" i="1" s="1"/>
  <c r="C11" i="1"/>
  <c r="C12" i="1"/>
  <c r="O116" i="1" l="1"/>
  <c r="O115" i="1"/>
  <c r="E61" i="2"/>
  <c r="F72" i="1"/>
  <c r="G72" i="1" s="1"/>
  <c r="J72" i="1" s="1"/>
  <c r="F46" i="1"/>
  <c r="G46" i="1" s="1"/>
  <c r="I46" i="1" s="1"/>
  <c r="F66" i="1"/>
  <c r="G66" i="1" s="1"/>
  <c r="J66" i="1" s="1"/>
  <c r="F43" i="1"/>
  <c r="G43" i="1" s="1"/>
  <c r="I43" i="1" s="1"/>
  <c r="F45" i="1"/>
  <c r="G45" i="1" s="1"/>
  <c r="I45" i="1" s="1"/>
  <c r="E41" i="2"/>
  <c r="E49" i="2"/>
  <c r="E78" i="2"/>
  <c r="F71" i="1"/>
  <c r="G71" i="1" s="1"/>
  <c r="K71" i="1" s="1"/>
  <c r="F69" i="1"/>
  <c r="G69" i="1" s="1"/>
  <c r="J69" i="1" s="1"/>
  <c r="F81" i="1"/>
  <c r="G81" i="1" s="1"/>
  <c r="K81" i="1" s="1"/>
  <c r="F27" i="1"/>
  <c r="G27" i="1" s="1"/>
  <c r="J27" i="1" s="1"/>
  <c r="F56" i="1"/>
  <c r="G56" i="1" s="1"/>
  <c r="J56" i="1" s="1"/>
  <c r="F25" i="1"/>
  <c r="G25" i="1" s="1"/>
  <c r="J25" i="1" s="1"/>
  <c r="E46" i="2"/>
  <c r="E80" i="2"/>
  <c r="E76" i="2"/>
  <c r="E66" i="2"/>
  <c r="E64" i="2"/>
  <c r="F75" i="1"/>
  <c r="G75" i="1" s="1"/>
  <c r="K75" i="1" s="1"/>
  <c r="F40" i="1"/>
  <c r="G40" i="1" s="1"/>
  <c r="I40" i="1" s="1"/>
  <c r="E75" i="2"/>
  <c r="E73" i="2"/>
  <c r="E23" i="2"/>
  <c r="E67" i="2"/>
  <c r="O114" i="1"/>
  <c r="O109" i="1"/>
  <c r="C16" i="1"/>
  <c r="D18" i="1" s="1"/>
  <c r="O100" i="1"/>
  <c r="O102" i="1"/>
  <c r="O112" i="1"/>
  <c r="O101" i="1"/>
  <c r="O97" i="1"/>
  <c r="O111" i="1"/>
  <c r="O105" i="1"/>
  <c r="O98" i="1"/>
  <c r="O95" i="1"/>
  <c r="O90" i="1"/>
  <c r="O104" i="1"/>
  <c r="O107" i="1"/>
  <c r="O88" i="1"/>
  <c r="O86" i="1"/>
  <c r="O113" i="1"/>
  <c r="O108" i="1"/>
  <c r="O96" i="1"/>
  <c r="O89" i="1"/>
  <c r="O87" i="1"/>
  <c r="O106" i="1"/>
  <c r="O103" i="1"/>
  <c r="O93" i="1"/>
  <c r="C15" i="1"/>
  <c r="O94" i="1"/>
  <c r="O91" i="1"/>
  <c r="O110" i="1"/>
  <c r="O92" i="1"/>
  <c r="O99" i="1"/>
  <c r="C18" i="1" l="1"/>
  <c r="F18" i="1"/>
  <c r="F19" i="1" s="1"/>
</calcChain>
</file>

<file path=xl/sharedStrings.xml><?xml version="1.0" encoding="utf-8"?>
<sst xmlns="http://schemas.openxmlformats.org/spreadsheetml/2006/main" count="820" uniqueCount="396">
  <si>
    <t>VSB-66</t>
  </si>
  <si>
    <t>VSB-063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</si>
  <si>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</si>
  <si>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</si>
  <si>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</si>
  <si>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</si>
  <si>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</si>
  <si>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</si>
  <si>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</si>
  <si>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</si>
  <si>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</si>
  <si>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</si>
  <si>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</si>
  <si>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</si>
  <si>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</si>
  <si>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</si>
  <si>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</si>
  <si>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</si>
  <si>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</si>
  <si>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</si>
  <si>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</si>
  <si>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</si>
  <si>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</si>
  <si>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</si>
  <si>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</si>
  <si>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</si>
  <si>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</si>
  <si>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</si>
  <si>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</si>
  <si>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</si>
  <si>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Diethelm R</t>
  </si>
  <si>
    <t>BBSAG Bull...17</t>
  </si>
  <si>
    <t>B</t>
  </si>
  <si>
    <t>BBSAG Bull...18</t>
  </si>
  <si>
    <t>Locher K</t>
  </si>
  <si>
    <t>BBSAG Bull...28</t>
  </si>
  <si>
    <t>BBSAG Bull...29</t>
  </si>
  <si>
    <t>BBSAG Bull.2</t>
  </si>
  <si>
    <t>v</t>
  </si>
  <si>
    <t>Peter H</t>
  </si>
  <si>
    <t>BBSAG Bull.3</t>
  </si>
  <si>
    <t>BBSAG Bull.21</t>
  </si>
  <si>
    <t>BBSAG Bull.26</t>
  </si>
  <si>
    <t>BBSAG Bull.27</t>
  </si>
  <si>
    <t>BBSAG Bull.32</t>
  </si>
  <si>
    <t>BBSAG Bull.37</t>
  </si>
  <si>
    <t>BBSAG Bull.42</t>
  </si>
  <si>
    <t>Germann R</t>
  </si>
  <si>
    <t>BBSAG Bull.65</t>
  </si>
  <si>
    <t>phe</t>
  </si>
  <si>
    <t>AS SP SCI 203,189</t>
  </si>
  <si>
    <t>K</t>
  </si>
  <si>
    <t>S phe</t>
  </si>
  <si>
    <t>AS SP SCI</t>
  </si>
  <si>
    <t>phe  V</t>
  </si>
  <si>
    <t>BAV-M 62</t>
  </si>
  <si>
    <t>phe  B</t>
  </si>
  <si>
    <t>ccd</t>
  </si>
  <si>
    <t>W.Kleikamp</t>
  </si>
  <si>
    <t>IBVS 4711</t>
  </si>
  <si>
    <t>II</t>
  </si>
  <si>
    <t>IBVS 4912</t>
  </si>
  <si>
    <t>I</t>
  </si>
  <si>
    <t>IBVS 4078</t>
  </si>
  <si>
    <t>See Qian 2003PASJ…55..499Q</t>
  </si>
  <si>
    <t>IBVS 5583</t>
  </si>
  <si>
    <t>IBVS 0046</t>
  </si>
  <si>
    <t>IBVS 5296</t>
  </si>
  <si>
    <t>IBVS 5603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</si>
  <si>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</si>
  <si>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</si>
  <si>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</si>
  <si>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</si>
  <si>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</si>
  <si>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</si>
  <si>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</si>
  <si>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5871</t>
  </si>
  <si>
    <t>Add cycle</t>
  </si>
  <si>
    <t>Old Cycle</t>
  </si>
  <si>
    <t>IBVS 5992</t>
  </si>
  <si>
    <t>2013JAVSO..41..122</t>
  </si>
  <si>
    <t>OEJV 0160</t>
  </si>
  <si>
    <t>IBVS 6149</t>
  </si>
  <si>
    <t>OEJV 0168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</si>
  <si>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</si>
  <si>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</si>
  <si>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</si>
  <si>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</si>
  <si>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</si>
  <si>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</si>
  <si>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</si>
  <si>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</si>
  <si>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</si>
  <si>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</si>
  <si>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</si>
  <si>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</si>
  <si>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2430470.310 </t>
  </si>
  <si>
    <t> 20.04.1942 19:26 </t>
  </si>
  <si>
    <t> -0.001 </t>
  </si>
  <si>
    <t>V </t>
  </si>
  <si>
    <t> K.Kordylewski </t>
  </si>
  <si>
    <t> SAC 18 </t>
  </si>
  <si>
    <t>2434126.336 </t>
  </si>
  <si>
    <t> 23.04.1952 20:03 </t>
  </si>
  <si>
    <t> 0.001 </t>
  </si>
  <si>
    <t> SAC 24 </t>
  </si>
  <si>
    <t>2435862.497 </t>
  </si>
  <si>
    <t> 23.01.1957 23:55 </t>
  </si>
  <si>
    <t> -0.021 </t>
  </si>
  <si>
    <t>P </t>
  </si>
  <si>
    <t> H.Busch </t>
  </si>
  <si>
    <t> MHAR 4.11 </t>
  </si>
  <si>
    <t>2435876.525 </t>
  </si>
  <si>
    <t> 07.02.1957 00:36 </t>
  </si>
  <si>
    <t> SAC 29 </t>
  </si>
  <si>
    <t>2437403.351 </t>
  </si>
  <si>
    <t> 13.04.1961 20:25 </t>
  </si>
  <si>
    <t> -0.020 </t>
  </si>
  <si>
    <t>2437669.503 </t>
  </si>
  <si>
    <t> 05.01.1962 00:04 </t>
  </si>
  <si>
    <t> -0.015 </t>
  </si>
  <si>
    <t>2438321.666 </t>
  </si>
  <si>
    <t> 19.10.1963 03:59 </t>
  </si>
  <si>
    <t> 0.009 </t>
  </si>
  <si>
    <t>2438449.285 </t>
  </si>
  <si>
    <t> 23.02.1964 18:50 </t>
  </si>
  <si>
    <t> 0.002 </t>
  </si>
  <si>
    <t>IBVS 46 </t>
  </si>
  <si>
    <t>2438473.383 </t>
  </si>
  <si>
    <t> 18.03.1964 21:11 </t>
  </si>
  <si>
    <t> -0.025 </t>
  </si>
  <si>
    <t>2438852.398 </t>
  </si>
  <si>
    <t> 01.04.1965 21:33 </t>
  </si>
  <si>
    <t> 0.003 </t>
  </si>
  <si>
    <t>2439507.640 </t>
  </si>
  <si>
    <t> 17.01.1967 03:21 </t>
  </si>
  <si>
    <t> -0.007 </t>
  </si>
  <si>
    <t>2439536.458 </t>
  </si>
  <si>
    <t> 14.02.1967 22:59 </t>
  </si>
  <si>
    <t> 0.018 </t>
  </si>
  <si>
    <t>2439915.424 </t>
  </si>
  <si>
    <t> 28.02.1968 22:10 </t>
  </si>
  <si>
    <t> -0.004 </t>
  </si>
  <si>
    <t>2440290.514 </t>
  </si>
  <si>
    <t> 10.03.1969 00:20 </t>
  </si>
  <si>
    <t> -0.011 </t>
  </si>
  <si>
    <t> R.Diethelm </t>
  </si>
  <si>
    <t> ORI 112 </t>
  </si>
  <si>
    <t>2440319.313 </t>
  </si>
  <si>
    <t> 07.04.1969 19:30 </t>
  </si>
  <si>
    <t> -0.005 </t>
  </si>
  <si>
    <t> ORI 113 </t>
  </si>
  <si>
    <t>2440319.322 </t>
  </si>
  <si>
    <t> 07.04.1969 19:43 </t>
  </si>
  <si>
    <t> 0.004 </t>
  </si>
  <si>
    <t> K.Locher </t>
  </si>
  <si>
    <t>2440319.343 </t>
  </si>
  <si>
    <t> 07.04.1969 20:13 </t>
  </si>
  <si>
    <t> 0.025 </t>
  </si>
  <si>
    <t>2440322.412 </t>
  </si>
  <si>
    <t> 10.04.1969 21:53 </t>
  </si>
  <si>
    <t> -0.019 </t>
  </si>
  <si>
    <t>2440322.426 </t>
  </si>
  <si>
    <t> 10.04.1969 22:13 </t>
  </si>
  <si>
    <t>2440326.335 </t>
  </si>
  <si>
    <t> 14.04.1969 20:02 </t>
  </si>
  <si>
    <t> 0.013 </t>
  </si>
  <si>
    <t>2440974.571 </t>
  </si>
  <si>
    <t> 23.01.1971 01:42 </t>
  </si>
  <si>
    <t> ORI 123 </t>
  </si>
  <si>
    <t>2441003.349 </t>
  </si>
  <si>
    <t> 20.02.1971 20:22 </t>
  </si>
  <si>
    <t> ORI 124 </t>
  </si>
  <si>
    <t>2441024.370 </t>
  </si>
  <si>
    <t> 13.03.1971 20:52 </t>
  </si>
  <si>
    <t>2441396.350 </t>
  </si>
  <si>
    <t> 19.03.1972 20:24 </t>
  </si>
  <si>
    <t> -0.009 </t>
  </si>
  <si>
    <t> BBS 2 </t>
  </si>
  <si>
    <t>2441396.359 </t>
  </si>
  <si>
    <t> 19.03.1972 20:36 </t>
  </si>
  <si>
    <t> 0.000 </t>
  </si>
  <si>
    <t> H.Peter </t>
  </si>
  <si>
    <t>2441396.366 </t>
  </si>
  <si>
    <t> 19.03.1972 20:47 </t>
  </si>
  <si>
    <t> 0.007 </t>
  </si>
  <si>
    <t>2441410.368 </t>
  </si>
  <si>
    <t> 02.04.1972 20:49 </t>
  </si>
  <si>
    <t> BBS 3 </t>
  </si>
  <si>
    <t>2442010.366 </t>
  </si>
  <si>
    <t> 23.11.1973 20:47 </t>
  </si>
  <si>
    <t>E </t>
  </si>
  <si>
    <t>?</t>
  </si>
  <si>
    <t> A.G.Kulkarni </t>
  </si>
  <si>
    <t> CNJO 7.2 </t>
  </si>
  <si>
    <t>2442045.385 </t>
  </si>
  <si>
    <t> 28.12.1973 21:14 </t>
  </si>
  <si>
    <t>2442080.407 </t>
  </si>
  <si>
    <t> 01.02.1974 21:46 </t>
  </si>
  <si>
    <t>2442081.185 </t>
  </si>
  <si>
    <t> 02.02.1974 16:26 </t>
  </si>
  <si>
    <t>2442452.330 </t>
  </si>
  <si>
    <t> 08.02.1975 19:55 </t>
  </si>
  <si>
    <t> -0.058 </t>
  </si>
  <si>
    <t> BBS 21 </t>
  </si>
  <si>
    <t>2442838.385 </t>
  </si>
  <si>
    <t> 29.02.1976 21:14 </t>
  </si>
  <si>
    <t> 0.006 </t>
  </si>
  <si>
    <t> BBS 26 </t>
  </si>
  <si>
    <t>2442866.399 </t>
  </si>
  <si>
    <t> 28.03.1976 21:34 </t>
  </si>
  <si>
    <t> BBS 27 </t>
  </si>
  <si>
    <t>2443161.333 </t>
  </si>
  <si>
    <t> 17.01.1977 19:59 </t>
  </si>
  <si>
    <t>2443189.351 </t>
  </si>
  <si>
    <t> 14.02.1977 20:25 </t>
  </si>
  <si>
    <t> -0.000 </t>
  </si>
  <si>
    <t> BBS 32 </t>
  </si>
  <si>
    <t>2443196.353 </t>
  </si>
  <si>
    <t> 21.02.1977 20:28 </t>
  </si>
  <si>
    <t> -0.002 </t>
  </si>
  <si>
    <t>2443197.133 </t>
  </si>
  <si>
    <t> 22.02.1977 15:11 </t>
  </si>
  <si>
    <t>2443596.346 </t>
  </si>
  <si>
    <t> 28.03.1978 20:18 </t>
  </si>
  <si>
    <t> -0.008 </t>
  </si>
  <si>
    <t> BBS 37 </t>
  </si>
  <si>
    <t>2443936.421 </t>
  </si>
  <si>
    <t> 03.03.1979 22:06 </t>
  </si>
  <si>
    <t> -0.010 </t>
  </si>
  <si>
    <t> BBS 42 </t>
  </si>
  <si>
    <t>2445417.345 </t>
  </si>
  <si>
    <t> 23.03.1983 20:16 </t>
  </si>
  <si>
    <t> -0.017 </t>
  </si>
  <si>
    <t> R.Germann </t>
  </si>
  <si>
    <t> BBS 65 </t>
  </si>
  <si>
    <t>2448298.2635 </t>
  </si>
  <si>
    <t> 10.02.1991 18:19 </t>
  </si>
  <si>
    <t> -0.0265 </t>
  </si>
  <si>
    <t> G.Shenghong et al. </t>
  </si>
  <si>
    <t> ASS 203.189 </t>
  </si>
  <si>
    <t>2448307.1929 </t>
  </si>
  <si>
    <t> 19.02.1991 16:37 </t>
  </si>
  <si>
    <t> -0.0465 </t>
  </si>
  <si>
    <t>2448323.1672 </t>
  </si>
  <si>
    <t> 07.03.1991 16:00 </t>
  </si>
  <si>
    <t> -0.0255 </t>
  </si>
  <si>
    <t>2448334.0619 </t>
  </si>
  <si>
    <t> 18.03.1991 13:29 </t>
  </si>
  <si>
    <t> -0.0257 </t>
  </si>
  <si>
    <t>2449045.3532 </t>
  </si>
  <si>
    <t> 26.02.1993 20:28 </t>
  </si>
  <si>
    <t> -0.0170 </t>
  </si>
  <si>
    <t>G</t>
  </si>
  <si>
    <t> F.Agerer </t>
  </si>
  <si>
    <t>BAVM 62 </t>
  </si>
  <si>
    <t>2449045.3537 </t>
  </si>
  <si>
    <t> 26.02.1993 20:29 </t>
  </si>
  <si>
    <t> -0.0165 </t>
  </si>
  <si>
    <t>B;V</t>
  </si>
  <si>
    <t>2450862.4728 </t>
  </si>
  <si>
    <t> 17.02.1998 23:20 </t>
  </si>
  <si>
    <t> -0.0142 </t>
  </si>
  <si>
    <t>o</t>
  </si>
  <si>
    <t> W.Kleikamp </t>
  </si>
  <si>
    <t>BAVM 117 </t>
  </si>
  <si>
    <t>2451266.3619 </t>
  </si>
  <si>
    <t> 28.03.1999 20:41 </t>
  </si>
  <si>
    <t> -0.0153 </t>
  </si>
  <si>
    <t>-I</t>
  </si>
  <si>
    <t>BAVM 128 </t>
  </si>
  <si>
    <t>2451951.1819 </t>
  </si>
  <si>
    <t> 10.02.2001 16:21 </t>
  </si>
  <si>
    <t>22905</t>
  </si>
  <si>
    <t> -0.0188 </t>
  </si>
  <si>
    <t> Kiyota </t>
  </si>
  <si>
    <t>VSB 39 </t>
  </si>
  <si>
    <t>2451968.3015 </t>
  </si>
  <si>
    <t> 27.02.2001 19:14 </t>
  </si>
  <si>
    <t>22927</t>
  </si>
  <si>
    <t> -0.0198 </t>
  </si>
  <si>
    <t> K.&amp; M.Rätz </t>
  </si>
  <si>
    <t>BAVM 152 </t>
  </si>
  <si>
    <t>2452279.5877 </t>
  </si>
  <si>
    <t> 05.01.2002 02:06 </t>
  </si>
  <si>
    <t>23327</t>
  </si>
  <si>
    <t> M.Zejda </t>
  </si>
  <si>
    <t>IBVS 5583 </t>
  </si>
  <si>
    <t>2452302.1536 </t>
  </si>
  <si>
    <t> 27.01.2002 15:41 </t>
  </si>
  <si>
    <t>23356</t>
  </si>
  <si>
    <t> -0.0191 </t>
  </si>
  <si>
    <t> Nakajima </t>
  </si>
  <si>
    <t>VSB 40 </t>
  </si>
  <si>
    <t>2452384.6433 </t>
  </si>
  <si>
    <t> 20.04.2002 03:26 </t>
  </si>
  <si>
    <t>23462</t>
  </si>
  <si>
    <t> -0.0195 </t>
  </si>
  <si>
    <t>C </t>
  </si>
  <si>
    <t> S.Dvorak </t>
  </si>
  <si>
    <t> JAAVSO 41;122 </t>
  </si>
  <si>
    <t>2453054.6768 </t>
  </si>
  <si>
    <t> 19.02.2004 04:14 </t>
  </si>
  <si>
    <t>24323</t>
  </si>
  <si>
    <t> -0.0235 </t>
  </si>
  <si>
    <t>IBVS 5603 </t>
  </si>
  <si>
    <t>2453071.0198 </t>
  </si>
  <si>
    <t> 06.03.2004 12:28 </t>
  </si>
  <si>
    <t>24344</t>
  </si>
  <si>
    <t> -0.0229 </t>
  </si>
  <si>
    <t> Nagai </t>
  </si>
  <si>
    <t>VSB 43 </t>
  </si>
  <si>
    <t>2453776.0757 </t>
  </si>
  <si>
    <t> 09.02.2006 13:49 </t>
  </si>
  <si>
    <t>25250</t>
  </si>
  <si>
    <t> -0.0239 </t>
  </si>
  <si>
    <t> K. Nagai et al. </t>
  </si>
  <si>
    <t>VSB 45 </t>
  </si>
  <si>
    <t>2454832.8736 </t>
  </si>
  <si>
    <t> 01.01.2009 08:57 </t>
  </si>
  <si>
    <t>26608</t>
  </si>
  <si>
    <t> -0.0332 </t>
  </si>
  <si>
    <t>IBVS 5871 </t>
  </si>
  <si>
    <t>2454863.2255 </t>
  </si>
  <si>
    <t> 31.01.2009 17:24 </t>
  </si>
  <si>
    <t>26647</t>
  </si>
  <si>
    <t> -0.0314 </t>
  </si>
  <si>
    <t> K.Nakajima </t>
  </si>
  <si>
    <t>VSB 50 </t>
  </si>
  <si>
    <t>2455572.1709 </t>
  </si>
  <si>
    <t> 10.01.2011 16:06 </t>
  </si>
  <si>
    <t>27558</t>
  </si>
  <si>
    <t> -0.0339 </t>
  </si>
  <si>
    <t> H.Itoh </t>
  </si>
  <si>
    <t>VSB 53 </t>
  </si>
  <si>
    <t>2455576.0616 </t>
  </si>
  <si>
    <t> 14.01.2011 13:28 </t>
  </si>
  <si>
    <t>27563</t>
  </si>
  <si>
    <t> -0.0343 </t>
  </si>
  <si>
    <t>Ic</t>
  </si>
  <si>
    <t> K.Nagai </t>
  </si>
  <si>
    <t>2455627.42426 </t>
  </si>
  <si>
    <t> 06.03.2011 22:10 </t>
  </si>
  <si>
    <t>27629</t>
  </si>
  <si>
    <t> -0.03339 </t>
  </si>
  <si>
    <t> M.Lehky </t>
  </si>
  <si>
    <t>OEJV 0160 </t>
  </si>
  <si>
    <t>2455627.42434 </t>
  </si>
  <si>
    <t> 06.03.2011 22:11 </t>
  </si>
  <si>
    <t> -0.03331 </t>
  </si>
  <si>
    <t>2455627.42439 </t>
  </si>
  <si>
    <t> -0.03326 </t>
  </si>
  <si>
    <t>R</t>
  </si>
  <si>
    <t>2455627.42467 </t>
  </si>
  <si>
    <t> -0.03298 </t>
  </si>
  <si>
    <t>2455640.6550 </t>
  </si>
  <si>
    <t> 20.03.2011 03:43 </t>
  </si>
  <si>
    <t>27646</t>
  </si>
  <si>
    <t> -0.0322 </t>
  </si>
  <si>
    <t>IBVS 5992 </t>
  </si>
  <si>
    <t>2455882.67412 </t>
  </si>
  <si>
    <t> 17.11.2011 04:10 </t>
  </si>
  <si>
    <t>27957</t>
  </si>
  <si>
    <t> -0.03591 </t>
  </si>
  <si>
    <t> M.Mašek </t>
  </si>
  <si>
    <t>2455978.0007 </t>
  </si>
  <si>
    <t> 20.02.2012 12:01 </t>
  </si>
  <si>
    <t>28079.5</t>
  </si>
  <si>
    <t> -0.0399 </t>
  </si>
  <si>
    <t>Rc</t>
  </si>
  <si>
    <t>VSB 55 </t>
  </si>
  <si>
    <t>2456743.3734 </t>
  </si>
  <si>
    <t> 26.03.2014 20:57 </t>
  </si>
  <si>
    <t>29063</t>
  </si>
  <si>
    <t> -0.0352 </t>
  </si>
  <si>
    <t>BAVM 238 </t>
  </si>
  <si>
    <t>2457090.4541 </t>
  </si>
  <si>
    <t> 08.03.2015 22:53 </t>
  </si>
  <si>
    <t> -0.0355 </t>
  </si>
  <si>
    <t>BAVM 241 (=IBVS 6157) </t>
  </si>
  <si>
    <t>IBVS 6157</t>
  </si>
  <si>
    <t>VSB_061</t>
  </si>
  <si>
    <t>JAVSO..44…69</t>
  </si>
  <si>
    <t>JAVSO..45..121</t>
  </si>
  <si>
    <t>VSB-64</t>
  </si>
  <si>
    <t>RHN 2020</t>
  </si>
  <si>
    <t>IBVS 6261</t>
  </si>
  <si>
    <t>JAVSO..46..184</t>
  </si>
  <si>
    <t>VSB 067</t>
  </si>
  <si>
    <t>JAVSO 49, 106</t>
  </si>
  <si>
    <t>IBVS, 63, 6262</t>
  </si>
  <si>
    <t>VSB, 91</t>
  </si>
  <si>
    <t>EU Hya / GSC 4875-1405</t>
  </si>
  <si>
    <t>IC</t>
  </si>
  <si>
    <t>VSB, 108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</si>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</sst>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"/>
    <numFmt numFmtId="166" formatCode="0.00000"/>
  </numFmts>
  <fonts count="4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9"/>
      <color indexed="8"/>
      <name val="CourierNewPSMT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21" fillId="0" borderId="0"/>
    <xf numFmtId="0" fontId="10" fillId="0" borderId="0"/>
    <xf numFmtId="0" fontId="21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9">
    <xf numFmtId="0" fontId="0" fillId="0" borderId="0" xfId="0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>
      <alignment vertical="top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4" fillId="24" borderId="17" xfId="0" applyFont="1" applyFill="1" applyBorder="1" applyAlignment="1">
      <alignment horizontal="left" vertical="top" wrapText="1" inden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right" vertical="top" wrapText="1"/>
    </xf>
    <xf numFmtId="0" fontId="8" fillId="24" borderId="17" xfId="38" applyFill="1" applyBorder="1" applyAlignment="1" applyProtection="1">
      <alignment horizontal="right"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/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22" fontId="7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42" applyFont="1" applyAlignment="1">
      <alignment vertical="center"/>
    </xf>
    <xf numFmtId="0" fontId="38" fillId="0" borderId="0" xfId="43" applyFont="1" applyAlignment="1">
      <alignment horizontal="left" vertical="center"/>
    </xf>
    <xf numFmtId="0" fontId="38" fillId="0" borderId="0" xfId="43" applyFont="1" applyAlignment="1">
      <alignment horizontal="center" vertical="center"/>
    </xf>
    <xf numFmtId="0" fontId="37" fillId="0" borderId="0" xfId="0" applyFont="1" applyAlignment="1">
      <alignment vertical="center"/>
    </xf>
    <xf numFmtId="165" fontId="37" fillId="0" borderId="0" xfId="0" applyNumberFormat="1" applyFont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16" fillId="0" borderId="0" xfId="43" applyFont="1" applyAlignment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166" fontId="39" fillId="0" borderId="0" xfId="0" applyNumberFormat="1" applyFont="1" applyAlignment="1">
      <alignment horizontal="left" vertical="center" wrapText="1"/>
    </xf>
    <xf numFmtId="166" fontId="39" fillId="0" borderId="0" xfId="0" applyNumberFormat="1" applyFont="1" applyAlignment="1" applyProtection="1">
      <alignment horizontal="left" vertical="center" wrapText="1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A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EU Hya - O-C Diagr.</a:t>
            </a:r>
          </a:p>
        </c:rich>
      </c:tx>
      <c:layout>
        <c:manualLayout>
          <c:xMode val="edge"/>
          <c:yMode val="edge"/>
          <c:x val="0.37080536912751677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97315436241612"/>
          <c:y val="0.14723926380368099"/>
          <c:w val="0.80201342281879195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6-4774-B14E-5F2D1BE143B8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Active!$D$21:$D$966</c:f>
                <c:numCache>
                  <c:formatCode>General</c:formatCode>
                  <c:ptCount val="946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  <c:pt idx="53">
                    <c:v>0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8.0000000000000004E-4</c:v>
                  </c:pt>
                  <c:pt idx="67">
                    <c:v>5.0000000000000001E-4</c:v>
                  </c:pt>
                  <c:pt idx="68">
                    <c:v>0</c:v>
                  </c:pt>
                  <c:pt idx="69">
                    <c:v>2.9999999999999997E-4</c:v>
                  </c:pt>
                  <c:pt idx="70">
                    <c:v>5.0000000000000001E-4</c:v>
                  </c:pt>
                  <c:pt idx="71">
                    <c:v>6.9999999999999999E-4</c:v>
                  </c:pt>
                  <c:pt idx="72">
                    <c:v>2.9999999999999997E-4</c:v>
                  </c:pt>
                  <c:pt idx="73">
                    <c:v>4.5999999999999999E-3</c:v>
                  </c:pt>
                  <c:pt idx="75">
                    <c:v>1E-4</c:v>
                  </c:pt>
                  <c:pt idx="76">
                    <c:v>2.7000000000000001E-3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2.0000000000000001E-4</c:v>
                  </c:pt>
                  <c:pt idx="83">
                    <c:v>0</c:v>
                  </c:pt>
                  <c:pt idx="84">
                    <c:v>2.0000000000000001E-4</c:v>
                  </c:pt>
                  <c:pt idx="85">
                    <c:v>0</c:v>
                  </c:pt>
                  <c:pt idx="86">
                    <c:v>0</c:v>
                  </c:pt>
                  <c:pt idx="87">
                    <c:v>4.0000000000000002E-4</c:v>
                  </c:pt>
                  <c:pt idx="88">
                    <c:v>5.0000000000000001E-4</c:v>
                  </c:pt>
                  <c:pt idx="89">
                    <c:v>1.34E-4</c:v>
                  </c:pt>
                  <c:pt idx="90">
                    <c:v>0</c:v>
                  </c:pt>
                  <c:pt idx="91">
                    <c:v>4.0000000000000002E-4</c:v>
                  </c:pt>
                  <c:pt idx="92">
                    <c:v>2.5999999999999999E-3</c:v>
                  </c:pt>
                  <c:pt idx="93">
                    <c:v>0</c:v>
                  </c:pt>
                  <c:pt idx="95">
                    <c:v>2.0000000000000001E-4</c:v>
                  </c:pt>
                </c:numCache>
              </c:numRef>
            </c:plus>
            <c:minus>
              <c:numRef>
                <c:f>Active!$D$21:$D$966</c:f>
                <c:numCache>
                  <c:formatCode>General</c:formatCode>
                  <c:ptCount val="946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  <c:pt idx="53">
                    <c:v>0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8.0000000000000004E-4</c:v>
                  </c:pt>
                  <c:pt idx="67">
                    <c:v>5.0000000000000001E-4</c:v>
                  </c:pt>
                  <c:pt idx="68">
                    <c:v>0</c:v>
                  </c:pt>
                  <c:pt idx="69">
                    <c:v>2.9999999999999997E-4</c:v>
                  </c:pt>
                  <c:pt idx="70">
                    <c:v>5.0000000000000001E-4</c:v>
                  </c:pt>
                  <c:pt idx="71">
                    <c:v>6.9999999999999999E-4</c:v>
                  </c:pt>
                  <c:pt idx="72">
                    <c:v>2.9999999999999997E-4</c:v>
                  </c:pt>
                  <c:pt idx="73">
                    <c:v>4.5999999999999999E-3</c:v>
                  </c:pt>
                  <c:pt idx="75">
                    <c:v>1E-4</c:v>
                  </c:pt>
                  <c:pt idx="76">
                    <c:v>2.7000000000000001E-3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2.0000000000000001E-4</c:v>
                  </c:pt>
                  <c:pt idx="83">
                    <c:v>0</c:v>
                  </c:pt>
                  <c:pt idx="84">
                    <c:v>2.0000000000000001E-4</c:v>
                  </c:pt>
                  <c:pt idx="85">
                    <c:v>0</c:v>
                  </c:pt>
                  <c:pt idx="86">
                    <c:v>0</c:v>
                  </c:pt>
                  <c:pt idx="87">
                    <c:v>4.0000000000000002E-4</c:v>
                  </c:pt>
                  <c:pt idx="88">
                    <c:v>5.0000000000000001E-4</c:v>
                  </c:pt>
                  <c:pt idx="89">
                    <c:v>1.34E-4</c:v>
                  </c:pt>
                  <c:pt idx="90">
                    <c:v>0</c:v>
                  </c:pt>
                  <c:pt idx="91">
                    <c:v>4.0000000000000002E-4</c:v>
                  </c:pt>
                  <c:pt idx="92">
                    <c:v>2.5999999999999999E-3</c:v>
                  </c:pt>
                  <c:pt idx="93">
                    <c:v>0</c:v>
                  </c:pt>
                  <c:pt idx="9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2">
                  <c:v>1.0000000038417056E-3</c:v>
                </c:pt>
                <c:pt idx="14">
                  <c:v>-1.0528499995416496E-2</c:v>
                </c:pt>
                <c:pt idx="15">
                  <c:v>-5.2429999996093102E-3</c:v>
                </c:pt>
                <c:pt idx="16">
                  <c:v>3.7569999985862523E-3</c:v>
                </c:pt>
                <c:pt idx="18">
                  <c:v>-1.9077000004472211E-2</c:v>
                </c:pt>
                <c:pt idx="19">
                  <c:v>-5.0770000016200356E-3</c:v>
                </c:pt>
                <c:pt idx="21">
                  <c:v>1.2000000060652383E-3</c:v>
                </c:pt>
                <c:pt idx="22">
                  <c:v>-1.451449999876786E-2</c:v>
                </c:pt>
                <c:pt idx="23">
                  <c:v>-5.1439999951981008E-3</c:v>
                </c:pt>
                <c:pt idx="24">
                  <c:v>-8.8069999983417802E-3</c:v>
                </c:pt>
                <c:pt idx="25">
                  <c:v>1.9299999985378236E-4</c:v>
                </c:pt>
                <c:pt idx="26">
                  <c:v>7.1930000049178489E-3</c:v>
                </c:pt>
                <c:pt idx="27">
                  <c:v>1.4400000072782859E-3</c:v>
                </c:pt>
                <c:pt idx="28">
                  <c:v>6.8650000321213156E-4</c:v>
                </c:pt>
                <c:pt idx="32">
                  <c:v>-5.7741500000702217E-2</c:v>
                </c:pt>
                <c:pt idx="33">
                  <c:v>5.8425000024726614E-3</c:v>
                </c:pt>
                <c:pt idx="34">
                  <c:v>4.3364999946788885E-3</c:v>
                </c:pt>
                <c:pt idx="36">
                  <c:v>-1.9099999190075323E-4</c:v>
                </c:pt>
                <c:pt idx="39">
                  <c:v>-8.2365000052959658E-3</c:v>
                </c:pt>
                <c:pt idx="40">
                  <c:v>-1.0350999997172039E-2</c:v>
                </c:pt>
                <c:pt idx="41">
                  <c:v>-1.7126499995356426E-2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B6-4774-B14E-5F2D1BE143B8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0">
                  <c:v>-1.4669999982288573E-3</c:v>
                </c:pt>
                <c:pt idx="3">
                  <c:v>-2.1163499994145241E-2</c:v>
                </c:pt>
                <c:pt idx="4">
                  <c:v>-9.1650000103982165E-4</c:v>
                </c:pt>
                <c:pt idx="5">
                  <c:v>-1.9993499998236075E-2</c:v>
                </c:pt>
                <c:pt idx="6">
                  <c:v>-1.530050000292249E-2</c:v>
                </c:pt>
                <c:pt idx="7">
                  <c:v>8.9765000011539087E-3</c:v>
                </c:pt>
                <c:pt idx="8">
                  <c:v>1.7825000031734817E-3</c:v>
                </c:pt>
                <c:pt idx="9">
                  <c:v>-2.4680999995325692E-2</c:v>
                </c:pt>
                <c:pt idx="10">
                  <c:v>2.77950000599958E-3</c:v>
                </c:pt>
                <c:pt idx="11">
                  <c:v>-6.7774999988614582E-3</c:v>
                </c:pt>
                <c:pt idx="12">
                  <c:v>1.7507999997178558E-2</c:v>
                </c:pt>
                <c:pt idx="13">
                  <c:v>-4.0315000005648471E-3</c:v>
                </c:pt>
                <c:pt idx="17">
                  <c:v>2.4756999999226537E-2</c:v>
                </c:pt>
                <c:pt idx="20">
                  <c:v>1.2880499998573214E-2</c:v>
                </c:pt>
                <c:pt idx="29">
                  <c:v>3.0400000105146319E-4</c:v>
                </c:pt>
                <c:pt idx="30">
                  <c:v>2.9215000031399541E-3</c:v>
                </c:pt>
                <c:pt idx="31">
                  <c:v>2.7130000016768463E-3</c:v>
                </c:pt>
                <c:pt idx="35">
                  <c:v>-2.6849999994738027E-3</c:v>
                </c:pt>
                <c:pt idx="37">
                  <c:v>-2.0674999977927655E-3</c:v>
                </c:pt>
                <c:pt idx="38">
                  <c:v>-2.7599999884841964E-4</c:v>
                </c:pt>
                <c:pt idx="42">
                  <c:v>-2.6493500001379289E-2</c:v>
                </c:pt>
                <c:pt idx="43">
                  <c:v>-4.6491249995597173E-2</c:v>
                </c:pt>
                <c:pt idx="44">
                  <c:v>-2.546549999533454E-2</c:v>
                </c:pt>
                <c:pt idx="45">
                  <c:v>-2.5684499996714294E-2</c:v>
                </c:pt>
                <c:pt idx="46">
                  <c:v>-1.6953500002273358E-2</c:v>
                </c:pt>
                <c:pt idx="47">
                  <c:v>-1.6453500000352506E-2</c:v>
                </c:pt>
                <c:pt idx="48">
                  <c:v>-1.4200999998138286E-2</c:v>
                </c:pt>
                <c:pt idx="49">
                  <c:v>-1.5312499992433004E-2</c:v>
                </c:pt>
                <c:pt idx="51">
                  <c:v>-1.9779499998548999E-2</c:v>
                </c:pt>
                <c:pt idx="73">
                  <c:v>-3.5235500006820075E-2</c:v>
                </c:pt>
                <c:pt idx="76">
                  <c:v>-3.5526499996194616E-2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B6-4774-B14E-5F2D1BE143B8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50">
                  <c:v>-1.8792499999108259E-2</c:v>
                </c:pt>
                <c:pt idx="52">
                  <c:v>-1.697950000379933E-2</c:v>
                </c:pt>
                <c:pt idx="53">
                  <c:v>-1.912599999923259E-2</c:v>
                </c:pt>
                <c:pt idx="54">
                  <c:v>-1.9526999996742234E-2</c:v>
                </c:pt>
                <c:pt idx="55">
                  <c:v>-2.3545499992906116E-2</c:v>
                </c:pt>
                <c:pt idx="56">
                  <c:v>-2.2923999997146893E-2</c:v>
                </c:pt>
                <c:pt idx="57">
                  <c:v>-2.3925000001327135E-2</c:v>
                </c:pt>
                <c:pt idx="58">
                  <c:v>-3.3168000001751352E-2</c:v>
                </c:pt>
                <c:pt idx="59">
                  <c:v>-3.1399499996041413E-2</c:v>
                </c:pt>
                <c:pt idx="60">
                  <c:v>-3.3943000002182089E-2</c:v>
                </c:pt>
                <c:pt idx="61">
                  <c:v>-3.4285499998077285E-2</c:v>
                </c:pt>
                <c:pt idx="62">
                  <c:v>-3.338649999932386E-2</c:v>
                </c:pt>
                <c:pt idx="63">
                  <c:v>-3.330650000134483E-2</c:v>
                </c:pt>
                <c:pt idx="64">
                  <c:v>-3.3256499998969957E-2</c:v>
                </c:pt>
                <c:pt idx="65">
                  <c:v>-3.2976499998767395E-2</c:v>
                </c:pt>
                <c:pt idx="66">
                  <c:v>-3.2190999998420011E-2</c:v>
                </c:pt>
                <c:pt idx="67">
                  <c:v>-3.5914499996579252E-2</c:v>
                </c:pt>
                <c:pt idx="68">
                  <c:v>-3.9875750000646804E-2</c:v>
                </c:pt>
                <c:pt idx="69">
                  <c:v>-3.6876999998639803E-2</c:v>
                </c:pt>
                <c:pt idx="70">
                  <c:v>-3.6807000004046131E-2</c:v>
                </c:pt>
                <c:pt idx="71">
                  <c:v>-3.6486999997578096E-2</c:v>
                </c:pt>
                <c:pt idx="72">
                  <c:v>-3.5886999998183455E-2</c:v>
                </c:pt>
                <c:pt idx="74">
                  <c:v>-3.2928333355812356E-2</c:v>
                </c:pt>
                <c:pt idx="75">
                  <c:v>-3.461799999786308E-2</c:v>
                </c:pt>
                <c:pt idx="77">
                  <c:v>-3.5130750002281275E-2</c:v>
                </c:pt>
                <c:pt idx="78">
                  <c:v>-2.9530750005505979E-2</c:v>
                </c:pt>
                <c:pt idx="79">
                  <c:v>-2.3602749999554362E-2</c:v>
                </c:pt>
                <c:pt idx="80">
                  <c:v>-3.3900499991432298E-2</c:v>
                </c:pt>
                <c:pt idx="81">
                  <c:v>-3.2700499992643017E-2</c:v>
                </c:pt>
                <c:pt idx="82">
                  <c:v>-3.3161999999720138E-2</c:v>
                </c:pt>
                <c:pt idx="83">
                  <c:v>-3.7065749995235819E-2</c:v>
                </c:pt>
                <c:pt idx="84">
                  <c:v>-3.3667499999864958E-2</c:v>
                </c:pt>
                <c:pt idx="85">
                  <c:v>-3.7703750203945674E-2</c:v>
                </c:pt>
                <c:pt idx="86">
                  <c:v>-3.3803749844082631E-2</c:v>
                </c:pt>
                <c:pt idx="87">
                  <c:v>-3.0811500000709202E-2</c:v>
                </c:pt>
                <c:pt idx="88">
                  <c:v>-3.0811500000709202E-2</c:v>
                </c:pt>
                <c:pt idx="89">
                  <c:v>-3.0160499998601153E-2</c:v>
                </c:pt>
                <c:pt idx="90">
                  <c:v>-1.9447749997198116E-2</c:v>
                </c:pt>
                <c:pt idx="91">
                  <c:v>-2.7555000000575092E-2</c:v>
                </c:pt>
                <c:pt idx="92">
                  <c:v>-2.4476250000589062E-2</c:v>
                </c:pt>
                <c:pt idx="93">
                  <c:v>-2.2710250217642169E-2</c:v>
                </c:pt>
                <c:pt idx="94">
                  <c:v>-9.890500004257774E-2</c:v>
                </c:pt>
                <c:pt idx="95">
                  <c:v>-2.665849999175407E-2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B6-4774-B14E-5F2D1BE143B8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B6-4774-B14E-5F2D1BE143B8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B6-4774-B14E-5F2D1BE143B8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B6-4774-B14E-5F2D1BE143B8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65">
                  <c:v>-3.214109830102696E-2</c:v>
                </c:pt>
                <c:pt idx="66">
                  <c:v>-3.2155660195231334E-2</c:v>
                </c:pt>
                <c:pt idx="67">
                  <c:v>-3.2422057200970217E-2</c:v>
                </c:pt>
                <c:pt idx="68">
                  <c:v>-3.2526988497442927E-2</c:v>
                </c:pt>
                <c:pt idx="69">
                  <c:v>-3.3334317043773785E-2</c:v>
                </c:pt>
                <c:pt idx="70">
                  <c:v>-3.3334317043773785E-2</c:v>
                </c:pt>
                <c:pt idx="71">
                  <c:v>-3.3334317043773785E-2</c:v>
                </c:pt>
                <c:pt idx="72">
                  <c:v>-3.3334317043773785E-2</c:v>
                </c:pt>
                <c:pt idx="73">
                  <c:v>-3.3369436906266689E-2</c:v>
                </c:pt>
                <c:pt idx="74">
                  <c:v>-3.37180657851597E-2</c:v>
                </c:pt>
                <c:pt idx="75">
                  <c:v>-3.3750615901616543E-2</c:v>
                </c:pt>
                <c:pt idx="76">
                  <c:v>-3.3751472483628558E-2</c:v>
                </c:pt>
                <c:pt idx="77">
                  <c:v>-3.409453357944342E-2</c:v>
                </c:pt>
                <c:pt idx="78">
                  <c:v>-3.409453357944342E-2</c:v>
                </c:pt>
                <c:pt idx="79">
                  <c:v>-3.4121944203828136E-2</c:v>
                </c:pt>
                <c:pt idx="80">
                  <c:v>-3.4131794896966383E-2</c:v>
                </c:pt>
                <c:pt idx="81">
                  <c:v>-3.4131794896966383E-2</c:v>
                </c:pt>
                <c:pt idx="82">
                  <c:v>-3.4148069955194808E-2</c:v>
                </c:pt>
                <c:pt idx="83">
                  <c:v>-3.4531390405574708E-2</c:v>
                </c:pt>
                <c:pt idx="84">
                  <c:v>-3.4561799067001492E-2</c:v>
                </c:pt>
                <c:pt idx="85">
                  <c:v>-3.4898007506720181E-2</c:v>
                </c:pt>
                <c:pt idx="86">
                  <c:v>-3.4898007506720181E-2</c:v>
                </c:pt>
                <c:pt idx="87">
                  <c:v>-3.4959253120579764E-2</c:v>
                </c:pt>
                <c:pt idx="88">
                  <c:v>-3.4959253120579764E-2</c:v>
                </c:pt>
                <c:pt idx="89">
                  <c:v>-3.5002082221180869E-2</c:v>
                </c:pt>
                <c:pt idx="90">
                  <c:v>-3.5295461560298447E-2</c:v>
                </c:pt>
                <c:pt idx="91">
                  <c:v>-3.5739599333531921E-2</c:v>
                </c:pt>
                <c:pt idx="92">
                  <c:v>-3.6084373593370828E-2</c:v>
                </c:pt>
                <c:pt idx="93">
                  <c:v>-3.6430432726227771E-2</c:v>
                </c:pt>
                <c:pt idx="94">
                  <c:v>-3.6510523144351839E-2</c:v>
                </c:pt>
                <c:pt idx="95">
                  <c:v>-3.6999631473216471E-2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B6-4774-B14E-5F2D1BE1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562096"/>
        <c:axId val="1"/>
      </c:scatterChart>
      <c:valAx>
        <c:axId val="473562096"/>
        <c:scaling>
          <c:orientation val="minMax"/>
          <c:max val="36000"/>
          <c:min val="2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16778523489938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013422818791948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3562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69798657718122"/>
          <c:y val="0.92024539877300615"/>
          <c:w val="0.70134228187919467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EU Hya - O-C Diagr.</a:t>
            </a:r>
          </a:p>
        </c:rich>
      </c:tx>
      <c:layout>
        <c:manualLayout>
          <c:xMode val="edge"/>
          <c:yMode val="edge"/>
          <c:x val="0.37185982405465645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72888159691949"/>
          <c:y val="0.14678942920199375"/>
          <c:w val="0.79899628185897231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Active!$H$21:$H$966</c:f>
              <c:numCache>
                <c:formatCode>General</c:formatCode>
                <c:ptCount val="946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A1-431A-89A5-86B89FAEF9A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Active!$D$21:$D$966</c:f>
                <c:numCache>
                  <c:formatCode>General</c:formatCode>
                  <c:ptCount val="946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  <c:pt idx="53">
                    <c:v>0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8.0000000000000004E-4</c:v>
                  </c:pt>
                  <c:pt idx="67">
                    <c:v>5.0000000000000001E-4</c:v>
                  </c:pt>
                  <c:pt idx="68">
                    <c:v>0</c:v>
                  </c:pt>
                  <c:pt idx="69">
                    <c:v>2.9999999999999997E-4</c:v>
                  </c:pt>
                  <c:pt idx="70">
                    <c:v>5.0000000000000001E-4</c:v>
                  </c:pt>
                  <c:pt idx="71">
                    <c:v>6.9999999999999999E-4</c:v>
                  </c:pt>
                  <c:pt idx="72">
                    <c:v>2.9999999999999997E-4</c:v>
                  </c:pt>
                  <c:pt idx="73">
                    <c:v>4.5999999999999999E-3</c:v>
                  </c:pt>
                  <c:pt idx="75">
                    <c:v>1E-4</c:v>
                  </c:pt>
                  <c:pt idx="76">
                    <c:v>2.7000000000000001E-3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2.0000000000000001E-4</c:v>
                  </c:pt>
                  <c:pt idx="83">
                    <c:v>0</c:v>
                  </c:pt>
                  <c:pt idx="84">
                    <c:v>2.0000000000000001E-4</c:v>
                  </c:pt>
                  <c:pt idx="85">
                    <c:v>0</c:v>
                  </c:pt>
                  <c:pt idx="86">
                    <c:v>0</c:v>
                  </c:pt>
                  <c:pt idx="87">
                    <c:v>4.0000000000000002E-4</c:v>
                  </c:pt>
                  <c:pt idx="88">
                    <c:v>5.0000000000000001E-4</c:v>
                  </c:pt>
                  <c:pt idx="89">
                    <c:v>1.34E-4</c:v>
                  </c:pt>
                  <c:pt idx="90">
                    <c:v>0</c:v>
                  </c:pt>
                  <c:pt idx="91">
                    <c:v>4.0000000000000002E-4</c:v>
                  </c:pt>
                  <c:pt idx="92">
                    <c:v>2.5999999999999999E-3</c:v>
                  </c:pt>
                  <c:pt idx="93">
                    <c:v>0</c:v>
                  </c:pt>
                  <c:pt idx="95">
                    <c:v>2.0000000000000001E-4</c:v>
                  </c:pt>
                </c:numCache>
              </c:numRef>
            </c:plus>
            <c:minus>
              <c:numRef>
                <c:f>Active!$D$21:$D$966</c:f>
                <c:numCache>
                  <c:formatCode>General</c:formatCode>
                  <c:ptCount val="946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  <c:pt idx="53">
                    <c:v>0</c:v>
                  </c:pt>
                  <c:pt idx="54">
                    <c:v>1E-4</c:v>
                  </c:pt>
                  <c:pt idx="55">
                    <c:v>1E-4</c:v>
                  </c:pt>
                  <c:pt idx="56">
                    <c:v>0</c:v>
                  </c:pt>
                  <c:pt idx="57">
                    <c:v>0</c:v>
                  </c:pt>
                  <c:pt idx="58">
                    <c:v>8.9999999999999998E-4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2.9999999999999997E-4</c:v>
                  </c:pt>
                  <c:pt idx="63">
                    <c:v>2.9999999999999997E-4</c:v>
                  </c:pt>
                  <c:pt idx="64">
                    <c:v>2.0000000000000001E-4</c:v>
                  </c:pt>
                  <c:pt idx="65">
                    <c:v>2.0000000000000001E-4</c:v>
                  </c:pt>
                  <c:pt idx="66">
                    <c:v>8.0000000000000004E-4</c:v>
                  </c:pt>
                  <c:pt idx="67">
                    <c:v>5.0000000000000001E-4</c:v>
                  </c:pt>
                  <c:pt idx="68">
                    <c:v>0</c:v>
                  </c:pt>
                  <c:pt idx="69">
                    <c:v>2.9999999999999997E-4</c:v>
                  </c:pt>
                  <c:pt idx="70">
                    <c:v>5.0000000000000001E-4</c:v>
                  </c:pt>
                  <c:pt idx="71">
                    <c:v>6.9999999999999999E-4</c:v>
                  </c:pt>
                  <c:pt idx="72">
                    <c:v>2.9999999999999997E-4</c:v>
                  </c:pt>
                  <c:pt idx="73">
                    <c:v>4.5999999999999999E-3</c:v>
                  </c:pt>
                  <c:pt idx="75">
                    <c:v>1E-4</c:v>
                  </c:pt>
                  <c:pt idx="76">
                    <c:v>2.7000000000000001E-3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2.0000000000000001E-4</c:v>
                  </c:pt>
                  <c:pt idx="83">
                    <c:v>0</c:v>
                  </c:pt>
                  <c:pt idx="84">
                    <c:v>2.0000000000000001E-4</c:v>
                  </c:pt>
                  <c:pt idx="85">
                    <c:v>0</c:v>
                  </c:pt>
                  <c:pt idx="86">
                    <c:v>0</c:v>
                  </c:pt>
                  <c:pt idx="87">
                    <c:v>4.0000000000000002E-4</c:v>
                  </c:pt>
                  <c:pt idx="88">
                    <c:v>5.0000000000000001E-4</c:v>
                  </c:pt>
                  <c:pt idx="89">
                    <c:v>1.34E-4</c:v>
                  </c:pt>
                  <c:pt idx="90">
                    <c:v>0</c:v>
                  </c:pt>
                  <c:pt idx="91">
                    <c:v>4.0000000000000002E-4</c:v>
                  </c:pt>
                  <c:pt idx="92">
                    <c:v>2.5999999999999999E-3</c:v>
                  </c:pt>
                  <c:pt idx="93">
                    <c:v>0</c:v>
                  </c:pt>
                  <c:pt idx="95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Active!$I$21:$I$966</c:f>
              <c:numCache>
                <c:formatCode>General</c:formatCode>
                <c:ptCount val="946"/>
                <c:pt idx="2">
                  <c:v>1.0000000038417056E-3</c:v>
                </c:pt>
                <c:pt idx="14">
                  <c:v>-1.0528499995416496E-2</c:v>
                </c:pt>
                <c:pt idx="15">
                  <c:v>-5.2429999996093102E-3</c:v>
                </c:pt>
                <c:pt idx="16">
                  <c:v>3.7569999985862523E-3</c:v>
                </c:pt>
                <c:pt idx="18">
                  <c:v>-1.9077000004472211E-2</c:v>
                </c:pt>
                <c:pt idx="19">
                  <c:v>-5.0770000016200356E-3</c:v>
                </c:pt>
                <c:pt idx="21">
                  <c:v>1.2000000060652383E-3</c:v>
                </c:pt>
                <c:pt idx="22">
                  <c:v>-1.451449999876786E-2</c:v>
                </c:pt>
                <c:pt idx="23">
                  <c:v>-5.1439999951981008E-3</c:v>
                </c:pt>
                <c:pt idx="24">
                  <c:v>-8.8069999983417802E-3</c:v>
                </c:pt>
                <c:pt idx="25">
                  <c:v>1.9299999985378236E-4</c:v>
                </c:pt>
                <c:pt idx="26">
                  <c:v>7.1930000049178489E-3</c:v>
                </c:pt>
                <c:pt idx="27">
                  <c:v>1.4400000072782859E-3</c:v>
                </c:pt>
                <c:pt idx="28">
                  <c:v>6.8650000321213156E-4</c:v>
                </c:pt>
                <c:pt idx="32">
                  <c:v>-5.7741500000702217E-2</c:v>
                </c:pt>
                <c:pt idx="33">
                  <c:v>5.8425000024726614E-3</c:v>
                </c:pt>
                <c:pt idx="34">
                  <c:v>4.3364999946788885E-3</c:v>
                </c:pt>
                <c:pt idx="36">
                  <c:v>-1.9099999190075323E-4</c:v>
                </c:pt>
                <c:pt idx="39">
                  <c:v>-8.2365000052959658E-3</c:v>
                </c:pt>
                <c:pt idx="40">
                  <c:v>-1.0350999997172039E-2</c:v>
                </c:pt>
                <c:pt idx="41">
                  <c:v>-1.7126499995356426E-2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A1-431A-89A5-86B89FAEF9A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Active!$D$21:$D$43</c:f>
                <c:numCache>
                  <c:formatCode>General</c:formatCode>
                  <c:ptCount val="23"/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Active!$D$21:$D$43</c:f>
                <c:numCache>
                  <c:formatCode>General</c:formatCode>
                  <c:ptCount val="23"/>
                  <c:pt idx="1">
                    <c:v>0</c:v>
                  </c:pt>
                  <c:pt idx="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Active!$J$21:$J$966</c:f>
              <c:numCache>
                <c:formatCode>General</c:formatCode>
                <c:ptCount val="946"/>
                <c:pt idx="0">
                  <c:v>-1.4669999982288573E-3</c:v>
                </c:pt>
                <c:pt idx="3">
                  <c:v>-2.1163499994145241E-2</c:v>
                </c:pt>
                <c:pt idx="4">
                  <c:v>-9.1650000103982165E-4</c:v>
                </c:pt>
                <c:pt idx="5">
                  <c:v>-1.9993499998236075E-2</c:v>
                </c:pt>
                <c:pt idx="6">
                  <c:v>-1.530050000292249E-2</c:v>
                </c:pt>
                <c:pt idx="7">
                  <c:v>8.9765000011539087E-3</c:v>
                </c:pt>
                <c:pt idx="8">
                  <c:v>1.7825000031734817E-3</c:v>
                </c:pt>
                <c:pt idx="9">
                  <c:v>-2.4680999995325692E-2</c:v>
                </c:pt>
                <c:pt idx="10">
                  <c:v>2.77950000599958E-3</c:v>
                </c:pt>
                <c:pt idx="11">
                  <c:v>-6.7774999988614582E-3</c:v>
                </c:pt>
                <c:pt idx="12">
                  <c:v>1.7507999997178558E-2</c:v>
                </c:pt>
                <c:pt idx="13">
                  <c:v>-4.0315000005648471E-3</c:v>
                </c:pt>
                <c:pt idx="17">
                  <c:v>2.4756999999226537E-2</c:v>
                </c:pt>
                <c:pt idx="20">
                  <c:v>1.2880499998573214E-2</c:v>
                </c:pt>
                <c:pt idx="29">
                  <c:v>3.0400000105146319E-4</c:v>
                </c:pt>
                <c:pt idx="30">
                  <c:v>2.9215000031399541E-3</c:v>
                </c:pt>
                <c:pt idx="31">
                  <c:v>2.7130000016768463E-3</c:v>
                </c:pt>
                <c:pt idx="35">
                  <c:v>-2.6849999994738027E-3</c:v>
                </c:pt>
                <c:pt idx="37">
                  <c:v>-2.0674999977927655E-3</c:v>
                </c:pt>
                <c:pt idx="38">
                  <c:v>-2.7599999884841964E-4</c:v>
                </c:pt>
                <c:pt idx="42">
                  <c:v>-2.6493500001379289E-2</c:v>
                </c:pt>
                <c:pt idx="43">
                  <c:v>-4.6491249995597173E-2</c:v>
                </c:pt>
                <c:pt idx="44">
                  <c:v>-2.546549999533454E-2</c:v>
                </c:pt>
                <c:pt idx="45">
                  <c:v>-2.5684499996714294E-2</c:v>
                </c:pt>
                <c:pt idx="46">
                  <c:v>-1.6953500002273358E-2</c:v>
                </c:pt>
                <c:pt idx="47">
                  <c:v>-1.6453500000352506E-2</c:v>
                </c:pt>
                <c:pt idx="48">
                  <c:v>-1.4200999998138286E-2</c:v>
                </c:pt>
                <c:pt idx="49">
                  <c:v>-1.5312499992433004E-2</c:v>
                </c:pt>
                <c:pt idx="51">
                  <c:v>-1.9779499998548999E-2</c:v>
                </c:pt>
                <c:pt idx="73">
                  <c:v>-3.5235500006820075E-2</c:v>
                </c:pt>
                <c:pt idx="76">
                  <c:v>-3.5526499996194616E-2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A1-431A-89A5-86B89FAEF9A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Active!$K$21:$K$966</c:f>
              <c:numCache>
                <c:formatCode>General</c:formatCode>
                <c:ptCount val="946"/>
                <c:pt idx="50">
                  <c:v>-1.8792499999108259E-2</c:v>
                </c:pt>
                <c:pt idx="52">
                  <c:v>-1.697950000379933E-2</c:v>
                </c:pt>
                <c:pt idx="53">
                  <c:v>-1.912599999923259E-2</c:v>
                </c:pt>
                <c:pt idx="54">
                  <c:v>-1.9526999996742234E-2</c:v>
                </c:pt>
                <c:pt idx="55">
                  <c:v>-2.3545499992906116E-2</c:v>
                </c:pt>
                <c:pt idx="56">
                  <c:v>-2.2923999997146893E-2</c:v>
                </c:pt>
                <c:pt idx="57">
                  <c:v>-2.3925000001327135E-2</c:v>
                </c:pt>
                <c:pt idx="58">
                  <c:v>-3.3168000001751352E-2</c:v>
                </c:pt>
                <c:pt idx="59">
                  <c:v>-3.1399499996041413E-2</c:v>
                </c:pt>
                <c:pt idx="60">
                  <c:v>-3.3943000002182089E-2</c:v>
                </c:pt>
                <c:pt idx="61">
                  <c:v>-3.4285499998077285E-2</c:v>
                </c:pt>
                <c:pt idx="62">
                  <c:v>-3.338649999932386E-2</c:v>
                </c:pt>
                <c:pt idx="63">
                  <c:v>-3.330650000134483E-2</c:v>
                </c:pt>
                <c:pt idx="64">
                  <c:v>-3.3256499998969957E-2</c:v>
                </c:pt>
                <c:pt idx="65">
                  <c:v>-3.2976499998767395E-2</c:v>
                </c:pt>
                <c:pt idx="66">
                  <c:v>-3.2190999998420011E-2</c:v>
                </c:pt>
                <c:pt idx="67">
                  <c:v>-3.5914499996579252E-2</c:v>
                </c:pt>
                <c:pt idx="68">
                  <c:v>-3.9875750000646804E-2</c:v>
                </c:pt>
                <c:pt idx="69">
                  <c:v>-3.6876999998639803E-2</c:v>
                </c:pt>
                <c:pt idx="70">
                  <c:v>-3.6807000004046131E-2</c:v>
                </c:pt>
                <c:pt idx="71">
                  <c:v>-3.6486999997578096E-2</c:v>
                </c:pt>
                <c:pt idx="72">
                  <c:v>-3.5886999998183455E-2</c:v>
                </c:pt>
                <c:pt idx="74">
                  <c:v>-3.2928333355812356E-2</c:v>
                </c:pt>
                <c:pt idx="75">
                  <c:v>-3.461799999786308E-2</c:v>
                </c:pt>
                <c:pt idx="77">
                  <c:v>-3.5130750002281275E-2</c:v>
                </c:pt>
                <c:pt idx="78">
                  <c:v>-2.9530750005505979E-2</c:v>
                </c:pt>
                <c:pt idx="79">
                  <c:v>-2.3602749999554362E-2</c:v>
                </c:pt>
                <c:pt idx="80">
                  <c:v>-3.3900499991432298E-2</c:v>
                </c:pt>
                <c:pt idx="81">
                  <c:v>-3.2700499992643017E-2</c:v>
                </c:pt>
                <c:pt idx="82">
                  <c:v>-3.3161999999720138E-2</c:v>
                </c:pt>
                <c:pt idx="83">
                  <c:v>-3.7065749995235819E-2</c:v>
                </c:pt>
                <c:pt idx="84">
                  <c:v>-3.3667499999864958E-2</c:v>
                </c:pt>
                <c:pt idx="85">
                  <c:v>-3.7703750203945674E-2</c:v>
                </c:pt>
                <c:pt idx="86">
                  <c:v>-3.3803749844082631E-2</c:v>
                </c:pt>
                <c:pt idx="87">
                  <c:v>-3.0811500000709202E-2</c:v>
                </c:pt>
                <c:pt idx="88">
                  <c:v>-3.0811500000709202E-2</c:v>
                </c:pt>
                <c:pt idx="89">
                  <c:v>-3.0160499998601153E-2</c:v>
                </c:pt>
                <c:pt idx="90">
                  <c:v>-1.9447749997198116E-2</c:v>
                </c:pt>
                <c:pt idx="91">
                  <c:v>-2.7555000000575092E-2</c:v>
                </c:pt>
                <c:pt idx="92">
                  <c:v>-2.4476250000589062E-2</c:v>
                </c:pt>
                <c:pt idx="93">
                  <c:v>-2.2710250217642169E-2</c:v>
                </c:pt>
                <c:pt idx="94">
                  <c:v>-9.890500004257774E-2</c:v>
                </c:pt>
                <c:pt idx="95">
                  <c:v>-2.665849999175407E-2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A1-431A-89A5-86B89FAEF9A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Active!$L$21:$L$966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9A1-431A-89A5-86B89FAEF9A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Active!$M$21:$M$966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A1-431A-89A5-86B89FAEF9A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plus>
            <c:minus>
              <c:numRef>
                <c:f>Active!$D$21:$D$73</c:f>
                <c:numCache>
                  <c:formatCode>General</c:formatCode>
                  <c:ptCount val="53"/>
                  <c:pt idx="1">
                    <c:v>0</c:v>
                  </c:pt>
                  <c:pt idx="2">
                    <c:v>0</c:v>
                  </c:pt>
                  <c:pt idx="28">
                    <c:v>0</c:v>
                  </c:pt>
                  <c:pt idx="48">
                    <c:v>4.0000000000000002E-4</c:v>
                  </c:pt>
                  <c:pt idx="49">
                    <c:v>5.9999999999999995E-4</c:v>
                  </c:pt>
                  <c:pt idx="50">
                    <c:v>0</c:v>
                  </c:pt>
                  <c:pt idx="51">
                    <c:v>2.9999999999999997E-4</c:v>
                  </c:pt>
                  <c:pt idx="52">
                    <c:v>3.8999999999999998E-3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Active!$N$21:$N$966</c:f>
              <c:numCache>
                <c:formatCode>General</c:formatCode>
                <c:ptCount val="94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9A1-431A-89A5-86B89FAEF9A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Active!$F$21:$F$966</c:f>
              <c:numCache>
                <c:formatCode>General</c:formatCode>
                <c:ptCount val="946"/>
                <c:pt idx="0">
                  <c:v>-4698</c:v>
                </c:pt>
                <c:pt idx="1">
                  <c:v>0</c:v>
                </c:pt>
                <c:pt idx="2">
                  <c:v>0</c:v>
                </c:pt>
                <c:pt idx="3">
                  <c:v>2231</c:v>
                </c:pt>
                <c:pt idx="4">
                  <c:v>2249</c:v>
                </c:pt>
                <c:pt idx="5">
                  <c:v>4211</c:v>
                </c:pt>
                <c:pt idx="6">
                  <c:v>4553</c:v>
                </c:pt>
                <c:pt idx="7">
                  <c:v>5391</c:v>
                </c:pt>
                <c:pt idx="8">
                  <c:v>5555</c:v>
                </c:pt>
                <c:pt idx="9">
                  <c:v>5586</c:v>
                </c:pt>
                <c:pt idx="10">
                  <c:v>6073</c:v>
                </c:pt>
                <c:pt idx="11">
                  <c:v>6915</c:v>
                </c:pt>
                <c:pt idx="12">
                  <c:v>6952</c:v>
                </c:pt>
                <c:pt idx="13">
                  <c:v>7439</c:v>
                </c:pt>
                <c:pt idx="14">
                  <c:v>7921</c:v>
                </c:pt>
                <c:pt idx="15">
                  <c:v>7958</c:v>
                </c:pt>
                <c:pt idx="16">
                  <c:v>7958</c:v>
                </c:pt>
                <c:pt idx="17">
                  <c:v>7958</c:v>
                </c:pt>
                <c:pt idx="18">
                  <c:v>7962</c:v>
                </c:pt>
                <c:pt idx="19">
                  <c:v>7962</c:v>
                </c:pt>
                <c:pt idx="20">
                  <c:v>7967</c:v>
                </c:pt>
                <c:pt idx="21">
                  <c:v>8800</c:v>
                </c:pt>
                <c:pt idx="22">
                  <c:v>8837</c:v>
                </c:pt>
                <c:pt idx="23">
                  <c:v>8864</c:v>
                </c:pt>
                <c:pt idx="24">
                  <c:v>9342</c:v>
                </c:pt>
                <c:pt idx="25">
                  <c:v>9342</c:v>
                </c:pt>
                <c:pt idx="26">
                  <c:v>9342</c:v>
                </c:pt>
                <c:pt idx="27">
                  <c:v>9360</c:v>
                </c:pt>
                <c:pt idx="28">
                  <c:v>10131</c:v>
                </c:pt>
                <c:pt idx="29">
                  <c:v>10176</c:v>
                </c:pt>
                <c:pt idx="30">
                  <c:v>10221</c:v>
                </c:pt>
                <c:pt idx="31">
                  <c:v>10222</c:v>
                </c:pt>
                <c:pt idx="32">
                  <c:v>10699</c:v>
                </c:pt>
                <c:pt idx="33">
                  <c:v>11195</c:v>
                </c:pt>
                <c:pt idx="34">
                  <c:v>11231</c:v>
                </c:pt>
                <c:pt idx="35">
                  <c:v>11610</c:v>
                </c:pt>
                <c:pt idx="36">
                  <c:v>11646</c:v>
                </c:pt>
                <c:pt idx="37">
                  <c:v>11655</c:v>
                </c:pt>
                <c:pt idx="38">
                  <c:v>11656</c:v>
                </c:pt>
                <c:pt idx="39">
                  <c:v>12169</c:v>
                </c:pt>
                <c:pt idx="40">
                  <c:v>12606</c:v>
                </c:pt>
                <c:pt idx="41">
                  <c:v>14509</c:v>
                </c:pt>
                <c:pt idx="42">
                  <c:v>18211</c:v>
                </c:pt>
                <c:pt idx="43">
                  <c:v>18222.5</c:v>
                </c:pt>
                <c:pt idx="44">
                  <c:v>18243</c:v>
                </c:pt>
                <c:pt idx="45">
                  <c:v>18257</c:v>
                </c:pt>
                <c:pt idx="46">
                  <c:v>19171</c:v>
                </c:pt>
                <c:pt idx="47">
                  <c:v>19171</c:v>
                </c:pt>
                <c:pt idx="48">
                  <c:v>21506</c:v>
                </c:pt>
                <c:pt idx="49">
                  <c:v>22025</c:v>
                </c:pt>
                <c:pt idx="50">
                  <c:v>22905</c:v>
                </c:pt>
                <c:pt idx="51">
                  <c:v>22927</c:v>
                </c:pt>
                <c:pt idx="52">
                  <c:v>23327</c:v>
                </c:pt>
                <c:pt idx="53">
                  <c:v>23356</c:v>
                </c:pt>
                <c:pt idx="54">
                  <c:v>23462</c:v>
                </c:pt>
                <c:pt idx="55">
                  <c:v>24323</c:v>
                </c:pt>
                <c:pt idx="56">
                  <c:v>24344</c:v>
                </c:pt>
                <c:pt idx="57">
                  <c:v>25250</c:v>
                </c:pt>
                <c:pt idx="58">
                  <c:v>26608</c:v>
                </c:pt>
                <c:pt idx="59">
                  <c:v>26647</c:v>
                </c:pt>
                <c:pt idx="60">
                  <c:v>27558</c:v>
                </c:pt>
                <c:pt idx="61">
                  <c:v>27563</c:v>
                </c:pt>
                <c:pt idx="62">
                  <c:v>27629</c:v>
                </c:pt>
                <c:pt idx="63">
                  <c:v>27629</c:v>
                </c:pt>
                <c:pt idx="64">
                  <c:v>27629</c:v>
                </c:pt>
                <c:pt idx="65">
                  <c:v>27629</c:v>
                </c:pt>
                <c:pt idx="66">
                  <c:v>27646</c:v>
                </c:pt>
                <c:pt idx="67">
                  <c:v>27957</c:v>
                </c:pt>
                <c:pt idx="68">
                  <c:v>28079.5</c:v>
                </c:pt>
                <c:pt idx="69">
                  <c:v>29022</c:v>
                </c:pt>
                <c:pt idx="70">
                  <c:v>29022</c:v>
                </c:pt>
                <c:pt idx="71">
                  <c:v>29022</c:v>
                </c:pt>
                <c:pt idx="72">
                  <c:v>29022</c:v>
                </c:pt>
                <c:pt idx="73">
                  <c:v>29063</c:v>
                </c:pt>
                <c:pt idx="74">
                  <c:v>29470</c:v>
                </c:pt>
                <c:pt idx="75">
                  <c:v>29508</c:v>
                </c:pt>
                <c:pt idx="76">
                  <c:v>29509</c:v>
                </c:pt>
                <c:pt idx="77">
                  <c:v>29909.5</c:v>
                </c:pt>
                <c:pt idx="78">
                  <c:v>29909.5</c:v>
                </c:pt>
                <c:pt idx="79">
                  <c:v>29941.5</c:v>
                </c:pt>
                <c:pt idx="80">
                  <c:v>29953</c:v>
                </c:pt>
                <c:pt idx="81">
                  <c:v>29953</c:v>
                </c:pt>
                <c:pt idx="82">
                  <c:v>29972</c:v>
                </c:pt>
                <c:pt idx="83">
                  <c:v>30419.5</c:v>
                </c:pt>
                <c:pt idx="84">
                  <c:v>30455</c:v>
                </c:pt>
                <c:pt idx="85">
                  <c:v>30847.5</c:v>
                </c:pt>
                <c:pt idx="86">
                  <c:v>30847.5</c:v>
                </c:pt>
                <c:pt idx="87">
                  <c:v>30919</c:v>
                </c:pt>
                <c:pt idx="88">
                  <c:v>30919</c:v>
                </c:pt>
                <c:pt idx="89">
                  <c:v>30969</c:v>
                </c:pt>
                <c:pt idx="90">
                  <c:v>31311.5</c:v>
                </c:pt>
                <c:pt idx="91">
                  <c:v>31830</c:v>
                </c:pt>
                <c:pt idx="92">
                  <c:v>32232.5</c:v>
                </c:pt>
                <c:pt idx="93">
                  <c:v>32636.5</c:v>
                </c:pt>
                <c:pt idx="94">
                  <c:v>32730</c:v>
                </c:pt>
                <c:pt idx="95">
                  <c:v>33301</c:v>
                </c:pt>
              </c:numCache>
            </c:numRef>
          </c:xVal>
          <c:yVal>
            <c:numRef>
              <c:f>Active!$O$21:$O$966</c:f>
              <c:numCache>
                <c:formatCode>General</c:formatCode>
                <c:ptCount val="946"/>
                <c:pt idx="65">
                  <c:v>-3.214109830102696E-2</c:v>
                </c:pt>
                <c:pt idx="66">
                  <c:v>-3.2155660195231334E-2</c:v>
                </c:pt>
                <c:pt idx="67">
                  <c:v>-3.2422057200970217E-2</c:v>
                </c:pt>
                <c:pt idx="68">
                  <c:v>-3.2526988497442927E-2</c:v>
                </c:pt>
                <c:pt idx="69">
                  <c:v>-3.3334317043773785E-2</c:v>
                </c:pt>
                <c:pt idx="70">
                  <c:v>-3.3334317043773785E-2</c:v>
                </c:pt>
                <c:pt idx="71">
                  <c:v>-3.3334317043773785E-2</c:v>
                </c:pt>
                <c:pt idx="72">
                  <c:v>-3.3334317043773785E-2</c:v>
                </c:pt>
                <c:pt idx="73">
                  <c:v>-3.3369436906266689E-2</c:v>
                </c:pt>
                <c:pt idx="74">
                  <c:v>-3.37180657851597E-2</c:v>
                </c:pt>
                <c:pt idx="75">
                  <c:v>-3.3750615901616543E-2</c:v>
                </c:pt>
                <c:pt idx="76">
                  <c:v>-3.3751472483628558E-2</c:v>
                </c:pt>
                <c:pt idx="77">
                  <c:v>-3.409453357944342E-2</c:v>
                </c:pt>
                <c:pt idx="78">
                  <c:v>-3.409453357944342E-2</c:v>
                </c:pt>
                <c:pt idx="79">
                  <c:v>-3.4121944203828136E-2</c:v>
                </c:pt>
                <c:pt idx="80">
                  <c:v>-3.4131794896966383E-2</c:v>
                </c:pt>
                <c:pt idx="81">
                  <c:v>-3.4131794896966383E-2</c:v>
                </c:pt>
                <c:pt idx="82">
                  <c:v>-3.4148069955194808E-2</c:v>
                </c:pt>
                <c:pt idx="83">
                  <c:v>-3.4531390405574708E-2</c:v>
                </c:pt>
                <c:pt idx="84">
                  <c:v>-3.4561799067001492E-2</c:v>
                </c:pt>
                <c:pt idx="85">
                  <c:v>-3.4898007506720181E-2</c:v>
                </c:pt>
                <c:pt idx="86">
                  <c:v>-3.4898007506720181E-2</c:v>
                </c:pt>
                <c:pt idx="87">
                  <c:v>-3.4959253120579764E-2</c:v>
                </c:pt>
                <c:pt idx="88">
                  <c:v>-3.4959253120579764E-2</c:v>
                </c:pt>
                <c:pt idx="89">
                  <c:v>-3.5002082221180869E-2</c:v>
                </c:pt>
                <c:pt idx="90">
                  <c:v>-3.5295461560298447E-2</c:v>
                </c:pt>
                <c:pt idx="91">
                  <c:v>-3.5739599333531921E-2</c:v>
                </c:pt>
                <c:pt idx="92">
                  <c:v>-3.6084373593370828E-2</c:v>
                </c:pt>
                <c:pt idx="93">
                  <c:v>-3.6430432726227771E-2</c:v>
                </c:pt>
                <c:pt idx="94">
                  <c:v>-3.6510523144351839E-2</c:v>
                </c:pt>
                <c:pt idx="95">
                  <c:v>-3.6999631473216471E-2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9A1-431A-89A5-86B89FAEF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604384"/>
        <c:axId val="1"/>
      </c:scatterChart>
      <c:valAx>
        <c:axId val="472604384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61394461370725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926298157453935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6043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268006700167504"/>
          <c:y val="0.92048929663608559"/>
          <c:w val="0.7018425460636516"/>
          <c:h val="6.11620795107034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16</xdr:col>
      <xdr:colOff>114300</xdr:colOff>
      <xdr:row>18</xdr:row>
      <xdr:rowOff>19050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2028F66A-EB77-22B7-AB28-856C7086C7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38100</xdr:colOff>
      <xdr:row>0</xdr:row>
      <xdr:rowOff>28575</xdr:rowOff>
    </xdr:from>
    <xdr:to>
      <xdr:col>25</xdr:col>
      <xdr:colOff>238125</xdr:colOff>
      <xdr:row>18</xdr:row>
      <xdr:rowOff>57150</xdr:rowOff>
    </xdr:to>
    <xdr:graphicFrame macro="">
      <xdr:nvGraphicFramePr>
        <xdr:cNvPr id="1037" name="Chart 3">
          <a:extLst>
            <a:ext uri="{FF2B5EF4-FFF2-40B4-BE49-F238E27FC236}">
              <a16:creationId xmlns:a16="http://schemas.microsoft.com/office/drawing/2014/main" id="{62BD6B9C-C2F4-AEC0-5B4E-98E8EE19A4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5583" TargetMode="External"/><Relationship Id="rId13" Type="http://schemas.openxmlformats.org/officeDocument/2006/relationships/hyperlink" Target="http://www.konkoly.hu/cgi-bin/IBVS?5871" TargetMode="External"/><Relationship Id="rId18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bav-astro.de/sfs/BAVM_link.php?BAVMnr=62" TargetMode="External"/><Relationship Id="rId21" Type="http://schemas.openxmlformats.org/officeDocument/2006/relationships/hyperlink" Target="http://www.konkoly.hu/cgi-bin/IBVS?5992" TargetMode="External"/><Relationship Id="rId7" Type="http://schemas.openxmlformats.org/officeDocument/2006/relationships/hyperlink" Target="http://www.bav-astro.de/sfs/BAVM_link.php?BAVMnr=152" TargetMode="External"/><Relationship Id="rId12" Type="http://schemas.openxmlformats.org/officeDocument/2006/relationships/hyperlink" Target="http://vsolj.cetus-net.org/no45.pdf" TargetMode="External"/><Relationship Id="rId17" Type="http://schemas.openxmlformats.org/officeDocument/2006/relationships/hyperlink" Target="http://var.astro.cz/oejv/issues/oejv0160.pdf" TargetMode="External"/><Relationship Id="rId25" Type="http://schemas.openxmlformats.org/officeDocument/2006/relationships/hyperlink" Target="http://www.bav-astro.de/sfs/BAVM_link.php?BAVMnr=241" TargetMode="External"/><Relationship Id="rId2" Type="http://schemas.openxmlformats.org/officeDocument/2006/relationships/hyperlink" Target="http://www.bav-astro.de/sfs/BAVM_link.php?BAVMnr=62" TargetMode="External"/><Relationship Id="rId16" Type="http://schemas.openxmlformats.org/officeDocument/2006/relationships/hyperlink" Target="http://vsolj.cetus-net.org/vsoljno53.pdf" TargetMode="External"/><Relationship Id="rId20" Type="http://schemas.openxmlformats.org/officeDocument/2006/relationships/hyperlink" Target="http://var.astro.cz/oejv/issues/oejv0160.pdf" TargetMode="External"/><Relationship Id="rId1" Type="http://schemas.openxmlformats.org/officeDocument/2006/relationships/hyperlink" Target="http://www.konkoly.hu/cgi-bin/IBVS?46" TargetMode="External"/><Relationship Id="rId6" Type="http://schemas.openxmlformats.org/officeDocument/2006/relationships/hyperlink" Target="http://vsolj.cetus-net.org/no39.pdf" TargetMode="External"/><Relationship Id="rId11" Type="http://schemas.openxmlformats.org/officeDocument/2006/relationships/hyperlink" Target="http://vsolj.cetus-net.org/no43.pdf" TargetMode="External"/><Relationship Id="rId24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www.bav-astro.de/sfs/BAVM_link.php?BAVMnr=128" TargetMode="External"/><Relationship Id="rId15" Type="http://schemas.openxmlformats.org/officeDocument/2006/relationships/hyperlink" Target="http://vsolj.cetus-net.org/vsoljno53.pdf" TargetMode="External"/><Relationship Id="rId23" Type="http://schemas.openxmlformats.org/officeDocument/2006/relationships/hyperlink" Target="http://vsolj.cetus-net.org/vsoljno55.pdf" TargetMode="External"/><Relationship Id="rId10" Type="http://schemas.openxmlformats.org/officeDocument/2006/relationships/hyperlink" Target="http://www.konkoly.hu/cgi-bin/IBVS?5603" TargetMode="External"/><Relationship Id="rId19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bav-astro.de/sfs/BAVM_link.php?BAVMnr=117" TargetMode="External"/><Relationship Id="rId9" Type="http://schemas.openxmlformats.org/officeDocument/2006/relationships/hyperlink" Target="http://vsolj.cetus-net.org/no40.pdf" TargetMode="External"/><Relationship Id="rId14" Type="http://schemas.openxmlformats.org/officeDocument/2006/relationships/hyperlink" Target="http://vsolj.cetus-net.org/vsoljno50.pdf" TargetMode="External"/><Relationship Id="rId22" Type="http://schemas.openxmlformats.org/officeDocument/2006/relationships/hyperlink" Target="http://var.astro.cz/oejv/issues/oejv0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69"/>
  <sheetViews>
    <sheetView tabSelected="1" workbookViewId="0">
      <pane xSplit="14" ySplit="21" topLeftCell="O101" activePane="bottomRight" state="frozen"/>
      <selection pane="topRight" activeCell="O1" sqref="O1"/>
      <selection pane="bottomLeft" activeCell="A22" sqref="A22"/>
      <selection pane="bottomRight" activeCell="E9" sqref="E9"/>
    </sheetView>
  </sheetViews>
  <sheetFormatPr defaultColWidth="10.28515625" defaultRowHeight="12.75"/>
  <cols>
    <col min="1" max="1" width="16.140625" customWidth="1"/>
    <col min="2" max="2" width="5.140625" customWidth="1"/>
    <col min="3" max="3" width="13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>
      <c r="A1" s="31" t="s">
        <v>392</v>
      </c>
    </row>
    <row r="2" spans="1:6" s="33" customFormat="1" ht="12.95" customHeight="1">
      <c r="A2" s="33" t="s">
        <v>26</v>
      </c>
      <c r="C2" s="34" t="s">
        <v>64</v>
      </c>
    </row>
    <row r="3" spans="1:6" s="33" customFormat="1" ht="12.95" customHeight="1" thickBot="1"/>
    <row r="4" spans="1:6" s="33" customFormat="1" ht="12.95" customHeight="1" thickTop="1" thickBot="1">
      <c r="A4" s="35" t="s">
        <v>2</v>
      </c>
      <c r="C4" s="36">
        <v>34126.334999999999</v>
      </c>
      <c r="D4" s="37">
        <v>0.77820849999999997</v>
      </c>
    </row>
    <row r="5" spans="1:6" s="33" customFormat="1" ht="12.95" customHeight="1" thickTop="1">
      <c r="A5" s="38" t="s">
        <v>70</v>
      </c>
      <c r="C5" s="39">
        <v>-9.5</v>
      </c>
      <c r="D5" s="33" t="s">
        <v>71</v>
      </c>
    </row>
    <row r="6" spans="1:6" s="33" customFormat="1" ht="12.95" customHeight="1">
      <c r="A6" s="35" t="s">
        <v>3</v>
      </c>
    </row>
    <row r="7" spans="1:6" s="33" customFormat="1" ht="12.95" customHeight="1">
      <c r="A7" s="33" t="s">
        <v>4</v>
      </c>
      <c r="C7" s="33">
        <f>+C4</f>
        <v>34126.334999999999</v>
      </c>
    </row>
    <row r="8" spans="1:6" s="33" customFormat="1" ht="12.95" customHeight="1">
      <c r="A8" s="33" t="s">
        <v>5</v>
      </c>
      <c r="C8" s="33">
        <f>+D4</f>
        <v>0.77820849999999997</v>
      </c>
    </row>
    <row r="9" spans="1:6" s="33" customFormat="1" ht="12.95" customHeight="1">
      <c r="A9" s="40" t="s">
        <v>75</v>
      </c>
      <c r="B9" s="41">
        <v>89</v>
      </c>
      <c r="C9" s="42" t="str">
        <f>"F"&amp;B9</f>
        <v>F89</v>
      </c>
      <c r="D9" s="43" t="str">
        <f>"G"&amp;B9</f>
        <v>G89</v>
      </c>
    </row>
    <row r="10" spans="1:6" s="33" customFormat="1" ht="12.95" customHeight="1" thickBot="1">
      <c r="C10" s="44" t="s">
        <v>22</v>
      </c>
      <c r="D10" s="44" t="s">
        <v>23</v>
      </c>
    </row>
    <row r="11" spans="1:6" s="33" customFormat="1" ht="12.95" customHeight="1">
      <c r="A11" s="33" t="s">
        <v>18</v>
      </c>
      <c r="C11" s="43">
        <f ca="1">INTERCEPT(INDIRECT($D$9):G981,INDIRECT($C$9):F981)</f>
        <v>-8.4745938908675697E-3</v>
      </c>
      <c r="D11" s="45"/>
    </row>
    <row r="12" spans="1:6" s="33" customFormat="1" ht="12.95" customHeight="1">
      <c r="A12" s="33" t="s">
        <v>19</v>
      </c>
      <c r="C12" s="43">
        <f ca="1">SLOPE(INDIRECT($D$9):G981,INDIRECT($C$9):F981)</f>
        <v>-8.5658201202212858E-7</v>
      </c>
      <c r="D12" s="45"/>
    </row>
    <row r="13" spans="1:6" s="33" customFormat="1" ht="12.95" customHeight="1">
      <c r="A13" s="33" t="s">
        <v>21</v>
      </c>
      <c r="C13" s="45" t="s">
        <v>16</v>
      </c>
    </row>
    <row r="14" spans="1:6" s="33" customFormat="1" ht="12.95" customHeight="1"/>
    <row r="15" spans="1:6" s="33" customFormat="1" ht="12.95" customHeight="1">
      <c r="A15" s="46" t="s">
        <v>20</v>
      </c>
      <c r="C15" s="47">
        <f ca="1">(C7+C11)+(C8+C12)*INT(MAX(F21:F3522))</f>
        <v>60041.419258868526</v>
      </c>
      <c r="E15" s="48" t="s">
        <v>77</v>
      </c>
      <c r="F15" s="39">
        <v>1</v>
      </c>
    </row>
    <row r="16" spans="1:6" s="33" customFormat="1" ht="12.95" customHeight="1">
      <c r="A16" s="35" t="s">
        <v>6</v>
      </c>
      <c r="C16" s="49">
        <f ca="1">+C8+C12</f>
        <v>0.77820764341798798</v>
      </c>
      <c r="E16" s="48" t="s">
        <v>72</v>
      </c>
      <c r="F16" s="50">
        <f ca="1">NOW()+15018.5+$C$5/24</f>
        <v>60308.761376736111</v>
      </c>
    </row>
    <row r="17" spans="1:19" s="33" customFormat="1" ht="12.95" customHeight="1" thickBot="1">
      <c r="A17" s="48" t="s">
        <v>69</v>
      </c>
      <c r="C17" s="33">
        <f>COUNT(C21:C2180)</f>
        <v>96</v>
      </c>
      <c r="E17" s="48" t="s">
        <v>78</v>
      </c>
      <c r="F17" s="50">
        <f ca="1">ROUND(2*(F16-$C$7)/$C$8,0)/2+F15</f>
        <v>33645.5</v>
      </c>
    </row>
    <row r="18" spans="1:19" s="33" customFormat="1" ht="12.95" customHeight="1" thickTop="1" thickBot="1">
      <c r="A18" s="35" t="s">
        <v>7</v>
      </c>
      <c r="C18" s="36">
        <f ca="1">+C15</f>
        <v>60041.419258868526</v>
      </c>
      <c r="D18" s="37">
        <f ca="1">+C16</f>
        <v>0.77820764341798798</v>
      </c>
      <c r="E18" s="48" t="s">
        <v>73</v>
      </c>
      <c r="F18" s="43">
        <f ca="1">ROUND(2*(F16-$C$15)/$C$16,0)/2+F15</f>
        <v>344.5</v>
      </c>
    </row>
    <row r="19" spans="1:19" s="33" customFormat="1" ht="12.95" customHeight="1" thickTop="1">
      <c r="E19" s="48" t="s">
        <v>74</v>
      </c>
      <c r="F19" s="51">
        <f ca="1">+$C$15+$C$16*F18-15018.5-$C$5/24</f>
        <v>45291.407625359359</v>
      </c>
    </row>
    <row r="20" spans="1:19" s="33" customFormat="1" ht="12.95" customHeight="1" thickBot="1">
      <c r="A20" s="44" t="s">
        <v>8</v>
      </c>
      <c r="B20" s="44" t="s">
        <v>9</v>
      </c>
      <c r="C20" s="44" t="s">
        <v>10</v>
      </c>
      <c r="D20" s="44" t="s">
        <v>15</v>
      </c>
      <c r="E20" s="44" t="s">
        <v>11</v>
      </c>
      <c r="F20" s="44" t="s">
        <v>12</v>
      </c>
      <c r="G20" s="44" t="s">
        <v>13</v>
      </c>
      <c r="H20" s="52" t="s">
        <v>91</v>
      </c>
      <c r="I20" s="52" t="s">
        <v>94</v>
      </c>
      <c r="J20" s="52" t="s">
        <v>88</v>
      </c>
      <c r="K20" s="52" t="s">
        <v>86</v>
      </c>
      <c r="L20" s="52" t="s">
        <v>27</v>
      </c>
      <c r="M20" s="52" t="s">
        <v>28</v>
      </c>
      <c r="N20" s="52" t="s">
        <v>29</v>
      </c>
      <c r="O20" s="52" t="s">
        <v>25</v>
      </c>
      <c r="P20" s="53" t="s">
        <v>24</v>
      </c>
      <c r="Q20" s="44" t="s">
        <v>17</v>
      </c>
    </row>
    <row r="21" spans="1:19" s="33" customFormat="1" ht="12.95" customHeight="1">
      <c r="A21" s="7" t="s">
        <v>63</v>
      </c>
      <c r="B21" s="54"/>
      <c r="C21" s="5">
        <v>30470.31</v>
      </c>
      <c r="D21" s="5"/>
      <c r="E21" s="54">
        <f t="shared" ref="E21:E52" si="0">+(C21-C$7)/C$8</f>
        <v>-4698.0018850989136</v>
      </c>
      <c r="F21" s="54">
        <f t="shared" ref="F21:F52" si="1">ROUND(2*E21,0)/2</f>
        <v>-4698</v>
      </c>
      <c r="G21" s="54">
        <f t="shared" ref="G21:G52" si="2">+C21-(C$7+F21*C$8)</f>
        <v>-1.4669999982288573E-3</v>
      </c>
      <c r="H21" s="54"/>
      <c r="I21" s="54"/>
      <c r="J21" s="54">
        <f>+G21</f>
        <v>-1.4669999982288573E-3</v>
      </c>
      <c r="K21" s="54"/>
      <c r="L21" s="54"/>
      <c r="M21" s="54"/>
      <c r="N21" s="54"/>
      <c r="O21" s="54"/>
      <c r="P21" s="54"/>
      <c r="Q21" s="55">
        <f t="shared" ref="Q21:Q52" si="3">+C21-15018.5</f>
        <v>15451.810000000001</v>
      </c>
      <c r="R21" s="54"/>
      <c r="S21" s="54"/>
    </row>
    <row r="22" spans="1:19" s="33" customFormat="1" ht="12.95" customHeight="1">
      <c r="A22" s="7" t="s">
        <v>14</v>
      </c>
      <c r="B22" s="54"/>
      <c r="C22" s="5">
        <v>34126.334999999999</v>
      </c>
      <c r="D22" s="5" t="s">
        <v>16</v>
      </c>
      <c r="E22" s="54">
        <f t="shared" si="0"/>
        <v>0</v>
      </c>
      <c r="F22" s="54">
        <f t="shared" si="1"/>
        <v>0</v>
      </c>
      <c r="G22" s="54">
        <f t="shared" si="2"/>
        <v>0</v>
      </c>
      <c r="H22" s="54">
        <f>+G22</f>
        <v>0</v>
      </c>
      <c r="I22" s="54"/>
      <c r="J22" s="54"/>
      <c r="K22" s="54"/>
      <c r="L22" s="54"/>
      <c r="M22" s="54"/>
      <c r="N22" s="54"/>
      <c r="O22" s="54"/>
      <c r="P22" s="54"/>
      <c r="Q22" s="55">
        <f t="shared" si="3"/>
        <v>19107.834999999999</v>
      </c>
      <c r="R22" s="54"/>
      <c r="S22" s="54"/>
    </row>
    <row r="23" spans="1:19" s="33" customFormat="1" ht="12.95" customHeight="1">
      <c r="A23" s="56" t="s">
        <v>105</v>
      </c>
      <c r="B23" s="57" t="s">
        <v>62</v>
      </c>
      <c r="C23" s="56">
        <v>34126.336000000003</v>
      </c>
      <c r="D23" s="56" t="s">
        <v>94</v>
      </c>
      <c r="E23" s="54">
        <f t="shared" si="0"/>
        <v>1.2850026745296482E-3</v>
      </c>
      <c r="F23" s="54">
        <f t="shared" si="1"/>
        <v>0</v>
      </c>
      <c r="G23" s="54">
        <f t="shared" si="2"/>
        <v>1.0000000038417056E-3</v>
      </c>
      <c r="H23" s="54"/>
      <c r="I23" s="54">
        <f>+G23</f>
        <v>1.0000000038417056E-3</v>
      </c>
      <c r="K23" s="54"/>
      <c r="L23" s="54"/>
      <c r="N23" s="54"/>
      <c r="O23" s="54"/>
      <c r="P23" s="54"/>
      <c r="Q23" s="55">
        <f t="shared" si="3"/>
        <v>19107.836000000003</v>
      </c>
      <c r="R23" s="54"/>
      <c r="S23" s="54"/>
    </row>
    <row r="24" spans="1:19" s="33" customFormat="1" ht="12.95" customHeight="1">
      <c r="A24" s="7" t="s">
        <v>63</v>
      </c>
      <c r="B24" s="54"/>
      <c r="C24" s="5">
        <v>35862.497000000003</v>
      </c>
      <c r="D24" s="5"/>
      <c r="E24" s="54">
        <f t="shared" si="0"/>
        <v>2230.972804846007</v>
      </c>
      <c r="F24" s="54">
        <f t="shared" si="1"/>
        <v>2231</v>
      </c>
      <c r="G24" s="54">
        <f t="shared" si="2"/>
        <v>-2.1163499994145241E-2</v>
      </c>
      <c r="H24" s="54"/>
      <c r="I24" s="54"/>
      <c r="J24" s="54">
        <f t="shared" ref="J24:J34" si="4">+G24</f>
        <v>-2.1163499994145241E-2</v>
      </c>
      <c r="K24" s="54"/>
      <c r="L24" s="54"/>
      <c r="M24" s="54"/>
      <c r="N24" s="54"/>
      <c r="O24" s="54"/>
      <c r="P24" s="54"/>
      <c r="Q24" s="55">
        <f t="shared" si="3"/>
        <v>20843.997000000003</v>
      </c>
      <c r="R24" s="54"/>
      <c r="S24" s="54"/>
    </row>
    <row r="25" spans="1:19" s="33" customFormat="1" ht="12.95" customHeight="1">
      <c r="A25" s="7" t="s">
        <v>63</v>
      </c>
      <c r="B25" s="54"/>
      <c r="C25" s="5">
        <v>35876.525000000001</v>
      </c>
      <c r="D25" s="5"/>
      <c r="E25" s="54">
        <f t="shared" si="0"/>
        <v>2248.9988222950565</v>
      </c>
      <c r="F25" s="54">
        <f t="shared" si="1"/>
        <v>2249</v>
      </c>
      <c r="G25" s="54">
        <f t="shared" si="2"/>
        <v>-9.1650000103982165E-4</v>
      </c>
      <c r="H25" s="54"/>
      <c r="I25" s="54"/>
      <c r="J25" s="54">
        <f t="shared" si="4"/>
        <v>-9.1650000103982165E-4</v>
      </c>
      <c r="K25" s="54"/>
      <c r="L25" s="54"/>
      <c r="M25" s="54"/>
      <c r="N25" s="54"/>
      <c r="O25" s="54"/>
      <c r="P25" s="54"/>
      <c r="Q25" s="55">
        <f t="shared" si="3"/>
        <v>20858.025000000001</v>
      </c>
      <c r="R25" s="54"/>
      <c r="S25" s="54"/>
    </row>
    <row r="26" spans="1:19" s="33" customFormat="1" ht="12.95" customHeight="1">
      <c r="A26" s="7" t="s">
        <v>63</v>
      </c>
      <c r="B26" s="54"/>
      <c r="C26" s="5">
        <v>37403.351000000002</v>
      </c>
      <c r="D26" s="5"/>
      <c r="E26" s="54">
        <f t="shared" si="0"/>
        <v>4210.9743082991299</v>
      </c>
      <c r="F26" s="54">
        <f t="shared" si="1"/>
        <v>4211</v>
      </c>
      <c r="G26" s="54">
        <f t="shared" si="2"/>
        <v>-1.9993499998236075E-2</v>
      </c>
      <c r="H26" s="54"/>
      <c r="I26" s="54"/>
      <c r="J26" s="54">
        <f t="shared" si="4"/>
        <v>-1.9993499998236075E-2</v>
      </c>
      <c r="K26" s="54"/>
      <c r="L26" s="54"/>
      <c r="M26" s="54"/>
      <c r="N26" s="54"/>
      <c r="O26" s="54"/>
      <c r="P26" s="54"/>
      <c r="Q26" s="55">
        <f t="shared" si="3"/>
        <v>22384.851000000002</v>
      </c>
      <c r="R26" s="54"/>
      <c r="S26" s="54"/>
    </row>
    <row r="27" spans="1:19" s="33" customFormat="1" ht="12.95" customHeight="1">
      <c r="A27" s="7" t="s">
        <v>63</v>
      </c>
      <c r="B27" s="54"/>
      <c r="C27" s="5">
        <v>37669.502999999997</v>
      </c>
      <c r="D27" s="5"/>
      <c r="E27" s="54">
        <f t="shared" si="0"/>
        <v>4552.9803388166511</v>
      </c>
      <c r="F27" s="54">
        <f t="shared" si="1"/>
        <v>4553</v>
      </c>
      <c r="G27" s="54">
        <f t="shared" si="2"/>
        <v>-1.530050000292249E-2</v>
      </c>
      <c r="H27" s="54"/>
      <c r="I27" s="54"/>
      <c r="J27" s="54">
        <f t="shared" si="4"/>
        <v>-1.530050000292249E-2</v>
      </c>
      <c r="K27" s="54"/>
      <c r="L27" s="54"/>
      <c r="M27" s="54"/>
      <c r="N27" s="54"/>
      <c r="O27" s="54"/>
      <c r="P27" s="54"/>
      <c r="Q27" s="55">
        <f t="shared" si="3"/>
        <v>22651.002999999997</v>
      </c>
      <c r="R27" s="54"/>
      <c r="S27" s="54"/>
    </row>
    <row r="28" spans="1:19" s="33" customFormat="1" ht="12.95" customHeight="1">
      <c r="A28" s="7" t="s">
        <v>63</v>
      </c>
      <c r="B28" s="54"/>
      <c r="C28" s="5">
        <v>38321.665999999997</v>
      </c>
      <c r="D28" s="5"/>
      <c r="E28" s="54">
        <f t="shared" si="0"/>
        <v>5391.0115348264617</v>
      </c>
      <c r="F28" s="54">
        <f t="shared" si="1"/>
        <v>5391</v>
      </c>
      <c r="G28" s="54">
        <f t="shared" si="2"/>
        <v>8.9765000011539087E-3</v>
      </c>
      <c r="H28" s="54"/>
      <c r="I28" s="54"/>
      <c r="J28" s="54">
        <f t="shared" si="4"/>
        <v>8.9765000011539087E-3</v>
      </c>
      <c r="K28" s="54"/>
      <c r="L28" s="54"/>
      <c r="M28" s="54"/>
      <c r="N28" s="54"/>
      <c r="O28" s="54"/>
      <c r="P28" s="54"/>
      <c r="Q28" s="55">
        <f t="shared" si="3"/>
        <v>23303.165999999997</v>
      </c>
      <c r="R28" s="54"/>
      <c r="S28" s="54"/>
    </row>
    <row r="29" spans="1:19" s="33" customFormat="1" ht="12.95" customHeight="1">
      <c r="A29" s="7" t="s">
        <v>66</v>
      </c>
      <c r="B29" s="1"/>
      <c r="C29" s="5">
        <v>38449.285000000003</v>
      </c>
      <c r="D29" s="5"/>
      <c r="E29" s="54">
        <f t="shared" si="0"/>
        <v>5555.0022905172646</v>
      </c>
      <c r="F29" s="54">
        <f t="shared" si="1"/>
        <v>5555</v>
      </c>
      <c r="G29" s="54">
        <f t="shared" si="2"/>
        <v>1.7825000031734817E-3</v>
      </c>
      <c r="H29" s="54"/>
      <c r="I29" s="54"/>
      <c r="J29" s="54">
        <f t="shared" si="4"/>
        <v>1.7825000031734817E-3</v>
      </c>
      <c r="K29" s="54"/>
      <c r="L29" s="54"/>
      <c r="M29" s="54"/>
      <c r="N29" s="54"/>
      <c r="O29" s="54"/>
      <c r="P29" s="54"/>
      <c r="Q29" s="55">
        <f t="shared" si="3"/>
        <v>23430.785000000003</v>
      </c>
      <c r="R29" s="54"/>
      <c r="S29" s="54"/>
    </row>
    <row r="30" spans="1:19" s="33" customFormat="1" ht="12.95" customHeight="1">
      <c r="A30" s="7" t="s">
        <v>63</v>
      </c>
      <c r="B30" s="54"/>
      <c r="C30" s="5">
        <v>38473.383000000002</v>
      </c>
      <c r="D30" s="5"/>
      <c r="E30" s="54">
        <f t="shared" si="0"/>
        <v>5585.9682848491157</v>
      </c>
      <c r="F30" s="54">
        <f t="shared" si="1"/>
        <v>5586</v>
      </c>
      <c r="G30" s="54">
        <f t="shared" si="2"/>
        <v>-2.4680999995325692E-2</v>
      </c>
      <c r="H30" s="54"/>
      <c r="I30" s="54"/>
      <c r="J30" s="54">
        <f t="shared" si="4"/>
        <v>-2.4680999995325692E-2</v>
      </c>
      <c r="K30" s="54"/>
      <c r="L30" s="54"/>
      <c r="M30" s="54"/>
      <c r="N30" s="54"/>
      <c r="O30" s="54"/>
      <c r="P30" s="54"/>
      <c r="Q30" s="55">
        <f t="shared" si="3"/>
        <v>23454.883000000002</v>
      </c>
      <c r="R30" s="54"/>
      <c r="S30" s="54"/>
    </row>
    <row r="31" spans="1:19" s="33" customFormat="1" ht="12.95" customHeight="1">
      <c r="A31" s="7" t="s">
        <v>63</v>
      </c>
      <c r="B31" s="54"/>
      <c r="C31" s="5">
        <v>38852.398000000001</v>
      </c>
      <c r="D31" s="5"/>
      <c r="E31" s="54">
        <f t="shared" si="0"/>
        <v>6073.0035716649227</v>
      </c>
      <c r="F31" s="54">
        <f t="shared" si="1"/>
        <v>6073</v>
      </c>
      <c r="G31" s="54">
        <f t="shared" si="2"/>
        <v>2.77950000599958E-3</v>
      </c>
      <c r="H31" s="54"/>
      <c r="I31" s="54"/>
      <c r="J31" s="54">
        <f t="shared" si="4"/>
        <v>2.77950000599958E-3</v>
      </c>
      <c r="K31" s="54"/>
      <c r="L31" s="54"/>
      <c r="M31" s="54"/>
      <c r="N31" s="54"/>
      <c r="O31" s="54"/>
      <c r="P31" s="54"/>
      <c r="Q31" s="55">
        <f t="shared" si="3"/>
        <v>23833.898000000001</v>
      </c>
      <c r="R31" s="54"/>
      <c r="S31" s="54"/>
    </row>
    <row r="32" spans="1:19" s="33" customFormat="1" ht="12.95" customHeight="1">
      <c r="A32" s="7" t="s">
        <v>63</v>
      </c>
      <c r="B32" s="54"/>
      <c r="C32" s="5">
        <v>39507.64</v>
      </c>
      <c r="D32" s="5"/>
      <c r="E32" s="54">
        <f t="shared" si="0"/>
        <v>6914.991290894407</v>
      </c>
      <c r="F32" s="54">
        <f t="shared" si="1"/>
        <v>6915</v>
      </c>
      <c r="G32" s="54">
        <f t="shared" si="2"/>
        <v>-6.7774999988614582E-3</v>
      </c>
      <c r="H32" s="54"/>
      <c r="I32" s="54"/>
      <c r="J32" s="54">
        <f t="shared" si="4"/>
        <v>-6.7774999988614582E-3</v>
      </c>
      <c r="K32" s="54"/>
      <c r="L32" s="54"/>
      <c r="M32" s="54"/>
      <c r="N32" s="54"/>
      <c r="O32" s="54"/>
      <c r="P32" s="54"/>
      <c r="Q32" s="55">
        <f t="shared" si="3"/>
        <v>24489.14</v>
      </c>
      <c r="R32" s="54"/>
      <c r="S32" s="54"/>
    </row>
    <row r="33" spans="1:32" s="33" customFormat="1" ht="12.95" customHeight="1">
      <c r="A33" s="7" t="s">
        <v>63</v>
      </c>
      <c r="B33" s="54"/>
      <c r="C33" s="5">
        <v>39536.457999999999</v>
      </c>
      <c r="D33" s="5"/>
      <c r="E33" s="54">
        <f t="shared" si="0"/>
        <v>6952.0224978267388</v>
      </c>
      <c r="F33" s="54">
        <f t="shared" si="1"/>
        <v>6952</v>
      </c>
      <c r="G33" s="54">
        <f t="shared" si="2"/>
        <v>1.7507999997178558E-2</v>
      </c>
      <c r="H33" s="54"/>
      <c r="I33" s="54"/>
      <c r="J33" s="54">
        <f t="shared" si="4"/>
        <v>1.7507999997178558E-2</v>
      </c>
      <c r="K33" s="54"/>
      <c r="L33" s="54"/>
      <c r="M33" s="54"/>
      <c r="N33" s="54"/>
      <c r="O33" s="54"/>
      <c r="P33" s="54"/>
      <c r="Q33" s="55">
        <f t="shared" si="3"/>
        <v>24517.957999999999</v>
      </c>
      <c r="R33" s="54"/>
      <c r="S33" s="54"/>
    </row>
    <row r="34" spans="1:32" s="33" customFormat="1" ht="12.95" customHeight="1">
      <c r="A34" s="7" t="s">
        <v>63</v>
      </c>
      <c r="B34" s="54"/>
      <c r="C34" s="5">
        <v>39915.423999999999</v>
      </c>
      <c r="D34" s="5"/>
      <c r="E34" s="54">
        <f t="shared" si="0"/>
        <v>7438.9948195117377</v>
      </c>
      <c r="F34" s="54">
        <f t="shared" si="1"/>
        <v>7439</v>
      </c>
      <c r="G34" s="54">
        <f t="shared" si="2"/>
        <v>-4.0315000005648471E-3</v>
      </c>
      <c r="H34" s="54"/>
      <c r="I34" s="54"/>
      <c r="J34" s="54">
        <f t="shared" si="4"/>
        <v>-4.0315000005648471E-3</v>
      </c>
      <c r="K34" s="54"/>
      <c r="L34" s="54"/>
      <c r="M34" s="54"/>
      <c r="N34" s="54"/>
      <c r="O34" s="54"/>
      <c r="P34" s="54"/>
      <c r="Q34" s="55">
        <f t="shared" si="3"/>
        <v>24896.923999999999</v>
      </c>
      <c r="R34" s="54"/>
      <c r="S34" s="54"/>
    </row>
    <row r="35" spans="1:32" s="33" customFormat="1" ht="12.95" customHeight="1">
      <c r="A35" s="7" t="s">
        <v>31</v>
      </c>
      <c r="B35" s="54"/>
      <c r="C35" s="5">
        <v>40290.514000000003</v>
      </c>
      <c r="D35" s="5"/>
      <c r="E35" s="54">
        <f t="shared" si="0"/>
        <v>7920.9864708493978</v>
      </c>
      <c r="F35" s="54">
        <f t="shared" si="1"/>
        <v>7921</v>
      </c>
      <c r="G35" s="54">
        <f t="shared" si="2"/>
        <v>-1.0528499995416496E-2</v>
      </c>
      <c r="H35" s="54"/>
      <c r="I35" s="54">
        <f>+G35</f>
        <v>-1.0528499995416496E-2</v>
      </c>
      <c r="J35" s="54"/>
      <c r="K35" s="54"/>
      <c r="L35" s="54"/>
      <c r="M35" s="54"/>
      <c r="N35" s="54"/>
      <c r="O35" s="54"/>
      <c r="P35" s="54"/>
      <c r="Q35" s="55">
        <f t="shared" si="3"/>
        <v>25272.014000000003</v>
      </c>
      <c r="R35" s="54"/>
      <c r="S35" s="54"/>
      <c r="AB35" s="33">
        <v>8</v>
      </c>
      <c r="AD35" s="33" t="s">
        <v>30</v>
      </c>
      <c r="AF35" s="33" t="s">
        <v>32</v>
      </c>
    </row>
    <row r="36" spans="1:32" s="33" customFormat="1" ht="12.95" customHeight="1">
      <c r="A36" s="7" t="s">
        <v>33</v>
      </c>
      <c r="B36" s="54"/>
      <c r="C36" s="5">
        <v>40319.313000000002</v>
      </c>
      <c r="D36" s="5"/>
      <c r="E36" s="54">
        <f t="shared" si="0"/>
        <v>7957.9932627310072</v>
      </c>
      <c r="F36" s="54">
        <f t="shared" si="1"/>
        <v>7958</v>
      </c>
      <c r="G36" s="54">
        <f t="shared" si="2"/>
        <v>-5.2429999996093102E-3</v>
      </c>
      <c r="H36" s="54"/>
      <c r="I36" s="54">
        <f>+G36</f>
        <v>-5.2429999996093102E-3</v>
      </c>
      <c r="J36" s="54"/>
      <c r="K36" s="54"/>
      <c r="L36" s="54"/>
      <c r="M36" s="54"/>
      <c r="N36" s="54"/>
      <c r="O36" s="54"/>
      <c r="P36" s="54"/>
      <c r="Q36" s="55">
        <f t="shared" si="3"/>
        <v>25300.813000000002</v>
      </c>
      <c r="R36" s="54"/>
      <c r="S36" s="54"/>
      <c r="AB36" s="33">
        <v>7</v>
      </c>
      <c r="AD36" s="33" t="s">
        <v>30</v>
      </c>
      <c r="AF36" s="33" t="s">
        <v>32</v>
      </c>
    </row>
    <row r="37" spans="1:32" s="33" customFormat="1" ht="12.95" customHeight="1">
      <c r="A37" s="7" t="s">
        <v>33</v>
      </c>
      <c r="B37" s="54"/>
      <c r="C37" s="5">
        <v>40319.322</v>
      </c>
      <c r="D37" s="5"/>
      <c r="E37" s="54">
        <f t="shared" si="0"/>
        <v>7958.0048277550313</v>
      </c>
      <c r="F37" s="54">
        <f t="shared" si="1"/>
        <v>7958</v>
      </c>
      <c r="G37" s="54">
        <f t="shared" si="2"/>
        <v>3.7569999985862523E-3</v>
      </c>
      <c r="H37" s="54"/>
      <c r="I37" s="54">
        <f>+G37</f>
        <v>3.7569999985862523E-3</v>
      </c>
      <c r="J37" s="54"/>
      <c r="K37" s="54"/>
      <c r="L37" s="54"/>
      <c r="M37" s="54"/>
      <c r="N37" s="54"/>
      <c r="O37" s="54"/>
      <c r="P37" s="54"/>
      <c r="Q37" s="55">
        <f t="shared" si="3"/>
        <v>25300.822</v>
      </c>
      <c r="R37" s="54"/>
      <c r="S37" s="54"/>
      <c r="AB37" s="33">
        <v>10</v>
      </c>
      <c r="AD37" s="33" t="s">
        <v>34</v>
      </c>
      <c r="AF37" s="33" t="s">
        <v>32</v>
      </c>
    </row>
    <row r="38" spans="1:32" s="33" customFormat="1" ht="12.95" customHeight="1">
      <c r="A38" s="7" t="s">
        <v>63</v>
      </c>
      <c r="B38" s="54"/>
      <c r="C38" s="5">
        <v>40319.343000000001</v>
      </c>
      <c r="D38" s="5"/>
      <c r="E38" s="54">
        <f t="shared" si="0"/>
        <v>7958.0318128110939</v>
      </c>
      <c r="F38" s="54">
        <f t="shared" si="1"/>
        <v>7958</v>
      </c>
      <c r="G38" s="54">
        <f t="shared" si="2"/>
        <v>2.4756999999226537E-2</v>
      </c>
      <c r="H38" s="54"/>
      <c r="I38" s="54"/>
      <c r="J38" s="54">
        <f>+G38</f>
        <v>2.4756999999226537E-2</v>
      </c>
      <c r="K38" s="54"/>
      <c r="L38" s="54"/>
      <c r="M38" s="54"/>
      <c r="N38" s="54"/>
      <c r="O38" s="54"/>
      <c r="P38" s="54"/>
      <c r="Q38" s="55">
        <f t="shared" si="3"/>
        <v>25300.843000000001</v>
      </c>
      <c r="R38" s="54"/>
      <c r="S38" s="54"/>
    </row>
    <row r="39" spans="1:32" s="33" customFormat="1" ht="12.95" customHeight="1">
      <c r="A39" s="7" t="s">
        <v>33</v>
      </c>
      <c r="B39" s="54"/>
      <c r="C39" s="5">
        <v>40322.411999999997</v>
      </c>
      <c r="D39" s="5"/>
      <c r="E39" s="54">
        <f t="shared" si="0"/>
        <v>7961.9754860040694</v>
      </c>
      <c r="F39" s="54">
        <f t="shared" si="1"/>
        <v>7962</v>
      </c>
      <c r="G39" s="54">
        <f t="shared" si="2"/>
        <v>-1.9077000004472211E-2</v>
      </c>
      <c r="H39" s="54"/>
      <c r="I39" s="54">
        <f>+G39</f>
        <v>-1.9077000004472211E-2</v>
      </c>
      <c r="J39" s="54"/>
      <c r="K39" s="54"/>
      <c r="L39" s="54"/>
      <c r="M39" s="54"/>
      <c r="N39" s="54"/>
      <c r="O39" s="54"/>
      <c r="P39" s="54"/>
      <c r="Q39" s="55">
        <f t="shared" si="3"/>
        <v>25303.911999999997</v>
      </c>
      <c r="R39" s="54"/>
      <c r="S39" s="54"/>
      <c r="AB39" s="33">
        <v>8</v>
      </c>
      <c r="AD39" s="33" t="s">
        <v>34</v>
      </c>
      <c r="AF39" s="33" t="s">
        <v>32</v>
      </c>
    </row>
    <row r="40" spans="1:32" s="33" customFormat="1" ht="12.95" customHeight="1">
      <c r="A40" s="7" t="s">
        <v>33</v>
      </c>
      <c r="B40" s="54"/>
      <c r="C40" s="5">
        <v>40322.425999999999</v>
      </c>
      <c r="D40" s="5"/>
      <c r="E40" s="54">
        <f t="shared" si="0"/>
        <v>7961.9934760414471</v>
      </c>
      <c r="F40" s="54">
        <f t="shared" si="1"/>
        <v>7962</v>
      </c>
      <c r="G40" s="54">
        <f t="shared" si="2"/>
        <v>-5.0770000016200356E-3</v>
      </c>
      <c r="H40" s="54"/>
      <c r="I40" s="54">
        <f>+G40</f>
        <v>-5.0770000016200356E-3</v>
      </c>
      <c r="J40" s="54"/>
      <c r="K40" s="54"/>
      <c r="L40" s="54"/>
      <c r="M40" s="54"/>
      <c r="N40" s="54"/>
      <c r="O40" s="54"/>
      <c r="P40" s="54"/>
      <c r="Q40" s="55">
        <f t="shared" si="3"/>
        <v>25303.925999999999</v>
      </c>
      <c r="R40" s="54"/>
      <c r="S40" s="54"/>
      <c r="AB40" s="33">
        <v>6</v>
      </c>
      <c r="AD40" s="33" t="s">
        <v>30</v>
      </c>
      <c r="AF40" s="33" t="s">
        <v>32</v>
      </c>
    </row>
    <row r="41" spans="1:32" s="33" customFormat="1" ht="12.95" customHeight="1">
      <c r="A41" s="7" t="s">
        <v>63</v>
      </c>
      <c r="B41" s="54"/>
      <c r="C41" s="5">
        <v>40326.334999999999</v>
      </c>
      <c r="D41" s="5"/>
      <c r="E41" s="54">
        <f t="shared" si="0"/>
        <v>7967.016551476886</v>
      </c>
      <c r="F41" s="54">
        <f t="shared" si="1"/>
        <v>7967</v>
      </c>
      <c r="G41" s="54">
        <f t="shared" si="2"/>
        <v>1.2880499998573214E-2</v>
      </c>
      <c r="H41" s="54"/>
      <c r="I41" s="54"/>
      <c r="J41" s="54">
        <f>+G41</f>
        <v>1.2880499998573214E-2</v>
      </c>
      <c r="K41" s="54"/>
      <c r="L41" s="54"/>
      <c r="M41" s="54"/>
      <c r="N41" s="54"/>
      <c r="O41" s="54"/>
      <c r="P41" s="54"/>
      <c r="Q41" s="55">
        <f t="shared" si="3"/>
        <v>25307.834999999999</v>
      </c>
      <c r="R41" s="54"/>
      <c r="S41" s="54"/>
    </row>
    <row r="42" spans="1:32" s="33" customFormat="1" ht="12.95" customHeight="1">
      <c r="A42" s="7" t="s">
        <v>35</v>
      </c>
      <c r="B42" s="54"/>
      <c r="C42" s="5">
        <v>40974.571000000004</v>
      </c>
      <c r="D42" s="5"/>
      <c r="E42" s="54">
        <f t="shared" si="0"/>
        <v>8800.0015420032087</v>
      </c>
      <c r="F42" s="54">
        <f t="shared" si="1"/>
        <v>8800</v>
      </c>
      <c r="G42" s="54">
        <f t="shared" si="2"/>
        <v>1.2000000060652383E-3</v>
      </c>
      <c r="H42" s="54"/>
      <c r="I42" s="54">
        <f t="shared" ref="I42:I49" si="5">+G42</f>
        <v>1.2000000060652383E-3</v>
      </c>
      <c r="J42" s="54"/>
      <c r="K42" s="54"/>
      <c r="L42" s="54"/>
      <c r="M42" s="54"/>
      <c r="N42" s="54"/>
      <c r="O42" s="54"/>
      <c r="P42" s="54"/>
      <c r="Q42" s="55">
        <f t="shared" si="3"/>
        <v>25956.071000000004</v>
      </c>
      <c r="R42" s="54"/>
      <c r="S42" s="54"/>
      <c r="AB42" s="33">
        <v>11</v>
      </c>
      <c r="AD42" s="33" t="s">
        <v>34</v>
      </c>
      <c r="AF42" s="33" t="s">
        <v>32</v>
      </c>
    </row>
    <row r="43" spans="1:32" s="33" customFormat="1" ht="12.95" customHeight="1">
      <c r="A43" s="7" t="s">
        <v>36</v>
      </c>
      <c r="B43" s="54"/>
      <c r="C43" s="5">
        <v>41003.349000000002</v>
      </c>
      <c r="D43" s="5"/>
      <c r="E43" s="54">
        <f t="shared" si="0"/>
        <v>8836.9813488287564</v>
      </c>
      <c r="F43" s="54">
        <f t="shared" si="1"/>
        <v>8837</v>
      </c>
      <c r="G43" s="54">
        <f t="shared" si="2"/>
        <v>-1.451449999876786E-2</v>
      </c>
      <c r="H43" s="54"/>
      <c r="I43" s="54">
        <f t="shared" si="5"/>
        <v>-1.451449999876786E-2</v>
      </c>
      <c r="J43" s="54"/>
      <c r="K43" s="54"/>
      <c r="L43" s="54"/>
      <c r="M43" s="54"/>
      <c r="N43" s="54"/>
      <c r="O43" s="54"/>
      <c r="P43" s="54"/>
      <c r="Q43" s="55">
        <f t="shared" si="3"/>
        <v>25984.849000000002</v>
      </c>
      <c r="R43" s="54"/>
      <c r="S43" s="54"/>
      <c r="AB43" s="33">
        <v>10</v>
      </c>
      <c r="AD43" s="33" t="s">
        <v>34</v>
      </c>
      <c r="AF43" s="33" t="s">
        <v>32</v>
      </c>
    </row>
    <row r="44" spans="1:32" s="33" customFormat="1" ht="12.95" customHeight="1">
      <c r="A44" s="7" t="s">
        <v>36</v>
      </c>
      <c r="B44" s="54"/>
      <c r="C44" s="5">
        <v>41024.370000000003</v>
      </c>
      <c r="D44" s="5"/>
      <c r="E44" s="54">
        <f t="shared" si="0"/>
        <v>8863.9933899462721</v>
      </c>
      <c r="F44" s="54">
        <f t="shared" si="1"/>
        <v>8864</v>
      </c>
      <c r="G44" s="54">
        <f t="shared" si="2"/>
        <v>-5.1439999951981008E-3</v>
      </c>
      <c r="H44" s="54"/>
      <c r="I44" s="54">
        <f t="shared" si="5"/>
        <v>-5.1439999951981008E-3</v>
      </c>
      <c r="J44" s="54"/>
      <c r="K44" s="54"/>
      <c r="L44" s="54"/>
      <c r="M44" s="54"/>
      <c r="N44" s="54"/>
      <c r="O44" s="54"/>
      <c r="P44" s="54"/>
      <c r="Q44" s="55">
        <f t="shared" si="3"/>
        <v>26005.870000000003</v>
      </c>
      <c r="R44" s="54"/>
      <c r="S44" s="54"/>
      <c r="AB44" s="33">
        <v>8</v>
      </c>
      <c r="AD44" s="33" t="s">
        <v>30</v>
      </c>
      <c r="AF44" s="33" t="s">
        <v>32</v>
      </c>
    </row>
    <row r="45" spans="1:32" s="33" customFormat="1" ht="12.95" customHeight="1">
      <c r="A45" s="7" t="s">
        <v>37</v>
      </c>
      <c r="B45" s="54"/>
      <c r="C45" s="5">
        <v>41396.35</v>
      </c>
      <c r="D45" s="5"/>
      <c r="E45" s="54">
        <f t="shared" si="0"/>
        <v>9341.9886829814877</v>
      </c>
      <c r="F45" s="54">
        <f t="shared" si="1"/>
        <v>9342</v>
      </c>
      <c r="G45" s="54">
        <f t="shared" si="2"/>
        <v>-8.8069999983417802E-3</v>
      </c>
      <c r="H45" s="54"/>
      <c r="I45" s="54">
        <f t="shared" si="5"/>
        <v>-8.8069999983417802E-3</v>
      </c>
      <c r="J45" s="54"/>
      <c r="K45" s="54"/>
      <c r="L45" s="54"/>
      <c r="M45" s="54"/>
      <c r="N45" s="54"/>
      <c r="O45" s="54"/>
      <c r="P45" s="54"/>
      <c r="Q45" s="55">
        <f t="shared" si="3"/>
        <v>26377.85</v>
      </c>
      <c r="R45" s="54"/>
      <c r="S45" s="54"/>
      <c r="AB45" s="33">
        <v>11</v>
      </c>
      <c r="AD45" s="33" t="s">
        <v>30</v>
      </c>
      <c r="AF45" s="33" t="s">
        <v>32</v>
      </c>
    </row>
    <row r="46" spans="1:32" s="33" customFormat="1" ht="12.95" customHeight="1">
      <c r="A46" s="7" t="s">
        <v>37</v>
      </c>
      <c r="B46" s="54"/>
      <c r="C46" s="5">
        <v>41396.358999999997</v>
      </c>
      <c r="D46" s="5"/>
      <c r="E46" s="54">
        <f t="shared" si="0"/>
        <v>9342.0002480055118</v>
      </c>
      <c r="F46" s="54">
        <f t="shared" si="1"/>
        <v>9342</v>
      </c>
      <c r="G46" s="54">
        <f t="shared" si="2"/>
        <v>1.9299999985378236E-4</v>
      </c>
      <c r="H46" s="54"/>
      <c r="I46" s="54">
        <f t="shared" si="5"/>
        <v>1.9299999985378236E-4</v>
      </c>
      <c r="J46" s="54"/>
      <c r="K46" s="54"/>
      <c r="L46" s="54"/>
      <c r="M46" s="54"/>
      <c r="N46" s="54"/>
      <c r="O46" s="54"/>
      <c r="P46" s="54"/>
      <c r="Q46" s="55">
        <f t="shared" si="3"/>
        <v>26377.858999999997</v>
      </c>
      <c r="R46" s="54"/>
      <c r="S46" s="54"/>
      <c r="AA46" s="33" t="s">
        <v>38</v>
      </c>
      <c r="AB46" s="33">
        <v>14</v>
      </c>
      <c r="AD46" s="33" t="s">
        <v>39</v>
      </c>
      <c r="AF46" s="33" t="s">
        <v>32</v>
      </c>
    </row>
    <row r="47" spans="1:32" s="33" customFormat="1" ht="12.95" customHeight="1">
      <c r="A47" s="7" t="s">
        <v>37</v>
      </c>
      <c r="B47" s="54"/>
      <c r="C47" s="5">
        <v>41396.366000000002</v>
      </c>
      <c r="D47" s="5"/>
      <c r="E47" s="54">
        <f t="shared" si="0"/>
        <v>9342.0092430242057</v>
      </c>
      <c r="F47" s="54">
        <f t="shared" si="1"/>
        <v>9342</v>
      </c>
      <c r="G47" s="54">
        <f t="shared" si="2"/>
        <v>7.1930000049178489E-3</v>
      </c>
      <c r="H47" s="54"/>
      <c r="I47" s="54">
        <f t="shared" si="5"/>
        <v>7.1930000049178489E-3</v>
      </c>
      <c r="J47" s="54"/>
      <c r="K47" s="54"/>
      <c r="L47" s="54"/>
      <c r="M47" s="54"/>
      <c r="N47" s="54"/>
      <c r="O47" s="54"/>
      <c r="P47" s="54"/>
      <c r="Q47" s="55">
        <f t="shared" si="3"/>
        <v>26377.866000000002</v>
      </c>
      <c r="R47" s="54"/>
      <c r="S47" s="54"/>
      <c r="AA47" s="33" t="s">
        <v>38</v>
      </c>
      <c r="AB47" s="33">
        <v>6</v>
      </c>
      <c r="AD47" s="33" t="s">
        <v>34</v>
      </c>
      <c r="AF47" s="33" t="s">
        <v>32</v>
      </c>
    </row>
    <row r="48" spans="1:32" s="33" customFormat="1" ht="12.95" customHeight="1">
      <c r="A48" s="7" t="s">
        <v>40</v>
      </c>
      <c r="B48" s="54"/>
      <c r="C48" s="5">
        <v>41410.368000000002</v>
      </c>
      <c r="D48" s="5"/>
      <c r="E48" s="54">
        <f t="shared" si="0"/>
        <v>9360.0018504038489</v>
      </c>
      <c r="F48" s="54">
        <f t="shared" si="1"/>
        <v>9360</v>
      </c>
      <c r="G48" s="54">
        <f t="shared" si="2"/>
        <v>1.4400000072782859E-3</v>
      </c>
      <c r="H48" s="54"/>
      <c r="I48" s="54">
        <f t="shared" si="5"/>
        <v>1.4400000072782859E-3</v>
      </c>
      <c r="J48" s="54"/>
      <c r="K48" s="54"/>
      <c r="L48" s="54"/>
      <c r="M48" s="54"/>
      <c r="N48" s="54"/>
      <c r="O48" s="54"/>
      <c r="P48" s="54"/>
      <c r="Q48" s="55">
        <f t="shared" si="3"/>
        <v>26391.868000000002</v>
      </c>
      <c r="R48" s="54"/>
      <c r="S48" s="54"/>
      <c r="AA48" s="33" t="s">
        <v>38</v>
      </c>
      <c r="AB48" s="33">
        <v>14</v>
      </c>
      <c r="AD48" s="33" t="s">
        <v>39</v>
      </c>
      <c r="AF48" s="33" t="s">
        <v>32</v>
      </c>
    </row>
    <row r="49" spans="1:32" s="33" customFormat="1" ht="12.95" customHeight="1">
      <c r="A49" s="56" t="s">
        <v>194</v>
      </c>
      <c r="B49" s="57" t="s">
        <v>62</v>
      </c>
      <c r="C49" s="56">
        <v>42010.366000000002</v>
      </c>
      <c r="D49" s="56" t="s">
        <v>94</v>
      </c>
      <c r="E49" s="54">
        <f t="shared" si="0"/>
        <v>10131.000882154336</v>
      </c>
      <c r="F49" s="54">
        <f t="shared" si="1"/>
        <v>10131</v>
      </c>
      <c r="G49" s="54">
        <f t="shared" si="2"/>
        <v>6.8650000321213156E-4</v>
      </c>
      <c r="H49" s="54"/>
      <c r="I49" s="54">
        <f t="shared" si="5"/>
        <v>6.8650000321213156E-4</v>
      </c>
      <c r="K49" s="54"/>
      <c r="L49" s="54"/>
      <c r="N49" s="54"/>
      <c r="O49" s="54"/>
      <c r="P49" s="54"/>
      <c r="Q49" s="55">
        <f t="shared" si="3"/>
        <v>26991.866000000002</v>
      </c>
      <c r="R49" s="54"/>
      <c r="S49" s="54"/>
    </row>
    <row r="50" spans="1:32" s="33" customFormat="1" ht="12.95" customHeight="1">
      <c r="A50" s="7" t="s">
        <v>63</v>
      </c>
      <c r="B50" s="54"/>
      <c r="C50" s="5">
        <v>42045.385000000002</v>
      </c>
      <c r="D50" s="5"/>
      <c r="E50" s="54">
        <f t="shared" si="0"/>
        <v>10176.000390640816</v>
      </c>
      <c r="F50" s="54">
        <f t="shared" si="1"/>
        <v>10176</v>
      </c>
      <c r="G50" s="54">
        <f t="shared" si="2"/>
        <v>3.0400000105146319E-4</v>
      </c>
      <c r="H50" s="54"/>
      <c r="I50" s="54"/>
      <c r="J50" s="54">
        <f>+G50</f>
        <v>3.0400000105146319E-4</v>
      </c>
      <c r="K50" s="54"/>
      <c r="L50" s="54"/>
      <c r="M50" s="54"/>
      <c r="N50" s="54"/>
      <c r="O50" s="54"/>
      <c r="P50" s="54"/>
      <c r="Q50" s="55">
        <f t="shared" si="3"/>
        <v>27026.885000000002</v>
      </c>
      <c r="R50" s="54"/>
      <c r="S50" s="54"/>
    </row>
    <row r="51" spans="1:32" s="33" customFormat="1" ht="12.95" customHeight="1">
      <c r="A51" s="7" t="s">
        <v>63</v>
      </c>
      <c r="B51" s="54"/>
      <c r="C51" s="5">
        <v>42080.406999999999</v>
      </c>
      <c r="D51" s="5"/>
      <c r="E51" s="54">
        <f t="shared" si="0"/>
        <v>10221.003754135299</v>
      </c>
      <c r="F51" s="54">
        <f t="shared" si="1"/>
        <v>10221</v>
      </c>
      <c r="G51" s="54">
        <f t="shared" si="2"/>
        <v>2.9215000031399541E-3</v>
      </c>
      <c r="H51" s="54"/>
      <c r="I51" s="54"/>
      <c r="J51" s="54">
        <f>+G51</f>
        <v>2.9215000031399541E-3</v>
      </c>
      <c r="K51" s="54"/>
      <c r="L51" s="54"/>
      <c r="M51" s="54"/>
      <c r="N51" s="54"/>
      <c r="O51" s="54"/>
      <c r="P51" s="54"/>
      <c r="Q51" s="55">
        <f t="shared" si="3"/>
        <v>27061.906999999999</v>
      </c>
      <c r="R51" s="54"/>
      <c r="S51" s="54"/>
    </row>
    <row r="52" spans="1:32" s="33" customFormat="1" ht="12.95" customHeight="1">
      <c r="A52" s="7" t="s">
        <v>63</v>
      </c>
      <c r="B52" s="54"/>
      <c r="C52" s="5">
        <v>42081.184999999998</v>
      </c>
      <c r="D52" s="5"/>
      <c r="E52" s="54">
        <f t="shared" si="0"/>
        <v>10222.003486212241</v>
      </c>
      <c r="F52" s="54">
        <f t="shared" si="1"/>
        <v>10222</v>
      </c>
      <c r="G52" s="54">
        <f t="shared" si="2"/>
        <v>2.7130000016768463E-3</v>
      </c>
      <c r="H52" s="54"/>
      <c r="I52" s="54"/>
      <c r="J52" s="54">
        <f>+G52</f>
        <v>2.7130000016768463E-3</v>
      </c>
      <c r="K52" s="54"/>
      <c r="L52" s="54"/>
      <c r="M52" s="54"/>
      <c r="N52" s="54"/>
      <c r="O52" s="54"/>
      <c r="P52" s="54"/>
      <c r="Q52" s="55">
        <f t="shared" si="3"/>
        <v>27062.684999999998</v>
      </c>
      <c r="R52" s="54"/>
      <c r="S52" s="54"/>
    </row>
    <row r="53" spans="1:32" s="33" customFormat="1" ht="12.95" customHeight="1">
      <c r="A53" s="7" t="s">
        <v>41</v>
      </c>
      <c r="B53" s="54"/>
      <c r="C53" s="5">
        <v>42452.33</v>
      </c>
      <c r="D53" s="5"/>
      <c r="E53" s="54">
        <f t="shared" ref="E53:E84" si="6">+(C53-C$7)/C$8</f>
        <v>10698.925802018357</v>
      </c>
      <c r="F53" s="54">
        <f t="shared" ref="F53:F84" si="7">ROUND(2*E53,0)/2</f>
        <v>10699</v>
      </c>
      <c r="G53" s="54">
        <f t="shared" ref="G53:G84" si="8">+C53-(C$7+F53*C$8)</f>
        <v>-5.7741500000702217E-2</v>
      </c>
      <c r="H53" s="54"/>
      <c r="I53" s="54">
        <f>+G53</f>
        <v>-5.7741500000702217E-2</v>
      </c>
      <c r="J53" s="54"/>
      <c r="K53" s="54"/>
      <c r="L53" s="54"/>
      <c r="M53" s="54"/>
      <c r="N53" s="54"/>
      <c r="O53" s="54"/>
      <c r="P53" s="54"/>
      <c r="Q53" s="55">
        <f t="shared" ref="Q53:Q84" si="9">+C53-15018.5</f>
        <v>27433.83</v>
      </c>
      <c r="R53" s="54"/>
      <c r="S53" s="54"/>
      <c r="AA53" s="33" t="s">
        <v>38</v>
      </c>
      <c r="AB53" s="33">
        <v>10</v>
      </c>
      <c r="AD53" s="33" t="s">
        <v>39</v>
      </c>
      <c r="AF53" s="33" t="s">
        <v>32</v>
      </c>
    </row>
    <row r="54" spans="1:32" s="33" customFormat="1" ht="12.95" customHeight="1">
      <c r="A54" s="7" t="s">
        <v>42</v>
      </c>
      <c r="B54" s="54"/>
      <c r="C54" s="5">
        <v>42838.385000000002</v>
      </c>
      <c r="D54" s="5"/>
      <c r="E54" s="54">
        <f t="shared" si="6"/>
        <v>11195.007507628101</v>
      </c>
      <c r="F54" s="54">
        <f t="shared" si="7"/>
        <v>11195</v>
      </c>
      <c r="G54" s="54">
        <f t="shared" si="8"/>
        <v>5.8425000024726614E-3</v>
      </c>
      <c r="H54" s="54"/>
      <c r="I54" s="54">
        <f>+G54</f>
        <v>5.8425000024726614E-3</v>
      </c>
      <c r="J54" s="54"/>
      <c r="K54" s="54"/>
      <c r="L54" s="54"/>
      <c r="M54" s="54"/>
      <c r="N54" s="54"/>
      <c r="O54" s="54"/>
      <c r="P54" s="54"/>
      <c r="Q54" s="55">
        <f t="shared" si="9"/>
        <v>27819.885000000002</v>
      </c>
      <c r="R54" s="54"/>
      <c r="S54" s="54"/>
      <c r="AA54" s="33" t="s">
        <v>38</v>
      </c>
      <c r="AB54" s="33">
        <v>8</v>
      </c>
      <c r="AD54" s="33" t="s">
        <v>39</v>
      </c>
      <c r="AF54" s="33" t="s">
        <v>32</v>
      </c>
    </row>
    <row r="55" spans="1:32" s="33" customFormat="1" ht="12.95" customHeight="1">
      <c r="A55" s="7" t="s">
        <v>43</v>
      </c>
      <c r="B55" s="54"/>
      <c r="C55" s="5">
        <v>42866.398999999998</v>
      </c>
      <c r="D55" s="5"/>
      <c r="E55" s="54">
        <f t="shared" si="6"/>
        <v>11231.005572414075</v>
      </c>
      <c r="F55" s="54">
        <f t="shared" si="7"/>
        <v>11231</v>
      </c>
      <c r="G55" s="54">
        <f t="shared" si="8"/>
        <v>4.3364999946788885E-3</v>
      </c>
      <c r="H55" s="54"/>
      <c r="I55" s="54">
        <f>+G55</f>
        <v>4.3364999946788885E-3</v>
      </c>
      <c r="J55" s="54"/>
      <c r="K55" s="54"/>
      <c r="L55" s="54"/>
      <c r="M55" s="54"/>
      <c r="N55" s="54"/>
      <c r="O55" s="54"/>
      <c r="P55" s="54"/>
      <c r="Q55" s="55">
        <f t="shared" si="9"/>
        <v>27847.898999999998</v>
      </c>
      <c r="R55" s="54"/>
      <c r="S55" s="54"/>
      <c r="AA55" s="33" t="s">
        <v>38</v>
      </c>
      <c r="AB55" s="33">
        <v>9</v>
      </c>
      <c r="AD55" s="33" t="s">
        <v>39</v>
      </c>
      <c r="AF55" s="33" t="s">
        <v>32</v>
      </c>
    </row>
    <row r="56" spans="1:32" s="33" customFormat="1" ht="12.95" customHeight="1">
      <c r="A56" s="7" t="s">
        <v>63</v>
      </c>
      <c r="B56" s="54"/>
      <c r="C56" s="5">
        <v>43161.332999999999</v>
      </c>
      <c r="D56" s="5"/>
      <c r="E56" s="54">
        <f t="shared" si="6"/>
        <v>11609.996549767831</v>
      </c>
      <c r="F56" s="54">
        <f t="shared" si="7"/>
        <v>11610</v>
      </c>
      <c r="G56" s="54">
        <f t="shared" si="8"/>
        <v>-2.6849999994738027E-3</v>
      </c>
      <c r="H56" s="54"/>
      <c r="I56" s="54"/>
      <c r="J56" s="54">
        <f>+G56</f>
        <v>-2.6849999994738027E-3</v>
      </c>
      <c r="K56" s="54"/>
      <c r="L56" s="54"/>
      <c r="M56" s="54"/>
      <c r="N56" s="54"/>
      <c r="O56" s="54"/>
      <c r="P56" s="54"/>
      <c r="Q56" s="55">
        <f t="shared" si="9"/>
        <v>28142.832999999999</v>
      </c>
      <c r="R56" s="54"/>
      <c r="S56" s="54"/>
    </row>
    <row r="57" spans="1:32" s="33" customFormat="1" ht="12.95" customHeight="1">
      <c r="A57" s="7" t="s">
        <v>44</v>
      </c>
      <c r="B57" s="54"/>
      <c r="C57" s="5">
        <v>43189.351000000002</v>
      </c>
      <c r="D57" s="5"/>
      <c r="E57" s="54">
        <f t="shared" si="6"/>
        <v>11645.999754564495</v>
      </c>
      <c r="F57" s="54">
        <f t="shared" si="7"/>
        <v>11646</v>
      </c>
      <c r="G57" s="54">
        <f t="shared" si="8"/>
        <v>-1.9099999190075323E-4</v>
      </c>
      <c r="H57" s="54"/>
      <c r="I57" s="54">
        <f>+G57</f>
        <v>-1.9099999190075323E-4</v>
      </c>
      <c r="J57" s="54"/>
      <c r="K57" s="54"/>
      <c r="L57" s="54"/>
      <c r="M57" s="54"/>
      <c r="N57" s="54"/>
      <c r="O57" s="54"/>
      <c r="P57" s="54"/>
      <c r="Q57" s="55">
        <f t="shared" si="9"/>
        <v>28170.851000000002</v>
      </c>
      <c r="R57" s="54"/>
      <c r="S57" s="54"/>
      <c r="AA57" s="33" t="s">
        <v>38</v>
      </c>
      <c r="AB57" s="33">
        <v>7</v>
      </c>
      <c r="AD57" s="33" t="s">
        <v>39</v>
      </c>
      <c r="AF57" s="33" t="s">
        <v>32</v>
      </c>
    </row>
    <row r="58" spans="1:32" s="33" customFormat="1" ht="12.95" customHeight="1">
      <c r="A58" s="7" t="s">
        <v>63</v>
      </c>
      <c r="B58" s="54"/>
      <c r="C58" s="5">
        <v>43196.353000000003</v>
      </c>
      <c r="D58" s="5"/>
      <c r="E58" s="54">
        <f t="shared" si="6"/>
        <v>11654.997343256986</v>
      </c>
      <c r="F58" s="54">
        <f t="shared" si="7"/>
        <v>11655</v>
      </c>
      <c r="G58" s="54">
        <f t="shared" si="8"/>
        <v>-2.0674999977927655E-3</v>
      </c>
      <c r="H58" s="54"/>
      <c r="I58" s="54"/>
      <c r="J58" s="54">
        <f>+G58</f>
        <v>-2.0674999977927655E-3</v>
      </c>
      <c r="K58" s="54"/>
      <c r="L58" s="54"/>
      <c r="M58" s="54"/>
      <c r="N58" s="54"/>
      <c r="O58" s="54"/>
      <c r="P58" s="54"/>
      <c r="Q58" s="55">
        <f t="shared" si="9"/>
        <v>28177.853000000003</v>
      </c>
      <c r="R58" s="54"/>
      <c r="S58" s="54"/>
    </row>
    <row r="59" spans="1:32" s="33" customFormat="1" ht="12.95" customHeight="1">
      <c r="A59" s="7" t="s">
        <v>63</v>
      </c>
      <c r="B59" s="54"/>
      <c r="C59" s="5">
        <v>43197.133000000002</v>
      </c>
      <c r="D59" s="5"/>
      <c r="E59" s="54">
        <f t="shared" si="6"/>
        <v>11655.999645339267</v>
      </c>
      <c r="F59" s="54">
        <f t="shared" si="7"/>
        <v>11656</v>
      </c>
      <c r="G59" s="54">
        <f t="shared" si="8"/>
        <v>-2.7599999884841964E-4</v>
      </c>
      <c r="H59" s="54"/>
      <c r="I59" s="54"/>
      <c r="J59" s="54">
        <f>+G59</f>
        <v>-2.7599999884841964E-4</v>
      </c>
      <c r="K59" s="54"/>
      <c r="L59" s="54"/>
      <c r="M59" s="54"/>
      <c r="N59" s="54"/>
      <c r="O59" s="54"/>
      <c r="P59" s="54"/>
      <c r="Q59" s="55">
        <f t="shared" si="9"/>
        <v>28178.633000000002</v>
      </c>
      <c r="R59" s="54"/>
      <c r="S59" s="54"/>
    </row>
    <row r="60" spans="1:32" s="33" customFormat="1" ht="12.95" customHeight="1">
      <c r="A60" s="7" t="s">
        <v>45</v>
      </c>
      <c r="B60" s="54"/>
      <c r="C60" s="5">
        <v>43596.345999999998</v>
      </c>
      <c r="D60" s="5"/>
      <c r="E60" s="54">
        <f t="shared" si="6"/>
        <v>12168.98941607551</v>
      </c>
      <c r="F60" s="54">
        <f t="shared" si="7"/>
        <v>12169</v>
      </c>
      <c r="G60" s="54">
        <f t="shared" si="8"/>
        <v>-8.2365000052959658E-3</v>
      </c>
      <c r="H60" s="54"/>
      <c r="I60" s="54">
        <f>+G60</f>
        <v>-8.2365000052959658E-3</v>
      </c>
      <c r="J60" s="54"/>
      <c r="K60" s="54"/>
      <c r="L60" s="54"/>
      <c r="M60" s="54"/>
      <c r="N60" s="54"/>
      <c r="O60" s="54"/>
      <c r="P60" s="54"/>
      <c r="Q60" s="55">
        <f t="shared" si="9"/>
        <v>28577.845999999998</v>
      </c>
      <c r="R60" s="54"/>
      <c r="S60" s="54"/>
      <c r="AA60" s="33" t="s">
        <v>38</v>
      </c>
      <c r="AB60" s="33">
        <v>9</v>
      </c>
      <c r="AD60" s="33" t="s">
        <v>30</v>
      </c>
      <c r="AF60" s="33" t="s">
        <v>32</v>
      </c>
    </row>
    <row r="61" spans="1:32" s="33" customFormat="1" ht="12.95" customHeight="1">
      <c r="A61" s="7" t="s">
        <v>46</v>
      </c>
      <c r="B61" s="54"/>
      <c r="C61" s="5">
        <v>43936.421000000002</v>
      </c>
      <c r="D61" s="5"/>
      <c r="E61" s="54">
        <f t="shared" si="6"/>
        <v>12605.986698937371</v>
      </c>
      <c r="F61" s="54">
        <f t="shared" si="7"/>
        <v>12606</v>
      </c>
      <c r="G61" s="54">
        <f t="shared" si="8"/>
        <v>-1.0350999997172039E-2</v>
      </c>
      <c r="H61" s="54"/>
      <c r="I61" s="54">
        <f>+G61</f>
        <v>-1.0350999997172039E-2</v>
      </c>
      <c r="J61" s="54"/>
      <c r="K61" s="54"/>
      <c r="L61" s="54"/>
      <c r="M61" s="54"/>
      <c r="N61" s="54"/>
      <c r="O61" s="54"/>
      <c r="P61" s="54"/>
      <c r="Q61" s="55">
        <f t="shared" si="9"/>
        <v>28917.921000000002</v>
      </c>
      <c r="R61" s="54"/>
      <c r="S61" s="54"/>
      <c r="AA61" s="33" t="s">
        <v>38</v>
      </c>
      <c r="AB61" s="33">
        <v>6</v>
      </c>
      <c r="AD61" s="33" t="s">
        <v>30</v>
      </c>
      <c r="AF61" s="33" t="s">
        <v>32</v>
      </c>
    </row>
    <row r="62" spans="1:32" s="33" customFormat="1" ht="12.95" customHeight="1">
      <c r="A62" s="7" t="s">
        <v>48</v>
      </c>
      <c r="B62" s="54"/>
      <c r="C62" s="5">
        <v>45417.345000000001</v>
      </c>
      <c r="D62" s="5"/>
      <c r="E62" s="54">
        <f t="shared" si="6"/>
        <v>14508.977992401782</v>
      </c>
      <c r="F62" s="54">
        <f t="shared" si="7"/>
        <v>14509</v>
      </c>
      <c r="G62" s="54">
        <f t="shared" si="8"/>
        <v>-1.7126499995356426E-2</v>
      </c>
      <c r="H62" s="54"/>
      <c r="I62" s="54">
        <f>+G62</f>
        <v>-1.7126499995356426E-2</v>
      </c>
      <c r="J62" s="54"/>
      <c r="K62" s="54"/>
      <c r="L62" s="54"/>
      <c r="M62" s="54"/>
      <c r="N62" s="54"/>
      <c r="O62" s="54"/>
      <c r="P62" s="54"/>
      <c r="Q62" s="55">
        <f t="shared" si="9"/>
        <v>30398.845000000001</v>
      </c>
      <c r="R62" s="54"/>
      <c r="S62" s="54"/>
      <c r="AA62" s="33" t="s">
        <v>38</v>
      </c>
      <c r="AB62" s="33">
        <v>9</v>
      </c>
      <c r="AD62" s="33" t="s">
        <v>47</v>
      </c>
      <c r="AF62" s="33" t="s">
        <v>32</v>
      </c>
    </row>
    <row r="63" spans="1:32" s="33" customFormat="1" ht="12.95" customHeight="1">
      <c r="A63" s="7" t="s">
        <v>50</v>
      </c>
      <c r="B63" s="54"/>
      <c r="C63" s="5">
        <v>48298.263500000001</v>
      </c>
      <c r="D63" s="5"/>
      <c r="E63" s="54">
        <f t="shared" si="6"/>
        <v>18210.965955781776</v>
      </c>
      <c r="F63" s="54">
        <f t="shared" si="7"/>
        <v>18211</v>
      </c>
      <c r="G63" s="54">
        <f t="shared" si="8"/>
        <v>-2.6493500001379289E-2</v>
      </c>
      <c r="H63" s="54"/>
      <c r="J63" s="54">
        <f t="shared" ref="J63:J70" si="10">+G63</f>
        <v>-2.6493500001379289E-2</v>
      </c>
      <c r="K63" s="54"/>
      <c r="L63" s="54"/>
      <c r="M63" s="54"/>
      <c r="N63" s="54"/>
      <c r="O63" s="54"/>
      <c r="P63" s="54"/>
      <c r="Q63" s="55">
        <f t="shared" si="9"/>
        <v>33279.763500000001</v>
      </c>
      <c r="R63" s="54"/>
      <c r="S63" s="54"/>
      <c r="AA63" s="33" t="s">
        <v>49</v>
      </c>
      <c r="AF63" s="33" t="s">
        <v>51</v>
      </c>
    </row>
    <row r="64" spans="1:32" s="33" customFormat="1" ht="12.95" customHeight="1">
      <c r="A64" s="7" t="s">
        <v>50</v>
      </c>
      <c r="B64" s="54" t="s">
        <v>60</v>
      </c>
      <c r="C64" s="5">
        <v>48307.192900000002</v>
      </c>
      <c r="D64" s="5"/>
      <c r="E64" s="54">
        <f t="shared" si="6"/>
        <v>18222.440258619641</v>
      </c>
      <c r="F64" s="54">
        <f t="shared" si="7"/>
        <v>18222.5</v>
      </c>
      <c r="G64" s="54">
        <f t="shared" si="8"/>
        <v>-4.6491249995597173E-2</v>
      </c>
      <c r="H64" s="54"/>
      <c r="J64" s="54">
        <f t="shared" si="10"/>
        <v>-4.6491249995597173E-2</v>
      </c>
      <c r="K64" s="54"/>
      <c r="L64" s="54"/>
      <c r="M64" s="54"/>
      <c r="N64" s="54"/>
      <c r="O64" s="54"/>
      <c r="P64" s="54"/>
      <c r="Q64" s="55">
        <f t="shared" si="9"/>
        <v>33288.692900000002</v>
      </c>
      <c r="R64" s="54"/>
      <c r="S64" s="54"/>
      <c r="AA64" s="33" t="s">
        <v>52</v>
      </c>
      <c r="AF64" s="33" t="s">
        <v>51</v>
      </c>
    </row>
    <row r="65" spans="1:32" s="33" customFormat="1" ht="12.95" customHeight="1">
      <c r="A65" s="7" t="s">
        <v>53</v>
      </c>
      <c r="B65" s="54"/>
      <c r="C65" s="5">
        <v>48323.167200000004</v>
      </c>
      <c r="D65" s="5"/>
      <c r="E65" s="54">
        <f t="shared" si="6"/>
        <v>18242.967276764524</v>
      </c>
      <c r="F65" s="54">
        <f t="shared" si="7"/>
        <v>18243</v>
      </c>
      <c r="G65" s="54">
        <f t="shared" si="8"/>
        <v>-2.546549999533454E-2</v>
      </c>
      <c r="H65" s="54"/>
      <c r="J65" s="54">
        <f t="shared" si="10"/>
        <v>-2.546549999533454E-2</v>
      </c>
      <c r="K65" s="54"/>
      <c r="L65" s="54"/>
      <c r="M65" s="54"/>
      <c r="N65" s="54"/>
      <c r="O65" s="54"/>
      <c r="P65" s="54"/>
      <c r="Q65" s="55">
        <f t="shared" si="9"/>
        <v>33304.667200000004</v>
      </c>
      <c r="R65" s="54"/>
      <c r="S65" s="54"/>
      <c r="AA65" s="33" t="s">
        <v>49</v>
      </c>
      <c r="AF65" s="33" t="s">
        <v>51</v>
      </c>
    </row>
    <row r="66" spans="1:32" s="33" customFormat="1" ht="12.95" customHeight="1">
      <c r="A66" s="7" t="s">
        <v>53</v>
      </c>
      <c r="B66" s="54"/>
      <c r="C66" s="5">
        <v>48334.061900000001</v>
      </c>
      <c r="D66" s="5"/>
      <c r="E66" s="54">
        <f t="shared" si="6"/>
        <v>18256.966995348936</v>
      </c>
      <c r="F66" s="54">
        <f t="shared" si="7"/>
        <v>18257</v>
      </c>
      <c r="G66" s="54">
        <f t="shared" si="8"/>
        <v>-2.5684499996714294E-2</v>
      </c>
      <c r="H66" s="54"/>
      <c r="J66" s="54">
        <f t="shared" si="10"/>
        <v>-2.5684499996714294E-2</v>
      </c>
      <c r="K66" s="54"/>
      <c r="L66" s="54"/>
      <c r="M66" s="54"/>
      <c r="N66" s="54"/>
      <c r="O66" s="54"/>
      <c r="P66" s="54"/>
      <c r="Q66" s="55">
        <f t="shared" si="9"/>
        <v>33315.561900000001</v>
      </c>
      <c r="R66" s="54"/>
      <c r="S66" s="54"/>
      <c r="AA66" s="33" t="s">
        <v>49</v>
      </c>
      <c r="AF66" s="33" t="s">
        <v>51</v>
      </c>
    </row>
    <row r="67" spans="1:32" s="33" customFormat="1" ht="12.95" customHeight="1">
      <c r="A67" s="7" t="s">
        <v>55</v>
      </c>
      <c r="B67" s="54"/>
      <c r="C67" s="5">
        <v>49045.353199999998</v>
      </c>
      <c r="D67" s="5"/>
      <c r="E67" s="54">
        <f t="shared" si="6"/>
        <v>19170.97821470724</v>
      </c>
      <c r="F67" s="54">
        <f t="shared" si="7"/>
        <v>19171</v>
      </c>
      <c r="G67" s="54">
        <f t="shared" si="8"/>
        <v>-1.6953500002273358E-2</v>
      </c>
      <c r="H67" s="54"/>
      <c r="J67" s="54">
        <f t="shared" si="10"/>
        <v>-1.6953500002273358E-2</v>
      </c>
      <c r="K67" s="54"/>
      <c r="L67" s="54"/>
      <c r="M67" s="54"/>
      <c r="N67" s="54"/>
      <c r="O67" s="54"/>
      <c r="P67" s="54"/>
      <c r="Q67" s="55">
        <f t="shared" si="9"/>
        <v>34026.853199999998</v>
      </c>
      <c r="R67" s="54"/>
      <c r="S67" s="54"/>
      <c r="AA67" s="33" t="s">
        <v>54</v>
      </c>
      <c r="AF67" s="33" t="s">
        <v>51</v>
      </c>
    </row>
    <row r="68" spans="1:32" s="33" customFormat="1" ht="12.95" customHeight="1">
      <c r="A68" s="7" t="s">
        <v>55</v>
      </c>
      <c r="B68" s="54"/>
      <c r="C68" s="5">
        <v>49045.3537</v>
      </c>
      <c r="D68" s="5"/>
      <c r="E68" s="54">
        <f t="shared" si="6"/>
        <v>19170.978857208578</v>
      </c>
      <c r="F68" s="54">
        <f t="shared" si="7"/>
        <v>19171</v>
      </c>
      <c r="G68" s="54">
        <f t="shared" si="8"/>
        <v>-1.6453500000352506E-2</v>
      </c>
      <c r="H68" s="54"/>
      <c r="J68" s="54">
        <f t="shared" si="10"/>
        <v>-1.6453500000352506E-2</v>
      </c>
      <c r="K68" s="54"/>
      <c r="L68" s="54"/>
      <c r="M68" s="54"/>
      <c r="N68" s="54"/>
      <c r="O68" s="54"/>
      <c r="P68" s="54"/>
      <c r="Q68" s="55">
        <f t="shared" si="9"/>
        <v>34026.8537</v>
      </c>
      <c r="R68" s="54"/>
      <c r="S68" s="54"/>
      <c r="AA68" s="33" t="s">
        <v>56</v>
      </c>
      <c r="AF68" s="33" t="s">
        <v>51</v>
      </c>
    </row>
    <row r="69" spans="1:32" s="33" customFormat="1" ht="12.95" customHeight="1">
      <c r="A69" s="7" t="s">
        <v>59</v>
      </c>
      <c r="B69" s="54"/>
      <c r="C69" s="5">
        <v>50862.472800000003</v>
      </c>
      <c r="D69" s="5">
        <v>4.0000000000000002E-4</v>
      </c>
      <c r="E69" s="54">
        <f t="shared" si="6"/>
        <v>21505.981751677096</v>
      </c>
      <c r="F69" s="54">
        <f t="shared" si="7"/>
        <v>21506</v>
      </c>
      <c r="G69" s="54">
        <f t="shared" si="8"/>
        <v>-1.4200999998138286E-2</v>
      </c>
      <c r="H69" s="54"/>
      <c r="I69" s="54"/>
      <c r="J69" s="54">
        <f t="shared" si="10"/>
        <v>-1.4200999998138286E-2</v>
      </c>
      <c r="K69" s="54"/>
      <c r="L69" s="54"/>
      <c r="M69" s="54"/>
      <c r="N69" s="54"/>
      <c r="O69" s="54"/>
      <c r="P69" s="54"/>
      <c r="Q69" s="55">
        <f t="shared" si="9"/>
        <v>35843.972800000003</v>
      </c>
      <c r="R69" s="54"/>
      <c r="S69" s="54"/>
      <c r="AA69" s="33" t="s">
        <v>57</v>
      </c>
      <c r="AD69" s="33" t="s">
        <v>58</v>
      </c>
      <c r="AF69" s="33" t="s">
        <v>51</v>
      </c>
    </row>
    <row r="70" spans="1:32" s="33" customFormat="1" ht="12.95" customHeight="1">
      <c r="A70" s="7" t="s">
        <v>61</v>
      </c>
      <c r="B70" s="54" t="s">
        <v>62</v>
      </c>
      <c r="C70" s="5">
        <v>51266.361900000004</v>
      </c>
      <c r="D70" s="5">
        <v>5.9999999999999995E-4</v>
      </c>
      <c r="E70" s="54">
        <f t="shared" si="6"/>
        <v>22024.980323396627</v>
      </c>
      <c r="F70" s="54">
        <f t="shared" si="7"/>
        <v>22025</v>
      </c>
      <c r="G70" s="54">
        <f t="shared" si="8"/>
        <v>-1.5312499992433004E-2</v>
      </c>
      <c r="H70" s="54"/>
      <c r="I70" s="54"/>
      <c r="J70" s="54">
        <f t="shared" si="10"/>
        <v>-1.5312499992433004E-2</v>
      </c>
      <c r="K70" s="54"/>
      <c r="L70" s="54"/>
      <c r="M70" s="54"/>
      <c r="N70" s="54"/>
      <c r="O70" s="54"/>
      <c r="P70" s="54"/>
      <c r="Q70" s="55">
        <f t="shared" si="9"/>
        <v>36247.861900000004</v>
      </c>
      <c r="R70" s="54"/>
      <c r="S70" s="54"/>
    </row>
    <row r="71" spans="1:32" s="33" customFormat="1" ht="12.95" customHeight="1">
      <c r="A71" s="56" t="s">
        <v>276</v>
      </c>
      <c r="B71" s="57" t="s">
        <v>62</v>
      </c>
      <c r="C71" s="56">
        <v>51951.181900000003</v>
      </c>
      <c r="D71" s="56" t="s">
        <v>94</v>
      </c>
      <c r="E71" s="54">
        <f t="shared" si="6"/>
        <v>22904.975851587336</v>
      </c>
      <c r="F71" s="54">
        <f t="shared" si="7"/>
        <v>22905</v>
      </c>
      <c r="G71" s="54">
        <f t="shared" si="8"/>
        <v>-1.8792499999108259E-2</v>
      </c>
      <c r="H71" s="54"/>
      <c r="I71" s="54"/>
      <c r="K71" s="54">
        <f>+G71</f>
        <v>-1.8792499999108259E-2</v>
      </c>
      <c r="L71" s="54"/>
      <c r="N71" s="54"/>
      <c r="O71" s="54"/>
      <c r="P71" s="54"/>
      <c r="Q71" s="55">
        <f t="shared" si="9"/>
        <v>36932.681900000003</v>
      </c>
      <c r="R71" s="54"/>
      <c r="S71" s="54"/>
    </row>
    <row r="72" spans="1:32" s="33" customFormat="1" ht="12.95" customHeight="1">
      <c r="A72" s="8" t="s">
        <v>67</v>
      </c>
      <c r="B72" s="2"/>
      <c r="C72" s="5">
        <v>51968.301500000001</v>
      </c>
      <c r="D72" s="5">
        <v>2.9999999999999997E-4</v>
      </c>
      <c r="E72" s="54">
        <f t="shared" si="6"/>
        <v>22926.974583289699</v>
      </c>
      <c r="F72" s="54">
        <f t="shared" si="7"/>
        <v>22927</v>
      </c>
      <c r="G72" s="54">
        <f t="shared" si="8"/>
        <v>-1.9779499998548999E-2</v>
      </c>
      <c r="H72" s="54"/>
      <c r="I72" s="54"/>
      <c r="J72" s="54">
        <f>+G72</f>
        <v>-1.9779499998548999E-2</v>
      </c>
      <c r="K72" s="54"/>
      <c r="L72" s="54"/>
      <c r="M72" s="54"/>
      <c r="N72" s="54"/>
      <c r="O72" s="54"/>
      <c r="P72" s="54"/>
      <c r="Q72" s="55">
        <f t="shared" si="9"/>
        <v>36949.801500000001</v>
      </c>
      <c r="R72" s="54"/>
      <c r="S72" s="54"/>
    </row>
    <row r="73" spans="1:32" s="33" customFormat="1" ht="12.95" customHeight="1">
      <c r="A73" s="58" t="s">
        <v>65</v>
      </c>
      <c r="B73" s="9" t="s">
        <v>62</v>
      </c>
      <c r="C73" s="10">
        <v>52279.587699999996</v>
      </c>
      <c r="D73" s="10">
        <v>3.8999999999999998E-3</v>
      </c>
      <c r="E73" s="54">
        <f t="shared" si="6"/>
        <v>23326.978181297171</v>
      </c>
      <c r="F73" s="54">
        <f t="shared" si="7"/>
        <v>23327</v>
      </c>
      <c r="G73" s="54">
        <f t="shared" si="8"/>
        <v>-1.697950000379933E-2</v>
      </c>
      <c r="H73" s="54"/>
      <c r="I73" s="54"/>
      <c r="J73" s="54"/>
      <c r="K73" s="54">
        <f t="shared" ref="K73:K93" si="11">+G73</f>
        <v>-1.697950000379933E-2</v>
      </c>
      <c r="L73" s="54"/>
      <c r="M73" s="54"/>
      <c r="N73" s="54"/>
      <c r="O73" s="54"/>
      <c r="P73" s="54"/>
      <c r="Q73" s="55">
        <f t="shared" si="9"/>
        <v>37261.087699999996</v>
      </c>
      <c r="R73" s="54"/>
      <c r="S73" s="54"/>
    </row>
    <row r="74" spans="1:32" s="33" customFormat="1" ht="12.95" customHeight="1">
      <c r="A74" s="56" t="s">
        <v>293</v>
      </c>
      <c r="B74" s="57" t="s">
        <v>62</v>
      </c>
      <c r="C74" s="56">
        <v>52302.153599999998</v>
      </c>
      <c r="D74" s="56" t="s">
        <v>94</v>
      </c>
      <c r="E74" s="54">
        <f t="shared" si="6"/>
        <v>23355.975423038941</v>
      </c>
      <c r="F74" s="54">
        <f t="shared" si="7"/>
        <v>23356</v>
      </c>
      <c r="G74" s="54">
        <f t="shared" si="8"/>
        <v>-1.912599999923259E-2</v>
      </c>
      <c r="H74" s="54"/>
      <c r="I74" s="54"/>
      <c r="K74" s="54">
        <f t="shared" si="11"/>
        <v>-1.912599999923259E-2</v>
      </c>
      <c r="L74" s="54"/>
      <c r="N74" s="54"/>
      <c r="O74" s="54"/>
      <c r="P74" s="54"/>
      <c r="Q74" s="55">
        <f t="shared" si="9"/>
        <v>37283.653599999998</v>
      </c>
      <c r="R74" s="54"/>
      <c r="S74" s="54"/>
    </row>
    <row r="75" spans="1:32" s="33" customFormat="1" ht="12.95" customHeight="1">
      <c r="A75" s="59" t="s">
        <v>80</v>
      </c>
      <c r="B75" s="26" t="s">
        <v>62</v>
      </c>
      <c r="C75" s="25">
        <v>52384.643300000003</v>
      </c>
      <c r="D75" s="25">
        <v>1E-4</v>
      </c>
      <c r="E75" s="59">
        <f t="shared" si="6"/>
        <v>23461.974907752876</v>
      </c>
      <c r="F75" s="54">
        <f t="shared" si="7"/>
        <v>23462</v>
      </c>
      <c r="G75" s="54">
        <f t="shared" si="8"/>
        <v>-1.9526999996742234E-2</v>
      </c>
      <c r="H75" s="54"/>
      <c r="K75" s="54">
        <f t="shared" si="11"/>
        <v>-1.9526999996742234E-2</v>
      </c>
      <c r="L75" s="54"/>
      <c r="M75" s="54"/>
      <c r="N75" s="54"/>
      <c r="O75" s="54"/>
      <c r="P75" s="54"/>
      <c r="Q75" s="55">
        <f t="shared" si="9"/>
        <v>37366.143300000003</v>
      </c>
      <c r="R75" s="54"/>
      <c r="S75" s="54"/>
    </row>
    <row r="76" spans="1:32" s="33" customFormat="1" ht="12.95" customHeight="1">
      <c r="A76" s="8" t="s">
        <v>68</v>
      </c>
      <c r="B76" s="9" t="s">
        <v>62</v>
      </c>
      <c r="C76" s="10">
        <v>53054.676800000001</v>
      </c>
      <c r="D76" s="8">
        <v>1E-4</v>
      </c>
      <c r="E76" s="54">
        <f t="shared" si="6"/>
        <v>24322.969743969647</v>
      </c>
      <c r="F76" s="54">
        <f t="shared" si="7"/>
        <v>24323</v>
      </c>
      <c r="G76" s="54">
        <f t="shared" si="8"/>
        <v>-2.3545499992906116E-2</v>
      </c>
      <c r="H76" s="54"/>
      <c r="I76" s="54"/>
      <c r="J76" s="54"/>
      <c r="K76" s="54">
        <f t="shared" si="11"/>
        <v>-2.3545499992906116E-2</v>
      </c>
      <c r="L76" s="54"/>
      <c r="M76" s="54"/>
      <c r="N76" s="54"/>
      <c r="O76" s="54"/>
      <c r="P76" s="54"/>
      <c r="Q76" s="55">
        <f t="shared" si="9"/>
        <v>38036.176800000001</v>
      </c>
      <c r="R76" s="54"/>
      <c r="S76" s="54"/>
    </row>
    <row r="77" spans="1:32" s="33" customFormat="1" ht="12.95" customHeight="1">
      <c r="A77" s="56" t="s">
        <v>311</v>
      </c>
      <c r="B77" s="57" t="s">
        <v>62</v>
      </c>
      <c r="C77" s="56">
        <v>53071.019800000002</v>
      </c>
      <c r="D77" s="56" t="s">
        <v>94</v>
      </c>
      <c r="E77" s="54">
        <f t="shared" si="6"/>
        <v>24343.970542598807</v>
      </c>
      <c r="F77" s="54">
        <f t="shared" si="7"/>
        <v>24344</v>
      </c>
      <c r="G77" s="54">
        <f t="shared" si="8"/>
        <v>-2.2923999997146893E-2</v>
      </c>
      <c r="H77" s="54"/>
      <c r="I77" s="54"/>
      <c r="K77" s="54">
        <f t="shared" si="11"/>
        <v>-2.2923999997146893E-2</v>
      </c>
      <c r="L77" s="54"/>
      <c r="N77" s="54"/>
      <c r="O77" s="54"/>
      <c r="P77" s="54"/>
      <c r="Q77" s="55">
        <f t="shared" si="9"/>
        <v>38052.519800000002</v>
      </c>
      <c r="R77" s="54"/>
      <c r="S77" s="54"/>
    </row>
    <row r="78" spans="1:32" s="33" customFormat="1" ht="12.95" customHeight="1">
      <c r="A78" s="56" t="s">
        <v>317</v>
      </c>
      <c r="B78" s="57" t="s">
        <v>62</v>
      </c>
      <c r="C78" s="56">
        <v>53776.075700000001</v>
      </c>
      <c r="D78" s="56" t="s">
        <v>94</v>
      </c>
      <c r="E78" s="54">
        <f t="shared" si="6"/>
        <v>25249.969256311135</v>
      </c>
      <c r="F78" s="54">
        <f t="shared" si="7"/>
        <v>25250</v>
      </c>
      <c r="G78" s="54">
        <f t="shared" si="8"/>
        <v>-2.3925000001327135E-2</v>
      </c>
      <c r="H78" s="54"/>
      <c r="I78" s="54"/>
      <c r="K78" s="54">
        <f t="shared" si="11"/>
        <v>-2.3925000001327135E-2</v>
      </c>
      <c r="L78" s="54"/>
      <c r="N78" s="54"/>
      <c r="O78" s="54"/>
      <c r="P78" s="54"/>
      <c r="Q78" s="55">
        <f t="shared" si="9"/>
        <v>38757.575700000001</v>
      </c>
      <c r="R78" s="54"/>
      <c r="S78" s="54"/>
    </row>
    <row r="79" spans="1:32" s="33" customFormat="1" ht="12.95" customHeight="1">
      <c r="A79" s="60" t="s">
        <v>76</v>
      </c>
      <c r="B79" s="61" t="s">
        <v>62</v>
      </c>
      <c r="C79" s="60">
        <v>54832.873599999999</v>
      </c>
      <c r="D79" s="60">
        <v>8.9999999999999998E-4</v>
      </c>
      <c r="E79" s="54">
        <f t="shared" si="6"/>
        <v>26607.957379031457</v>
      </c>
      <c r="F79" s="54">
        <f t="shared" si="7"/>
        <v>26608</v>
      </c>
      <c r="G79" s="54">
        <f t="shared" si="8"/>
        <v>-3.3168000001751352E-2</v>
      </c>
      <c r="H79" s="54"/>
      <c r="I79" s="54"/>
      <c r="J79" s="54"/>
      <c r="K79" s="54">
        <f t="shared" si="11"/>
        <v>-3.3168000001751352E-2</v>
      </c>
      <c r="L79" s="54"/>
      <c r="M79" s="54"/>
      <c r="N79" s="54"/>
      <c r="O79" s="54"/>
      <c r="P79" s="54"/>
      <c r="Q79" s="55">
        <f t="shared" si="9"/>
        <v>39814.373599999999</v>
      </c>
      <c r="R79" s="54"/>
      <c r="S79" s="54"/>
    </row>
    <row r="80" spans="1:32" s="33" customFormat="1" ht="12.95" customHeight="1">
      <c r="A80" s="56" t="s">
        <v>328</v>
      </c>
      <c r="B80" s="57" t="s">
        <v>62</v>
      </c>
      <c r="C80" s="56">
        <v>54863.2255</v>
      </c>
      <c r="D80" s="56" t="s">
        <v>94</v>
      </c>
      <c r="E80" s="54">
        <f t="shared" si="6"/>
        <v>26646.959651558678</v>
      </c>
      <c r="F80" s="54">
        <f t="shared" si="7"/>
        <v>26647</v>
      </c>
      <c r="G80" s="54">
        <f t="shared" si="8"/>
        <v>-3.1399499996041413E-2</v>
      </c>
      <c r="H80" s="54"/>
      <c r="I80" s="54"/>
      <c r="K80" s="54">
        <f t="shared" si="11"/>
        <v>-3.1399499996041413E-2</v>
      </c>
      <c r="L80" s="54"/>
      <c r="N80" s="54"/>
      <c r="O80" s="54"/>
      <c r="P80" s="54"/>
      <c r="Q80" s="55">
        <f t="shared" si="9"/>
        <v>39844.7255</v>
      </c>
      <c r="R80" s="54"/>
      <c r="S80" s="54"/>
    </row>
    <row r="81" spans="1:19" s="33" customFormat="1" ht="12.95" customHeight="1">
      <c r="A81" s="56" t="s">
        <v>334</v>
      </c>
      <c r="B81" s="57" t="s">
        <v>62</v>
      </c>
      <c r="C81" s="56">
        <v>55572.170899999997</v>
      </c>
      <c r="D81" s="56" t="s">
        <v>94</v>
      </c>
      <c r="E81" s="54">
        <f t="shared" si="6"/>
        <v>27557.956383154386</v>
      </c>
      <c r="F81" s="54">
        <f t="shared" si="7"/>
        <v>27558</v>
      </c>
      <c r="G81" s="54">
        <f t="shared" si="8"/>
        <v>-3.3943000002182089E-2</v>
      </c>
      <c r="H81" s="54"/>
      <c r="I81" s="54"/>
      <c r="K81" s="54">
        <f t="shared" si="11"/>
        <v>-3.3943000002182089E-2</v>
      </c>
      <c r="L81" s="54"/>
      <c r="N81" s="54"/>
      <c r="O81" s="54"/>
      <c r="P81" s="54"/>
      <c r="Q81" s="55">
        <f t="shared" si="9"/>
        <v>40553.670899999997</v>
      </c>
      <c r="R81" s="54"/>
      <c r="S81" s="54"/>
    </row>
    <row r="82" spans="1:19" s="33" customFormat="1" ht="12.95" customHeight="1">
      <c r="A82" s="56" t="s">
        <v>334</v>
      </c>
      <c r="B82" s="57" t="s">
        <v>62</v>
      </c>
      <c r="C82" s="56">
        <v>55576.061600000001</v>
      </c>
      <c r="D82" s="56" t="s">
        <v>94</v>
      </c>
      <c r="E82" s="54">
        <f t="shared" si="6"/>
        <v>27562.955943040975</v>
      </c>
      <c r="F82" s="54">
        <f t="shared" si="7"/>
        <v>27563</v>
      </c>
      <c r="G82" s="54">
        <f t="shared" si="8"/>
        <v>-3.4285499998077285E-2</v>
      </c>
      <c r="H82" s="54"/>
      <c r="I82" s="54"/>
      <c r="K82" s="54">
        <f t="shared" si="11"/>
        <v>-3.4285499998077285E-2</v>
      </c>
      <c r="L82" s="54"/>
      <c r="N82" s="54"/>
      <c r="O82" s="54"/>
      <c r="P82" s="54"/>
      <c r="Q82" s="55">
        <f t="shared" si="9"/>
        <v>40557.561600000001</v>
      </c>
      <c r="R82" s="54"/>
      <c r="S82" s="54"/>
    </row>
    <row r="83" spans="1:19" s="33" customFormat="1" ht="12.95" customHeight="1">
      <c r="A83" s="59" t="s">
        <v>81</v>
      </c>
      <c r="B83" s="26" t="s">
        <v>62</v>
      </c>
      <c r="C83" s="25">
        <v>55627.42426</v>
      </c>
      <c r="D83" s="25">
        <v>2.9999999999999997E-4</v>
      </c>
      <c r="E83" s="54">
        <f t="shared" si="6"/>
        <v>27628.957098258372</v>
      </c>
      <c r="F83" s="54">
        <f t="shared" si="7"/>
        <v>27629</v>
      </c>
      <c r="G83" s="54">
        <f t="shared" si="8"/>
        <v>-3.338649999932386E-2</v>
      </c>
      <c r="H83" s="54"/>
      <c r="I83" s="54"/>
      <c r="K83" s="54">
        <f t="shared" si="11"/>
        <v>-3.338649999932386E-2</v>
      </c>
      <c r="L83" s="54"/>
      <c r="M83" s="54"/>
      <c r="N83" s="54"/>
      <c r="O83" s="54"/>
      <c r="P83" s="54"/>
      <c r="Q83" s="55">
        <f t="shared" si="9"/>
        <v>40608.92426</v>
      </c>
      <c r="R83" s="54"/>
      <c r="S83" s="54"/>
    </row>
    <row r="84" spans="1:19" s="33" customFormat="1" ht="12.95" customHeight="1">
      <c r="A84" s="59" t="s">
        <v>81</v>
      </c>
      <c r="B84" s="26" t="s">
        <v>62</v>
      </c>
      <c r="C84" s="25">
        <v>55627.424339999998</v>
      </c>
      <c r="D84" s="25">
        <v>2.9999999999999997E-4</v>
      </c>
      <c r="E84" s="54">
        <f t="shared" si="6"/>
        <v>27628.957201058583</v>
      </c>
      <c r="F84" s="54">
        <f t="shared" si="7"/>
        <v>27629</v>
      </c>
      <c r="G84" s="54">
        <f t="shared" si="8"/>
        <v>-3.330650000134483E-2</v>
      </c>
      <c r="H84" s="54"/>
      <c r="I84" s="54"/>
      <c r="K84" s="54">
        <f t="shared" si="11"/>
        <v>-3.330650000134483E-2</v>
      </c>
      <c r="L84" s="54"/>
      <c r="M84" s="54"/>
      <c r="N84" s="54"/>
      <c r="O84" s="54"/>
      <c r="P84" s="54"/>
      <c r="Q84" s="55">
        <f t="shared" si="9"/>
        <v>40608.924339999998</v>
      </c>
      <c r="R84" s="54"/>
      <c r="S84" s="54"/>
    </row>
    <row r="85" spans="1:19" s="33" customFormat="1" ht="12.95" customHeight="1">
      <c r="A85" s="59" t="s">
        <v>81</v>
      </c>
      <c r="B85" s="26" t="s">
        <v>62</v>
      </c>
      <c r="C85" s="25">
        <v>55627.42439</v>
      </c>
      <c r="D85" s="25">
        <v>2.0000000000000001E-4</v>
      </c>
      <c r="E85" s="54">
        <f t="shared" ref="E85:E114" si="12">+(C85-C$7)/C$8</f>
        <v>27628.95726530872</v>
      </c>
      <c r="F85" s="54">
        <f t="shared" ref="F85:F115" si="13">ROUND(2*E85,0)/2</f>
        <v>27629</v>
      </c>
      <c r="G85" s="54">
        <f t="shared" ref="G85:G114" si="14">+C85-(C$7+F85*C$8)</f>
        <v>-3.3256499998969957E-2</v>
      </c>
      <c r="H85" s="54"/>
      <c r="I85" s="54"/>
      <c r="K85" s="54">
        <f t="shared" si="11"/>
        <v>-3.3256499998969957E-2</v>
      </c>
      <c r="L85" s="54"/>
      <c r="M85" s="54"/>
      <c r="N85" s="54"/>
      <c r="O85" s="54"/>
      <c r="P85" s="54"/>
      <c r="Q85" s="55">
        <f t="shared" ref="Q85:Q114" si="15">+C85-15018.5</f>
        <v>40608.92439</v>
      </c>
      <c r="R85" s="54"/>
      <c r="S85" s="54"/>
    </row>
    <row r="86" spans="1:19" s="33" customFormat="1" ht="12.95" customHeight="1">
      <c r="A86" s="59" t="s">
        <v>81</v>
      </c>
      <c r="B86" s="26" t="s">
        <v>62</v>
      </c>
      <c r="C86" s="25">
        <v>55627.42467</v>
      </c>
      <c r="D86" s="25">
        <v>2.0000000000000001E-4</v>
      </c>
      <c r="E86" s="54">
        <f t="shared" si="12"/>
        <v>27628.95762510947</v>
      </c>
      <c r="F86" s="54">
        <f t="shared" si="13"/>
        <v>27629</v>
      </c>
      <c r="G86" s="54">
        <f t="shared" si="14"/>
        <v>-3.2976499998767395E-2</v>
      </c>
      <c r="H86" s="54"/>
      <c r="I86" s="54"/>
      <c r="K86" s="54">
        <f t="shared" si="11"/>
        <v>-3.2976499998767395E-2</v>
      </c>
      <c r="L86" s="54"/>
      <c r="M86" s="54"/>
      <c r="N86" s="54"/>
      <c r="O86" s="54">
        <f t="shared" ref="O86:O114" ca="1" si="16">+C$11+C$12*$F86</f>
        <v>-3.214109830102696E-2</v>
      </c>
      <c r="P86" s="54"/>
      <c r="Q86" s="55">
        <f t="shared" si="15"/>
        <v>40608.92467</v>
      </c>
      <c r="R86" s="54"/>
      <c r="S86" s="54"/>
    </row>
    <row r="87" spans="1:19" s="33" customFormat="1" ht="12.95" customHeight="1">
      <c r="A87" s="25" t="s">
        <v>79</v>
      </c>
      <c r="B87" s="26" t="s">
        <v>62</v>
      </c>
      <c r="C87" s="25">
        <v>55640.654999999999</v>
      </c>
      <c r="D87" s="25">
        <v>8.0000000000000004E-4</v>
      </c>
      <c r="E87" s="54">
        <f t="shared" si="12"/>
        <v>27645.958634479062</v>
      </c>
      <c r="F87" s="54">
        <f t="shared" si="13"/>
        <v>27646</v>
      </c>
      <c r="G87" s="54">
        <f t="shared" si="14"/>
        <v>-3.2190999998420011E-2</v>
      </c>
      <c r="H87" s="54"/>
      <c r="I87" s="54"/>
      <c r="J87" s="54"/>
      <c r="K87" s="54">
        <f t="shared" si="11"/>
        <v>-3.2190999998420011E-2</v>
      </c>
      <c r="L87" s="54"/>
      <c r="M87" s="54"/>
      <c r="N87" s="54"/>
      <c r="O87" s="54">
        <f t="shared" ca="1" si="16"/>
        <v>-3.2155660195231334E-2</v>
      </c>
      <c r="P87" s="54"/>
      <c r="Q87" s="55">
        <f t="shared" si="15"/>
        <v>40622.154999999999</v>
      </c>
      <c r="R87" s="54"/>
      <c r="S87" s="54"/>
    </row>
    <row r="88" spans="1:19" s="33" customFormat="1" ht="12.95" customHeight="1">
      <c r="A88" s="59" t="s">
        <v>81</v>
      </c>
      <c r="B88" s="26" t="s">
        <v>62</v>
      </c>
      <c r="C88" s="25">
        <v>55882.674120000003</v>
      </c>
      <c r="D88" s="25">
        <v>5.0000000000000001E-4</v>
      </c>
      <c r="E88" s="54">
        <f t="shared" si="12"/>
        <v>27956.953849771628</v>
      </c>
      <c r="F88" s="54">
        <f t="shared" si="13"/>
        <v>27957</v>
      </c>
      <c r="G88" s="54">
        <f t="shared" si="14"/>
        <v>-3.5914499996579252E-2</v>
      </c>
      <c r="H88" s="54"/>
      <c r="I88" s="54"/>
      <c r="K88" s="54">
        <f t="shared" si="11"/>
        <v>-3.5914499996579252E-2</v>
      </c>
      <c r="L88" s="54"/>
      <c r="M88" s="54"/>
      <c r="N88" s="54"/>
      <c r="O88" s="54">
        <f t="shared" ca="1" si="16"/>
        <v>-3.2422057200970217E-2</v>
      </c>
      <c r="P88" s="54"/>
      <c r="Q88" s="55">
        <f t="shared" si="15"/>
        <v>40864.174120000003</v>
      </c>
      <c r="R88" s="54"/>
      <c r="S88" s="54"/>
    </row>
    <row r="89" spans="1:19" s="33" customFormat="1" ht="12.95" customHeight="1">
      <c r="A89" s="8" t="s">
        <v>370</v>
      </c>
      <c r="B89" s="61" t="s">
        <v>60</v>
      </c>
      <c r="C89" s="8">
        <v>55978.000699999997</v>
      </c>
      <c r="D89" s="8" t="s">
        <v>86</v>
      </c>
      <c r="E89" s="54">
        <f t="shared" si="12"/>
        <v>28079.448759554794</v>
      </c>
      <c r="F89" s="54">
        <f t="shared" si="13"/>
        <v>28079.5</v>
      </c>
      <c r="G89" s="54">
        <f t="shared" si="14"/>
        <v>-3.9875750000646804E-2</v>
      </c>
      <c r="H89" s="54"/>
      <c r="I89" s="54"/>
      <c r="K89" s="54">
        <f t="shared" si="11"/>
        <v>-3.9875750000646804E-2</v>
      </c>
      <c r="L89" s="54"/>
      <c r="N89" s="54"/>
      <c r="O89" s="54">
        <f t="shared" ca="1" si="16"/>
        <v>-3.2526988497442927E-2</v>
      </c>
      <c r="P89" s="54"/>
      <c r="Q89" s="55">
        <f t="shared" si="15"/>
        <v>40959.500699999997</v>
      </c>
      <c r="R89" s="54"/>
      <c r="S89" s="54"/>
    </row>
    <row r="90" spans="1:19" s="33" customFormat="1" ht="12.95" customHeight="1">
      <c r="A90" s="25" t="s">
        <v>83</v>
      </c>
      <c r="B90" s="26" t="s">
        <v>62</v>
      </c>
      <c r="C90" s="62">
        <v>56711.465210000002</v>
      </c>
      <c r="D90" s="25">
        <v>2.9999999999999997E-4</v>
      </c>
      <c r="E90" s="54">
        <f t="shared" si="12"/>
        <v>29021.95261295656</v>
      </c>
      <c r="F90" s="54">
        <f t="shared" si="13"/>
        <v>29022</v>
      </c>
      <c r="G90" s="54">
        <f t="shared" si="14"/>
        <v>-3.6876999998639803E-2</v>
      </c>
      <c r="H90" s="54"/>
      <c r="I90" s="54"/>
      <c r="K90" s="54">
        <f t="shared" si="11"/>
        <v>-3.6876999998639803E-2</v>
      </c>
      <c r="L90" s="54"/>
      <c r="M90" s="54"/>
      <c r="N90" s="54"/>
      <c r="O90" s="54">
        <f t="shared" ca="1" si="16"/>
        <v>-3.3334317043773785E-2</v>
      </c>
      <c r="P90" s="54"/>
      <c r="Q90" s="55">
        <f t="shared" si="15"/>
        <v>41692.965210000002</v>
      </c>
      <c r="R90" s="54"/>
      <c r="S90" s="54"/>
    </row>
    <row r="91" spans="1:19" s="33" customFormat="1" ht="12.95" customHeight="1">
      <c r="A91" s="25" t="s">
        <v>83</v>
      </c>
      <c r="B91" s="26" t="s">
        <v>62</v>
      </c>
      <c r="C91" s="62">
        <v>56711.465279999997</v>
      </c>
      <c r="D91" s="25">
        <v>5.0000000000000001E-4</v>
      </c>
      <c r="E91" s="54">
        <f t="shared" si="12"/>
        <v>29021.952702906739</v>
      </c>
      <c r="F91" s="54">
        <f t="shared" si="13"/>
        <v>29022</v>
      </c>
      <c r="G91" s="54">
        <f t="shared" si="14"/>
        <v>-3.6807000004046131E-2</v>
      </c>
      <c r="H91" s="54"/>
      <c r="I91" s="54"/>
      <c r="K91" s="54">
        <f t="shared" si="11"/>
        <v>-3.6807000004046131E-2</v>
      </c>
      <c r="L91" s="54"/>
      <c r="M91" s="54"/>
      <c r="N91" s="54"/>
      <c r="O91" s="54">
        <f t="shared" ca="1" si="16"/>
        <v>-3.3334317043773785E-2</v>
      </c>
      <c r="P91" s="54"/>
      <c r="Q91" s="55">
        <f t="shared" si="15"/>
        <v>41692.965279999997</v>
      </c>
      <c r="R91" s="54"/>
      <c r="S91" s="54"/>
    </row>
    <row r="92" spans="1:19" s="33" customFormat="1" ht="12.95" customHeight="1">
      <c r="A92" s="25" t="s">
        <v>83</v>
      </c>
      <c r="B92" s="26" t="s">
        <v>62</v>
      </c>
      <c r="C92" s="62">
        <v>56711.465600000003</v>
      </c>
      <c r="D92" s="25">
        <v>6.9999999999999999E-4</v>
      </c>
      <c r="E92" s="54">
        <f t="shared" si="12"/>
        <v>29021.9531141076</v>
      </c>
      <c r="F92" s="54">
        <f t="shared" si="13"/>
        <v>29022</v>
      </c>
      <c r="G92" s="54">
        <f t="shared" si="14"/>
        <v>-3.6486999997578096E-2</v>
      </c>
      <c r="H92" s="54"/>
      <c r="I92" s="54"/>
      <c r="K92" s="54">
        <f t="shared" si="11"/>
        <v>-3.6486999997578096E-2</v>
      </c>
      <c r="L92" s="54"/>
      <c r="M92" s="54"/>
      <c r="N92" s="54"/>
      <c r="O92" s="54">
        <f t="shared" ca="1" si="16"/>
        <v>-3.3334317043773785E-2</v>
      </c>
      <c r="P92" s="54"/>
      <c r="Q92" s="55">
        <f t="shared" si="15"/>
        <v>41692.965600000003</v>
      </c>
      <c r="R92" s="54"/>
      <c r="S92" s="54"/>
    </row>
    <row r="93" spans="1:19" s="33" customFormat="1" ht="12.95" customHeight="1">
      <c r="A93" s="25" t="s">
        <v>83</v>
      </c>
      <c r="B93" s="26" t="s">
        <v>62</v>
      </c>
      <c r="C93" s="62">
        <v>56711.466200000003</v>
      </c>
      <c r="D93" s="25">
        <v>2.9999999999999997E-4</v>
      </c>
      <c r="E93" s="54">
        <f t="shared" si="12"/>
        <v>29021.9538851092</v>
      </c>
      <c r="F93" s="54">
        <f t="shared" si="13"/>
        <v>29022</v>
      </c>
      <c r="G93" s="54">
        <f t="shared" si="14"/>
        <v>-3.5886999998183455E-2</v>
      </c>
      <c r="H93" s="54"/>
      <c r="I93" s="54"/>
      <c r="K93" s="54">
        <f t="shared" si="11"/>
        <v>-3.5886999998183455E-2</v>
      </c>
      <c r="L93" s="54"/>
      <c r="M93" s="54"/>
      <c r="N93" s="54"/>
      <c r="O93" s="54">
        <f t="shared" ca="1" si="16"/>
        <v>-3.3334317043773785E-2</v>
      </c>
      <c r="P93" s="54"/>
      <c r="Q93" s="55">
        <f t="shared" si="15"/>
        <v>41692.966200000003</v>
      </c>
      <c r="R93" s="54"/>
      <c r="S93" s="54"/>
    </row>
    <row r="94" spans="1:19" s="33" customFormat="1" ht="12.95" customHeight="1">
      <c r="A94" s="63" t="s">
        <v>82</v>
      </c>
      <c r="B94" s="64" t="s">
        <v>62</v>
      </c>
      <c r="C94" s="63">
        <v>56743.373399999997</v>
      </c>
      <c r="D94" s="63">
        <v>4.5999999999999999E-3</v>
      </c>
      <c r="E94" s="54">
        <f t="shared" si="12"/>
        <v>29062.954722288432</v>
      </c>
      <c r="F94" s="54">
        <f t="shared" si="13"/>
        <v>29063</v>
      </c>
      <c r="G94" s="54">
        <f t="shared" si="14"/>
        <v>-3.5235500006820075E-2</v>
      </c>
      <c r="H94" s="54"/>
      <c r="I94" s="54"/>
      <c r="J94" s="54">
        <f>+G94</f>
        <v>-3.5235500006820075E-2</v>
      </c>
      <c r="L94" s="54"/>
      <c r="M94" s="54"/>
      <c r="N94" s="54"/>
      <c r="O94" s="54">
        <f t="shared" ca="1" si="16"/>
        <v>-3.3369436906266689E-2</v>
      </c>
      <c r="P94" s="54"/>
      <c r="Q94" s="55">
        <f t="shared" si="15"/>
        <v>41724.873399999997</v>
      </c>
      <c r="R94" s="54"/>
      <c r="S94" s="54"/>
    </row>
    <row r="95" spans="1:19" s="33" customFormat="1" ht="12.95" customHeight="1">
      <c r="A95" s="65" t="s">
        <v>381</v>
      </c>
      <c r="B95" s="54"/>
      <c r="C95" s="56">
        <v>57060.10656666664</v>
      </c>
      <c r="D95" s="5"/>
      <c r="E95" s="54">
        <f t="shared" si="12"/>
        <v>29469.957687003731</v>
      </c>
      <c r="F95" s="54">
        <f t="shared" si="13"/>
        <v>29470</v>
      </c>
      <c r="G95" s="54">
        <f t="shared" si="14"/>
        <v>-3.2928333355812356E-2</v>
      </c>
      <c r="H95" s="54"/>
      <c r="I95" s="54"/>
      <c r="K95" s="54">
        <f>+G95</f>
        <v>-3.2928333355812356E-2</v>
      </c>
      <c r="L95" s="54"/>
      <c r="N95" s="54"/>
      <c r="O95" s="54">
        <f t="shared" ca="1" si="16"/>
        <v>-3.37180657851597E-2</v>
      </c>
      <c r="P95" s="54"/>
      <c r="Q95" s="55">
        <f t="shared" si="15"/>
        <v>42041.60656666664</v>
      </c>
      <c r="R95" s="54"/>
      <c r="S95" s="54"/>
    </row>
    <row r="96" spans="1:19" s="33" customFormat="1" ht="12.95" customHeight="1">
      <c r="A96" s="27" t="s">
        <v>382</v>
      </c>
      <c r="B96" s="28" t="s">
        <v>62</v>
      </c>
      <c r="C96" s="27">
        <v>57089.676800000001</v>
      </c>
      <c r="D96" s="27">
        <v>1E-4</v>
      </c>
      <c r="E96" s="54">
        <f t="shared" si="12"/>
        <v>29507.955515777587</v>
      </c>
      <c r="F96" s="54">
        <f t="shared" si="13"/>
        <v>29508</v>
      </c>
      <c r="G96" s="54">
        <f t="shared" si="14"/>
        <v>-3.461799999786308E-2</v>
      </c>
      <c r="H96" s="54"/>
      <c r="I96" s="54"/>
      <c r="K96" s="54">
        <f>+G96</f>
        <v>-3.461799999786308E-2</v>
      </c>
      <c r="L96" s="54"/>
      <c r="M96" s="54"/>
      <c r="N96" s="54"/>
      <c r="O96" s="54">
        <f t="shared" ca="1" si="16"/>
        <v>-3.3750615901616543E-2</v>
      </c>
      <c r="P96" s="54"/>
      <c r="Q96" s="55">
        <f t="shared" si="15"/>
        <v>42071.176800000001</v>
      </c>
      <c r="R96" s="54"/>
      <c r="S96" s="54"/>
    </row>
    <row r="97" spans="1:19" s="33" customFormat="1" ht="12.95" customHeight="1">
      <c r="A97" s="8" t="s">
        <v>380</v>
      </c>
      <c r="B97" s="61"/>
      <c r="C97" s="8">
        <v>57090.454100000003</v>
      </c>
      <c r="D97" s="8">
        <v>2.7000000000000001E-3</v>
      </c>
      <c r="E97" s="54">
        <f t="shared" si="12"/>
        <v>29508.954348352665</v>
      </c>
      <c r="F97" s="54">
        <f t="shared" si="13"/>
        <v>29509</v>
      </c>
      <c r="G97" s="54">
        <f t="shared" si="14"/>
        <v>-3.5526499996194616E-2</v>
      </c>
      <c r="H97" s="54"/>
      <c r="I97" s="54"/>
      <c r="J97" s="54">
        <f>+G97</f>
        <v>-3.5526499996194616E-2</v>
      </c>
      <c r="K97" s="54"/>
      <c r="L97" s="54"/>
      <c r="M97" s="54"/>
      <c r="N97" s="54"/>
      <c r="O97" s="54">
        <f t="shared" ca="1" si="16"/>
        <v>-3.3751472483628558E-2</v>
      </c>
      <c r="P97" s="54"/>
      <c r="Q97" s="55">
        <f t="shared" si="15"/>
        <v>42071.954100000003</v>
      </c>
      <c r="R97" s="54"/>
      <c r="S97" s="54"/>
    </row>
    <row r="98" spans="1:19" s="33" customFormat="1" ht="12.95" customHeight="1">
      <c r="A98" s="66" t="s">
        <v>1</v>
      </c>
      <c r="B98" s="67" t="s">
        <v>60</v>
      </c>
      <c r="C98" s="66">
        <v>57402.127</v>
      </c>
      <c r="D98" s="66" t="s">
        <v>93</v>
      </c>
      <c r="E98" s="54">
        <f t="shared" si="12"/>
        <v>29909.454856892469</v>
      </c>
      <c r="F98" s="54">
        <f t="shared" si="13"/>
        <v>29909.5</v>
      </c>
      <c r="G98" s="54">
        <f t="shared" si="14"/>
        <v>-3.5130750002281275E-2</v>
      </c>
      <c r="H98" s="54"/>
      <c r="I98" s="54"/>
      <c r="K98" s="54">
        <f t="shared" ref="K98:K114" si="17">+G98</f>
        <v>-3.5130750002281275E-2</v>
      </c>
      <c r="L98" s="54"/>
      <c r="M98" s="54"/>
      <c r="N98" s="54"/>
      <c r="O98" s="54">
        <f t="shared" ca="1" si="16"/>
        <v>-3.409453357944342E-2</v>
      </c>
      <c r="P98" s="54"/>
      <c r="Q98" s="55">
        <f t="shared" si="15"/>
        <v>42383.627</v>
      </c>
      <c r="R98" s="54"/>
      <c r="S98" s="54"/>
    </row>
    <row r="99" spans="1:19" s="33" customFormat="1" ht="12.95" customHeight="1">
      <c r="A99" s="66" t="s">
        <v>1</v>
      </c>
      <c r="B99" s="67" t="s">
        <v>60</v>
      </c>
      <c r="C99" s="66">
        <v>57402.132599999997</v>
      </c>
      <c r="D99" s="66" t="s">
        <v>339</v>
      </c>
      <c r="E99" s="54">
        <f t="shared" si="12"/>
        <v>29909.462052907413</v>
      </c>
      <c r="F99" s="54">
        <f t="shared" si="13"/>
        <v>29909.5</v>
      </c>
      <c r="G99" s="54">
        <f t="shared" si="14"/>
        <v>-2.9530750005505979E-2</v>
      </c>
      <c r="H99" s="54"/>
      <c r="I99" s="54"/>
      <c r="K99" s="54">
        <f t="shared" si="17"/>
        <v>-2.9530750005505979E-2</v>
      </c>
      <c r="L99" s="54"/>
      <c r="M99" s="54"/>
      <c r="N99" s="54"/>
      <c r="O99" s="54">
        <f t="shared" ca="1" si="16"/>
        <v>-3.409453357944342E-2</v>
      </c>
      <c r="P99" s="54"/>
      <c r="Q99" s="55">
        <f t="shared" si="15"/>
        <v>42383.632599999997</v>
      </c>
      <c r="R99" s="54"/>
      <c r="S99" s="54"/>
    </row>
    <row r="100" spans="1:19" s="33" customFormat="1" ht="12.95" customHeight="1">
      <c r="A100" s="66" t="s">
        <v>1</v>
      </c>
      <c r="B100" s="67" t="s">
        <v>60</v>
      </c>
      <c r="C100" s="66">
        <v>57427.0412</v>
      </c>
      <c r="D100" s="66" t="s">
        <v>339</v>
      </c>
      <c r="E100" s="54">
        <f t="shared" si="12"/>
        <v>29941.469670403243</v>
      </c>
      <c r="F100" s="54">
        <f t="shared" si="13"/>
        <v>29941.5</v>
      </c>
      <c r="G100" s="54">
        <f t="shared" si="14"/>
        <v>-2.3602749999554362E-2</v>
      </c>
      <c r="H100" s="54"/>
      <c r="I100" s="54"/>
      <c r="K100" s="54">
        <f t="shared" si="17"/>
        <v>-2.3602749999554362E-2</v>
      </c>
      <c r="L100" s="54"/>
      <c r="M100" s="54"/>
      <c r="N100" s="54"/>
      <c r="O100" s="54">
        <f t="shared" ca="1" si="16"/>
        <v>-3.4121944203828136E-2</v>
      </c>
      <c r="P100" s="54"/>
      <c r="Q100" s="55">
        <f t="shared" si="15"/>
        <v>42408.5412</v>
      </c>
      <c r="R100" s="54"/>
      <c r="S100" s="54"/>
    </row>
    <row r="101" spans="1:19" s="33" customFormat="1" ht="12.95" customHeight="1">
      <c r="A101" s="66" t="s">
        <v>1</v>
      </c>
      <c r="B101" s="67" t="s">
        <v>62</v>
      </c>
      <c r="C101" s="66">
        <v>57435.980300000003</v>
      </c>
      <c r="D101" s="66" t="s">
        <v>93</v>
      </c>
      <c r="E101" s="54">
        <f t="shared" si="12"/>
        <v>29952.956437767007</v>
      </c>
      <c r="F101" s="54">
        <f t="shared" si="13"/>
        <v>29953</v>
      </c>
      <c r="G101" s="54">
        <f t="shared" si="14"/>
        <v>-3.3900499991432298E-2</v>
      </c>
      <c r="H101" s="54"/>
      <c r="I101" s="54"/>
      <c r="K101" s="54">
        <f t="shared" si="17"/>
        <v>-3.3900499991432298E-2</v>
      </c>
      <c r="L101" s="54"/>
      <c r="M101" s="54"/>
      <c r="N101" s="54"/>
      <c r="O101" s="54">
        <f t="shared" ca="1" si="16"/>
        <v>-3.4131794896966383E-2</v>
      </c>
      <c r="P101" s="54"/>
      <c r="Q101" s="55">
        <f t="shared" si="15"/>
        <v>42417.480300000003</v>
      </c>
      <c r="R101" s="54"/>
      <c r="S101" s="54"/>
    </row>
    <row r="102" spans="1:19" s="33" customFormat="1" ht="12.95" customHeight="1">
      <c r="A102" s="66" t="s">
        <v>1</v>
      </c>
      <c r="B102" s="67" t="s">
        <v>62</v>
      </c>
      <c r="C102" s="66">
        <v>57435.981500000002</v>
      </c>
      <c r="D102" s="66" t="s">
        <v>339</v>
      </c>
      <c r="E102" s="54">
        <f t="shared" si="12"/>
        <v>29952.957979770206</v>
      </c>
      <c r="F102" s="54">
        <f t="shared" si="13"/>
        <v>29953</v>
      </c>
      <c r="G102" s="54">
        <f t="shared" si="14"/>
        <v>-3.2700499992643017E-2</v>
      </c>
      <c r="H102" s="54"/>
      <c r="I102" s="54"/>
      <c r="K102" s="54">
        <f t="shared" si="17"/>
        <v>-3.2700499992643017E-2</v>
      </c>
      <c r="L102" s="54"/>
      <c r="M102" s="54"/>
      <c r="N102" s="54"/>
      <c r="O102" s="54">
        <f t="shared" ca="1" si="16"/>
        <v>-3.4131794896966383E-2</v>
      </c>
      <c r="P102" s="54"/>
      <c r="Q102" s="55">
        <f t="shared" si="15"/>
        <v>42417.481500000002</v>
      </c>
      <c r="R102" s="54"/>
      <c r="S102" s="54"/>
    </row>
    <row r="103" spans="1:19" s="33" customFormat="1" ht="12.95" customHeight="1">
      <c r="A103" s="27" t="s">
        <v>383</v>
      </c>
      <c r="B103" s="28" t="s">
        <v>62</v>
      </c>
      <c r="C103" s="27">
        <v>57450.767</v>
      </c>
      <c r="D103" s="27">
        <v>2.0000000000000001E-4</v>
      </c>
      <c r="E103" s="54">
        <f t="shared" si="12"/>
        <v>29971.957386741473</v>
      </c>
      <c r="F103" s="54">
        <f t="shared" si="13"/>
        <v>29972</v>
      </c>
      <c r="G103" s="54">
        <f t="shared" si="14"/>
        <v>-3.3161999999720138E-2</v>
      </c>
      <c r="H103" s="54"/>
      <c r="I103" s="54"/>
      <c r="K103" s="54">
        <f t="shared" si="17"/>
        <v>-3.3161999999720138E-2</v>
      </c>
      <c r="L103" s="54"/>
      <c r="M103" s="54"/>
      <c r="N103" s="54"/>
      <c r="O103" s="54">
        <f t="shared" ca="1" si="16"/>
        <v>-3.4148069955194808E-2</v>
      </c>
      <c r="P103" s="54"/>
      <c r="Q103" s="55">
        <f t="shared" si="15"/>
        <v>42432.267</v>
      </c>
      <c r="R103" s="54"/>
      <c r="S103" s="54"/>
    </row>
    <row r="104" spans="1:19" s="33" customFormat="1" ht="12.95" customHeight="1">
      <c r="A104" s="68" t="s">
        <v>384</v>
      </c>
      <c r="B104" s="28" t="s">
        <v>60</v>
      </c>
      <c r="C104" s="69">
        <v>57799.011400000003</v>
      </c>
      <c r="D104" s="27" t="s">
        <v>339</v>
      </c>
      <c r="E104" s="54">
        <f t="shared" si="12"/>
        <v>30419.452370412306</v>
      </c>
      <c r="F104" s="54">
        <f t="shared" si="13"/>
        <v>30419.5</v>
      </c>
      <c r="G104" s="54">
        <f t="shared" si="14"/>
        <v>-3.7065749995235819E-2</v>
      </c>
      <c r="H104" s="54"/>
      <c r="I104" s="54"/>
      <c r="K104" s="54">
        <f t="shared" si="17"/>
        <v>-3.7065749995235819E-2</v>
      </c>
      <c r="L104" s="54"/>
      <c r="M104" s="54"/>
      <c r="N104" s="54"/>
      <c r="O104" s="54">
        <f t="shared" ca="1" si="16"/>
        <v>-3.4531390405574708E-2</v>
      </c>
      <c r="P104" s="54"/>
      <c r="Q104" s="55">
        <f t="shared" si="15"/>
        <v>42780.511400000003</v>
      </c>
      <c r="R104" s="54"/>
      <c r="S104" s="54"/>
    </row>
    <row r="105" spans="1:19" s="33" customFormat="1" ht="12.95" customHeight="1">
      <c r="A105" s="70" t="s">
        <v>387</v>
      </c>
      <c r="B105" s="71" t="s">
        <v>62</v>
      </c>
      <c r="C105" s="72">
        <v>57826.641199999998</v>
      </c>
      <c r="D105" s="72">
        <v>2.0000000000000001E-4</v>
      </c>
      <c r="E105" s="54">
        <f t="shared" si="12"/>
        <v>30454.956737172623</v>
      </c>
      <c r="F105" s="54">
        <f t="shared" si="13"/>
        <v>30455</v>
      </c>
      <c r="G105" s="54">
        <f t="shared" si="14"/>
        <v>-3.3667499999864958E-2</v>
      </c>
      <c r="H105" s="54"/>
      <c r="I105" s="54"/>
      <c r="K105" s="54">
        <f t="shared" si="17"/>
        <v>-3.3667499999864958E-2</v>
      </c>
      <c r="L105" s="54"/>
      <c r="M105" s="54"/>
      <c r="N105" s="54"/>
      <c r="O105" s="54">
        <f t="shared" ca="1" si="16"/>
        <v>-3.4561799067001492E-2</v>
      </c>
      <c r="P105" s="54"/>
      <c r="Q105" s="55">
        <f t="shared" si="15"/>
        <v>42808.141199999998</v>
      </c>
      <c r="R105" s="54"/>
      <c r="S105" s="54"/>
    </row>
    <row r="106" spans="1:19" s="33" customFormat="1" ht="12.95" customHeight="1">
      <c r="A106" s="66" t="s">
        <v>0</v>
      </c>
      <c r="B106" s="67" t="s">
        <v>60</v>
      </c>
      <c r="C106" s="66">
        <v>58132.083999999799</v>
      </c>
      <c r="D106" s="66" t="s">
        <v>16</v>
      </c>
      <c r="E106" s="54">
        <f t="shared" si="12"/>
        <v>30847.451550580339</v>
      </c>
      <c r="F106" s="54">
        <f t="shared" si="13"/>
        <v>30847.5</v>
      </c>
      <c r="G106" s="54">
        <f t="shared" si="14"/>
        <v>-3.7703750203945674E-2</v>
      </c>
      <c r="H106" s="54"/>
      <c r="I106" s="54"/>
      <c r="K106" s="54">
        <f t="shared" si="17"/>
        <v>-3.7703750203945674E-2</v>
      </c>
      <c r="L106" s="54"/>
      <c r="M106" s="54"/>
      <c r="N106" s="54"/>
      <c r="O106" s="54">
        <f t="shared" ca="1" si="16"/>
        <v>-3.4898007506720181E-2</v>
      </c>
      <c r="P106" s="54"/>
      <c r="Q106" s="55">
        <f t="shared" si="15"/>
        <v>43113.583999999799</v>
      </c>
      <c r="R106" s="54"/>
      <c r="S106" s="54"/>
    </row>
    <row r="107" spans="1:19" s="33" customFormat="1" ht="12.95" customHeight="1">
      <c r="A107" s="66" t="s">
        <v>0</v>
      </c>
      <c r="B107" s="67" t="s">
        <v>60</v>
      </c>
      <c r="C107" s="66">
        <v>58132.087900000159</v>
      </c>
      <c r="D107" s="66" t="s">
        <v>16</v>
      </c>
      <c r="E107" s="54">
        <f t="shared" si="12"/>
        <v>30847.456562091214</v>
      </c>
      <c r="F107" s="54">
        <f t="shared" si="13"/>
        <v>30847.5</v>
      </c>
      <c r="G107" s="54">
        <f t="shared" si="14"/>
        <v>-3.3803749844082631E-2</v>
      </c>
      <c r="H107" s="54"/>
      <c r="I107" s="54"/>
      <c r="K107" s="54">
        <f t="shared" si="17"/>
        <v>-3.3803749844082631E-2</v>
      </c>
      <c r="L107" s="54"/>
      <c r="M107" s="54"/>
      <c r="N107" s="54"/>
      <c r="O107" s="54">
        <f t="shared" ca="1" si="16"/>
        <v>-3.4898007506720181E-2</v>
      </c>
      <c r="P107" s="54"/>
      <c r="Q107" s="55">
        <f t="shared" si="15"/>
        <v>43113.587900000159</v>
      </c>
      <c r="R107" s="54"/>
      <c r="S107" s="54"/>
    </row>
    <row r="108" spans="1:19" s="33" customFormat="1" ht="12.95" customHeight="1">
      <c r="A108" s="60" t="s">
        <v>386</v>
      </c>
      <c r="B108" s="54"/>
      <c r="C108" s="5">
        <v>58187.732799999998</v>
      </c>
      <c r="D108" s="5">
        <v>4.0000000000000002E-4</v>
      </c>
      <c r="E108" s="54">
        <f t="shared" si="12"/>
        <v>30918.960407140246</v>
      </c>
      <c r="F108" s="54">
        <f t="shared" si="13"/>
        <v>30919</v>
      </c>
      <c r="G108" s="54">
        <f t="shared" si="14"/>
        <v>-3.0811500000709202E-2</v>
      </c>
      <c r="H108" s="54"/>
      <c r="I108" s="54"/>
      <c r="K108" s="54">
        <f t="shared" si="17"/>
        <v>-3.0811500000709202E-2</v>
      </c>
      <c r="L108" s="54"/>
      <c r="M108" s="54"/>
      <c r="N108" s="54"/>
      <c r="O108" s="54">
        <f t="shared" ca="1" si="16"/>
        <v>-3.4959253120579764E-2</v>
      </c>
      <c r="P108" s="54"/>
      <c r="Q108" s="55">
        <f t="shared" si="15"/>
        <v>43169.232799999998</v>
      </c>
      <c r="R108" s="54"/>
      <c r="S108" s="54"/>
    </row>
    <row r="109" spans="1:19" s="33" customFormat="1" ht="12.95" customHeight="1">
      <c r="A109" s="29" t="s">
        <v>390</v>
      </c>
      <c r="B109" s="30" t="s">
        <v>62</v>
      </c>
      <c r="C109" s="77">
        <v>58187.732799999998</v>
      </c>
      <c r="D109" s="32">
        <v>5.0000000000000001E-4</v>
      </c>
      <c r="E109" s="54">
        <f t="shared" si="12"/>
        <v>30918.960407140246</v>
      </c>
      <c r="F109" s="54">
        <f t="shared" si="13"/>
        <v>30919</v>
      </c>
      <c r="G109" s="54">
        <f t="shared" si="14"/>
        <v>-3.0811500000709202E-2</v>
      </c>
      <c r="H109" s="54"/>
      <c r="I109" s="54"/>
      <c r="K109" s="54">
        <f t="shared" si="17"/>
        <v>-3.0811500000709202E-2</v>
      </c>
      <c r="L109" s="54"/>
      <c r="M109" s="54"/>
      <c r="N109" s="54"/>
      <c r="O109" s="54">
        <f t="shared" ca="1" si="16"/>
        <v>-3.4959253120579764E-2</v>
      </c>
      <c r="P109" s="54"/>
      <c r="Q109" s="55">
        <f t="shared" si="15"/>
        <v>43169.232799999998</v>
      </c>
      <c r="R109" s="54"/>
      <c r="S109" s="54"/>
    </row>
    <row r="110" spans="1:19" s="33" customFormat="1" ht="12.95" customHeight="1">
      <c r="A110" s="70" t="s">
        <v>389</v>
      </c>
      <c r="B110" s="71" t="s">
        <v>62</v>
      </c>
      <c r="C110" s="72">
        <v>58226.643876000002</v>
      </c>
      <c r="D110" s="72">
        <v>1.34E-4</v>
      </c>
      <c r="E110" s="54">
        <f t="shared" si="12"/>
        <v>30968.961243676989</v>
      </c>
      <c r="F110" s="54">
        <f t="shared" si="13"/>
        <v>30969</v>
      </c>
      <c r="G110" s="54">
        <f t="shared" si="14"/>
        <v>-3.0160499998601153E-2</v>
      </c>
      <c r="H110" s="54"/>
      <c r="I110" s="54"/>
      <c r="K110" s="54">
        <f t="shared" si="17"/>
        <v>-3.0160499998601153E-2</v>
      </c>
      <c r="L110" s="54"/>
      <c r="M110" s="54"/>
      <c r="N110" s="54"/>
      <c r="O110" s="54">
        <f t="shared" ca="1" si="16"/>
        <v>-3.5002082221180869E-2</v>
      </c>
      <c r="P110" s="54"/>
      <c r="Q110" s="55">
        <f t="shared" si="15"/>
        <v>43208.143876000002</v>
      </c>
      <c r="R110" s="54"/>
      <c r="S110" s="54"/>
    </row>
    <row r="111" spans="1:19" s="33" customFormat="1" ht="12.95" customHeight="1">
      <c r="A111" s="70" t="s">
        <v>388</v>
      </c>
      <c r="B111" s="71" t="s">
        <v>60</v>
      </c>
      <c r="C111" s="72">
        <v>58493.190999999999</v>
      </c>
      <c r="D111" s="72" t="s">
        <v>339</v>
      </c>
      <c r="E111" s="54">
        <f t="shared" si="12"/>
        <v>31311.475009589332</v>
      </c>
      <c r="F111" s="54">
        <f t="shared" si="13"/>
        <v>31311.5</v>
      </c>
      <c r="G111" s="54">
        <f t="shared" si="14"/>
        <v>-1.9447749997198116E-2</v>
      </c>
      <c r="H111" s="54"/>
      <c r="I111" s="54"/>
      <c r="K111" s="54">
        <f t="shared" si="17"/>
        <v>-1.9447749997198116E-2</v>
      </c>
      <c r="L111" s="54"/>
      <c r="M111" s="54"/>
      <c r="N111" s="54"/>
      <c r="O111" s="54">
        <f t="shared" ca="1" si="16"/>
        <v>-3.5295461560298447E-2</v>
      </c>
      <c r="P111" s="54"/>
      <c r="Q111" s="55">
        <f t="shared" si="15"/>
        <v>43474.690999999999</v>
      </c>
      <c r="R111" s="54"/>
      <c r="S111" s="54"/>
    </row>
    <row r="112" spans="1:19" s="33" customFormat="1" ht="12.95" customHeight="1">
      <c r="A112" s="73" t="s">
        <v>385</v>
      </c>
      <c r="B112" s="67" t="s">
        <v>62</v>
      </c>
      <c r="C112" s="5">
        <v>58896.684000000001</v>
      </c>
      <c r="D112" s="5">
        <v>4.0000000000000002E-4</v>
      </c>
      <c r="E112" s="54">
        <f t="shared" si="12"/>
        <v>31829.964591751443</v>
      </c>
      <c r="F112" s="54">
        <f t="shared" si="13"/>
        <v>31830</v>
      </c>
      <c r="G112" s="54">
        <f t="shared" si="14"/>
        <v>-2.7555000000575092E-2</v>
      </c>
      <c r="H112" s="54"/>
      <c r="I112" s="54"/>
      <c r="K112" s="54">
        <f t="shared" si="17"/>
        <v>-2.7555000000575092E-2</v>
      </c>
      <c r="L112" s="54"/>
      <c r="M112" s="54"/>
      <c r="N112" s="54"/>
      <c r="O112" s="54">
        <f t="shared" ca="1" si="16"/>
        <v>-3.5739599333531921E-2</v>
      </c>
      <c r="P112" s="54"/>
      <c r="Q112" s="55">
        <f t="shared" si="15"/>
        <v>43878.184000000001</v>
      </c>
      <c r="R112" s="54"/>
      <c r="S112" s="54"/>
    </row>
    <row r="113" spans="1:19" s="33" customFormat="1" ht="12.95" customHeight="1">
      <c r="A113" s="73" t="s">
        <v>385</v>
      </c>
      <c r="B113" s="54"/>
      <c r="C113" s="5">
        <v>59209.915999999997</v>
      </c>
      <c r="D113" s="5">
        <v>2.5999999999999999E-3</v>
      </c>
      <c r="E113" s="54">
        <f t="shared" si="12"/>
        <v>32232.468547953409</v>
      </c>
      <c r="F113" s="54">
        <f t="shared" si="13"/>
        <v>32232.5</v>
      </c>
      <c r="G113" s="54">
        <f t="shared" si="14"/>
        <v>-2.4476250000589062E-2</v>
      </c>
      <c r="H113" s="54"/>
      <c r="I113" s="54"/>
      <c r="K113" s="54">
        <f t="shared" si="17"/>
        <v>-2.4476250000589062E-2</v>
      </c>
      <c r="L113" s="54"/>
      <c r="M113" s="54"/>
      <c r="N113" s="54"/>
      <c r="O113" s="54">
        <f t="shared" ca="1" si="16"/>
        <v>-3.6084373593370828E-2</v>
      </c>
      <c r="P113" s="54"/>
      <c r="Q113" s="55">
        <f t="shared" si="15"/>
        <v>44191.415999999997</v>
      </c>
      <c r="R113" s="54"/>
      <c r="S113" s="54"/>
    </row>
    <row r="114" spans="1:19" s="33" customFormat="1" ht="12.95" customHeight="1">
      <c r="A114" s="29" t="s">
        <v>391</v>
      </c>
      <c r="B114" s="30" t="s">
        <v>62</v>
      </c>
      <c r="C114" s="77">
        <v>59524.31399999978</v>
      </c>
      <c r="D114" s="32" t="s">
        <v>393</v>
      </c>
      <c r="E114" s="54">
        <f t="shared" si="12"/>
        <v>32636.470817267844</v>
      </c>
      <c r="F114" s="54">
        <f t="shared" si="13"/>
        <v>32636.5</v>
      </c>
      <c r="G114" s="54">
        <f t="shared" si="14"/>
        <v>-2.2710250217642169E-2</v>
      </c>
      <c r="H114" s="54"/>
      <c r="I114" s="54"/>
      <c r="K114" s="54">
        <f t="shared" si="17"/>
        <v>-2.2710250217642169E-2</v>
      </c>
      <c r="L114" s="54"/>
      <c r="M114" s="54"/>
      <c r="N114" s="54"/>
      <c r="O114" s="54">
        <f t="shared" ca="1" si="16"/>
        <v>-3.6430432726227771E-2</v>
      </c>
      <c r="P114" s="54"/>
      <c r="Q114" s="55">
        <f t="shared" si="15"/>
        <v>44505.81399999978</v>
      </c>
      <c r="R114" s="54"/>
      <c r="S114" s="54"/>
    </row>
    <row r="115" spans="1:19" s="33" customFormat="1" ht="12.95" customHeight="1">
      <c r="A115" s="74" t="s">
        <v>394</v>
      </c>
      <c r="B115" s="75" t="s">
        <v>62</v>
      </c>
      <c r="C115" s="78">
        <v>59597.000299999956</v>
      </c>
      <c r="D115" s="5"/>
      <c r="E115" s="54">
        <f t="shared" ref="E115" si="18">+(C115-C$7)/C$8</f>
        <v>32729.87290681091</v>
      </c>
      <c r="F115" s="54">
        <f t="shared" si="13"/>
        <v>32730</v>
      </c>
      <c r="G115" s="54">
        <f t="shared" ref="G115" si="19">+C115-(C$7+F115*C$8)</f>
        <v>-9.890500004257774E-2</v>
      </c>
      <c r="H115" s="54"/>
      <c r="I115" s="54"/>
      <c r="K115" s="54">
        <f t="shared" ref="K115" si="20">+G115</f>
        <v>-9.890500004257774E-2</v>
      </c>
      <c r="L115" s="54"/>
      <c r="M115" s="54"/>
      <c r="N115" s="54"/>
      <c r="O115" s="54">
        <f t="shared" ref="O115" ca="1" si="21">+C$11+C$12*$F115</f>
        <v>-3.6510523144351839E-2</v>
      </c>
      <c r="P115" s="54"/>
      <c r="Q115" s="55">
        <f t="shared" ref="Q115" si="22">+C115-15018.5</f>
        <v>44578.500299999956</v>
      </c>
      <c r="R115" s="54"/>
      <c r="S115" s="54"/>
    </row>
    <row r="116" spans="1:19" s="33" customFormat="1" ht="12.95" customHeight="1">
      <c r="A116" s="76" t="s">
        <v>395</v>
      </c>
      <c r="B116" s="75" t="s">
        <v>62</v>
      </c>
      <c r="C116" s="32">
        <v>60041.429600000003</v>
      </c>
      <c r="D116" s="32">
        <v>2.0000000000000001E-4</v>
      </c>
      <c r="E116" s="54">
        <f t="shared" ref="E116" si="23">+(C116-C$7)/C$8</f>
        <v>33300.965743756336</v>
      </c>
      <c r="F116" s="54">
        <f t="shared" ref="F116" si="24">ROUND(2*E116,0)/2</f>
        <v>33301</v>
      </c>
      <c r="G116" s="54">
        <f t="shared" ref="G116" si="25">+C116-(C$7+F116*C$8)</f>
        <v>-2.665849999175407E-2</v>
      </c>
      <c r="H116" s="54"/>
      <c r="I116" s="54"/>
      <c r="K116" s="54">
        <f t="shared" ref="K116" si="26">+G116</f>
        <v>-2.665849999175407E-2</v>
      </c>
      <c r="L116" s="54"/>
      <c r="M116" s="54"/>
      <c r="N116" s="54"/>
      <c r="O116" s="54">
        <f t="shared" ref="O116" ca="1" si="27">+C$11+C$12*$F116</f>
        <v>-3.6999631473216471E-2</v>
      </c>
      <c r="P116" s="54"/>
      <c r="Q116" s="55">
        <f t="shared" ref="Q116" si="28">+C116-15018.5</f>
        <v>45022.929600000003</v>
      </c>
      <c r="R116" s="54"/>
      <c r="S116" s="54"/>
    </row>
    <row r="117" spans="1:19" s="33" customFormat="1" ht="12.95" customHeight="1">
      <c r="A117" s="54"/>
      <c r="B117" s="54"/>
      <c r="C117" s="5"/>
      <c r="D117" s="5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s="33" customFormat="1" ht="12.95" customHeight="1">
      <c r="A118" s="54"/>
      <c r="B118" s="54"/>
      <c r="C118" s="5"/>
      <c r="D118" s="5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s="33" customFormat="1" ht="12.95" customHeight="1">
      <c r="A119" s="54"/>
      <c r="B119" s="54"/>
      <c r="C119" s="5"/>
      <c r="D119" s="5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s="33" customFormat="1" ht="12.95" customHeight="1">
      <c r="A120" s="54"/>
      <c r="B120" s="54"/>
      <c r="C120" s="5"/>
      <c r="D120" s="5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s="33" customFormat="1" ht="12.95" customHeight="1">
      <c r="A121" s="54"/>
      <c r="B121" s="54"/>
      <c r="C121" s="5"/>
      <c r="D121" s="5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s="33" customFormat="1" ht="12.95" customHeight="1">
      <c r="A122" s="54"/>
      <c r="B122" s="54"/>
      <c r="C122" s="5"/>
      <c r="D122" s="5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s="33" customFormat="1" ht="12.95" customHeight="1">
      <c r="A123" s="54"/>
      <c r="B123" s="54"/>
      <c r="C123" s="5"/>
      <c r="D123" s="5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s="33" customFormat="1" ht="12.95" customHeight="1">
      <c r="A124" s="54"/>
      <c r="B124" s="54"/>
      <c r="C124" s="5"/>
      <c r="D124" s="5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s="33" customFormat="1" ht="12.95" customHeight="1">
      <c r="A125" s="54"/>
      <c r="B125" s="54"/>
      <c r="C125" s="5"/>
      <c r="D125" s="5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s="33" customFormat="1" ht="12.95" customHeight="1">
      <c r="A126" s="54"/>
      <c r="B126" s="54"/>
      <c r="C126" s="5"/>
      <c r="D126" s="5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s="33" customFormat="1" ht="12.95" customHeight="1">
      <c r="A127" s="54"/>
      <c r="B127" s="54"/>
      <c r="C127" s="5"/>
      <c r="D127" s="5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s="33" customFormat="1" ht="12.95" customHeight="1">
      <c r="A128" s="54"/>
      <c r="B128" s="54"/>
      <c r="C128" s="5"/>
      <c r="D128" s="5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s="33" customFormat="1" ht="12.95" customHeight="1">
      <c r="A129" s="54"/>
      <c r="B129" s="54"/>
      <c r="C129" s="5"/>
      <c r="D129" s="5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s="33" customFormat="1" ht="12.95" customHeight="1">
      <c r="A130" s="54"/>
      <c r="B130" s="54"/>
      <c r="C130" s="5"/>
      <c r="D130" s="5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s="33" customFormat="1" ht="12.95" customHeight="1">
      <c r="A131" s="54"/>
      <c r="B131" s="54"/>
      <c r="C131" s="5"/>
      <c r="D131" s="5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s="33" customFormat="1" ht="12.95" customHeight="1">
      <c r="A132" s="54"/>
      <c r="B132" s="54"/>
      <c r="C132" s="5"/>
      <c r="D132" s="5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s="33" customFormat="1" ht="12.95" customHeight="1">
      <c r="A133" s="54"/>
      <c r="B133" s="54"/>
      <c r="C133" s="5"/>
      <c r="D133" s="5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s="33" customFormat="1" ht="12.95" customHeight="1">
      <c r="A134" s="54"/>
      <c r="B134" s="54"/>
      <c r="C134" s="5"/>
      <c r="D134" s="5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s="33" customFormat="1" ht="12.95" customHeight="1">
      <c r="A135" s="54"/>
      <c r="B135" s="54"/>
      <c r="C135" s="5"/>
      <c r="D135" s="5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s="33" customFormat="1" ht="12.95" customHeight="1">
      <c r="A136" s="54"/>
      <c r="B136" s="54"/>
      <c r="C136" s="5"/>
      <c r="D136" s="5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s="33" customFormat="1" ht="12.95" customHeight="1">
      <c r="A137" s="54"/>
      <c r="B137" s="54"/>
      <c r="C137" s="5"/>
      <c r="D137" s="5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s="33" customFormat="1" ht="12.95" customHeight="1">
      <c r="A138" s="54"/>
      <c r="B138" s="54"/>
      <c r="C138" s="5"/>
      <c r="D138" s="5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s="33" customFormat="1" ht="12.95" customHeight="1">
      <c r="A139" s="54"/>
      <c r="B139" s="54"/>
      <c r="C139" s="5"/>
      <c r="D139" s="5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s="33" customFormat="1" ht="12.95" customHeight="1">
      <c r="A140" s="54"/>
      <c r="B140" s="54"/>
      <c r="C140" s="5"/>
      <c r="D140" s="5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s="33" customFormat="1" ht="12.95" customHeight="1">
      <c r="A141" s="54"/>
      <c r="B141" s="54"/>
      <c r="C141" s="5"/>
      <c r="D141" s="5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s="33" customFormat="1" ht="12.95" customHeight="1">
      <c r="A142" s="54"/>
      <c r="B142" s="54"/>
      <c r="C142" s="5"/>
      <c r="D142" s="5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s="33" customFormat="1" ht="12.95" customHeight="1">
      <c r="A143" s="54"/>
      <c r="B143" s="54"/>
      <c r="C143" s="5"/>
      <c r="D143" s="5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s="33" customFormat="1" ht="12.95" customHeight="1">
      <c r="A144" s="54"/>
      <c r="B144" s="54"/>
      <c r="C144" s="5"/>
      <c r="D144" s="5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s="33" customFormat="1" ht="12.95" customHeight="1">
      <c r="A145" s="54"/>
      <c r="B145" s="54"/>
      <c r="C145" s="5"/>
      <c r="D145" s="5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s="33" customFormat="1" ht="12.95" customHeight="1">
      <c r="A146" s="54"/>
      <c r="B146" s="54"/>
      <c r="C146" s="5"/>
      <c r="D146" s="5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s="33" customFormat="1" ht="12.95" customHeight="1">
      <c r="A147" s="54"/>
      <c r="B147" s="54"/>
      <c r="C147" s="5"/>
      <c r="D147" s="5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s="33" customFormat="1" ht="12.95" customHeight="1">
      <c r="A148" s="54"/>
      <c r="B148" s="54"/>
      <c r="C148" s="5"/>
      <c r="D148" s="5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s="33" customFormat="1" ht="12.95" customHeight="1">
      <c r="A149" s="54"/>
      <c r="B149" s="54"/>
      <c r="C149" s="5"/>
      <c r="D149" s="5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s="33" customFormat="1" ht="12.95" customHeight="1">
      <c r="A150" s="54"/>
      <c r="B150" s="54"/>
      <c r="C150" s="5"/>
      <c r="D150" s="5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s="33" customFormat="1" ht="12.95" customHeight="1">
      <c r="A151" s="54"/>
      <c r="B151" s="54"/>
      <c r="C151" s="5"/>
      <c r="D151" s="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s="33" customFormat="1" ht="12.95" customHeight="1">
      <c r="A152" s="54"/>
      <c r="B152" s="54"/>
      <c r="C152" s="5"/>
      <c r="D152" s="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s="33" customFormat="1" ht="12.95" customHeight="1">
      <c r="A153" s="54"/>
      <c r="B153" s="54"/>
      <c r="C153" s="5"/>
      <c r="D153" s="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s="33" customFormat="1" ht="12.95" customHeight="1">
      <c r="A154" s="54"/>
      <c r="B154" s="54"/>
      <c r="C154" s="5"/>
      <c r="D154" s="5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19" s="33" customFormat="1" ht="12.95" customHeight="1">
      <c r="A155" s="54"/>
      <c r="B155" s="54"/>
      <c r="C155" s="5"/>
      <c r="D155" s="5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</row>
    <row r="156" spans="1:19" s="33" customFormat="1" ht="12.95" customHeight="1">
      <c r="A156" s="54"/>
      <c r="B156" s="54"/>
      <c r="C156" s="5"/>
      <c r="D156" s="5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</row>
    <row r="157" spans="1:19" s="33" customFormat="1" ht="12.95" customHeight="1">
      <c r="A157" s="54"/>
      <c r="B157" s="54"/>
      <c r="C157" s="5"/>
      <c r="D157" s="5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</row>
    <row r="158" spans="1:19" s="33" customFormat="1" ht="12.95" customHeight="1">
      <c r="A158" s="54"/>
      <c r="B158" s="54"/>
      <c r="C158" s="5"/>
      <c r="D158" s="5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</row>
    <row r="159" spans="1:19" s="33" customFormat="1" ht="12.95" customHeight="1">
      <c r="A159" s="54"/>
      <c r="B159" s="54"/>
      <c r="C159" s="5"/>
      <c r="D159" s="5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</row>
    <row r="160" spans="1:19" s="33" customFormat="1" ht="12.95" customHeight="1">
      <c r="A160" s="54"/>
      <c r="B160" s="54"/>
      <c r="C160" s="5"/>
      <c r="D160" s="5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</row>
    <row r="161" spans="1:19" s="33" customFormat="1" ht="12.95" customHeight="1">
      <c r="A161" s="54"/>
      <c r="B161" s="54"/>
      <c r="C161" s="5"/>
      <c r="D161" s="5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</row>
    <row r="162" spans="1:19" s="33" customFormat="1" ht="12.95" customHeight="1">
      <c r="A162" s="54"/>
      <c r="B162" s="54"/>
      <c r="C162" s="5"/>
      <c r="D162" s="5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</row>
    <row r="163" spans="1:19" s="33" customFormat="1" ht="12.9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</row>
    <row r="164" spans="1:19" s="33" customFormat="1" ht="12.9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</row>
    <row r="165" spans="1:19" s="33" customFormat="1" ht="12.9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</row>
    <row r="166" spans="1:19" s="33" customFormat="1" ht="12.9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</row>
    <row r="167" spans="1:19" s="33" customFormat="1" ht="12.9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</row>
    <row r="168" spans="1:19" s="33" customFormat="1" ht="12.9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</row>
    <row r="169" spans="1:19" s="33" customFormat="1" ht="12.9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</row>
    <row r="170" spans="1:19" s="33" customFormat="1" ht="12.9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</row>
    <row r="171" spans="1:19" s="33" customFormat="1" ht="12.9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</row>
    <row r="172" spans="1:19" s="33" customFormat="1" ht="12.9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</row>
    <row r="173" spans="1:19" s="33" customFormat="1" ht="12.9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s="33" customFormat="1" ht="12.9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</row>
    <row r="175" spans="1:19" s="33" customFormat="1" ht="12.9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</row>
    <row r="176" spans="1:19" s="33" customFormat="1" ht="12.9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</row>
    <row r="177" spans="1:19" s="33" customFormat="1" ht="12.9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</row>
    <row r="178" spans="1:19" s="33" customFormat="1" ht="12.9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</row>
    <row r="179" spans="1:19" s="33" customFormat="1" ht="12.9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</row>
    <row r="180" spans="1:19" s="33" customFormat="1" ht="12.9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</row>
    <row r="181" spans="1:19" s="33" customFormat="1" ht="12.9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</row>
    <row r="182" spans="1:19" s="33" customFormat="1" ht="12.9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</row>
    <row r="183" spans="1:19" s="33" customFormat="1" ht="12.9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</row>
    <row r="184" spans="1:19" s="33" customFormat="1" ht="12.9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</row>
    <row r="185" spans="1:19" s="33" customFormat="1" ht="12.9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</row>
    <row r="186" spans="1:19" s="33" customFormat="1" ht="12.9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</row>
    <row r="187" spans="1:19" s="33" customFormat="1" ht="12.9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</row>
    <row r="188" spans="1:19" s="33" customFormat="1" ht="12.9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</row>
    <row r="189" spans="1:19" s="33" customFormat="1" ht="12.9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</row>
    <row r="190" spans="1:19" s="33" customFormat="1" ht="12.9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</row>
    <row r="191" spans="1:1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</sheetData>
  <protectedRanges>
    <protectedRange sqref="A110:D111" name="Range1"/>
  </protectedRanges>
  <sortState xmlns:xlrd2="http://schemas.microsoft.com/office/spreadsheetml/2017/richdata2" ref="A21:AH114">
    <sortCondition ref="C21:C114"/>
  </sortState>
  <phoneticPr fontId="6" type="noConversion"/>
  <hyperlinks>
    <hyperlink ref="H64182" r:id="rId1" display="http://vsolj.cetus-net.org/bulletin.html" xr:uid="{00000000-0004-0000-0000-000000000000}"/>
    <hyperlink ref="H64175" r:id="rId2" display="https://www.aavso.org/ejaavso" xr:uid="{00000000-0004-0000-0000-000001000000}"/>
    <hyperlink ref="I64182" r:id="rId3" display="http://vsolj.cetus-net.org/bulletin.html" xr:uid="{00000000-0004-0000-0000-000002000000}"/>
    <hyperlink ref="AQ57833" r:id="rId4" display="http://cdsbib.u-strasbg.fr/cgi-bin/cdsbib?1990RMxAA..21..381G" xr:uid="{00000000-0004-0000-0000-000003000000}"/>
    <hyperlink ref="H64179" r:id="rId5" display="https://www.aavso.org/ejaavso" xr:uid="{00000000-0004-0000-0000-000004000000}"/>
    <hyperlink ref="AP5197" r:id="rId6" display="http://cdsbib.u-strasbg.fr/cgi-bin/cdsbib?1990RMxAA..21..381G" xr:uid="{00000000-0004-0000-0000-000005000000}"/>
    <hyperlink ref="AP5200" r:id="rId7" display="http://cdsbib.u-strasbg.fr/cgi-bin/cdsbib?1990RMxAA..21..381G" xr:uid="{00000000-0004-0000-0000-000006000000}"/>
    <hyperlink ref="AP5198" r:id="rId8" display="http://cdsbib.u-strasbg.fr/cgi-bin/cdsbib?1990RMxAA..21..381G" xr:uid="{00000000-0004-0000-0000-000007000000}"/>
    <hyperlink ref="AP5182" r:id="rId9" display="http://cdsbib.u-strasbg.fr/cgi-bin/cdsbib?1990RMxAA..21..381G" xr:uid="{00000000-0004-0000-0000-000008000000}"/>
    <hyperlink ref="AQ5411" r:id="rId10" display="http://cdsbib.u-strasbg.fr/cgi-bin/cdsbib?1990RMxAA..21..381G" xr:uid="{00000000-0004-0000-0000-000009000000}"/>
    <hyperlink ref="AQ5415" r:id="rId11" display="http://cdsbib.u-strasbg.fr/cgi-bin/cdsbib?1990RMxAA..21..381G" xr:uid="{00000000-0004-0000-0000-00000A000000}"/>
    <hyperlink ref="AQ65095" r:id="rId12" display="http://cdsbib.u-strasbg.fr/cgi-bin/cdsbib?1990RMxAA..21..381G" xr:uid="{00000000-0004-0000-0000-00000B000000}"/>
    <hyperlink ref="I2303" r:id="rId13" display="http://vsolj.cetus-net.org/bulletin.html" xr:uid="{00000000-0004-0000-0000-00000C000000}"/>
    <hyperlink ref="H2303" r:id="rId14" display="http://vsolj.cetus-net.org/bulletin.html" xr:uid="{00000000-0004-0000-0000-00000D000000}"/>
    <hyperlink ref="AQ220" r:id="rId15" display="http://cdsbib.u-strasbg.fr/cgi-bin/cdsbib?1990RMxAA..21..381G" xr:uid="{00000000-0004-0000-0000-00000E000000}"/>
    <hyperlink ref="AQ219" r:id="rId16" display="http://cdsbib.u-strasbg.fr/cgi-bin/cdsbib?1990RMxAA..21..381G" xr:uid="{00000000-0004-0000-0000-00000F000000}"/>
    <hyperlink ref="AP3473" r:id="rId17" display="http://cdsbib.u-strasbg.fr/cgi-bin/cdsbib?1990RMxAA..21..381G" xr:uid="{00000000-0004-0000-0000-000010000000}"/>
    <hyperlink ref="AP3491" r:id="rId18" display="http://cdsbib.u-strasbg.fr/cgi-bin/cdsbib?1990RMxAA..21..381G" xr:uid="{00000000-0004-0000-0000-000011000000}"/>
    <hyperlink ref="AP3492" r:id="rId19" display="http://cdsbib.u-strasbg.fr/cgi-bin/cdsbib?1990RMxAA..21..381G" xr:uid="{00000000-0004-0000-0000-000012000000}"/>
    <hyperlink ref="AP3488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5"/>
  <sheetViews>
    <sheetView topLeftCell="A49" workbookViewId="0">
      <selection activeCell="A70" sqref="A70:D80"/>
    </sheetView>
  </sheetViews>
  <sheetFormatPr defaultRowHeight="12.75"/>
  <cols>
    <col min="1" max="1" width="19.7109375" style="12" customWidth="1"/>
    <col min="2" max="2" width="4.42578125" style="3" customWidth="1"/>
    <col min="3" max="3" width="12.7109375" style="12" customWidth="1"/>
    <col min="4" max="4" width="5.42578125" style="3" customWidth="1"/>
    <col min="5" max="5" width="14.85546875" style="3" customWidth="1"/>
    <col min="6" max="6" width="9.140625" style="3"/>
    <col min="7" max="7" width="12" style="3" customWidth="1"/>
    <col min="8" max="8" width="14.140625" style="12" customWidth="1"/>
    <col min="9" max="9" width="22.5703125" style="3" customWidth="1"/>
    <col min="10" max="10" width="25.140625" style="3" customWidth="1"/>
    <col min="11" max="11" width="15.7109375" style="3" customWidth="1"/>
    <col min="12" max="12" width="14.140625" style="3" customWidth="1"/>
    <col min="13" max="13" width="9.5703125" style="3" customWidth="1"/>
    <col min="14" max="14" width="14.140625" style="3" customWidth="1"/>
    <col min="15" max="15" width="23.42578125" style="3" customWidth="1"/>
    <col min="16" max="16" width="16.5703125" style="3" customWidth="1"/>
    <col min="17" max="17" width="41" style="3" customWidth="1"/>
    <col min="18" max="16384" width="9.140625" style="3"/>
  </cols>
  <sheetData>
    <row r="1" spans="1:16" ht="15.75">
      <c r="A1" s="11" t="s">
        <v>84</v>
      </c>
      <c r="I1" s="13" t="s">
        <v>85</v>
      </c>
      <c r="J1" s="14" t="s">
        <v>86</v>
      </c>
    </row>
    <row r="2" spans="1:16">
      <c r="I2" s="15" t="s">
        <v>87</v>
      </c>
      <c r="J2" s="16" t="s">
        <v>88</v>
      </c>
    </row>
    <row r="3" spans="1:16">
      <c r="A3" s="17" t="s">
        <v>89</v>
      </c>
      <c r="I3" s="15" t="s">
        <v>90</v>
      </c>
      <c r="J3" s="16" t="s">
        <v>91</v>
      </c>
    </row>
    <row r="4" spans="1:16">
      <c r="I4" s="15" t="s">
        <v>92</v>
      </c>
      <c r="J4" s="16" t="s">
        <v>91</v>
      </c>
    </row>
    <row r="5" spans="1:16" ht="13.5" thickBot="1">
      <c r="I5" s="18" t="s">
        <v>93</v>
      </c>
      <c r="J5" s="19" t="s">
        <v>94</v>
      </c>
    </row>
    <row r="10" spans="1:16" ht="13.5" thickBot="1"/>
    <row r="11" spans="1:16" ht="12.75" customHeight="1" thickBot="1">
      <c r="A11" s="12" t="str">
        <f t="shared" ref="A11:A42" si="0">P11</f>
        <v> SAC 18 </v>
      </c>
      <c r="B11" s="4" t="str">
        <f t="shared" ref="B11:B42" si="1">IF(H11=INT(H11),"I","II")</f>
        <v>I</v>
      </c>
      <c r="C11" s="12">
        <f t="shared" ref="C11:C42" si="2">1*G11</f>
        <v>30470.31</v>
      </c>
      <c r="D11" s="3" t="str">
        <f t="shared" ref="D11:D42" si="3">VLOOKUP(F11,I$1:J$5,2,FALSE)</f>
        <v>vis</v>
      </c>
      <c r="E11" s="20">
        <f>VLOOKUP(C11,Active!C$21:E$964,3,FALSE)</f>
        <v>-4698.0018850989136</v>
      </c>
      <c r="F11" s="4" t="s">
        <v>93</v>
      </c>
      <c r="G11" s="3" t="str">
        <f t="shared" ref="G11:G42" si="4">MID(I11,3,LEN(I11)-3)</f>
        <v>30470.310</v>
      </c>
      <c r="H11" s="12">
        <f t="shared" ref="H11:H42" si="5">1*K11</f>
        <v>-4698</v>
      </c>
      <c r="I11" s="21" t="s">
        <v>96</v>
      </c>
      <c r="J11" s="22" t="s">
        <v>97</v>
      </c>
      <c r="K11" s="21">
        <v>-4698</v>
      </c>
      <c r="L11" s="21" t="s">
        <v>98</v>
      </c>
      <c r="M11" s="22" t="s">
        <v>99</v>
      </c>
      <c r="N11" s="22"/>
      <c r="O11" s="23" t="s">
        <v>100</v>
      </c>
      <c r="P11" s="23" t="s">
        <v>101</v>
      </c>
    </row>
    <row r="12" spans="1:16" ht="12.75" customHeight="1" thickBot="1">
      <c r="A12" s="12" t="str">
        <f t="shared" si="0"/>
        <v> MHAR 4.11 </v>
      </c>
      <c r="B12" s="4" t="str">
        <f t="shared" si="1"/>
        <v>I</v>
      </c>
      <c r="C12" s="12">
        <f t="shared" si="2"/>
        <v>35862.497000000003</v>
      </c>
      <c r="D12" s="3" t="str">
        <f t="shared" si="3"/>
        <v>vis</v>
      </c>
      <c r="E12" s="20">
        <f>VLOOKUP(C12,Active!C$21:E$964,3,FALSE)</f>
        <v>2230.972804846007</v>
      </c>
      <c r="F12" s="4" t="s">
        <v>93</v>
      </c>
      <c r="G12" s="3" t="str">
        <f t="shared" si="4"/>
        <v>35862.497</v>
      </c>
      <c r="H12" s="12">
        <f t="shared" si="5"/>
        <v>2231</v>
      </c>
      <c r="I12" s="21" t="s">
        <v>106</v>
      </c>
      <c r="J12" s="22" t="s">
        <v>107</v>
      </c>
      <c r="K12" s="21">
        <v>2231</v>
      </c>
      <c r="L12" s="21" t="s">
        <v>108</v>
      </c>
      <c r="M12" s="22" t="s">
        <v>109</v>
      </c>
      <c r="N12" s="22"/>
      <c r="O12" s="23" t="s">
        <v>110</v>
      </c>
      <c r="P12" s="23" t="s">
        <v>111</v>
      </c>
    </row>
    <row r="13" spans="1:16" ht="12.75" customHeight="1" thickBot="1">
      <c r="A13" s="12" t="str">
        <f t="shared" si="0"/>
        <v> SAC 29 </v>
      </c>
      <c r="B13" s="4" t="str">
        <f t="shared" si="1"/>
        <v>I</v>
      </c>
      <c r="C13" s="12">
        <f t="shared" si="2"/>
        <v>35876.525000000001</v>
      </c>
      <c r="D13" s="3" t="str">
        <f t="shared" si="3"/>
        <v>vis</v>
      </c>
      <c r="E13" s="20">
        <f>VLOOKUP(C13,Active!C$21:E$964,3,FALSE)</f>
        <v>2248.9988222950565</v>
      </c>
      <c r="F13" s="4" t="s">
        <v>93</v>
      </c>
      <c r="G13" s="3" t="str">
        <f t="shared" si="4"/>
        <v>35876.525</v>
      </c>
      <c r="H13" s="12">
        <f t="shared" si="5"/>
        <v>2249</v>
      </c>
      <c r="I13" s="21" t="s">
        <v>112</v>
      </c>
      <c r="J13" s="22" t="s">
        <v>113</v>
      </c>
      <c r="K13" s="21">
        <v>2249</v>
      </c>
      <c r="L13" s="21" t="s">
        <v>98</v>
      </c>
      <c r="M13" s="22" t="s">
        <v>109</v>
      </c>
      <c r="N13" s="22"/>
      <c r="O13" s="23" t="s">
        <v>100</v>
      </c>
      <c r="P13" s="23" t="s">
        <v>114</v>
      </c>
    </row>
    <row r="14" spans="1:16" ht="12.75" customHeight="1" thickBot="1">
      <c r="A14" s="12" t="str">
        <f t="shared" si="0"/>
        <v> MHAR 4.11 </v>
      </c>
      <c r="B14" s="4" t="str">
        <f t="shared" si="1"/>
        <v>I</v>
      </c>
      <c r="C14" s="12">
        <f t="shared" si="2"/>
        <v>37403.351000000002</v>
      </c>
      <c r="D14" s="3" t="str">
        <f t="shared" si="3"/>
        <v>vis</v>
      </c>
      <c r="E14" s="20">
        <f>VLOOKUP(C14,Active!C$21:E$964,3,FALSE)</f>
        <v>4210.9743082991299</v>
      </c>
      <c r="F14" s="4" t="s">
        <v>93</v>
      </c>
      <c r="G14" s="3" t="str">
        <f t="shared" si="4"/>
        <v>37403.351</v>
      </c>
      <c r="H14" s="12">
        <f t="shared" si="5"/>
        <v>4211</v>
      </c>
      <c r="I14" s="21" t="s">
        <v>115</v>
      </c>
      <c r="J14" s="22" t="s">
        <v>116</v>
      </c>
      <c r="K14" s="21">
        <v>4211</v>
      </c>
      <c r="L14" s="21" t="s">
        <v>117</v>
      </c>
      <c r="M14" s="22" t="s">
        <v>109</v>
      </c>
      <c r="N14" s="22"/>
      <c r="O14" s="23" t="s">
        <v>110</v>
      </c>
      <c r="P14" s="23" t="s">
        <v>111</v>
      </c>
    </row>
    <row r="15" spans="1:16" ht="12.75" customHeight="1" thickBot="1">
      <c r="A15" s="12" t="str">
        <f t="shared" si="0"/>
        <v> MHAR 4.11 </v>
      </c>
      <c r="B15" s="4" t="str">
        <f t="shared" si="1"/>
        <v>I</v>
      </c>
      <c r="C15" s="12">
        <f t="shared" si="2"/>
        <v>37669.502999999997</v>
      </c>
      <c r="D15" s="3" t="str">
        <f t="shared" si="3"/>
        <v>vis</v>
      </c>
      <c r="E15" s="20">
        <f>VLOOKUP(C15,Active!C$21:E$964,3,FALSE)</f>
        <v>4552.9803388166511</v>
      </c>
      <c r="F15" s="4" t="s">
        <v>93</v>
      </c>
      <c r="G15" s="3" t="str">
        <f t="shared" si="4"/>
        <v>37669.503</v>
      </c>
      <c r="H15" s="12">
        <f t="shared" si="5"/>
        <v>4553</v>
      </c>
      <c r="I15" s="21" t="s">
        <v>118</v>
      </c>
      <c r="J15" s="22" t="s">
        <v>119</v>
      </c>
      <c r="K15" s="21">
        <v>4553</v>
      </c>
      <c r="L15" s="21" t="s">
        <v>120</v>
      </c>
      <c r="M15" s="22" t="s">
        <v>109</v>
      </c>
      <c r="N15" s="22"/>
      <c r="O15" s="23" t="s">
        <v>110</v>
      </c>
      <c r="P15" s="23" t="s">
        <v>111</v>
      </c>
    </row>
    <row r="16" spans="1:16" ht="12.75" customHeight="1" thickBot="1">
      <c r="A16" s="12" t="str">
        <f t="shared" si="0"/>
        <v> MHAR 4.11 </v>
      </c>
      <c r="B16" s="4" t="str">
        <f t="shared" si="1"/>
        <v>I</v>
      </c>
      <c r="C16" s="12">
        <f t="shared" si="2"/>
        <v>38321.665999999997</v>
      </c>
      <c r="D16" s="3" t="str">
        <f t="shared" si="3"/>
        <v>vis</v>
      </c>
      <c r="E16" s="20">
        <f>VLOOKUP(C16,Active!C$21:E$964,3,FALSE)</f>
        <v>5391.0115348264617</v>
      </c>
      <c r="F16" s="4" t="s">
        <v>93</v>
      </c>
      <c r="G16" s="3" t="str">
        <f t="shared" si="4"/>
        <v>38321.666</v>
      </c>
      <c r="H16" s="12">
        <f t="shared" si="5"/>
        <v>5391</v>
      </c>
      <c r="I16" s="21" t="s">
        <v>121</v>
      </c>
      <c r="J16" s="22" t="s">
        <v>122</v>
      </c>
      <c r="K16" s="21">
        <v>5391</v>
      </c>
      <c r="L16" s="21" t="s">
        <v>123</v>
      </c>
      <c r="M16" s="22" t="s">
        <v>109</v>
      </c>
      <c r="N16" s="22"/>
      <c r="O16" s="23" t="s">
        <v>110</v>
      </c>
      <c r="P16" s="23" t="s">
        <v>111</v>
      </c>
    </row>
    <row r="17" spans="1:16" ht="12.75" customHeight="1" thickBot="1">
      <c r="A17" s="12" t="str">
        <f t="shared" si="0"/>
        <v>IBVS 46 </v>
      </c>
      <c r="B17" s="4" t="str">
        <f t="shared" si="1"/>
        <v>I</v>
      </c>
      <c r="C17" s="12">
        <f t="shared" si="2"/>
        <v>38449.285000000003</v>
      </c>
      <c r="D17" s="3" t="str">
        <f t="shared" si="3"/>
        <v>vis</v>
      </c>
      <c r="E17" s="20">
        <f>VLOOKUP(C17,Active!C$21:E$964,3,FALSE)</f>
        <v>5555.0022905172646</v>
      </c>
      <c r="F17" s="4" t="s">
        <v>93</v>
      </c>
      <c r="G17" s="3" t="str">
        <f t="shared" si="4"/>
        <v>38449.285</v>
      </c>
      <c r="H17" s="12">
        <f t="shared" si="5"/>
        <v>5555</v>
      </c>
      <c r="I17" s="21" t="s">
        <v>124</v>
      </c>
      <c r="J17" s="22" t="s">
        <v>125</v>
      </c>
      <c r="K17" s="21">
        <v>5555</v>
      </c>
      <c r="L17" s="21" t="s">
        <v>126</v>
      </c>
      <c r="M17" s="22" t="s">
        <v>99</v>
      </c>
      <c r="N17" s="22"/>
      <c r="O17" s="23" t="s">
        <v>100</v>
      </c>
      <c r="P17" s="24" t="s">
        <v>127</v>
      </c>
    </row>
    <row r="18" spans="1:16" ht="12.75" customHeight="1" thickBot="1">
      <c r="A18" s="12" t="str">
        <f t="shared" si="0"/>
        <v> MHAR 4.11 </v>
      </c>
      <c r="B18" s="4" t="str">
        <f t="shared" si="1"/>
        <v>I</v>
      </c>
      <c r="C18" s="12">
        <f t="shared" si="2"/>
        <v>38473.383000000002</v>
      </c>
      <c r="D18" s="3" t="str">
        <f t="shared" si="3"/>
        <v>vis</v>
      </c>
      <c r="E18" s="20">
        <f>VLOOKUP(C18,Active!C$21:E$964,3,FALSE)</f>
        <v>5585.9682848491157</v>
      </c>
      <c r="F18" s="4" t="s">
        <v>93</v>
      </c>
      <c r="G18" s="3" t="str">
        <f t="shared" si="4"/>
        <v>38473.383</v>
      </c>
      <c r="H18" s="12">
        <f t="shared" si="5"/>
        <v>5586</v>
      </c>
      <c r="I18" s="21" t="s">
        <v>128</v>
      </c>
      <c r="J18" s="22" t="s">
        <v>129</v>
      </c>
      <c r="K18" s="21">
        <v>5586</v>
      </c>
      <c r="L18" s="21" t="s">
        <v>130</v>
      </c>
      <c r="M18" s="22" t="s">
        <v>109</v>
      </c>
      <c r="N18" s="22"/>
      <c r="O18" s="23" t="s">
        <v>110</v>
      </c>
      <c r="P18" s="23" t="s">
        <v>111</v>
      </c>
    </row>
    <row r="19" spans="1:16" ht="12.75" customHeight="1" thickBot="1">
      <c r="A19" s="12" t="str">
        <f t="shared" si="0"/>
        <v> MHAR 4.11 </v>
      </c>
      <c r="B19" s="4" t="str">
        <f t="shared" si="1"/>
        <v>I</v>
      </c>
      <c r="C19" s="12">
        <f t="shared" si="2"/>
        <v>38852.398000000001</v>
      </c>
      <c r="D19" s="3" t="str">
        <f t="shared" si="3"/>
        <v>vis</v>
      </c>
      <c r="E19" s="20">
        <f>VLOOKUP(C19,Active!C$21:E$964,3,FALSE)</f>
        <v>6073.0035716649227</v>
      </c>
      <c r="F19" s="4" t="s">
        <v>93</v>
      </c>
      <c r="G19" s="3" t="str">
        <f t="shared" si="4"/>
        <v>38852.398</v>
      </c>
      <c r="H19" s="12">
        <f t="shared" si="5"/>
        <v>6073</v>
      </c>
      <c r="I19" s="21" t="s">
        <v>131</v>
      </c>
      <c r="J19" s="22" t="s">
        <v>132</v>
      </c>
      <c r="K19" s="21">
        <v>6073</v>
      </c>
      <c r="L19" s="21" t="s">
        <v>133</v>
      </c>
      <c r="M19" s="22" t="s">
        <v>109</v>
      </c>
      <c r="N19" s="22"/>
      <c r="O19" s="23" t="s">
        <v>110</v>
      </c>
      <c r="P19" s="23" t="s">
        <v>111</v>
      </c>
    </row>
    <row r="20" spans="1:16" ht="12.75" customHeight="1" thickBot="1">
      <c r="A20" s="12" t="str">
        <f t="shared" si="0"/>
        <v> MHAR 4.11 </v>
      </c>
      <c r="B20" s="4" t="str">
        <f t="shared" si="1"/>
        <v>I</v>
      </c>
      <c r="C20" s="12">
        <f t="shared" si="2"/>
        <v>39507.64</v>
      </c>
      <c r="D20" s="3" t="str">
        <f t="shared" si="3"/>
        <v>vis</v>
      </c>
      <c r="E20" s="20">
        <f>VLOOKUP(C20,Active!C$21:E$964,3,FALSE)</f>
        <v>6914.991290894407</v>
      </c>
      <c r="F20" s="4" t="s">
        <v>93</v>
      </c>
      <c r="G20" s="3" t="str">
        <f t="shared" si="4"/>
        <v>39507.640</v>
      </c>
      <c r="H20" s="12">
        <f t="shared" si="5"/>
        <v>6915</v>
      </c>
      <c r="I20" s="21" t="s">
        <v>134</v>
      </c>
      <c r="J20" s="22" t="s">
        <v>135</v>
      </c>
      <c r="K20" s="21">
        <v>6915</v>
      </c>
      <c r="L20" s="21" t="s">
        <v>136</v>
      </c>
      <c r="M20" s="22" t="s">
        <v>109</v>
      </c>
      <c r="N20" s="22"/>
      <c r="O20" s="23" t="s">
        <v>110</v>
      </c>
      <c r="P20" s="23" t="s">
        <v>111</v>
      </c>
    </row>
    <row r="21" spans="1:16" ht="12.75" customHeight="1" thickBot="1">
      <c r="A21" s="12" t="str">
        <f t="shared" si="0"/>
        <v> MHAR 4.11 </v>
      </c>
      <c r="B21" s="4" t="str">
        <f t="shared" si="1"/>
        <v>I</v>
      </c>
      <c r="C21" s="12">
        <f t="shared" si="2"/>
        <v>39536.457999999999</v>
      </c>
      <c r="D21" s="3" t="str">
        <f t="shared" si="3"/>
        <v>vis</v>
      </c>
      <c r="E21" s="20">
        <f>VLOOKUP(C21,Active!C$21:E$964,3,FALSE)</f>
        <v>6952.0224978267388</v>
      </c>
      <c r="F21" s="4" t="s">
        <v>93</v>
      </c>
      <c r="G21" s="3" t="str">
        <f t="shared" si="4"/>
        <v>39536.458</v>
      </c>
      <c r="H21" s="12">
        <f t="shared" si="5"/>
        <v>6952</v>
      </c>
      <c r="I21" s="21" t="s">
        <v>137</v>
      </c>
      <c r="J21" s="22" t="s">
        <v>138</v>
      </c>
      <c r="K21" s="21">
        <v>6952</v>
      </c>
      <c r="L21" s="21" t="s">
        <v>139</v>
      </c>
      <c r="M21" s="22" t="s">
        <v>109</v>
      </c>
      <c r="N21" s="22"/>
      <c r="O21" s="23" t="s">
        <v>110</v>
      </c>
      <c r="P21" s="23" t="s">
        <v>111</v>
      </c>
    </row>
    <row r="22" spans="1:16" ht="12.75" customHeight="1" thickBot="1">
      <c r="A22" s="12" t="str">
        <f t="shared" si="0"/>
        <v> MHAR 4.11 </v>
      </c>
      <c r="B22" s="4" t="str">
        <f t="shared" si="1"/>
        <v>I</v>
      </c>
      <c r="C22" s="12">
        <f t="shared" si="2"/>
        <v>39915.423999999999</v>
      </c>
      <c r="D22" s="3" t="str">
        <f t="shared" si="3"/>
        <v>vis</v>
      </c>
      <c r="E22" s="20">
        <f>VLOOKUP(C22,Active!C$21:E$964,3,FALSE)</f>
        <v>7438.9948195117377</v>
      </c>
      <c r="F22" s="4" t="s">
        <v>93</v>
      </c>
      <c r="G22" s="3" t="str">
        <f t="shared" si="4"/>
        <v>39915.424</v>
      </c>
      <c r="H22" s="12">
        <f t="shared" si="5"/>
        <v>7439</v>
      </c>
      <c r="I22" s="21" t="s">
        <v>140</v>
      </c>
      <c r="J22" s="22" t="s">
        <v>141</v>
      </c>
      <c r="K22" s="21">
        <v>7439</v>
      </c>
      <c r="L22" s="21" t="s">
        <v>142</v>
      </c>
      <c r="M22" s="22" t="s">
        <v>109</v>
      </c>
      <c r="N22" s="22"/>
      <c r="O22" s="23" t="s">
        <v>110</v>
      </c>
      <c r="P22" s="23" t="s">
        <v>111</v>
      </c>
    </row>
    <row r="23" spans="1:16" ht="12.75" customHeight="1" thickBot="1">
      <c r="A23" s="12" t="str">
        <f t="shared" si="0"/>
        <v> ORI 112 </v>
      </c>
      <c r="B23" s="4" t="str">
        <f t="shared" si="1"/>
        <v>I</v>
      </c>
      <c r="C23" s="12">
        <f t="shared" si="2"/>
        <v>40290.514000000003</v>
      </c>
      <c r="D23" s="3" t="str">
        <f t="shared" si="3"/>
        <v>vis</v>
      </c>
      <c r="E23" s="20">
        <f>VLOOKUP(C23,Active!C$21:E$964,3,FALSE)</f>
        <v>7920.9864708493978</v>
      </c>
      <c r="F23" s="4" t="s">
        <v>93</v>
      </c>
      <c r="G23" s="3" t="str">
        <f t="shared" si="4"/>
        <v>40290.514</v>
      </c>
      <c r="H23" s="12">
        <f t="shared" si="5"/>
        <v>7921</v>
      </c>
      <c r="I23" s="21" t="s">
        <v>143</v>
      </c>
      <c r="J23" s="22" t="s">
        <v>144</v>
      </c>
      <c r="K23" s="21">
        <v>7921</v>
      </c>
      <c r="L23" s="21" t="s">
        <v>145</v>
      </c>
      <c r="M23" s="22" t="s">
        <v>99</v>
      </c>
      <c r="N23" s="22"/>
      <c r="O23" s="23" t="s">
        <v>146</v>
      </c>
      <c r="P23" s="23" t="s">
        <v>147</v>
      </c>
    </row>
    <row r="24" spans="1:16" ht="12.75" customHeight="1" thickBot="1">
      <c r="A24" s="12" t="str">
        <f t="shared" si="0"/>
        <v> ORI 113 </v>
      </c>
      <c r="B24" s="4" t="str">
        <f t="shared" si="1"/>
        <v>I</v>
      </c>
      <c r="C24" s="12">
        <f t="shared" si="2"/>
        <v>40319.313000000002</v>
      </c>
      <c r="D24" s="3" t="str">
        <f t="shared" si="3"/>
        <v>vis</v>
      </c>
      <c r="E24" s="20">
        <f>VLOOKUP(C24,Active!C$21:E$964,3,FALSE)</f>
        <v>7957.9932627310072</v>
      </c>
      <c r="F24" s="4" t="s">
        <v>93</v>
      </c>
      <c r="G24" s="3" t="str">
        <f t="shared" si="4"/>
        <v>40319.313</v>
      </c>
      <c r="H24" s="12">
        <f t="shared" si="5"/>
        <v>7958</v>
      </c>
      <c r="I24" s="21" t="s">
        <v>148</v>
      </c>
      <c r="J24" s="22" t="s">
        <v>149</v>
      </c>
      <c r="K24" s="21">
        <v>7958</v>
      </c>
      <c r="L24" s="21" t="s">
        <v>150</v>
      </c>
      <c r="M24" s="22" t="s">
        <v>99</v>
      </c>
      <c r="N24" s="22"/>
      <c r="O24" s="23" t="s">
        <v>146</v>
      </c>
      <c r="P24" s="23" t="s">
        <v>151</v>
      </c>
    </row>
    <row r="25" spans="1:16" ht="12.75" customHeight="1" thickBot="1">
      <c r="A25" s="12" t="str">
        <f t="shared" si="0"/>
        <v> ORI 113 </v>
      </c>
      <c r="B25" s="4" t="str">
        <f t="shared" si="1"/>
        <v>I</v>
      </c>
      <c r="C25" s="12">
        <f t="shared" si="2"/>
        <v>40319.322</v>
      </c>
      <c r="D25" s="3" t="str">
        <f t="shared" si="3"/>
        <v>vis</v>
      </c>
      <c r="E25" s="20">
        <f>VLOOKUP(C25,Active!C$21:E$964,3,FALSE)</f>
        <v>7958.0048277550313</v>
      </c>
      <c r="F25" s="4" t="s">
        <v>93</v>
      </c>
      <c r="G25" s="3" t="str">
        <f t="shared" si="4"/>
        <v>40319.322</v>
      </c>
      <c r="H25" s="12">
        <f t="shared" si="5"/>
        <v>7958</v>
      </c>
      <c r="I25" s="21" t="s">
        <v>152</v>
      </c>
      <c r="J25" s="22" t="s">
        <v>153</v>
      </c>
      <c r="K25" s="21">
        <v>7958</v>
      </c>
      <c r="L25" s="21" t="s">
        <v>154</v>
      </c>
      <c r="M25" s="22" t="s">
        <v>99</v>
      </c>
      <c r="N25" s="22"/>
      <c r="O25" s="23" t="s">
        <v>155</v>
      </c>
      <c r="P25" s="23" t="s">
        <v>151</v>
      </c>
    </row>
    <row r="26" spans="1:16" ht="12.75" customHeight="1" thickBot="1">
      <c r="A26" s="12" t="str">
        <f t="shared" si="0"/>
        <v> MHAR 4.11 </v>
      </c>
      <c r="B26" s="4" t="str">
        <f t="shared" si="1"/>
        <v>I</v>
      </c>
      <c r="C26" s="12">
        <f t="shared" si="2"/>
        <v>40319.343000000001</v>
      </c>
      <c r="D26" s="3" t="str">
        <f t="shared" si="3"/>
        <v>vis</v>
      </c>
      <c r="E26" s="20">
        <f>VLOOKUP(C26,Active!C$21:E$964,3,FALSE)</f>
        <v>7958.0318128110939</v>
      </c>
      <c r="F26" s="4" t="s">
        <v>93</v>
      </c>
      <c r="G26" s="3" t="str">
        <f t="shared" si="4"/>
        <v>40319.343</v>
      </c>
      <c r="H26" s="12">
        <f t="shared" si="5"/>
        <v>7958</v>
      </c>
      <c r="I26" s="21" t="s">
        <v>156</v>
      </c>
      <c r="J26" s="22" t="s">
        <v>157</v>
      </c>
      <c r="K26" s="21">
        <v>7958</v>
      </c>
      <c r="L26" s="21" t="s">
        <v>158</v>
      </c>
      <c r="M26" s="22" t="s">
        <v>109</v>
      </c>
      <c r="N26" s="22"/>
      <c r="O26" s="23" t="s">
        <v>110</v>
      </c>
      <c r="P26" s="23" t="s">
        <v>111</v>
      </c>
    </row>
    <row r="27" spans="1:16" ht="12.75" customHeight="1" thickBot="1">
      <c r="A27" s="12" t="str">
        <f t="shared" si="0"/>
        <v> ORI 113 </v>
      </c>
      <c r="B27" s="4" t="str">
        <f t="shared" si="1"/>
        <v>I</v>
      </c>
      <c r="C27" s="12">
        <f t="shared" si="2"/>
        <v>40322.411999999997</v>
      </c>
      <c r="D27" s="3" t="str">
        <f t="shared" si="3"/>
        <v>vis</v>
      </c>
      <c r="E27" s="20">
        <f>VLOOKUP(C27,Active!C$21:E$964,3,FALSE)</f>
        <v>7961.9754860040694</v>
      </c>
      <c r="F27" s="4" t="s">
        <v>93</v>
      </c>
      <c r="G27" s="3" t="str">
        <f t="shared" si="4"/>
        <v>40322.412</v>
      </c>
      <c r="H27" s="12">
        <f t="shared" si="5"/>
        <v>7962</v>
      </c>
      <c r="I27" s="21" t="s">
        <v>159</v>
      </c>
      <c r="J27" s="22" t="s">
        <v>160</v>
      </c>
      <c r="K27" s="21">
        <v>7962</v>
      </c>
      <c r="L27" s="21" t="s">
        <v>161</v>
      </c>
      <c r="M27" s="22" t="s">
        <v>99</v>
      </c>
      <c r="N27" s="22"/>
      <c r="O27" s="23" t="s">
        <v>155</v>
      </c>
      <c r="P27" s="23" t="s">
        <v>151</v>
      </c>
    </row>
    <row r="28" spans="1:16" ht="12.75" customHeight="1" thickBot="1">
      <c r="A28" s="12" t="str">
        <f t="shared" si="0"/>
        <v> ORI 113 </v>
      </c>
      <c r="B28" s="4" t="str">
        <f t="shared" si="1"/>
        <v>I</v>
      </c>
      <c r="C28" s="12">
        <f t="shared" si="2"/>
        <v>40322.425999999999</v>
      </c>
      <c r="D28" s="3" t="str">
        <f t="shared" si="3"/>
        <v>vis</v>
      </c>
      <c r="E28" s="20">
        <f>VLOOKUP(C28,Active!C$21:E$964,3,FALSE)</f>
        <v>7961.9934760414471</v>
      </c>
      <c r="F28" s="4" t="s">
        <v>93</v>
      </c>
      <c r="G28" s="3" t="str">
        <f t="shared" si="4"/>
        <v>40322.426</v>
      </c>
      <c r="H28" s="12">
        <f t="shared" si="5"/>
        <v>7962</v>
      </c>
      <c r="I28" s="21" t="s">
        <v>162</v>
      </c>
      <c r="J28" s="22" t="s">
        <v>163</v>
      </c>
      <c r="K28" s="21">
        <v>7962</v>
      </c>
      <c r="L28" s="21" t="s">
        <v>150</v>
      </c>
      <c r="M28" s="22" t="s">
        <v>99</v>
      </c>
      <c r="N28" s="22"/>
      <c r="O28" s="23" t="s">
        <v>146</v>
      </c>
      <c r="P28" s="23" t="s">
        <v>151</v>
      </c>
    </row>
    <row r="29" spans="1:16" ht="12.75" customHeight="1" thickBot="1">
      <c r="A29" s="12" t="str">
        <f t="shared" si="0"/>
        <v> MHAR 4.11 </v>
      </c>
      <c r="B29" s="4" t="str">
        <f t="shared" si="1"/>
        <v>I</v>
      </c>
      <c r="C29" s="12">
        <f t="shared" si="2"/>
        <v>40326.334999999999</v>
      </c>
      <c r="D29" s="3" t="str">
        <f t="shared" si="3"/>
        <v>vis</v>
      </c>
      <c r="E29" s="20">
        <f>VLOOKUP(C29,Active!C$21:E$964,3,FALSE)</f>
        <v>7967.016551476886</v>
      </c>
      <c r="F29" s="4" t="s">
        <v>93</v>
      </c>
      <c r="G29" s="3" t="str">
        <f t="shared" si="4"/>
        <v>40326.335</v>
      </c>
      <c r="H29" s="12">
        <f t="shared" si="5"/>
        <v>7967</v>
      </c>
      <c r="I29" s="21" t="s">
        <v>164</v>
      </c>
      <c r="J29" s="22" t="s">
        <v>165</v>
      </c>
      <c r="K29" s="21">
        <v>7967</v>
      </c>
      <c r="L29" s="21" t="s">
        <v>166</v>
      </c>
      <c r="M29" s="22" t="s">
        <v>109</v>
      </c>
      <c r="N29" s="22"/>
      <c r="O29" s="23" t="s">
        <v>110</v>
      </c>
      <c r="P29" s="23" t="s">
        <v>111</v>
      </c>
    </row>
    <row r="30" spans="1:16" ht="12.75" customHeight="1" thickBot="1">
      <c r="A30" s="12" t="str">
        <f t="shared" si="0"/>
        <v> ORI 123 </v>
      </c>
      <c r="B30" s="4" t="str">
        <f t="shared" si="1"/>
        <v>I</v>
      </c>
      <c r="C30" s="12">
        <f t="shared" si="2"/>
        <v>40974.571000000004</v>
      </c>
      <c r="D30" s="3" t="str">
        <f t="shared" si="3"/>
        <v>vis</v>
      </c>
      <c r="E30" s="20">
        <f>VLOOKUP(C30,Active!C$21:E$964,3,FALSE)</f>
        <v>8800.0015420032087</v>
      </c>
      <c r="F30" s="4" t="s">
        <v>93</v>
      </c>
      <c r="G30" s="3" t="str">
        <f t="shared" si="4"/>
        <v>40974.571</v>
      </c>
      <c r="H30" s="12">
        <f t="shared" si="5"/>
        <v>8800</v>
      </c>
      <c r="I30" s="21" t="s">
        <v>167</v>
      </c>
      <c r="J30" s="22" t="s">
        <v>168</v>
      </c>
      <c r="K30" s="21">
        <v>8800</v>
      </c>
      <c r="L30" s="21" t="s">
        <v>104</v>
      </c>
      <c r="M30" s="22" t="s">
        <v>99</v>
      </c>
      <c r="N30" s="22"/>
      <c r="O30" s="23" t="s">
        <v>155</v>
      </c>
      <c r="P30" s="23" t="s">
        <v>169</v>
      </c>
    </row>
    <row r="31" spans="1:16" ht="12.75" customHeight="1" thickBot="1">
      <c r="A31" s="12" t="str">
        <f t="shared" si="0"/>
        <v> ORI 124 </v>
      </c>
      <c r="B31" s="4" t="str">
        <f t="shared" si="1"/>
        <v>I</v>
      </c>
      <c r="C31" s="12">
        <f t="shared" si="2"/>
        <v>41003.349000000002</v>
      </c>
      <c r="D31" s="3" t="str">
        <f t="shared" si="3"/>
        <v>vis</v>
      </c>
      <c r="E31" s="20">
        <f>VLOOKUP(C31,Active!C$21:E$964,3,FALSE)</f>
        <v>8836.9813488287564</v>
      </c>
      <c r="F31" s="4" t="s">
        <v>93</v>
      </c>
      <c r="G31" s="3" t="str">
        <f t="shared" si="4"/>
        <v>41003.349</v>
      </c>
      <c r="H31" s="12">
        <f t="shared" si="5"/>
        <v>8837</v>
      </c>
      <c r="I31" s="21" t="s">
        <v>170</v>
      </c>
      <c r="J31" s="22" t="s">
        <v>171</v>
      </c>
      <c r="K31" s="21">
        <v>8837</v>
      </c>
      <c r="L31" s="21" t="s">
        <v>120</v>
      </c>
      <c r="M31" s="22" t="s">
        <v>99</v>
      </c>
      <c r="N31" s="22"/>
      <c r="O31" s="23" t="s">
        <v>155</v>
      </c>
      <c r="P31" s="23" t="s">
        <v>172</v>
      </c>
    </row>
    <row r="32" spans="1:16" ht="12.75" customHeight="1" thickBot="1">
      <c r="A32" s="12" t="str">
        <f t="shared" si="0"/>
        <v> ORI 124 </v>
      </c>
      <c r="B32" s="4" t="str">
        <f t="shared" si="1"/>
        <v>I</v>
      </c>
      <c r="C32" s="12">
        <f t="shared" si="2"/>
        <v>41024.370000000003</v>
      </c>
      <c r="D32" s="3" t="str">
        <f t="shared" si="3"/>
        <v>vis</v>
      </c>
      <c r="E32" s="20">
        <f>VLOOKUP(C32,Active!C$21:E$964,3,FALSE)</f>
        <v>8863.9933899462721</v>
      </c>
      <c r="F32" s="4" t="s">
        <v>93</v>
      </c>
      <c r="G32" s="3" t="str">
        <f t="shared" si="4"/>
        <v>41024.370</v>
      </c>
      <c r="H32" s="12">
        <f t="shared" si="5"/>
        <v>8864</v>
      </c>
      <c r="I32" s="21" t="s">
        <v>173</v>
      </c>
      <c r="J32" s="22" t="s">
        <v>174</v>
      </c>
      <c r="K32" s="21">
        <v>8864</v>
      </c>
      <c r="L32" s="21" t="s">
        <v>150</v>
      </c>
      <c r="M32" s="22" t="s">
        <v>99</v>
      </c>
      <c r="N32" s="22"/>
      <c r="O32" s="23" t="s">
        <v>146</v>
      </c>
      <c r="P32" s="23" t="s">
        <v>172</v>
      </c>
    </row>
    <row r="33" spans="1:16" ht="12.75" customHeight="1" thickBot="1">
      <c r="A33" s="12" t="str">
        <f t="shared" si="0"/>
        <v> BBS 2 </v>
      </c>
      <c r="B33" s="4" t="str">
        <f t="shared" si="1"/>
        <v>I</v>
      </c>
      <c r="C33" s="12">
        <f t="shared" si="2"/>
        <v>41396.35</v>
      </c>
      <c r="D33" s="3" t="str">
        <f t="shared" si="3"/>
        <v>vis</v>
      </c>
      <c r="E33" s="20">
        <f>VLOOKUP(C33,Active!C$21:E$964,3,FALSE)</f>
        <v>9341.9886829814877</v>
      </c>
      <c r="F33" s="4" t="s">
        <v>93</v>
      </c>
      <c r="G33" s="3" t="str">
        <f t="shared" si="4"/>
        <v>41396.350</v>
      </c>
      <c r="H33" s="12">
        <f t="shared" si="5"/>
        <v>9342</v>
      </c>
      <c r="I33" s="21" t="s">
        <v>175</v>
      </c>
      <c r="J33" s="22" t="s">
        <v>176</v>
      </c>
      <c r="K33" s="21">
        <v>9342</v>
      </c>
      <c r="L33" s="21" t="s">
        <v>177</v>
      </c>
      <c r="M33" s="22" t="s">
        <v>99</v>
      </c>
      <c r="N33" s="22"/>
      <c r="O33" s="23" t="s">
        <v>146</v>
      </c>
      <c r="P33" s="23" t="s">
        <v>178</v>
      </c>
    </row>
    <row r="34" spans="1:16" ht="12.75" customHeight="1" thickBot="1">
      <c r="A34" s="12" t="str">
        <f t="shared" si="0"/>
        <v> BBS 2 </v>
      </c>
      <c r="B34" s="4" t="str">
        <f t="shared" si="1"/>
        <v>I</v>
      </c>
      <c r="C34" s="12">
        <f t="shared" si="2"/>
        <v>41396.358999999997</v>
      </c>
      <c r="D34" s="3" t="str">
        <f t="shared" si="3"/>
        <v>vis</v>
      </c>
      <c r="E34" s="20">
        <f>VLOOKUP(C34,Active!C$21:E$964,3,FALSE)</f>
        <v>9342.0002480055118</v>
      </c>
      <c r="F34" s="4" t="s">
        <v>93</v>
      </c>
      <c r="G34" s="3" t="str">
        <f t="shared" si="4"/>
        <v>41396.359</v>
      </c>
      <c r="H34" s="12">
        <f t="shared" si="5"/>
        <v>9342</v>
      </c>
      <c r="I34" s="21" t="s">
        <v>179</v>
      </c>
      <c r="J34" s="22" t="s">
        <v>180</v>
      </c>
      <c r="K34" s="21">
        <v>9342</v>
      </c>
      <c r="L34" s="21" t="s">
        <v>181</v>
      </c>
      <c r="M34" s="22" t="s">
        <v>99</v>
      </c>
      <c r="N34" s="22"/>
      <c r="O34" s="23" t="s">
        <v>182</v>
      </c>
      <c r="P34" s="23" t="s">
        <v>178</v>
      </c>
    </row>
    <row r="35" spans="1:16" ht="12.75" customHeight="1" thickBot="1">
      <c r="A35" s="12" t="str">
        <f t="shared" si="0"/>
        <v> BBS 2 </v>
      </c>
      <c r="B35" s="4" t="str">
        <f t="shared" si="1"/>
        <v>I</v>
      </c>
      <c r="C35" s="12">
        <f t="shared" si="2"/>
        <v>41396.366000000002</v>
      </c>
      <c r="D35" s="3" t="str">
        <f t="shared" si="3"/>
        <v>vis</v>
      </c>
      <c r="E35" s="20">
        <f>VLOOKUP(C35,Active!C$21:E$964,3,FALSE)</f>
        <v>9342.0092430242057</v>
      </c>
      <c r="F35" s="4" t="s">
        <v>93</v>
      </c>
      <c r="G35" s="3" t="str">
        <f t="shared" si="4"/>
        <v>41396.366</v>
      </c>
      <c r="H35" s="12">
        <f t="shared" si="5"/>
        <v>9342</v>
      </c>
      <c r="I35" s="21" t="s">
        <v>183</v>
      </c>
      <c r="J35" s="22" t="s">
        <v>184</v>
      </c>
      <c r="K35" s="21">
        <v>9342</v>
      </c>
      <c r="L35" s="21" t="s">
        <v>185</v>
      </c>
      <c r="M35" s="22" t="s">
        <v>99</v>
      </c>
      <c r="N35" s="22"/>
      <c r="O35" s="23" t="s">
        <v>155</v>
      </c>
      <c r="P35" s="23" t="s">
        <v>178</v>
      </c>
    </row>
    <row r="36" spans="1:16" ht="12.75" customHeight="1" thickBot="1">
      <c r="A36" s="12" t="str">
        <f t="shared" si="0"/>
        <v> BBS 3 </v>
      </c>
      <c r="B36" s="4" t="str">
        <f t="shared" si="1"/>
        <v>I</v>
      </c>
      <c r="C36" s="12">
        <f t="shared" si="2"/>
        <v>41410.368000000002</v>
      </c>
      <c r="D36" s="3" t="str">
        <f t="shared" si="3"/>
        <v>vis</v>
      </c>
      <c r="E36" s="20">
        <f>VLOOKUP(C36,Active!C$21:E$964,3,FALSE)</f>
        <v>9360.0018504038489</v>
      </c>
      <c r="F36" s="4" t="s">
        <v>93</v>
      </c>
      <c r="G36" s="3" t="str">
        <f t="shared" si="4"/>
        <v>41410.368</v>
      </c>
      <c r="H36" s="12">
        <f t="shared" si="5"/>
        <v>9360</v>
      </c>
      <c r="I36" s="21" t="s">
        <v>186</v>
      </c>
      <c r="J36" s="22" t="s">
        <v>187</v>
      </c>
      <c r="K36" s="21">
        <v>9360</v>
      </c>
      <c r="L36" s="21" t="s">
        <v>104</v>
      </c>
      <c r="M36" s="22" t="s">
        <v>99</v>
      </c>
      <c r="N36" s="22"/>
      <c r="O36" s="23" t="s">
        <v>182</v>
      </c>
      <c r="P36" s="23" t="s">
        <v>188</v>
      </c>
    </row>
    <row r="37" spans="1:16" ht="12.75" customHeight="1" thickBot="1">
      <c r="A37" s="12" t="str">
        <f t="shared" si="0"/>
        <v> CNJO 7.2 </v>
      </c>
      <c r="B37" s="4" t="str">
        <f t="shared" si="1"/>
        <v>I</v>
      </c>
      <c r="C37" s="12">
        <f t="shared" si="2"/>
        <v>42045.385000000002</v>
      </c>
      <c r="D37" s="3" t="str">
        <f t="shared" si="3"/>
        <v>vis</v>
      </c>
      <c r="E37" s="20">
        <f>VLOOKUP(C37,Active!C$21:E$964,3,FALSE)</f>
        <v>10176.000390640816</v>
      </c>
      <c r="F37" s="4" t="s">
        <v>93</v>
      </c>
      <c r="G37" s="3" t="str">
        <f t="shared" si="4"/>
        <v>42045.385</v>
      </c>
      <c r="H37" s="12">
        <f t="shared" si="5"/>
        <v>10176</v>
      </c>
      <c r="I37" s="21" t="s">
        <v>195</v>
      </c>
      <c r="J37" s="22" t="s">
        <v>196</v>
      </c>
      <c r="K37" s="21">
        <v>10176</v>
      </c>
      <c r="L37" s="21" t="s">
        <v>181</v>
      </c>
      <c r="M37" s="22" t="s">
        <v>191</v>
      </c>
      <c r="N37" s="22" t="s">
        <v>192</v>
      </c>
      <c r="O37" s="23" t="s">
        <v>193</v>
      </c>
      <c r="P37" s="23" t="s">
        <v>194</v>
      </c>
    </row>
    <row r="38" spans="1:16" ht="12.75" customHeight="1" thickBot="1">
      <c r="A38" s="12" t="str">
        <f t="shared" si="0"/>
        <v> CNJO 7.2 </v>
      </c>
      <c r="B38" s="4" t="str">
        <f t="shared" si="1"/>
        <v>I</v>
      </c>
      <c r="C38" s="12">
        <f t="shared" si="2"/>
        <v>42080.406999999999</v>
      </c>
      <c r="D38" s="3" t="str">
        <f t="shared" si="3"/>
        <v>vis</v>
      </c>
      <c r="E38" s="20">
        <f>VLOOKUP(C38,Active!C$21:E$964,3,FALSE)</f>
        <v>10221.003754135299</v>
      </c>
      <c r="F38" s="4" t="s">
        <v>93</v>
      </c>
      <c r="G38" s="3" t="str">
        <f t="shared" si="4"/>
        <v>42080.407</v>
      </c>
      <c r="H38" s="12">
        <f t="shared" si="5"/>
        <v>10221</v>
      </c>
      <c r="I38" s="21" t="s">
        <v>197</v>
      </c>
      <c r="J38" s="22" t="s">
        <v>198</v>
      </c>
      <c r="K38" s="21">
        <v>10221</v>
      </c>
      <c r="L38" s="21" t="s">
        <v>133</v>
      </c>
      <c r="M38" s="22" t="s">
        <v>191</v>
      </c>
      <c r="N38" s="22" t="s">
        <v>192</v>
      </c>
      <c r="O38" s="23" t="s">
        <v>193</v>
      </c>
      <c r="P38" s="23" t="s">
        <v>194</v>
      </c>
    </row>
    <row r="39" spans="1:16" ht="12.75" customHeight="1" thickBot="1">
      <c r="A39" s="12" t="str">
        <f t="shared" si="0"/>
        <v> CNJO 7.2 </v>
      </c>
      <c r="B39" s="4" t="str">
        <f t="shared" si="1"/>
        <v>I</v>
      </c>
      <c r="C39" s="12">
        <f t="shared" si="2"/>
        <v>42081.184999999998</v>
      </c>
      <c r="D39" s="3" t="str">
        <f t="shared" si="3"/>
        <v>vis</v>
      </c>
      <c r="E39" s="20">
        <f>VLOOKUP(C39,Active!C$21:E$964,3,FALSE)</f>
        <v>10222.003486212241</v>
      </c>
      <c r="F39" s="4" t="s">
        <v>93</v>
      </c>
      <c r="G39" s="3" t="str">
        <f t="shared" si="4"/>
        <v>42081.185</v>
      </c>
      <c r="H39" s="12">
        <f t="shared" si="5"/>
        <v>10222</v>
      </c>
      <c r="I39" s="21" t="s">
        <v>199</v>
      </c>
      <c r="J39" s="22" t="s">
        <v>200</v>
      </c>
      <c r="K39" s="21">
        <v>10222</v>
      </c>
      <c r="L39" s="21" t="s">
        <v>133</v>
      </c>
      <c r="M39" s="22" t="s">
        <v>191</v>
      </c>
      <c r="N39" s="22" t="s">
        <v>192</v>
      </c>
      <c r="O39" s="23" t="s">
        <v>193</v>
      </c>
      <c r="P39" s="23" t="s">
        <v>194</v>
      </c>
    </row>
    <row r="40" spans="1:16" ht="12.75" customHeight="1" thickBot="1">
      <c r="A40" s="12" t="str">
        <f t="shared" si="0"/>
        <v> BBS 21 </v>
      </c>
      <c r="B40" s="4" t="str">
        <f t="shared" si="1"/>
        <v>I</v>
      </c>
      <c r="C40" s="12">
        <f t="shared" si="2"/>
        <v>42452.33</v>
      </c>
      <c r="D40" s="3" t="str">
        <f t="shared" si="3"/>
        <v>vis</v>
      </c>
      <c r="E40" s="20">
        <f>VLOOKUP(C40,Active!C$21:E$964,3,FALSE)</f>
        <v>10698.925802018357</v>
      </c>
      <c r="F40" s="4" t="s">
        <v>93</v>
      </c>
      <c r="G40" s="3" t="str">
        <f t="shared" si="4"/>
        <v>42452.330</v>
      </c>
      <c r="H40" s="12">
        <f t="shared" si="5"/>
        <v>10699</v>
      </c>
      <c r="I40" s="21" t="s">
        <v>201</v>
      </c>
      <c r="J40" s="22" t="s">
        <v>202</v>
      </c>
      <c r="K40" s="21">
        <v>10699</v>
      </c>
      <c r="L40" s="21" t="s">
        <v>203</v>
      </c>
      <c r="M40" s="22" t="s">
        <v>99</v>
      </c>
      <c r="N40" s="22"/>
      <c r="O40" s="23" t="s">
        <v>182</v>
      </c>
      <c r="P40" s="23" t="s">
        <v>204</v>
      </c>
    </row>
    <row r="41" spans="1:16" ht="12.75" customHeight="1" thickBot="1">
      <c r="A41" s="12" t="str">
        <f t="shared" si="0"/>
        <v> BBS 26 </v>
      </c>
      <c r="B41" s="4" t="str">
        <f t="shared" si="1"/>
        <v>I</v>
      </c>
      <c r="C41" s="12">
        <f t="shared" si="2"/>
        <v>42838.385000000002</v>
      </c>
      <c r="D41" s="3" t="str">
        <f t="shared" si="3"/>
        <v>vis</v>
      </c>
      <c r="E41" s="20">
        <f>VLOOKUP(C41,Active!C$21:E$964,3,FALSE)</f>
        <v>11195.007507628101</v>
      </c>
      <c r="F41" s="4" t="s">
        <v>93</v>
      </c>
      <c r="G41" s="3" t="str">
        <f t="shared" si="4"/>
        <v>42838.385</v>
      </c>
      <c r="H41" s="12">
        <f t="shared" si="5"/>
        <v>11195</v>
      </c>
      <c r="I41" s="21" t="s">
        <v>205</v>
      </c>
      <c r="J41" s="22" t="s">
        <v>206</v>
      </c>
      <c r="K41" s="21">
        <v>11195</v>
      </c>
      <c r="L41" s="21" t="s">
        <v>207</v>
      </c>
      <c r="M41" s="22" t="s">
        <v>99</v>
      </c>
      <c r="N41" s="22"/>
      <c r="O41" s="23" t="s">
        <v>182</v>
      </c>
      <c r="P41" s="23" t="s">
        <v>208</v>
      </c>
    </row>
    <row r="42" spans="1:16" ht="12.75" customHeight="1" thickBot="1">
      <c r="A42" s="12" t="str">
        <f t="shared" si="0"/>
        <v> BBS 27 </v>
      </c>
      <c r="B42" s="4" t="str">
        <f t="shared" si="1"/>
        <v>I</v>
      </c>
      <c r="C42" s="12">
        <f t="shared" si="2"/>
        <v>42866.398999999998</v>
      </c>
      <c r="D42" s="3" t="str">
        <f t="shared" si="3"/>
        <v>vis</v>
      </c>
      <c r="E42" s="20">
        <f>VLOOKUP(C42,Active!C$21:E$964,3,FALSE)</f>
        <v>11231.005572414075</v>
      </c>
      <c r="F42" s="4" t="s">
        <v>93</v>
      </c>
      <c r="G42" s="3" t="str">
        <f t="shared" si="4"/>
        <v>42866.399</v>
      </c>
      <c r="H42" s="12">
        <f t="shared" si="5"/>
        <v>11231</v>
      </c>
      <c r="I42" s="21" t="s">
        <v>209</v>
      </c>
      <c r="J42" s="22" t="s">
        <v>210</v>
      </c>
      <c r="K42" s="21">
        <v>11231</v>
      </c>
      <c r="L42" s="21" t="s">
        <v>154</v>
      </c>
      <c r="M42" s="22" t="s">
        <v>99</v>
      </c>
      <c r="N42" s="22"/>
      <c r="O42" s="23" t="s">
        <v>182</v>
      </c>
      <c r="P42" s="23" t="s">
        <v>211</v>
      </c>
    </row>
    <row r="43" spans="1:16" ht="12.75" customHeight="1" thickBot="1">
      <c r="A43" s="12" t="str">
        <f t="shared" ref="A43:A74" si="6">P43</f>
        <v> CNJO 7.2 </v>
      </c>
      <c r="B43" s="4" t="str">
        <f t="shared" ref="B43:B74" si="7">IF(H43=INT(H43),"I","II")</f>
        <v>I</v>
      </c>
      <c r="C43" s="12">
        <f t="shared" ref="C43:C74" si="8">1*G43</f>
        <v>43161.332999999999</v>
      </c>
      <c r="D43" s="3" t="str">
        <f t="shared" ref="D43:D74" si="9">VLOOKUP(F43,I$1:J$5,2,FALSE)</f>
        <v>vis</v>
      </c>
      <c r="E43" s="20">
        <f>VLOOKUP(C43,Active!C$21:E$964,3,FALSE)</f>
        <v>11609.996549767831</v>
      </c>
      <c r="F43" s="4" t="s">
        <v>93</v>
      </c>
      <c r="G43" s="3" t="str">
        <f t="shared" ref="G43:G74" si="10">MID(I43,3,LEN(I43)-3)</f>
        <v>43161.333</v>
      </c>
      <c r="H43" s="12">
        <f t="shared" ref="H43:H74" si="11">1*K43</f>
        <v>11610</v>
      </c>
      <c r="I43" s="21" t="s">
        <v>212</v>
      </c>
      <c r="J43" s="22" t="s">
        <v>213</v>
      </c>
      <c r="K43" s="21">
        <v>11610</v>
      </c>
      <c r="L43" s="21" t="s">
        <v>95</v>
      </c>
      <c r="M43" s="22" t="s">
        <v>191</v>
      </c>
      <c r="N43" s="22" t="s">
        <v>192</v>
      </c>
      <c r="O43" s="23" t="s">
        <v>193</v>
      </c>
      <c r="P43" s="23" t="s">
        <v>194</v>
      </c>
    </row>
    <row r="44" spans="1:16" ht="12.75" customHeight="1" thickBot="1">
      <c r="A44" s="12" t="str">
        <f t="shared" si="6"/>
        <v> BBS 32 </v>
      </c>
      <c r="B44" s="4" t="str">
        <f t="shared" si="7"/>
        <v>I</v>
      </c>
      <c r="C44" s="12">
        <f t="shared" si="8"/>
        <v>43189.351000000002</v>
      </c>
      <c r="D44" s="3" t="str">
        <f t="shared" si="9"/>
        <v>vis</v>
      </c>
      <c r="E44" s="20">
        <f>VLOOKUP(C44,Active!C$21:E$964,3,FALSE)</f>
        <v>11645.999754564495</v>
      </c>
      <c r="F44" s="4" t="s">
        <v>93</v>
      </c>
      <c r="G44" s="3" t="str">
        <f t="shared" si="10"/>
        <v>43189.351</v>
      </c>
      <c r="H44" s="12">
        <f t="shared" si="11"/>
        <v>11646</v>
      </c>
      <c r="I44" s="21" t="s">
        <v>214</v>
      </c>
      <c r="J44" s="22" t="s">
        <v>215</v>
      </c>
      <c r="K44" s="21">
        <v>11646</v>
      </c>
      <c r="L44" s="21" t="s">
        <v>216</v>
      </c>
      <c r="M44" s="22" t="s">
        <v>99</v>
      </c>
      <c r="N44" s="22"/>
      <c r="O44" s="23" t="s">
        <v>182</v>
      </c>
      <c r="P44" s="23" t="s">
        <v>217</v>
      </c>
    </row>
    <row r="45" spans="1:16" ht="12.75" customHeight="1" thickBot="1">
      <c r="A45" s="12" t="str">
        <f t="shared" si="6"/>
        <v> CNJO 7.2 </v>
      </c>
      <c r="B45" s="4" t="str">
        <f t="shared" si="7"/>
        <v>I</v>
      </c>
      <c r="C45" s="12">
        <f t="shared" si="8"/>
        <v>43196.353000000003</v>
      </c>
      <c r="D45" s="3" t="str">
        <f t="shared" si="9"/>
        <v>vis</v>
      </c>
      <c r="E45" s="20">
        <f>VLOOKUP(C45,Active!C$21:E$964,3,FALSE)</f>
        <v>11654.997343256986</v>
      </c>
      <c r="F45" s="4" t="s">
        <v>93</v>
      </c>
      <c r="G45" s="3" t="str">
        <f t="shared" si="10"/>
        <v>43196.353</v>
      </c>
      <c r="H45" s="12">
        <f t="shared" si="11"/>
        <v>11655</v>
      </c>
      <c r="I45" s="21" t="s">
        <v>218</v>
      </c>
      <c r="J45" s="22" t="s">
        <v>219</v>
      </c>
      <c r="K45" s="21">
        <v>11655</v>
      </c>
      <c r="L45" s="21" t="s">
        <v>220</v>
      </c>
      <c r="M45" s="22" t="s">
        <v>191</v>
      </c>
      <c r="N45" s="22" t="s">
        <v>192</v>
      </c>
      <c r="O45" s="23" t="s">
        <v>193</v>
      </c>
      <c r="P45" s="23" t="s">
        <v>194</v>
      </c>
    </row>
    <row r="46" spans="1:16" ht="12.75" customHeight="1" thickBot="1">
      <c r="A46" s="12" t="str">
        <f t="shared" si="6"/>
        <v> CNJO 7.2 </v>
      </c>
      <c r="B46" s="4" t="str">
        <f t="shared" si="7"/>
        <v>I</v>
      </c>
      <c r="C46" s="12">
        <f t="shared" si="8"/>
        <v>43197.133000000002</v>
      </c>
      <c r="D46" s="3" t="str">
        <f t="shared" si="9"/>
        <v>vis</v>
      </c>
      <c r="E46" s="20">
        <f>VLOOKUP(C46,Active!C$21:E$964,3,FALSE)</f>
        <v>11655.999645339267</v>
      </c>
      <c r="F46" s="4" t="s">
        <v>93</v>
      </c>
      <c r="G46" s="3" t="str">
        <f t="shared" si="10"/>
        <v>43197.133</v>
      </c>
      <c r="H46" s="12">
        <f t="shared" si="11"/>
        <v>11656</v>
      </c>
      <c r="I46" s="21" t="s">
        <v>221</v>
      </c>
      <c r="J46" s="22" t="s">
        <v>222</v>
      </c>
      <c r="K46" s="21">
        <v>11656</v>
      </c>
      <c r="L46" s="21" t="s">
        <v>216</v>
      </c>
      <c r="M46" s="22" t="s">
        <v>191</v>
      </c>
      <c r="N46" s="22" t="s">
        <v>192</v>
      </c>
      <c r="O46" s="23" t="s">
        <v>193</v>
      </c>
      <c r="P46" s="23" t="s">
        <v>194</v>
      </c>
    </row>
    <row r="47" spans="1:16" ht="12.75" customHeight="1" thickBot="1">
      <c r="A47" s="12" t="str">
        <f t="shared" si="6"/>
        <v> BBS 37 </v>
      </c>
      <c r="B47" s="4" t="str">
        <f t="shared" si="7"/>
        <v>I</v>
      </c>
      <c r="C47" s="12">
        <f t="shared" si="8"/>
        <v>43596.345999999998</v>
      </c>
      <c r="D47" s="3" t="str">
        <f t="shared" si="9"/>
        <v>vis</v>
      </c>
      <c r="E47" s="20">
        <f>VLOOKUP(C47,Active!C$21:E$964,3,FALSE)</f>
        <v>12168.98941607551</v>
      </c>
      <c r="F47" s="4" t="s">
        <v>93</v>
      </c>
      <c r="G47" s="3" t="str">
        <f t="shared" si="10"/>
        <v>43596.346</v>
      </c>
      <c r="H47" s="12">
        <f t="shared" si="11"/>
        <v>12169</v>
      </c>
      <c r="I47" s="21" t="s">
        <v>223</v>
      </c>
      <c r="J47" s="22" t="s">
        <v>224</v>
      </c>
      <c r="K47" s="21">
        <v>12169</v>
      </c>
      <c r="L47" s="21" t="s">
        <v>225</v>
      </c>
      <c r="M47" s="22" t="s">
        <v>99</v>
      </c>
      <c r="N47" s="22"/>
      <c r="O47" s="23" t="s">
        <v>146</v>
      </c>
      <c r="P47" s="23" t="s">
        <v>226</v>
      </c>
    </row>
    <row r="48" spans="1:16" ht="12.75" customHeight="1" thickBot="1">
      <c r="A48" s="12" t="str">
        <f t="shared" si="6"/>
        <v> BBS 42 </v>
      </c>
      <c r="B48" s="4" t="str">
        <f t="shared" si="7"/>
        <v>I</v>
      </c>
      <c r="C48" s="12">
        <f t="shared" si="8"/>
        <v>43936.421000000002</v>
      </c>
      <c r="D48" s="3" t="str">
        <f t="shared" si="9"/>
        <v>vis</v>
      </c>
      <c r="E48" s="20">
        <f>VLOOKUP(C48,Active!C$21:E$964,3,FALSE)</f>
        <v>12605.986698937371</v>
      </c>
      <c r="F48" s="4" t="s">
        <v>93</v>
      </c>
      <c r="G48" s="3" t="str">
        <f t="shared" si="10"/>
        <v>43936.421</v>
      </c>
      <c r="H48" s="12">
        <f t="shared" si="11"/>
        <v>12606</v>
      </c>
      <c r="I48" s="21" t="s">
        <v>227</v>
      </c>
      <c r="J48" s="22" t="s">
        <v>228</v>
      </c>
      <c r="K48" s="21">
        <v>12606</v>
      </c>
      <c r="L48" s="21" t="s">
        <v>229</v>
      </c>
      <c r="M48" s="22" t="s">
        <v>99</v>
      </c>
      <c r="N48" s="22"/>
      <c r="O48" s="23" t="s">
        <v>146</v>
      </c>
      <c r="P48" s="23" t="s">
        <v>230</v>
      </c>
    </row>
    <row r="49" spans="1:16" ht="12.75" customHeight="1" thickBot="1">
      <c r="A49" s="12" t="str">
        <f t="shared" si="6"/>
        <v> BBS 65 </v>
      </c>
      <c r="B49" s="4" t="str">
        <f t="shared" si="7"/>
        <v>I</v>
      </c>
      <c r="C49" s="12">
        <f t="shared" si="8"/>
        <v>45417.345000000001</v>
      </c>
      <c r="D49" s="3" t="str">
        <f t="shared" si="9"/>
        <v>vis</v>
      </c>
      <c r="E49" s="20">
        <f>VLOOKUP(C49,Active!C$21:E$964,3,FALSE)</f>
        <v>14508.977992401782</v>
      </c>
      <c r="F49" s="4" t="s">
        <v>93</v>
      </c>
      <c r="G49" s="3" t="str">
        <f t="shared" si="10"/>
        <v>45417.345</v>
      </c>
      <c r="H49" s="12">
        <f t="shared" si="11"/>
        <v>14509</v>
      </c>
      <c r="I49" s="21" t="s">
        <v>231</v>
      </c>
      <c r="J49" s="22" t="s">
        <v>232</v>
      </c>
      <c r="K49" s="21">
        <v>14509</v>
      </c>
      <c r="L49" s="21" t="s">
        <v>233</v>
      </c>
      <c r="M49" s="22" t="s">
        <v>99</v>
      </c>
      <c r="N49" s="22"/>
      <c r="O49" s="23" t="s">
        <v>234</v>
      </c>
      <c r="P49" s="23" t="s">
        <v>235</v>
      </c>
    </row>
    <row r="50" spans="1:16" ht="12.75" customHeight="1" thickBot="1">
      <c r="A50" s="12" t="str">
        <f t="shared" si="6"/>
        <v> ASS 203.189 </v>
      </c>
      <c r="B50" s="4" t="str">
        <f t="shared" si="7"/>
        <v>I</v>
      </c>
      <c r="C50" s="12">
        <f t="shared" si="8"/>
        <v>48298.263500000001</v>
      </c>
      <c r="D50" s="3" t="str">
        <f t="shared" si="9"/>
        <v>vis</v>
      </c>
      <c r="E50" s="20">
        <f>VLOOKUP(C50,Active!C$21:E$964,3,FALSE)</f>
        <v>18210.965955781776</v>
      </c>
      <c r="F50" s="4" t="s">
        <v>93</v>
      </c>
      <c r="G50" s="3" t="str">
        <f t="shared" si="10"/>
        <v>48298.2635</v>
      </c>
      <c r="H50" s="12">
        <f t="shared" si="11"/>
        <v>18211</v>
      </c>
      <c r="I50" s="21" t="s">
        <v>236</v>
      </c>
      <c r="J50" s="22" t="s">
        <v>237</v>
      </c>
      <c r="K50" s="21">
        <v>18211</v>
      </c>
      <c r="L50" s="21" t="s">
        <v>238</v>
      </c>
      <c r="M50" s="22" t="s">
        <v>191</v>
      </c>
      <c r="N50" s="22" t="s">
        <v>192</v>
      </c>
      <c r="O50" s="23" t="s">
        <v>239</v>
      </c>
      <c r="P50" s="23" t="s">
        <v>240</v>
      </c>
    </row>
    <row r="51" spans="1:16" ht="12.75" customHeight="1" thickBot="1">
      <c r="A51" s="12" t="str">
        <f t="shared" si="6"/>
        <v> ASS 203.189 </v>
      </c>
      <c r="B51" s="4" t="str">
        <f t="shared" si="7"/>
        <v>II</v>
      </c>
      <c r="C51" s="12">
        <f t="shared" si="8"/>
        <v>48307.192900000002</v>
      </c>
      <c r="D51" s="3" t="str">
        <f t="shared" si="9"/>
        <v>vis</v>
      </c>
      <c r="E51" s="20">
        <f>VLOOKUP(C51,Active!C$21:E$964,3,FALSE)</f>
        <v>18222.440258619641</v>
      </c>
      <c r="F51" s="4" t="s">
        <v>93</v>
      </c>
      <c r="G51" s="3" t="str">
        <f t="shared" si="10"/>
        <v>48307.1929</v>
      </c>
      <c r="H51" s="12">
        <f t="shared" si="11"/>
        <v>18222.5</v>
      </c>
      <c r="I51" s="21" t="s">
        <v>241</v>
      </c>
      <c r="J51" s="22" t="s">
        <v>242</v>
      </c>
      <c r="K51" s="21">
        <v>18222.5</v>
      </c>
      <c r="L51" s="21" t="s">
        <v>243</v>
      </c>
      <c r="M51" s="22" t="s">
        <v>191</v>
      </c>
      <c r="N51" s="22" t="s">
        <v>192</v>
      </c>
      <c r="O51" s="23" t="s">
        <v>239</v>
      </c>
      <c r="P51" s="23" t="s">
        <v>240</v>
      </c>
    </row>
    <row r="52" spans="1:16" ht="12.75" customHeight="1" thickBot="1">
      <c r="A52" s="12" t="str">
        <f t="shared" si="6"/>
        <v> ASS 203.189 </v>
      </c>
      <c r="B52" s="4" t="str">
        <f t="shared" si="7"/>
        <v>I</v>
      </c>
      <c r="C52" s="12">
        <f t="shared" si="8"/>
        <v>48323.167200000004</v>
      </c>
      <c r="D52" s="3" t="str">
        <f t="shared" si="9"/>
        <v>vis</v>
      </c>
      <c r="E52" s="20">
        <f>VLOOKUP(C52,Active!C$21:E$964,3,FALSE)</f>
        <v>18242.967276764524</v>
      </c>
      <c r="F52" s="4" t="s">
        <v>93</v>
      </c>
      <c r="G52" s="3" t="str">
        <f t="shared" si="10"/>
        <v>48323.1672</v>
      </c>
      <c r="H52" s="12">
        <f t="shared" si="11"/>
        <v>18243</v>
      </c>
      <c r="I52" s="21" t="s">
        <v>244</v>
      </c>
      <c r="J52" s="22" t="s">
        <v>245</v>
      </c>
      <c r="K52" s="21">
        <v>18243</v>
      </c>
      <c r="L52" s="21" t="s">
        <v>246</v>
      </c>
      <c r="M52" s="22" t="s">
        <v>191</v>
      </c>
      <c r="N52" s="22" t="s">
        <v>192</v>
      </c>
      <c r="O52" s="23" t="s">
        <v>239</v>
      </c>
      <c r="P52" s="23" t="s">
        <v>240</v>
      </c>
    </row>
    <row r="53" spans="1:16" ht="12.75" customHeight="1" thickBot="1">
      <c r="A53" s="12" t="str">
        <f t="shared" si="6"/>
        <v> ASS 203.189 </v>
      </c>
      <c r="B53" s="4" t="str">
        <f t="shared" si="7"/>
        <v>I</v>
      </c>
      <c r="C53" s="12">
        <f t="shared" si="8"/>
        <v>48334.061900000001</v>
      </c>
      <c r="D53" s="3" t="str">
        <f t="shared" si="9"/>
        <v>vis</v>
      </c>
      <c r="E53" s="20">
        <f>VLOOKUP(C53,Active!C$21:E$964,3,FALSE)</f>
        <v>18256.966995348936</v>
      </c>
      <c r="F53" s="4" t="s">
        <v>93</v>
      </c>
      <c r="G53" s="3" t="str">
        <f t="shared" si="10"/>
        <v>48334.0619</v>
      </c>
      <c r="H53" s="12">
        <f t="shared" si="11"/>
        <v>18257</v>
      </c>
      <c r="I53" s="21" t="s">
        <v>247</v>
      </c>
      <c r="J53" s="22" t="s">
        <v>248</v>
      </c>
      <c r="K53" s="21">
        <v>18257</v>
      </c>
      <c r="L53" s="21" t="s">
        <v>249</v>
      </c>
      <c r="M53" s="22" t="s">
        <v>191</v>
      </c>
      <c r="N53" s="22" t="s">
        <v>192</v>
      </c>
      <c r="O53" s="23" t="s">
        <v>239</v>
      </c>
      <c r="P53" s="23" t="s">
        <v>240</v>
      </c>
    </row>
    <row r="54" spans="1:16" ht="12.75" customHeight="1" thickBot="1">
      <c r="A54" s="12" t="str">
        <f t="shared" si="6"/>
        <v>BAVM 62 </v>
      </c>
      <c r="B54" s="4" t="str">
        <f t="shared" si="7"/>
        <v>I</v>
      </c>
      <c r="C54" s="12">
        <f t="shared" si="8"/>
        <v>49045.353199999998</v>
      </c>
      <c r="D54" s="3" t="str">
        <f t="shared" si="9"/>
        <v>vis</v>
      </c>
      <c r="E54" s="20">
        <f>VLOOKUP(C54,Active!C$21:E$964,3,FALSE)</f>
        <v>19170.97821470724</v>
      </c>
      <c r="F54" s="4" t="s">
        <v>93</v>
      </c>
      <c r="G54" s="3" t="str">
        <f t="shared" si="10"/>
        <v>49045.3532</v>
      </c>
      <c r="H54" s="12">
        <f t="shared" si="11"/>
        <v>19171</v>
      </c>
      <c r="I54" s="21" t="s">
        <v>250</v>
      </c>
      <c r="J54" s="22" t="s">
        <v>251</v>
      </c>
      <c r="K54" s="21">
        <v>19171</v>
      </c>
      <c r="L54" s="21" t="s">
        <v>252</v>
      </c>
      <c r="M54" s="22" t="s">
        <v>191</v>
      </c>
      <c r="N54" s="22" t="s">
        <v>253</v>
      </c>
      <c r="O54" s="23" t="s">
        <v>254</v>
      </c>
      <c r="P54" s="24" t="s">
        <v>255</v>
      </c>
    </row>
    <row r="55" spans="1:16" ht="12.75" customHeight="1" thickBot="1">
      <c r="A55" s="12" t="str">
        <f t="shared" si="6"/>
        <v>BAVM 62 </v>
      </c>
      <c r="B55" s="4" t="str">
        <f t="shared" si="7"/>
        <v>I</v>
      </c>
      <c r="C55" s="12">
        <f t="shared" si="8"/>
        <v>49045.3537</v>
      </c>
      <c r="D55" s="3" t="str">
        <f t="shared" si="9"/>
        <v>vis</v>
      </c>
      <c r="E55" s="20">
        <f>VLOOKUP(C55,Active!C$21:E$964,3,FALSE)</f>
        <v>19170.978857208578</v>
      </c>
      <c r="F55" s="4" t="s">
        <v>93</v>
      </c>
      <c r="G55" s="3" t="str">
        <f t="shared" si="10"/>
        <v>49045.3537</v>
      </c>
      <c r="H55" s="12">
        <f t="shared" si="11"/>
        <v>19171</v>
      </c>
      <c r="I55" s="21" t="s">
        <v>256</v>
      </c>
      <c r="J55" s="22" t="s">
        <v>257</v>
      </c>
      <c r="K55" s="21">
        <v>19171</v>
      </c>
      <c r="L55" s="21" t="s">
        <v>258</v>
      </c>
      <c r="M55" s="22" t="s">
        <v>191</v>
      </c>
      <c r="N55" s="22" t="s">
        <v>259</v>
      </c>
      <c r="O55" s="23" t="s">
        <v>254</v>
      </c>
      <c r="P55" s="24" t="s">
        <v>255</v>
      </c>
    </row>
    <row r="56" spans="1:16" ht="12.75" customHeight="1" thickBot="1">
      <c r="A56" s="12" t="str">
        <f t="shared" si="6"/>
        <v>BAVM 117 </v>
      </c>
      <c r="B56" s="4" t="str">
        <f t="shared" si="7"/>
        <v>I</v>
      </c>
      <c r="C56" s="12">
        <f t="shared" si="8"/>
        <v>50862.472800000003</v>
      </c>
      <c r="D56" s="3" t="str">
        <f t="shared" si="9"/>
        <v>vis</v>
      </c>
      <c r="E56" s="20">
        <f>VLOOKUP(C56,Active!C$21:E$964,3,FALSE)</f>
        <v>21505.981751677096</v>
      </c>
      <c r="F56" s="4" t="s">
        <v>93</v>
      </c>
      <c r="G56" s="3" t="str">
        <f t="shared" si="10"/>
        <v>50862.4728</v>
      </c>
      <c r="H56" s="12">
        <f t="shared" si="11"/>
        <v>21506</v>
      </c>
      <c r="I56" s="21" t="s">
        <v>260</v>
      </c>
      <c r="J56" s="22" t="s">
        <v>261</v>
      </c>
      <c r="K56" s="21">
        <v>21506</v>
      </c>
      <c r="L56" s="21" t="s">
        <v>262</v>
      </c>
      <c r="M56" s="22" t="s">
        <v>191</v>
      </c>
      <c r="N56" s="22" t="s">
        <v>263</v>
      </c>
      <c r="O56" s="23" t="s">
        <v>264</v>
      </c>
      <c r="P56" s="24" t="s">
        <v>265</v>
      </c>
    </row>
    <row r="57" spans="1:16" ht="12.75" customHeight="1" thickBot="1">
      <c r="A57" s="12" t="str">
        <f t="shared" si="6"/>
        <v>BAVM 128 </v>
      </c>
      <c r="B57" s="4" t="str">
        <f t="shared" si="7"/>
        <v>I</v>
      </c>
      <c r="C57" s="12">
        <f t="shared" si="8"/>
        <v>51266.361900000004</v>
      </c>
      <c r="D57" s="3" t="str">
        <f t="shared" si="9"/>
        <v>vis</v>
      </c>
      <c r="E57" s="20">
        <f>VLOOKUP(C57,Active!C$21:E$964,3,FALSE)</f>
        <v>22024.980323396627</v>
      </c>
      <c r="F57" s="4" t="s">
        <v>93</v>
      </c>
      <c r="G57" s="3" t="str">
        <f t="shared" si="10"/>
        <v>51266.3619</v>
      </c>
      <c r="H57" s="12">
        <f t="shared" si="11"/>
        <v>22025</v>
      </c>
      <c r="I57" s="21" t="s">
        <v>266</v>
      </c>
      <c r="J57" s="22" t="s">
        <v>267</v>
      </c>
      <c r="K57" s="21">
        <v>22025</v>
      </c>
      <c r="L57" s="21" t="s">
        <v>268</v>
      </c>
      <c r="M57" s="22" t="s">
        <v>191</v>
      </c>
      <c r="N57" s="22" t="s">
        <v>269</v>
      </c>
      <c r="O57" s="23" t="s">
        <v>264</v>
      </c>
      <c r="P57" s="24" t="s">
        <v>270</v>
      </c>
    </row>
    <row r="58" spans="1:16" ht="12.75" customHeight="1" thickBot="1">
      <c r="A58" s="12" t="str">
        <f t="shared" si="6"/>
        <v>BAVM 152 </v>
      </c>
      <c r="B58" s="4" t="str">
        <f t="shared" si="7"/>
        <v>I</v>
      </c>
      <c r="C58" s="12">
        <f t="shared" si="8"/>
        <v>51968.301500000001</v>
      </c>
      <c r="D58" s="3" t="str">
        <f t="shared" si="9"/>
        <v>vis</v>
      </c>
      <c r="E58" s="20">
        <f>VLOOKUP(C58,Active!C$21:E$964,3,FALSE)</f>
        <v>22926.974583289699</v>
      </c>
      <c r="F58" s="4" t="s">
        <v>93</v>
      </c>
      <c r="G58" s="3" t="str">
        <f t="shared" si="10"/>
        <v>51968.3015</v>
      </c>
      <c r="H58" s="12">
        <f t="shared" si="11"/>
        <v>22927</v>
      </c>
      <c r="I58" s="21" t="s">
        <v>277</v>
      </c>
      <c r="J58" s="22" t="s">
        <v>278</v>
      </c>
      <c r="K58" s="21" t="s">
        <v>279</v>
      </c>
      <c r="L58" s="21" t="s">
        <v>280</v>
      </c>
      <c r="M58" s="22" t="s">
        <v>191</v>
      </c>
      <c r="N58" s="22" t="s">
        <v>263</v>
      </c>
      <c r="O58" s="23" t="s">
        <v>281</v>
      </c>
      <c r="P58" s="24" t="s">
        <v>282</v>
      </c>
    </row>
    <row r="59" spans="1:16" ht="12.75" customHeight="1" thickBot="1">
      <c r="A59" s="12" t="str">
        <f t="shared" si="6"/>
        <v>IBVS 5583 </v>
      </c>
      <c r="B59" s="4" t="str">
        <f t="shared" si="7"/>
        <v>I</v>
      </c>
      <c r="C59" s="12">
        <f t="shared" si="8"/>
        <v>52279.587699999996</v>
      </c>
      <c r="D59" s="3" t="str">
        <f t="shared" si="9"/>
        <v>vis</v>
      </c>
      <c r="E59" s="20">
        <f>VLOOKUP(C59,Active!C$21:E$964,3,FALSE)</f>
        <v>23326.978181297171</v>
      </c>
      <c r="F59" s="4" t="s">
        <v>93</v>
      </c>
      <c r="G59" s="3" t="str">
        <f t="shared" si="10"/>
        <v>52279.5877</v>
      </c>
      <c r="H59" s="12">
        <f t="shared" si="11"/>
        <v>23327</v>
      </c>
      <c r="I59" s="21" t="s">
        <v>283</v>
      </c>
      <c r="J59" s="22" t="s">
        <v>284</v>
      </c>
      <c r="K59" s="21" t="s">
        <v>285</v>
      </c>
      <c r="L59" s="21" t="s">
        <v>252</v>
      </c>
      <c r="M59" s="22" t="s">
        <v>191</v>
      </c>
      <c r="N59" s="22" t="s">
        <v>192</v>
      </c>
      <c r="O59" s="23" t="s">
        <v>286</v>
      </c>
      <c r="P59" s="24" t="s">
        <v>287</v>
      </c>
    </row>
    <row r="60" spans="1:16" ht="12.75" customHeight="1" thickBot="1">
      <c r="A60" s="12" t="str">
        <f t="shared" si="6"/>
        <v> JAAVSO 41;122 </v>
      </c>
      <c r="B60" s="4" t="str">
        <f t="shared" si="7"/>
        <v>I</v>
      </c>
      <c r="C60" s="12">
        <f t="shared" si="8"/>
        <v>52384.643300000003</v>
      </c>
      <c r="D60" s="3" t="str">
        <f t="shared" si="9"/>
        <v>vis</v>
      </c>
      <c r="E60" s="20">
        <f>VLOOKUP(C60,Active!C$21:E$964,3,FALSE)</f>
        <v>23461.974907752876</v>
      </c>
      <c r="F60" s="4" t="s">
        <v>93</v>
      </c>
      <c r="G60" s="3" t="str">
        <f t="shared" si="10"/>
        <v>52384.6433</v>
      </c>
      <c r="H60" s="12">
        <f t="shared" si="11"/>
        <v>23462</v>
      </c>
      <c r="I60" s="21" t="s">
        <v>294</v>
      </c>
      <c r="J60" s="22" t="s">
        <v>295</v>
      </c>
      <c r="K60" s="21" t="s">
        <v>296</v>
      </c>
      <c r="L60" s="21" t="s">
        <v>297</v>
      </c>
      <c r="M60" s="22" t="s">
        <v>298</v>
      </c>
      <c r="N60" s="22" t="s">
        <v>93</v>
      </c>
      <c r="O60" s="23" t="s">
        <v>299</v>
      </c>
      <c r="P60" s="23" t="s">
        <v>300</v>
      </c>
    </row>
    <row r="61" spans="1:16" ht="12.75" customHeight="1" thickBot="1">
      <c r="A61" s="12" t="str">
        <f t="shared" si="6"/>
        <v>IBVS 5603 </v>
      </c>
      <c r="B61" s="4" t="str">
        <f t="shared" si="7"/>
        <v>I</v>
      </c>
      <c r="C61" s="12">
        <f t="shared" si="8"/>
        <v>53054.676800000001</v>
      </c>
      <c r="D61" s="3" t="str">
        <f t="shared" si="9"/>
        <v>vis</v>
      </c>
      <c r="E61" s="20">
        <f>VLOOKUP(C61,Active!C$21:E$964,3,FALSE)</f>
        <v>24322.969743969647</v>
      </c>
      <c r="F61" s="4" t="s">
        <v>93</v>
      </c>
      <c r="G61" s="3" t="str">
        <f t="shared" si="10"/>
        <v>53054.6768</v>
      </c>
      <c r="H61" s="12">
        <f t="shared" si="11"/>
        <v>24323</v>
      </c>
      <c r="I61" s="21" t="s">
        <v>301</v>
      </c>
      <c r="J61" s="22" t="s">
        <v>302</v>
      </c>
      <c r="K61" s="21" t="s">
        <v>303</v>
      </c>
      <c r="L61" s="21" t="s">
        <v>304</v>
      </c>
      <c r="M61" s="22" t="s">
        <v>191</v>
      </c>
      <c r="N61" s="22" t="s">
        <v>192</v>
      </c>
      <c r="O61" s="23" t="s">
        <v>299</v>
      </c>
      <c r="P61" s="24" t="s">
        <v>305</v>
      </c>
    </row>
    <row r="62" spans="1:16" ht="12.75" customHeight="1" thickBot="1">
      <c r="A62" s="12" t="str">
        <f t="shared" si="6"/>
        <v>IBVS 5871 </v>
      </c>
      <c r="B62" s="4" t="str">
        <f t="shared" si="7"/>
        <v>I</v>
      </c>
      <c r="C62" s="12">
        <f t="shared" si="8"/>
        <v>54832.873599999999</v>
      </c>
      <c r="D62" s="3" t="str">
        <f t="shared" si="9"/>
        <v>vis</v>
      </c>
      <c r="E62" s="20">
        <f>VLOOKUP(C62,Active!C$21:E$964,3,FALSE)</f>
        <v>26607.957379031457</v>
      </c>
      <c r="F62" s="4" t="s">
        <v>93</v>
      </c>
      <c r="G62" s="3" t="str">
        <f t="shared" si="10"/>
        <v>54832.8736</v>
      </c>
      <c r="H62" s="12">
        <f t="shared" si="11"/>
        <v>26608</v>
      </c>
      <c r="I62" s="21" t="s">
        <v>318</v>
      </c>
      <c r="J62" s="22" t="s">
        <v>319</v>
      </c>
      <c r="K62" s="21" t="s">
        <v>320</v>
      </c>
      <c r="L62" s="21" t="s">
        <v>321</v>
      </c>
      <c r="M62" s="22" t="s">
        <v>298</v>
      </c>
      <c r="N62" s="22" t="s">
        <v>93</v>
      </c>
      <c r="O62" s="23" t="s">
        <v>146</v>
      </c>
      <c r="P62" s="24" t="s">
        <v>322</v>
      </c>
    </row>
    <row r="63" spans="1:16" ht="12.75" customHeight="1" thickBot="1">
      <c r="A63" s="12" t="str">
        <f t="shared" si="6"/>
        <v>OEJV 0160 </v>
      </c>
      <c r="B63" s="4" t="str">
        <f t="shared" si="7"/>
        <v>I</v>
      </c>
      <c r="C63" s="12">
        <f t="shared" si="8"/>
        <v>55627.42426</v>
      </c>
      <c r="D63" s="3" t="str">
        <f t="shared" si="9"/>
        <v>vis</v>
      </c>
      <c r="E63" s="20">
        <f>VLOOKUP(C63,Active!C$21:E$964,3,FALSE)</f>
        <v>27628.957098258372</v>
      </c>
      <c r="F63" s="4" t="s">
        <v>93</v>
      </c>
      <c r="G63" s="3" t="str">
        <f t="shared" si="10"/>
        <v>55627.42426</v>
      </c>
      <c r="H63" s="12">
        <f t="shared" si="11"/>
        <v>27629</v>
      </c>
      <c r="I63" s="21" t="s">
        <v>341</v>
      </c>
      <c r="J63" s="22" t="s">
        <v>342</v>
      </c>
      <c r="K63" s="21" t="s">
        <v>343</v>
      </c>
      <c r="L63" s="21" t="s">
        <v>344</v>
      </c>
      <c r="M63" s="22" t="s">
        <v>298</v>
      </c>
      <c r="N63" s="22" t="s">
        <v>32</v>
      </c>
      <c r="O63" s="23" t="s">
        <v>345</v>
      </c>
      <c r="P63" s="24" t="s">
        <v>346</v>
      </c>
    </row>
    <row r="64" spans="1:16" ht="12.75" customHeight="1" thickBot="1">
      <c r="A64" s="12" t="str">
        <f t="shared" si="6"/>
        <v>OEJV 0160 </v>
      </c>
      <c r="B64" s="4" t="str">
        <f t="shared" si="7"/>
        <v>I</v>
      </c>
      <c r="C64" s="12">
        <f t="shared" si="8"/>
        <v>55627.424339999998</v>
      </c>
      <c r="D64" s="3" t="str">
        <f t="shared" si="9"/>
        <v>vis</v>
      </c>
      <c r="E64" s="20">
        <f>VLOOKUP(C64,Active!C$21:E$964,3,FALSE)</f>
        <v>27628.957201058583</v>
      </c>
      <c r="F64" s="4" t="s">
        <v>93</v>
      </c>
      <c r="G64" s="3" t="str">
        <f t="shared" si="10"/>
        <v>55627.42434</v>
      </c>
      <c r="H64" s="12">
        <f t="shared" si="11"/>
        <v>27629</v>
      </c>
      <c r="I64" s="21" t="s">
        <v>347</v>
      </c>
      <c r="J64" s="22" t="s">
        <v>348</v>
      </c>
      <c r="K64" s="21" t="s">
        <v>343</v>
      </c>
      <c r="L64" s="21" t="s">
        <v>349</v>
      </c>
      <c r="M64" s="22" t="s">
        <v>298</v>
      </c>
      <c r="N64" s="22" t="s">
        <v>93</v>
      </c>
      <c r="O64" s="23" t="s">
        <v>345</v>
      </c>
      <c r="P64" s="24" t="s">
        <v>346</v>
      </c>
    </row>
    <row r="65" spans="1:16" ht="12.75" customHeight="1" thickBot="1">
      <c r="A65" s="12" t="str">
        <f t="shared" si="6"/>
        <v>OEJV 0160 </v>
      </c>
      <c r="B65" s="4" t="str">
        <f t="shared" si="7"/>
        <v>I</v>
      </c>
      <c r="C65" s="12">
        <f t="shared" si="8"/>
        <v>55627.42439</v>
      </c>
      <c r="D65" s="3" t="str">
        <f t="shared" si="9"/>
        <v>vis</v>
      </c>
      <c r="E65" s="20">
        <f>VLOOKUP(C65,Active!C$21:E$964,3,FALSE)</f>
        <v>27628.95726530872</v>
      </c>
      <c r="F65" s="4" t="s">
        <v>93</v>
      </c>
      <c r="G65" s="3" t="str">
        <f t="shared" si="10"/>
        <v>55627.42439</v>
      </c>
      <c r="H65" s="12">
        <f t="shared" si="11"/>
        <v>27629</v>
      </c>
      <c r="I65" s="21" t="s">
        <v>350</v>
      </c>
      <c r="J65" s="22" t="s">
        <v>348</v>
      </c>
      <c r="K65" s="21" t="s">
        <v>343</v>
      </c>
      <c r="L65" s="21" t="s">
        <v>351</v>
      </c>
      <c r="M65" s="22" t="s">
        <v>298</v>
      </c>
      <c r="N65" s="22" t="s">
        <v>352</v>
      </c>
      <c r="O65" s="23" t="s">
        <v>345</v>
      </c>
      <c r="P65" s="24" t="s">
        <v>346</v>
      </c>
    </row>
    <row r="66" spans="1:16" ht="12.75" customHeight="1" thickBot="1">
      <c r="A66" s="12" t="str">
        <f t="shared" si="6"/>
        <v>OEJV 0160 </v>
      </c>
      <c r="B66" s="4" t="str">
        <f t="shared" si="7"/>
        <v>I</v>
      </c>
      <c r="C66" s="12">
        <f t="shared" si="8"/>
        <v>55627.42467</v>
      </c>
      <c r="D66" s="3" t="str">
        <f t="shared" si="9"/>
        <v>vis</v>
      </c>
      <c r="E66" s="20">
        <f>VLOOKUP(C66,Active!C$21:E$964,3,FALSE)</f>
        <v>27628.95762510947</v>
      </c>
      <c r="F66" s="4" t="s">
        <v>93</v>
      </c>
      <c r="G66" s="3" t="str">
        <f t="shared" si="10"/>
        <v>55627.42467</v>
      </c>
      <c r="H66" s="12">
        <f t="shared" si="11"/>
        <v>27629</v>
      </c>
      <c r="I66" s="21" t="s">
        <v>353</v>
      </c>
      <c r="J66" s="22" t="s">
        <v>348</v>
      </c>
      <c r="K66" s="21" t="s">
        <v>343</v>
      </c>
      <c r="L66" s="21" t="s">
        <v>354</v>
      </c>
      <c r="M66" s="22" t="s">
        <v>298</v>
      </c>
      <c r="N66" s="22" t="s">
        <v>62</v>
      </c>
      <c r="O66" s="23" t="s">
        <v>345</v>
      </c>
      <c r="P66" s="24" t="s">
        <v>346</v>
      </c>
    </row>
    <row r="67" spans="1:16" ht="12.75" customHeight="1" thickBot="1">
      <c r="A67" s="12" t="str">
        <f t="shared" si="6"/>
        <v>IBVS 5992 </v>
      </c>
      <c r="B67" s="4" t="str">
        <f t="shared" si="7"/>
        <v>I</v>
      </c>
      <c r="C67" s="12">
        <f t="shared" si="8"/>
        <v>55640.654999999999</v>
      </c>
      <c r="D67" s="3" t="str">
        <f t="shared" si="9"/>
        <v>vis</v>
      </c>
      <c r="E67" s="20">
        <f>VLOOKUP(C67,Active!C$21:E$964,3,FALSE)</f>
        <v>27645.958634479062</v>
      </c>
      <c r="F67" s="4" t="s">
        <v>93</v>
      </c>
      <c r="G67" s="3" t="str">
        <f t="shared" si="10"/>
        <v>55640.6550</v>
      </c>
      <c r="H67" s="12">
        <f t="shared" si="11"/>
        <v>27646</v>
      </c>
      <c r="I67" s="21" t="s">
        <v>355</v>
      </c>
      <c r="J67" s="22" t="s">
        <v>356</v>
      </c>
      <c r="K67" s="21" t="s">
        <v>357</v>
      </c>
      <c r="L67" s="21" t="s">
        <v>358</v>
      </c>
      <c r="M67" s="22" t="s">
        <v>298</v>
      </c>
      <c r="N67" s="22" t="s">
        <v>93</v>
      </c>
      <c r="O67" s="23" t="s">
        <v>146</v>
      </c>
      <c r="P67" s="24" t="s">
        <v>359</v>
      </c>
    </row>
    <row r="68" spans="1:16" ht="12.75" customHeight="1" thickBot="1">
      <c r="A68" s="12" t="str">
        <f t="shared" si="6"/>
        <v>OEJV 0160 </v>
      </c>
      <c r="B68" s="4" t="str">
        <f t="shared" si="7"/>
        <v>I</v>
      </c>
      <c r="C68" s="12">
        <f t="shared" si="8"/>
        <v>55882.674120000003</v>
      </c>
      <c r="D68" s="3" t="str">
        <f t="shared" si="9"/>
        <v>vis</v>
      </c>
      <c r="E68" s="20">
        <f>VLOOKUP(C68,Active!C$21:E$964,3,FALSE)</f>
        <v>27956.953849771628</v>
      </c>
      <c r="F68" s="4" t="s">
        <v>93</v>
      </c>
      <c r="G68" s="3" t="str">
        <f t="shared" si="10"/>
        <v>55882.67412</v>
      </c>
      <c r="H68" s="12">
        <f t="shared" si="11"/>
        <v>27957</v>
      </c>
      <c r="I68" s="21" t="s">
        <v>360</v>
      </c>
      <c r="J68" s="22" t="s">
        <v>361</v>
      </c>
      <c r="K68" s="21" t="s">
        <v>362</v>
      </c>
      <c r="L68" s="21" t="s">
        <v>363</v>
      </c>
      <c r="M68" s="22" t="s">
        <v>298</v>
      </c>
      <c r="N68" s="22" t="s">
        <v>85</v>
      </c>
      <c r="O68" s="23" t="s">
        <v>364</v>
      </c>
      <c r="P68" s="24" t="s">
        <v>346</v>
      </c>
    </row>
    <row r="69" spans="1:16" ht="12.75" customHeight="1" thickBot="1">
      <c r="A69" s="12" t="str">
        <f t="shared" si="6"/>
        <v>BAVM 238 </v>
      </c>
      <c r="B69" s="4" t="str">
        <f t="shared" si="7"/>
        <v>I</v>
      </c>
      <c r="C69" s="12">
        <f t="shared" si="8"/>
        <v>56743.373399999997</v>
      </c>
      <c r="D69" s="3" t="str">
        <f t="shared" si="9"/>
        <v>CCD</v>
      </c>
      <c r="E69" s="20">
        <f>VLOOKUP(C69,Active!C$21:E$964,3,FALSE)</f>
        <v>29062.954722288432</v>
      </c>
      <c r="F69" s="4" t="str">
        <f>LEFT(M69,1)</f>
        <v>C</v>
      </c>
      <c r="G69" s="3" t="str">
        <f t="shared" si="10"/>
        <v>56743.3734</v>
      </c>
      <c r="H69" s="12">
        <f t="shared" si="11"/>
        <v>29063</v>
      </c>
      <c r="I69" s="21" t="s">
        <v>371</v>
      </c>
      <c r="J69" s="22" t="s">
        <v>372</v>
      </c>
      <c r="K69" s="21" t="s">
        <v>373</v>
      </c>
      <c r="L69" s="21" t="s">
        <v>374</v>
      </c>
      <c r="M69" s="22" t="s">
        <v>298</v>
      </c>
      <c r="N69" s="22">
        <v>0</v>
      </c>
      <c r="O69" s="23" t="s">
        <v>254</v>
      </c>
      <c r="P69" s="24" t="s">
        <v>375</v>
      </c>
    </row>
    <row r="70" spans="1:16" ht="12.75" customHeight="1" thickBot="1">
      <c r="A70" s="12" t="str">
        <f t="shared" si="6"/>
        <v> SAC 24 </v>
      </c>
      <c r="B70" s="4" t="str">
        <f t="shared" si="7"/>
        <v>I</v>
      </c>
      <c r="C70" s="12">
        <f t="shared" si="8"/>
        <v>34126.336000000003</v>
      </c>
      <c r="D70" s="3" t="str">
        <f t="shared" si="9"/>
        <v>vis</v>
      </c>
      <c r="E70" s="20">
        <f>VLOOKUP(C70,Active!C$21:E$964,3,FALSE)</f>
        <v>1.2850026745296482E-3</v>
      </c>
      <c r="F70" s="4" t="s">
        <v>93</v>
      </c>
      <c r="G70" s="3" t="str">
        <f t="shared" si="10"/>
        <v>34126.336</v>
      </c>
      <c r="H70" s="12">
        <f t="shared" si="11"/>
        <v>0</v>
      </c>
      <c r="I70" s="21" t="s">
        <v>102</v>
      </c>
      <c r="J70" s="22" t="s">
        <v>103</v>
      </c>
      <c r="K70" s="21">
        <v>0</v>
      </c>
      <c r="L70" s="21" t="s">
        <v>104</v>
      </c>
      <c r="M70" s="22" t="s">
        <v>99</v>
      </c>
      <c r="N70" s="22"/>
      <c r="O70" s="23" t="s">
        <v>100</v>
      </c>
      <c r="P70" s="23" t="s">
        <v>105</v>
      </c>
    </row>
    <row r="71" spans="1:16" ht="12.75" customHeight="1" thickBot="1">
      <c r="A71" s="12" t="str">
        <f t="shared" si="6"/>
        <v> CNJO 7.2 </v>
      </c>
      <c r="B71" s="4" t="str">
        <f t="shared" si="7"/>
        <v>I</v>
      </c>
      <c r="C71" s="12">
        <f t="shared" si="8"/>
        <v>42010.366000000002</v>
      </c>
      <c r="D71" s="3" t="str">
        <f t="shared" si="9"/>
        <v>vis</v>
      </c>
      <c r="E71" s="20">
        <f>VLOOKUP(C71,Active!C$21:E$964,3,FALSE)</f>
        <v>10131.000882154336</v>
      </c>
      <c r="F71" s="4" t="s">
        <v>93</v>
      </c>
      <c r="G71" s="3" t="str">
        <f t="shared" si="10"/>
        <v>42010.366</v>
      </c>
      <c r="H71" s="12">
        <f t="shared" si="11"/>
        <v>10131</v>
      </c>
      <c r="I71" s="21" t="s">
        <v>189</v>
      </c>
      <c r="J71" s="22" t="s">
        <v>190</v>
      </c>
      <c r="K71" s="21">
        <v>10131</v>
      </c>
      <c r="L71" s="21" t="s">
        <v>104</v>
      </c>
      <c r="M71" s="22" t="s">
        <v>191</v>
      </c>
      <c r="N71" s="22" t="s">
        <v>192</v>
      </c>
      <c r="O71" s="23" t="s">
        <v>193</v>
      </c>
      <c r="P71" s="23" t="s">
        <v>194</v>
      </c>
    </row>
    <row r="72" spans="1:16" ht="12.75" customHeight="1" thickBot="1">
      <c r="A72" s="12" t="str">
        <f t="shared" si="6"/>
        <v>VSB 39 </v>
      </c>
      <c r="B72" s="4" t="str">
        <f t="shared" si="7"/>
        <v>I</v>
      </c>
      <c r="C72" s="12">
        <f t="shared" si="8"/>
        <v>51951.181900000003</v>
      </c>
      <c r="D72" s="3" t="str">
        <f t="shared" si="9"/>
        <v>vis</v>
      </c>
      <c r="E72" s="20">
        <f>VLOOKUP(C72,Active!C$21:E$964,3,FALSE)</f>
        <v>22904.975851587336</v>
      </c>
      <c r="F72" s="4" t="s">
        <v>93</v>
      </c>
      <c r="G72" s="3" t="str">
        <f t="shared" si="10"/>
        <v>51951.1819</v>
      </c>
      <c r="H72" s="12">
        <f t="shared" si="11"/>
        <v>22905</v>
      </c>
      <c r="I72" s="21" t="s">
        <v>271</v>
      </c>
      <c r="J72" s="22" t="s">
        <v>272</v>
      </c>
      <c r="K72" s="21" t="s">
        <v>273</v>
      </c>
      <c r="L72" s="21" t="s">
        <v>274</v>
      </c>
      <c r="M72" s="22" t="s">
        <v>191</v>
      </c>
      <c r="N72" s="22" t="s">
        <v>192</v>
      </c>
      <c r="O72" s="23" t="s">
        <v>275</v>
      </c>
      <c r="P72" s="24" t="s">
        <v>276</v>
      </c>
    </row>
    <row r="73" spans="1:16" ht="12.75" customHeight="1" thickBot="1">
      <c r="A73" s="12" t="str">
        <f t="shared" si="6"/>
        <v>VSB 40 </v>
      </c>
      <c r="B73" s="4" t="str">
        <f t="shared" si="7"/>
        <v>I</v>
      </c>
      <c r="C73" s="12">
        <f t="shared" si="8"/>
        <v>52302.153599999998</v>
      </c>
      <c r="D73" s="3" t="str">
        <f t="shared" si="9"/>
        <v>vis</v>
      </c>
      <c r="E73" s="20">
        <f>VLOOKUP(C73,Active!C$21:E$964,3,FALSE)</f>
        <v>23355.975423038941</v>
      </c>
      <c r="F73" s="4" t="s">
        <v>93</v>
      </c>
      <c r="G73" s="3" t="str">
        <f t="shared" si="10"/>
        <v>52302.1536</v>
      </c>
      <c r="H73" s="12">
        <f t="shared" si="11"/>
        <v>23356</v>
      </c>
      <c r="I73" s="21" t="s">
        <v>288</v>
      </c>
      <c r="J73" s="22" t="s">
        <v>289</v>
      </c>
      <c r="K73" s="21" t="s">
        <v>290</v>
      </c>
      <c r="L73" s="21" t="s">
        <v>291</v>
      </c>
      <c r="M73" s="22" t="s">
        <v>191</v>
      </c>
      <c r="N73" s="22" t="s">
        <v>192</v>
      </c>
      <c r="O73" s="23" t="s">
        <v>292</v>
      </c>
      <c r="P73" s="24" t="s">
        <v>293</v>
      </c>
    </row>
    <row r="74" spans="1:16" ht="12.75" customHeight="1" thickBot="1">
      <c r="A74" s="12" t="str">
        <f t="shared" si="6"/>
        <v>VSB 43 </v>
      </c>
      <c r="B74" s="4" t="str">
        <f t="shared" si="7"/>
        <v>I</v>
      </c>
      <c r="C74" s="12">
        <f t="shared" si="8"/>
        <v>53071.019800000002</v>
      </c>
      <c r="D74" s="3" t="str">
        <f t="shared" si="9"/>
        <v>vis</v>
      </c>
      <c r="E74" s="20">
        <f>VLOOKUP(C74,Active!C$21:E$964,3,FALSE)</f>
        <v>24343.970542598807</v>
      </c>
      <c r="F74" s="4" t="s">
        <v>93</v>
      </c>
      <c r="G74" s="3" t="str">
        <f t="shared" si="10"/>
        <v>53071.0198</v>
      </c>
      <c r="H74" s="12">
        <f t="shared" si="11"/>
        <v>24344</v>
      </c>
      <c r="I74" s="21" t="s">
        <v>306</v>
      </c>
      <c r="J74" s="22" t="s">
        <v>307</v>
      </c>
      <c r="K74" s="21" t="s">
        <v>308</v>
      </c>
      <c r="L74" s="21" t="s">
        <v>309</v>
      </c>
      <c r="M74" s="22" t="s">
        <v>191</v>
      </c>
      <c r="N74" s="22" t="s">
        <v>192</v>
      </c>
      <c r="O74" s="23" t="s">
        <v>310</v>
      </c>
      <c r="P74" s="24" t="s">
        <v>311</v>
      </c>
    </row>
    <row r="75" spans="1:16" ht="12.75" customHeight="1" thickBot="1">
      <c r="A75" s="12" t="str">
        <f t="shared" ref="A75:A80" si="12">P75</f>
        <v>VSB 45 </v>
      </c>
      <c r="B75" s="4" t="str">
        <f t="shared" ref="B75:B80" si="13">IF(H75=INT(H75),"I","II")</f>
        <v>I</v>
      </c>
      <c r="C75" s="12">
        <f t="shared" ref="C75:C80" si="14">1*G75</f>
        <v>53776.075700000001</v>
      </c>
      <c r="D75" s="3" t="str">
        <f t="shared" ref="D75:D80" si="15">VLOOKUP(F75,I$1:J$5,2,FALSE)</f>
        <v>vis</v>
      </c>
      <c r="E75" s="20">
        <f>VLOOKUP(C75,Active!C$21:E$964,3,FALSE)</f>
        <v>25249.969256311135</v>
      </c>
      <c r="F75" s="4" t="s">
        <v>93</v>
      </c>
      <c r="G75" s="3" t="str">
        <f t="shared" ref="G75:G80" si="16">MID(I75,3,LEN(I75)-3)</f>
        <v>53776.0757</v>
      </c>
      <c r="H75" s="12">
        <f t="shared" ref="H75:H80" si="17">1*K75</f>
        <v>25250</v>
      </c>
      <c r="I75" s="21" t="s">
        <v>312</v>
      </c>
      <c r="J75" s="22" t="s">
        <v>313</v>
      </c>
      <c r="K75" s="21" t="s">
        <v>314</v>
      </c>
      <c r="L75" s="21" t="s">
        <v>315</v>
      </c>
      <c r="M75" s="22" t="s">
        <v>191</v>
      </c>
      <c r="N75" s="22" t="s">
        <v>192</v>
      </c>
      <c r="O75" s="23" t="s">
        <v>316</v>
      </c>
      <c r="P75" s="24" t="s">
        <v>317</v>
      </c>
    </row>
    <row r="76" spans="1:16" ht="12.75" customHeight="1" thickBot="1">
      <c r="A76" s="12" t="str">
        <f t="shared" si="12"/>
        <v>VSB 50 </v>
      </c>
      <c r="B76" s="4" t="str">
        <f t="shared" si="13"/>
        <v>I</v>
      </c>
      <c r="C76" s="12">
        <f t="shared" si="14"/>
        <v>54863.2255</v>
      </c>
      <c r="D76" s="3" t="str">
        <f t="shared" si="15"/>
        <v>vis</v>
      </c>
      <c r="E76" s="20">
        <f>VLOOKUP(C76,Active!C$21:E$964,3,FALSE)</f>
        <v>26646.959651558678</v>
      </c>
      <c r="F76" s="4" t="s">
        <v>93</v>
      </c>
      <c r="G76" s="3" t="str">
        <f t="shared" si="16"/>
        <v>54863.2255</v>
      </c>
      <c r="H76" s="12">
        <f t="shared" si="17"/>
        <v>26647</v>
      </c>
      <c r="I76" s="21" t="s">
        <v>323</v>
      </c>
      <c r="J76" s="22" t="s">
        <v>324</v>
      </c>
      <c r="K76" s="21" t="s">
        <v>325</v>
      </c>
      <c r="L76" s="21" t="s">
        <v>326</v>
      </c>
      <c r="M76" s="22" t="s">
        <v>298</v>
      </c>
      <c r="N76" s="22" t="s">
        <v>93</v>
      </c>
      <c r="O76" s="23" t="s">
        <v>327</v>
      </c>
      <c r="P76" s="24" t="s">
        <v>328</v>
      </c>
    </row>
    <row r="77" spans="1:16" ht="12.75" customHeight="1" thickBot="1">
      <c r="A77" s="12" t="str">
        <f t="shared" si="12"/>
        <v>VSB 53 </v>
      </c>
      <c r="B77" s="4" t="str">
        <f t="shared" si="13"/>
        <v>I</v>
      </c>
      <c r="C77" s="12">
        <f t="shared" si="14"/>
        <v>55572.170899999997</v>
      </c>
      <c r="D77" s="3" t="str">
        <f t="shared" si="15"/>
        <v>vis</v>
      </c>
      <c r="E77" s="20">
        <f>VLOOKUP(C77,Active!C$21:E$964,3,FALSE)</f>
        <v>27557.956383154386</v>
      </c>
      <c r="F77" s="4" t="s">
        <v>93</v>
      </c>
      <c r="G77" s="3" t="str">
        <f t="shared" si="16"/>
        <v>55572.1709</v>
      </c>
      <c r="H77" s="12">
        <f t="shared" si="17"/>
        <v>27558</v>
      </c>
      <c r="I77" s="21" t="s">
        <v>329</v>
      </c>
      <c r="J77" s="22" t="s">
        <v>330</v>
      </c>
      <c r="K77" s="21" t="s">
        <v>331</v>
      </c>
      <c r="L77" s="21" t="s">
        <v>332</v>
      </c>
      <c r="M77" s="22" t="s">
        <v>298</v>
      </c>
      <c r="N77" s="22" t="s">
        <v>93</v>
      </c>
      <c r="O77" s="23" t="s">
        <v>333</v>
      </c>
      <c r="P77" s="24" t="s">
        <v>334</v>
      </c>
    </row>
    <row r="78" spans="1:16" ht="12.75" customHeight="1" thickBot="1">
      <c r="A78" s="12" t="str">
        <f t="shared" si="12"/>
        <v>VSB 53 </v>
      </c>
      <c r="B78" s="4" t="str">
        <f t="shared" si="13"/>
        <v>I</v>
      </c>
      <c r="C78" s="12">
        <f t="shared" si="14"/>
        <v>55576.061600000001</v>
      </c>
      <c r="D78" s="3" t="str">
        <f t="shared" si="15"/>
        <v>vis</v>
      </c>
      <c r="E78" s="20">
        <f>VLOOKUP(C78,Active!C$21:E$964,3,FALSE)</f>
        <v>27562.955943040975</v>
      </c>
      <c r="F78" s="4" t="s">
        <v>93</v>
      </c>
      <c r="G78" s="3" t="str">
        <f t="shared" si="16"/>
        <v>55576.0616</v>
      </c>
      <c r="H78" s="12">
        <f t="shared" si="17"/>
        <v>27563</v>
      </c>
      <c r="I78" s="21" t="s">
        <v>335</v>
      </c>
      <c r="J78" s="22" t="s">
        <v>336</v>
      </c>
      <c r="K78" s="21" t="s">
        <v>337</v>
      </c>
      <c r="L78" s="21" t="s">
        <v>338</v>
      </c>
      <c r="M78" s="22" t="s">
        <v>298</v>
      </c>
      <c r="N78" s="22" t="s">
        <v>339</v>
      </c>
      <c r="O78" s="23" t="s">
        <v>340</v>
      </c>
      <c r="P78" s="24" t="s">
        <v>334</v>
      </c>
    </row>
    <row r="79" spans="1:16" ht="12.75" customHeight="1" thickBot="1">
      <c r="A79" s="12" t="str">
        <f t="shared" si="12"/>
        <v>VSB 55 </v>
      </c>
      <c r="B79" s="4" t="str">
        <f t="shared" si="13"/>
        <v>II</v>
      </c>
      <c r="C79" s="12">
        <f t="shared" si="14"/>
        <v>55978.000699999997</v>
      </c>
      <c r="D79" s="3" t="str">
        <f t="shared" si="15"/>
        <v>CCD</v>
      </c>
      <c r="E79" s="20">
        <f>VLOOKUP(C79,Active!C$21:E$964,3,FALSE)</f>
        <v>28079.448759554794</v>
      </c>
      <c r="F79" s="4" t="str">
        <f>LEFT(M79,1)</f>
        <v>C</v>
      </c>
      <c r="G79" s="3" t="str">
        <f t="shared" si="16"/>
        <v>55978.0007</v>
      </c>
      <c r="H79" s="12">
        <f t="shared" si="17"/>
        <v>28079.5</v>
      </c>
      <c r="I79" s="21" t="s">
        <v>365</v>
      </c>
      <c r="J79" s="22" t="s">
        <v>366</v>
      </c>
      <c r="K79" s="21" t="s">
        <v>367</v>
      </c>
      <c r="L79" s="21" t="s">
        <v>368</v>
      </c>
      <c r="M79" s="22" t="s">
        <v>298</v>
      </c>
      <c r="N79" s="22" t="s">
        <v>369</v>
      </c>
      <c r="O79" s="23" t="s">
        <v>340</v>
      </c>
      <c r="P79" s="24" t="s">
        <v>370</v>
      </c>
    </row>
    <row r="80" spans="1:16" ht="12.75" customHeight="1" thickBot="1">
      <c r="A80" s="12" t="str">
        <f t="shared" si="12"/>
        <v>BAVM 241 (=IBVS 6157) </v>
      </c>
      <c r="B80" s="4" t="str">
        <f t="shared" si="13"/>
        <v>I</v>
      </c>
      <c r="C80" s="12">
        <f t="shared" si="14"/>
        <v>57090.454100000003</v>
      </c>
      <c r="D80" s="3" t="str">
        <f t="shared" si="15"/>
        <v>CCD</v>
      </c>
      <c r="E80" s="20">
        <f>VLOOKUP(C80,Active!C$21:E$964,3,FALSE)</f>
        <v>29508.954348352665</v>
      </c>
      <c r="F80" s="4" t="str">
        <f>LEFT(M80,1)</f>
        <v>C</v>
      </c>
      <c r="G80" s="3" t="str">
        <f t="shared" si="16"/>
        <v>57090.4541</v>
      </c>
      <c r="H80" s="12">
        <f t="shared" si="17"/>
        <v>29509</v>
      </c>
      <c r="I80" s="21" t="s">
        <v>376</v>
      </c>
      <c r="J80" s="22" t="s">
        <v>377</v>
      </c>
      <c r="K80" s="21">
        <v>29509</v>
      </c>
      <c r="L80" s="21" t="s">
        <v>378</v>
      </c>
      <c r="M80" s="22" t="s">
        <v>298</v>
      </c>
      <c r="N80" s="22">
        <v>0</v>
      </c>
      <c r="O80" s="23" t="s">
        <v>254</v>
      </c>
      <c r="P80" s="24" t="s">
        <v>379</v>
      </c>
    </row>
    <row r="81" spans="2:6">
      <c r="B81" s="4"/>
      <c r="E81" s="20"/>
      <c r="F81" s="4"/>
    </row>
    <row r="82" spans="2:6">
      <c r="B82" s="4"/>
      <c r="E82" s="20"/>
      <c r="F82" s="4"/>
    </row>
    <row r="83" spans="2:6">
      <c r="B83" s="4"/>
      <c r="E83" s="20"/>
      <c r="F83" s="4"/>
    </row>
    <row r="84" spans="2:6">
      <c r="B84" s="4"/>
      <c r="E84" s="20"/>
      <c r="F84" s="4"/>
    </row>
    <row r="85" spans="2:6">
      <c r="B85" s="4"/>
      <c r="E85" s="20"/>
      <c r="F85" s="4"/>
    </row>
    <row r="86" spans="2:6">
      <c r="B86" s="4"/>
      <c r="E86" s="20"/>
      <c r="F86" s="4"/>
    </row>
    <row r="87" spans="2:6">
      <c r="B87" s="4"/>
      <c r="E87" s="20"/>
      <c r="F87" s="4"/>
    </row>
    <row r="88" spans="2:6">
      <c r="B88" s="4"/>
      <c r="E88" s="20"/>
      <c r="F88" s="4"/>
    </row>
    <row r="89" spans="2:6">
      <c r="B89" s="4"/>
      <c r="E89" s="20"/>
      <c r="F89" s="4"/>
    </row>
    <row r="90" spans="2:6">
      <c r="B90" s="4"/>
      <c r="E90" s="20"/>
      <c r="F90" s="4"/>
    </row>
    <row r="91" spans="2:6">
      <c r="B91" s="4"/>
      <c r="E91" s="20"/>
      <c r="F91" s="4"/>
    </row>
    <row r="92" spans="2:6">
      <c r="B92" s="4"/>
      <c r="E92" s="20"/>
      <c r="F92" s="4"/>
    </row>
    <row r="93" spans="2:6">
      <c r="B93" s="4"/>
      <c r="E93" s="20"/>
      <c r="F93" s="4"/>
    </row>
    <row r="94" spans="2:6">
      <c r="B94" s="4"/>
      <c r="E94" s="20"/>
      <c r="F94" s="4"/>
    </row>
    <row r="95" spans="2:6">
      <c r="B95" s="4"/>
      <c r="E95" s="20"/>
      <c r="F95" s="4"/>
    </row>
    <row r="96" spans="2:6">
      <c r="B96" s="4"/>
      <c r="E96" s="20"/>
      <c r="F96" s="4"/>
    </row>
    <row r="97" spans="2:6">
      <c r="B97" s="4"/>
      <c r="E97" s="20"/>
      <c r="F97" s="4"/>
    </row>
    <row r="98" spans="2:6">
      <c r="B98" s="4"/>
      <c r="E98" s="20"/>
      <c r="F98" s="4"/>
    </row>
    <row r="99" spans="2:6">
      <c r="B99" s="4"/>
      <c r="E99" s="20"/>
      <c r="F99" s="4"/>
    </row>
    <row r="100" spans="2:6">
      <c r="B100" s="4"/>
      <c r="E100" s="20"/>
      <c r="F100" s="4"/>
    </row>
    <row r="101" spans="2:6">
      <c r="B101" s="4"/>
      <c r="E101" s="20"/>
      <c r="F101" s="4"/>
    </row>
    <row r="102" spans="2:6">
      <c r="B102" s="4"/>
      <c r="E102" s="20"/>
      <c r="F102" s="4"/>
    </row>
    <row r="103" spans="2:6">
      <c r="B103" s="4"/>
      <c r="E103" s="20"/>
      <c r="F103" s="4"/>
    </row>
    <row r="104" spans="2:6">
      <c r="B104" s="4"/>
      <c r="E104" s="20"/>
      <c r="F104" s="4"/>
    </row>
    <row r="105" spans="2:6">
      <c r="B105" s="4"/>
      <c r="E105" s="20"/>
      <c r="F105" s="4"/>
    </row>
    <row r="106" spans="2:6">
      <c r="B106" s="4"/>
      <c r="E106" s="20"/>
      <c r="F106" s="4"/>
    </row>
    <row r="107" spans="2:6">
      <c r="B107" s="4"/>
      <c r="E107" s="20"/>
      <c r="F107" s="4"/>
    </row>
    <row r="108" spans="2:6">
      <c r="B108" s="4"/>
      <c r="E108" s="20"/>
      <c r="F108" s="4"/>
    </row>
    <row r="109" spans="2:6">
      <c r="B109" s="4"/>
      <c r="E109" s="20"/>
      <c r="F109" s="4"/>
    </row>
    <row r="110" spans="2:6">
      <c r="B110" s="4"/>
      <c r="E110" s="20"/>
      <c r="F110" s="4"/>
    </row>
    <row r="111" spans="2:6">
      <c r="B111" s="4"/>
      <c r="E111" s="20"/>
      <c r="F111" s="4"/>
    </row>
    <row r="112" spans="2:6">
      <c r="B112" s="4"/>
      <c r="E112" s="20"/>
      <c r="F112" s="4"/>
    </row>
    <row r="113" spans="2:6">
      <c r="B113" s="4"/>
      <c r="E113" s="20"/>
      <c r="F113" s="4"/>
    </row>
    <row r="114" spans="2:6">
      <c r="B114" s="4"/>
      <c r="E114" s="20"/>
      <c r="F114" s="4"/>
    </row>
    <row r="115" spans="2:6">
      <c r="B115" s="4"/>
      <c r="E115" s="20"/>
      <c r="F115" s="4"/>
    </row>
    <row r="116" spans="2:6">
      <c r="B116" s="4"/>
      <c r="E116" s="20"/>
      <c r="F116" s="4"/>
    </row>
    <row r="117" spans="2:6">
      <c r="B117" s="4"/>
      <c r="E117" s="20"/>
      <c r="F117" s="4"/>
    </row>
    <row r="118" spans="2:6">
      <c r="B118" s="4"/>
      <c r="E118" s="20"/>
      <c r="F118" s="4"/>
    </row>
    <row r="119" spans="2:6">
      <c r="B119" s="4"/>
      <c r="E119" s="20"/>
      <c r="F119" s="4"/>
    </row>
    <row r="120" spans="2:6">
      <c r="B120" s="4"/>
      <c r="E120" s="20"/>
      <c r="F120" s="4"/>
    </row>
    <row r="121" spans="2:6">
      <c r="B121" s="4"/>
      <c r="E121" s="20"/>
      <c r="F121" s="4"/>
    </row>
    <row r="122" spans="2:6">
      <c r="B122" s="4"/>
      <c r="E122" s="20"/>
      <c r="F122" s="4"/>
    </row>
    <row r="123" spans="2:6">
      <c r="B123" s="4"/>
      <c r="E123" s="20"/>
      <c r="F123" s="4"/>
    </row>
    <row r="124" spans="2:6">
      <c r="B124" s="4"/>
      <c r="E124" s="20"/>
      <c r="F124" s="4"/>
    </row>
    <row r="125" spans="2:6">
      <c r="B125" s="4"/>
      <c r="E125" s="20"/>
      <c r="F125" s="4"/>
    </row>
    <row r="126" spans="2:6">
      <c r="B126" s="4"/>
      <c r="E126" s="20"/>
      <c r="F126" s="4"/>
    </row>
    <row r="127" spans="2:6">
      <c r="B127" s="4"/>
      <c r="E127" s="20"/>
      <c r="F127" s="4"/>
    </row>
    <row r="128" spans="2:6">
      <c r="B128" s="4"/>
      <c r="E128" s="20"/>
      <c r="F128" s="4"/>
    </row>
    <row r="129" spans="2:6">
      <c r="B129" s="4"/>
      <c r="E129" s="20"/>
      <c r="F129" s="4"/>
    </row>
    <row r="130" spans="2:6">
      <c r="B130" s="4"/>
      <c r="E130" s="20"/>
      <c r="F130" s="4"/>
    </row>
    <row r="131" spans="2:6">
      <c r="B131" s="4"/>
      <c r="E131" s="20"/>
      <c r="F131" s="4"/>
    </row>
    <row r="132" spans="2:6">
      <c r="B132" s="4"/>
      <c r="E132" s="20"/>
      <c r="F132" s="4"/>
    </row>
    <row r="133" spans="2:6">
      <c r="B133" s="4"/>
      <c r="E133" s="20"/>
      <c r="F133" s="4"/>
    </row>
    <row r="134" spans="2:6">
      <c r="B134" s="4"/>
      <c r="E134" s="20"/>
      <c r="F134" s="4"/>
    </row>
    <row r="135" spans="2:6">
      <c r="B135" s="4"/>
      <c r="E135" s="20"/>
      <c r="F135" s="4"/>
    </row>
    <row r="136" spans="2:6">
      <c r="B136" s="4"/>
      <c r="E136" s="20"/>
      <c r="F136" s="4"/>
    </row>
    <row r="137" spans="2:6">
      <c r="B137" s="4"/>
      <c r="E137" s="20"/>
      <c r="F137" s="4"/>
    </row>
    <row r="138" spans="2:6">
      <c r="B138" s="4"/>
      <c r="F138" s="4"/>
    </row>
    <row r="139" spans="2:6">
      <c r="B139" s="4"/>
      <c r="F139" s="4"/>
    </row>
    <row r="140" spans="2:6">
      <c r="B140" s="4"/>
      <c r="F140" s="4"/>
    </row>
    <row r="141" spans="2:6">
      <c r="B141" s="4"/>
      <c r="F141" s="4"/>
    </row>
    <row r="142" spans="2:6">
      <c r="B142" s="4"/>
      <c r="F142" s="4"/>
    </row>
    <row r="143" spans="2:6">
      <c r="B143" s="4"/>
      <c r="F143" s="4"/>
    </row>
    <row r="144" spans="2:6">
      <c r="B144" s="4"/>
      <c r="F144" s="4"/>
    </row>
    <row r="145" spans="2:6">
      <c r="B145" s="4"/>
      <c r="F145" s="4"/>
    </row>
    <row r="146" spans="2:6">
      <c r="B146" s="4"/>
      <c r="F146" s="4"/>
    </row>
    <row r="147" spans="2:6">
      <c r="B147" s="4"/>
      <c r="F147" s="4"/>
    </row>
    <row r="148" spans="2:6">
      <c r="B148" s="4"/>
      <c r="F148" s="4"/>
    </row>
    <row r="149" spans="2:6">
      <c r="B149" s="4"/>
      <c r="F149" s="4"/>
    </row>
    <row r="150" spans="2:6">
      <c r="B150" s="4"/>
      <c r="F150" s="4"/>
    </row>
    <row r="151" spans="2:6">
      <c r="B151" s="4"/>
      <c r="F151" s="4"/>
    </row>
    <row r="152" spans="2:6">
      <c r="B152" s="4"/>
      <c r="F152" s="4"/>
    </row>
    <row r="153" spans="2:6">
      <c r="B153" s="4"/>
      <c r="F153" s="4"/>
    </row>
    <row r="154" spans="2:6">
      <c r="B154" s="4"/>
      <c r="F154" s="4"/>
    </row>
    <row r="155" spans="2:6">
      <c r="B155" s="4"/>
      <c r="F155" s="4"/>
    </row>
    <row r="156" spans="2:6">
      <c r="B156" s="4"/>
      <c r="F156" s="4"/>
    </row>
    <row r="157" spans="2:6">
      <c r="B157" s="4"/>
      <c r="F157" s="4"/>
    </row>
    <row r="158" spans="2:6">
      <c r="B158" s="4"/>
      <c r="F158" s="4"/>
    </row>
    <row r="159" spans="2:6">
      <c r="B159" s="4"/>
      <c r="F159" s="4"/>
    </row>
    <row r="160" spans="2:6">
      <c r="B160" s="4"/>
      <c r="F160" s="4"/>
    </row>
    <row r="161" spans="2:6">
      <c r="B161" s="4"/>
      <c r="F161" s="4"/>
    </row>
    <row r="162" spans="2:6">
      <c r="B162" s="4"/>
      <c r="F162" s="4"/>
    </row>
    <row r="163" spans="2:6">
      <c r="B163" s="4"/>
      <c r="F163" s="4"/>
    </row>
    <row r="164" spans="2:6">
      <c r="B164" s="4"/>
      <c r="F164" s="4"/>
    </row>
    <row r="165" spans="2:6">
      <c r="B165" s="4"/>
      <c r="F165" s="4"/>
    </row>
    <row r="166" spans="2:6">
      <c r="B166" s="4"/>
      <c r="F166" s="4"/>
    </row>
    <row r="167" spans="2:6">
      <c r="B167" s="4"/>
      <c r="F167" s="4"/>
    </row>
    <row r="168" spans="2:6">
      <c r="B168" s="4"/>
      <c r="F168" s="4"/>
    </row>
    <row r="169" spans="2:6">
      <c r="B169" s="4"/>
      <c r="F169" s="4"/>
    </row>
    <row r="170" spans="2:6">
      <c r="B170" s="4"/>
      <c r="F170" s="4"/>
    </row>
    <row r="171" spans="2:6">
      <c r="B171" s="4"/>
      <c r="F171" s="4"/>
    </row>
    <row r="172" spans="2:6">
      <c r="B172" s="4"/>
      <c r="F172" s="4"/>
    </row>
    <row r="173" spans="2:6">
      <c r="B173" s="4"/>
      <c r="F173" s="4"/>
    </row>
    <row r="174" spans="2:6">
      <c r="B174" s="4"/>
      <c r="F174" s="4"/>
    </row>
    <row r="175" spans="2:6">
      <c r="B175" s="4"/>
      <c r="F175" s="4"/>
    </row>
    <row r="176" spans="2:6">
      <c r="B176" s="4"/>
      <c r="F176" s="4"/>
    </row>
    <row r="177" spans="2:6">
      <c r="B177" s="4"/>
      <c r="F177" s="4"/>
    </row>
    <row r="178" spans="2:6">
      <c r="B178" s="4"/>
      <c r="F178" s="4"/>
    </row>
    <row r="179" spans="2:6">
      <c r="B179" s="4"/>
      <c r="F179" s="4"/>
    </row>
    <row r="180" spans="2:6">
      <c r="B180" s="4"/>
      <c r="F180" s="4"/>
    </row>
    <row r="181" spans="2:6">
      <c r="B181" s="4"/>
      <c r="F181" s="4"/>
    </row>
    <row r="182" spans="2:6">
      <c r="B182" s="4"/>
      <c r="F182" s="4"/>
    </row>
    <row r="183" spans="2:6">
      <c r="B183" s="4"/>
      <c r="F183" s="4"/>
    </row>
    <row r="184" spans="2:6">
      <c r="B184" s="4"/>
      <c r="F184" s="4"/>
    </row>
    <row r="185" spans="2:6">
      <c r="B185" s="4"/>
      <c r="F185" s="4"/>
    </row>
    <row r="186" spans="2:6">
      <c r="B186" s="4"/>
      <c r="F186" s="4"/>
    </row>
    <row r="187" spans="2:6">
      <c r="B187" s="4"/>
      <c r="F187" s="4"/>
    </row>
    <row r="188" spans="2:6">
      <c r="B188" s="4"/>
      <c r="F188" s="4"/>
    </row>
    <row r="189" spans="2:6">
      <c r="B189" s="4"/>
      <c r="F189" s="4"/>
    </row>
    <row r="190" spans="2:6">
      <c r="B190" s="4"/>
      <c r="F190" s="4"/>
    </row>
    <row r="191" spans="2:6">
      <c r="B191" s="4"/>
      <c r="F191" s="4"/>
    </row>
    <row r="192" spans="2:6">
      <c r="B192" s="4"/>
      <c r="F192" s="4"/>
    </row>
    <row r="193" spans="2:6">
      <c r="B193" s="4"/>
      <c r="F193" s="4"/>
    </row>
    <row r="194" spans="2:6">
      <c r="B194" s="4"/>
      <c r="F194" s="4"/>
    </row>
    <row r="195" spans="2:6">
      <c r="B195" s="4"/>
      <c r="F195" s="4"/>
    </row>
    <row r="196" spans="2:6">
      <c r="B196" s="4"/>
      <c r="F196" s="4"/>
    </row>
    <row r="197" spans="2:6">
      <c r="B197" s="4"/>
      <c r="F197" s="4"/>
    </row>
    <row r="198" spans="2:6">
      <c r="B198" s="4"/>
      <c r="F198" s="4"/>
    </row>
    <row r="199" spans="2:6">
      <c r="B199" s="4"/>
      <c r="F199" s="4"/>
    </row>
    <row r="200" spans="2:6">
      <c r="B200" s="4"/>
      <c r="F200" s="4"/>
    </row>
    <row r="201" spans="2:6">
      <c r="B201" s="4"/>
      <c r="F201" s="4"/>
    </row>
    <row r="202" spans="2:6">
      <c r="B202" s="4"/>
      <c r="F202" s="4"/>
    </row>
    <row r="203" spans="2:6">
      <c r="B203" s="4"/>
      <c r="F203" s="4"/>
    </row>
    <row r="204" spans="2:6">
      <c r="B204" s="4"/>
      <c r="F204" s="4"/>
    </row>
    <row r="205" spans="2:6">
      <c r="B205" s="4"/>
      <c r="F205" s="4"/>
    </row>
    <row r="206" spans="2:6">
      <c r="B206" s="4"/>
      <c r="F206" s="4"/>
    </row>
    <row r="207" spans="2:6">
      <c r="B207" s="4"/>
      <c r="F207" s="4"/>
    </row>
    <row r="208" spans="2:6">
      <c r="B208" s="4"/>
      <c r="F208" s="4"/>
    </row>
    <row r="209" spans="2:6">
      <c r="B209" s="4"/>
      <c r="F209" s="4"/>
    </row>
    <row r="210" spans="2:6">
      <c r="B210" s="4"/>
      <c r="F210" s="4"/>
    </row>
    <row r="211" spans="2:6">
      <c r="B211" s="4"/>
      <c r="F211" s="4"/>
    </row>
    <row r="212" spans="2:6">
      <c r="B212" s="4"/>
      <c r="F212" s="4"/>
    </row>
    <row r="213" spans="2:6">
      <c r="B213" s="4"/>
      <c r="F213" s="4"/>
    </row>
    <row r="214" spans="2:6">
      <c r="B214" s="4"/>
      <c r="F214" s="4"/>
    </row>
    <row r="215" spans="2:6">
      <c r="B215" s="4"/>
      <c r="F215" s="4"/>
    </row>
    <row r="216" spans="2:6">
      <c r="B216" s="4"/>
      <c r="F216" s="4"/>
    </row>
    <row r="217" spans="2:6">
      <c r="B217" s="4"/>
      <c r="F217" s="4"/>
    </row>
    <row r="218" spans="2:6">
      <c r="B218" s="4"/>
      <c r="F218" s="4"/>
    </row>
    <row r="219" spans="2:6">
      <c r="B219" s="4"/>
      <c r="F219" s="4"/>
    </row>
    <row r="220" spans="2:6">
      <c r="B220" s="4"/>
      <c r="F220" s="4"/>
    </row>
    <row r="221" spans="2:6">
      <c r="B221" s="4"/>
      <c r="F221" s="4"/>
    </row>
    <row r="222" spans="2:6">
      <c r="B222" s="4"/>
      <c r="F222" s="4"/>
    </row>
    <row r="223" spans="2:6">
      <c r="B223" s="4"/>
      <c r="F223" s="4"/>
    </row>
    <row r="224" spans="2:6">
      <c r="B224" s="4"/>
      <c r="F224" s="4"/>
    </row>
    <row r="225" spans="2:6">
      <c r="B225" s="4"/>
      <c r="F225" s="4"/>
    </row>
    <row r="226" spans="2:6">
      <c r="B226" s="4"/>
      <c r="F226" s="4"/>
    </row>
    <row r="227" spans="2:6">
      <c r="B227" s="4"/>
      <c r="F227" s="4"/>
    </row>
    <row r="228" spans="2:6">
      <c r="B228" s="4"/>
      <c r="F228" s="4"/>
    </row>
    <row r="229" spans="2:6">
      <c r="B229" s="4"/>
      <c r="F229" s="4"/>
    </row>
    <row r="230" spans="2:6">
      <c r="B230" s="4"/>
      <c r="F230" s="4"/>
    </row>
    <row r="231" spans="2:6">
      <c r="B231" s="4"/>
      <c r="F231" s="4"/>
    </row>
    <row r="232" spans="2:6">
      <c r="B232" s="4"/>
      <c r="F232" s="4"/>
    </row>
    <row r="233" spans="2:6">
      <c r="B233" s="4"/>
      <c r="F233" s="4"/>
    </row>
    <row r="234" spans="2:6">
      <c r="B234" s="4"/>
      <c r="F234" s="4"/>
    </row>
    <row r="235" spans="2:6">
      <c r="B235" s="4"/>
      <c r="F235" s="4"/>
    </row>
    <row r="236" spans="2:6">
      <c r="B236" s="4"/>
      <c r="F236" s="4"/>
    </row>
    <row r="237" spans="2:6">
      <c r="B237" s="4"/>
      <c r="F237" s="4"/>
    </row>
    <row r="238" spans="2:6">
      <c r="B238" s="4"/>
      <c r="F238" s="4"/>
    </row>
    <row r="239" spans="2:6">
      <c r="B239" s="4"/>
      <c r="F239" s="4"/>
    </row>
    <row r="240" spans="2:6">
      <c r="B240" s="4"/>
      <c r="F240" s="4"/>
    </row>
    <row r="241" spans="2:6">
      <c r="B241" s="4"/>
      <c r="F241" s="4"/>
    </row>
    <row r="242" spans="2:6">
      <c r="B242" s="4"/>
      <c r="F242" s="4"/>
    </row>
    <row r="243" spans="2:6">
      <c r="B243" s="4"/>
      <c r="F243" s="4"/>
    </row>
    <row r="244" spans="2:6">
      <c r="B244" s="4"/>
      <c r="F244" s="4"/>
    </row>
    <row r="245" spans="2:6">
      <c r="B245" s="4"/>
      <c r="F245" s="4"/>
    </row>
    <row r="246" spans="2:6">
      <c r="B246" s="4"/>
      <c r="F246" s="4"/>
    </row>
    <row r="247" spans="2:6">
      <c r="B247" s="4"/>
      <c r="F247" s="4"/>
    </row>
    <row r="248" spans="2:6">
      <c r="B248" s="4"/>
      <c r="F248" s="4"/>
    </row>
    <row r="249" spans="2:6">
      <c r="B249" s="4"/>
      <c r="F249" s="4"/>
    </row>
    <row r="250" spans="2:6">
      <c r="B250" s="4"/>
      <c r="F250" s="4"/>
    </row>
    <row r="251" spans="2:6">
      <c r="B251" s="4"/>
      <c r="F251" s="4"/>
    </row>
    <row r="252" spans="2:6">
      <c r="B252" s="4"/>
      <c r="F252" s="4"/>
    </row>
    <row r="253" spans="2:6">
      <c r="B253" s="4"/>
      <c r="F253" s="4"/>
    </row>
    <row r="254" spans="2:6">
      <c r="B254" s="4"/>
      <c r="F254" s="4"/>
    </row>
    <row r="255" spans="2:6">
      <c r="B255" s="4"/>
      <c r="F255" s="4"/>
    </row>
    <row r="256" spans="2:6">
      <c r="B256" s="4"/>
      <c r="F256" s="4"/>
    </row>
    <row r="257" spans="2:6">
      <c r="B257" s="4"/>
      <c r="F257" s="4"/>
    </row>
    <row r="258" spans="2:6">
      <c r="B258" s="4"/>
      <c r="F258" s="4"/>
    </row>
    <row r="259" spans="2:6">
      <c r="B259" s="4"/>
      <c r="F259" s="4"/>
    </row>
    <row r="260" spans="2:6">
      <c r="B260" s="4"/>
      <c r="F260" s="4"/>
    </row>
    <row r="261" spans="2:6">
      <c r="B261" s="4"/>
      <c r="F261" s="4"/>
    </row>
    <row r="262" spans="2:6">
      <c r="B262" s="4"/>
      <c r="F262" s="4"/>
    </row>
    <row r="263" spans="2:6">
      <c r="B263" s="4"/>
      <c r="F263" s="4"/>
    </row>
    <row r="264" spans="2:6">
      <c r="B264" s="4"/>
      <c r="F264" s="4"/>
    </row>
    <row r="265" spans="2:6">
      <c r="B265" s="4"/>
      <c r="F265" s="4"/>
    </row>
    <row r="266" spans="2:6">
      <c r="B266" s="4"/>
      <c r="F266" s="4"/>
    </row>
    <row r="267" spans="2:6">
      <c r="B267" s="4"/>
      <c r="F267" s="4"/>
    </row>
    <row r="268" spans="2:6">
      <c r="B268" s="4"/>
      <c r="F268" s="4"/>
    </row>
    <row r="269" spans="2:6">
      <c r="B269" s="4"/>
      <c r="F269" s="4"/>
    </row>
    <row r="270" spans="2:6">
      <c r="B270" s="4"/>
      <c r="F270" s="4"/>
    </row>
    <row r="271" spans="2:6">
      <c r="B271" s="4"/>
      <c r="F271" s="4"/>
    </row>
    <row r="272" spans="2:6">
      <c r="B272" s="4"/>
      <c r="F272" s="4"/>
    </row>
    <row r="273" spans="2:6">
      <c r="B273" s="4"/>
      <c r="F273" s="4"/>
    </row>
    <row r="274" spans="2:6">
      <c r="B274" s="4"/>
      <c r="F274" s="4"/>
    </row>
    <row r="275" spans="2:6">
      <c r="B275" s="4"/>
      <c r="F275" s="4"/>
    </row>
    <row r="276" spans="2:6">
      <c r="B276" s="4"/>
      <c r="F276" s="4"/>
    </row>
    <row r="277" spans="2:6">
      <c r="B277" s="4"/>
      <c r="F277" s="4"/>
    </row>
    <row r="278" spans="2:6">
      <c r="B278" s="4"/>
      <c r="F278" s="4"/>
    </row>
    <row r="279" spans="2:6">
      <c r="B279" s="4"/>
      <c r="F279" s="4"/>
    </row>
    <row r="280" spans="2:6">
      <c r="B280" s="4"/>
      <c r="F280" s="4"/>
    </row>
    <row r="281" spans="2:6">
      <c r="B281" s="4"/>
      <c r="F281" s="4"/>
    </row>
    <row r="282" spans="2:6">
      <c r="B282" s="4"/>
      <c r="F282" s="4"/>
    </row>
    <row r="283" spans="2:6">
      <c r="B283" s="4"/>
      <c r="F283" s="4"/>
    </row>
    <row r="284" spans="2:6">
      <c r="B284" s="4"/>
      <c r="F284" s="4"/>
    </row>
    <row r="285" spans="2:6">
      <c r="B285" s="4"/>
      <c r="F285" s="4"/>
    </row>
    <row r="286" spans="2:6">
      <c r="B286" s="4"/>
      <c r="F286" s="4"/>
    </row>
    <row r="287" spans="2:6">
      <c r="B287" s="4"/>
      <c r="F287" s="4"/>
    </row>
    <row r="288" spans="2:6">
      <c r="B288" s="4"/>
      <c r="F288" s="4"/>
    </row>
    <row r="289" spans="2:6">
      <c r="B289" s="4"/>
      <c r="F289" s="4"/>
    </row>
    <row r="290" spans="2:6">
      <c r="B290" s="4"/>
      <c r="F290" s="4"/>
    </row>
    <row r="291" spans="2:6">
      <c r="B291" s="4"/>
      <c r="F291" s="4"/>
    </row>
    <row r="292" spans="2:6">
      <c r="B292" s="4"/>
      <c r="F292" s="4"/>
    </row>
    <row r="293" spans="2:6">
      <c r="B293" s="4"/>
      <c r="F293" s="4"/>
    </row>
    <row r="294" spans="2:6">
      <c r="B294" s="4"/>
      <c r="F294" s="4"/>
    </row>
    <row r="295" spans="2:6">
      <c r="B295" s="4"/>
      <c r="F295" s="4"/>
    </row>
    <row r="296" spans="2:6">
      <c r="B296" s="4"/>
      <c r="F296" s="4"/>
    </row>
    <row r="297" spans="2:6">
      <c r="B297" s="4"/>
      <c r="F297" s="4"/>
    </row>
    <row r="298" spans="2:6">
      <c r="B298" s="4"/>
      <c r="F298" s="4"/>
    </row>
    <row r="299" spans="2:6">
      <c r="B299" s="4"/>
      <c r="F299" s="4"/>
    </row>
    <row r="300" spans="2:6">
      <c r="B300" s="4"/>
      <c r="F300" s="4"/>
    </row>
    <row r="301" spans="2:6">
      <c r="B301" s="4"/>
      <c r="F301" s="4"/>
    </row>
    <row r="302" spans="2:6">
      <c r="B302" s="4"/>
      <c r="F302" s="4"/>
    </row>
    <row r="303" spans="2:6">
      <c r="B303" s="4"/>
      <c r="F303" s="4"/>
    </row>
    <row r="304" spans="2:6">
      <c r="B304" s="4"/>
      <c r="F304" s="4"/>
    </row>
    <row r="305" spans="2:6">
      <c r="B305" s="4"/>
      <c r="F305" s="4"/>
    </row>
    <row r="306" spans="2:6">
      <c r="B306" s="4"/>
      <c r="F306" s="4"/>
    </row>
    <row r="307" spans="2:6">
      <c r="B307" s="4"/>
      <c r="F307" s="4"/>
    </row>
    <row r="308" spans="2:6">
      <c r="B308" s="4"/>
      <c r="F308" s="4"/>
    </row>
    <row r="309" spans="2:6">
      <c r="B309" s="4"/>
      <c r="F309" s="4"/>
    </row>
    <row r="310" spans="2:6">
      <c r="B310" s="4"/>
      <c r="F310" s="4"/>
    </row>
    <row r="311" spans="2:6">
      <c r="B311" s="4"/>
      <c r="F311" s="4"/>
    </row>
    <row r="312" spans="2:6">
      <c r="B312" s="4"/>
      <c r="F312" s="4"/>
    </row>
    <row r="313" spans="2:6">
      <c r="B313" s="4"/>
      <c r="F313" s="4"/>
    </row>
    <row r="314" spans="2:6">
      <c r="B314" s="4"/>
      <c r="F314" s="4"/>
    </row>
    <row r="315" spans="2:6">
      <c r="B315" s="4"/>
      <c r="F315" s="4"/>
    </row>
    <row r="316" spans="2:6">
      <c r="B316" s="4"/>
      <c r="F316" s="4"/>
    </row>
    <row r="317" spans="2:6">
      <c r="B317" s="4"/>
      <c r="F317" s="4"/>
    </row>
    <row r="318" spans="2:6">
      <c r="B318" s="4"/>
      <c r="F318" s="4"/>
    </row>
    <row r="319" spans="2:6">
      <c r="B319" s="4"/>
      <c r="F319" s="4"/>
    </row>
    <row r="320" spans="2:6">
      <c r="B320" s="4"/>
      <c r="F320" s="4"/>
    </row>
    <row r="321" spans="2:6">
      <c r="B321" s="4"/>
      <c r="F321" s="4"/>
    </row>
    <row r="322" spans="2:6">
      <c r="B322" s="4"/>
      <c r="F322" s="4"/>
    </row>
    <row r="323" spans="2:6">
      <c r="B323" s="4"/>
      <c r="F323" s="4"/>
    </row>
    <row r="324" spans="2:6">
      <c r="B324" s="4"/>
      <c r="F324" s="4"/>
    </row>
    <row r="325" spans="2:6">
      <c r="B325" s="4"/>
      <c r="F325" s="4"/>
    </row>
    <row r="326" spans="2:6">
      <c r="B326" s="4"/>
      <c r="F326" s="4"/>
    </row>
    <row r="327" spans="2:6">
      <c r="B327" s="4"/>
      <c r="F327" s="4"/>
    </row>
    <row r="328" spans="2:6">
      <c r="B328" s="4"/>
      <c r="F328" s="4"/>
    </row>
    <row r="329" spans="2:6">
      <c r="B329" s="4"/>
      <c r="F329" s="4"/>
    </row>
    <row r="330" spans="2:6">
      <c r="B330" s="4"/>
      <c r="F330" s="4"/>
    </row>
    <row r="331" spans="2:6">
      <c r="B331" s="4"/>
      <c r="F331" s="4"/>
    </row>
    <row r="332" spans="2:6">
      <c r="B332" s="4"/>
      <c r="F332" s="4"/>
    </row>
    <row r="333" spans="2:6">
      <c r="B333" s="4"/>
      <c r="F333" s="4"/>
    </row>
    <row r="334" spans="2:6">
      <c r="B334" s="4"/>
      <c r="F334" s="4"/>
    </row>
    <row r="335" spans="2:6">
      <c r="B335" s="4"/>
      <c r="F335" s="4"/>
    </row>
    <row r="336" spans="2:6">
      <c r="B336" s="4"/>
      <c r="F336" s="4"/>
    </row>
    <row r="337" spans="2:6">
      <c r="B337" s="4"/>
      <c r="F337" s="4"/>
    </row>
    <row r="338" spans="2:6">
      <c r="B338" s="4"/>
      <c r="F338" s="4"/>
    </row>
    <row r="339" spans="2:6">
      <c r="B339" s="4"/>
      <c r="F339" s="4"/>
    </row>
    <row r="340" spans="2:6">
      <c r="B340" s="4"/>
      <c r="F340" s="4"/>
    </row>
    <row r="341" spans="2:6">
      <c r="B341" s="4"/>
      <c r="F341" s="4"/>
    </row>
    <row r="342" spans="2:6">
      <c r="B342" s="4"/>
      <c r="F342" s="4"/>
    </row>
    <row r="343" spans="2:6">
      <c r="B343" s="4"/>
      <c r="F343" s="4"/>
    </row>
    <row r="344" spans="2:6">
      <c r="B344" s="4"/>
      <c r="F344" s="4"/>
    </row>
    <row r="345" spans="2:6">
      <c r="B345" s="4"/>
      <c r="F345" s="4"/>
    </row>
    <row r="346" spans="2:6">
      <c r="B346" s="4"/>
      <c r="F346" s="4"/>
    </row>
    <row r="347" spans="2:6">
      <c r="B347" s="4"/>
      <c r="F347" s="4"/>
    </row>
    <row r="348" spans="2:6">
      <c r="B348" s="4"/>
      <c r="F348" s="4"/>
    </row>
    <row r="349" spans="2:6">
      <c r="B349" s="4"/>
      <c r="F349" s="4"/>
    </row>
    <row r="350" spans="2:6">
      <c r="B350" s="4"/>
      <c r="F350" s="4"/>
    </row>
    <row r="351" spans="2:6">
      <c r="B351" s="4"/>
      <c r="F351" s="4"/>
    </row>
    <row r="352" spans="2:6">
      <c r="B352" s="4"/>
      <c r="F352" s="4"/>
    </row>
    <row r="353" spans="2:6">
      <c r="B353" s="4"/>
      <c r="F353" s="4"/>
    </row>
    <row r="354" spans="2:6">
      <c r="B354" s="4"/>
      <c r="F354" s="4"/>
    </row>
    <row r="355" spans="2:6">
      <c r="B355" s="4"/>
      <c r="F355" s="4"/>
    </row>
    <row r="356" spans="2:6">
      <c r="B356" s="4"/>
      <c r="F356" s="4"/>
    </row>
    <row r="357" spans="2:6">
      <c r="B357" s="4"/>
      <c r="F357" s="4"/>
    </row>
    <row r="358" spans="2:6">
      <c r="B358" s="4"/>
      <c r="F358" s="4"/>
    </row>
    <row r="359" spans="2:6">
      <c r="B359" s="4"/>
      <c r="F359" s="4"/>
    </row>
    <row r="360" spans="2:6">
      <c r="B360" s="4"/>
      <c r="F360" s="4"/>
    </row>
    <row r="361" spans="2:6">
      <c r="B361" s="4"/>
      <c r="F361" s="4"/>
    </row>
    <row r="362" spans="2:6">
      <c r="B362" s="4"/>
      <c r="F362" s="4"/>
    </row>
    <row r="363" spans="2:6">
      <c r="B363" s="4"/>
      <c r="F363" s="4"/>
    </row>
    <row r="364" spans="2:6">
      <c r="B364" s="4"/>
      <c r="F364" s="4"/>
    </row>
    <row r="365" spans="2:6">
      <c r="B365" s="4"/>
      <c r="F365" s="4"/>
    </row>
    <row r="366" spans="2:6">
      <c r="B366" s="4"/>
      <c r="F366" s="4"/>
    </row>
    <row r="367" spans="2:6">
      <c r="B367" s="4"/>
      <c r="F367" s="4"/>
    </row>
    <row r="368" spans="2:6">
      <c r="B368" s="4"/>
      <c r="F368" s="4"/>
    </row>
    <row r="369" spans="2:6">
      <c r="B369" s="4"/>
      <c r="F369" s="4"/>
    </row>
    <row r="370" spans="2:6">
      <c r="B370" s="4"/>
      <c r="F370" s="4"/>
    </row>
    <row r="371" spans="2:6">
      <c r="B371" s="4"/>
      <c r="F371" s="4"/>
    </row>
    <row r="372" spans="2:6">
      <c r="B372" s="4"/>
      <c r="F372" s="4"/>
    </row>
    <row r="373" spans="2:6">
      <c r="B373" s="4"/>
      <c r="F373" s="4"/>
    </row>
    <row r="374" spans="2:6">
      <c r="B374" s="4"/>
      <c r="F374" s="4"/>
    </row>
    <row r="375" spans="2:6">
      <c r="B375" s="4"/>
      <c r="F375" s="4"/>
    </row>
    <row r="376" spans="2:6">
      <c r="B376" s="4"/>
      <c r="F376" s="4"/>
    </row>
    <row r="377" spans="2:6">
      <c r="B377" s="4"/>
      <c r="F377" s="4"/>
    </row>
    <row r="378" spans="2:6">
      <c r="B378" s="4"/>
      <c r="F378" s="4"/>
    </row>
    <row r="379" spans="2:6">
      <c r="B379" s="4"/>
      <c r="F379" s="4"/>
    </row>
    <row r="380" spans="2:6">
      <c r="B380" s="4"/>
      <c r="F380" s="4"/>
    </row>
    <row r="381" spans="2:6">
      <c r="B381" s="4"/>
      <c r="F381" s="4"/>
    </row>
    <row r="382" spans="2:6">
      <c r="B382" s="4"/>
      <c r="F382" s="4"/>
    </row>
    <row r="383" spans="2:6">
      <c r="B383" s="4"/>
      <c r="F383" s="4"/>
    </row>
    <row r="384" spans="2:6">
      <c r="B384" s="4"/>
      <c r="F384" s="4"/>
    </row>
    <row r="385" spans="2:6">
      <c r="B385" s="4"/>
      <c r="F385" s="4"/>
    </row>
    <row r="386" spans="2:6">
      <c r="B386" s="4"/>
      <c r="F386" s="4"/>
    </row>
    <row r="387" spans="2:6">
      <c r="B387" s="4"/>
      <c r="F387" s="4"/>
    </row>
    <row r="388" spans="2:6">
      <c r="B388" s="4"/>
      <c r="F388" s="4"/>
    </row>
    <row r="389" spans="2:6">
      <c r="B389" s="4"/>
      <c r="F389" s="4"/>
    </row>
    <row r="390" spans="2:6">
      <c r="B390" s="4"/>
      <c r="F390" s="4"/>
    </row>
    <row r="391" spans="2:6">
      <c r="B391" s="4"/>
      <c r="F391" s="4"/>
    </row>
    <row r="392" spans="2:6">
      <c r="B392" s="4"/>
      <c r="F392" s="4"/>
    </row>
    <row r="393" spans="2:6">
      <c r="B393" s="4"/>
      <c r="F393" s="4"/>
    </row>
    <row r="394" spans="2:6">
      <c r="B394" s="4"/>
      <c r="F394" s="4"/>
    </row>
    <row r="395" spans="2:6">
      <c r="B395" s="4"/>
      <c r="F395" s="4"/>
    </row>
    <row r="396" spans="2:6">
      <c r="B396" s="4"/>
      <c r="F396" s="4"/>
    </row>
    <row r="397" spans="2:6">
      <c r="B397" s="4"/>
      <c r="F397" s="4"/>
    </row>
    <row r="398" spans="2:6">
      <c r="B398" s="4"/>
      <c r="F398" s="4"/>
    </row>
    <row r="399" spans="2:6">
      <c r="B399" s="4"/>
      <c r="F399" s="4"/>
    </row>
    <row r="400" spans="2:6">
      <c r="B400" s="4"/>
      <c r="F400" s="4"/>
    </row>
    <row r="401" spans="2:6">
      <c r="B401" s="4"/>
      <c r="F401" s="4"/>
    </row>
    <row r="402" spans="2:6">
      <c r="B402" s="4"/>
      <c r="F402" s="4"/>
    </row>
    <row r="403" spans="2:6">
      <c r="B403" s="4"/>
      <c r="F403" s="4"/>
    </row>
    <row r="404" spans="2:6">
      <c r="B404" s="4"/>
      <c r="F404" s="4"/>
    </row>
    <row r="405" spans="2:6">
      <c r="B405" s="4"/>
      <c r="F405" s="4"/>
    </row>
    <row r="406" spans="2:6">
      <c r="B406" s="4"/>
      <c r="F406" s="4"/>
    </row>
    <row r="407" spans="2:6">
      <c r="B407" s="4"/>
      <c r="F407" s="4"/>
    </row>
    <row r="408" spans="2:6">
      <c r="B408" s="4"/>
      <c r="F408" s="4"/>
    </row>
    <row r="409" spans="2:6">
      <c r="B409" s="4"/>
      <c r="F409" s="4"/>
    </row>
    <row r="410" spans="2:6">
      <c r="B410" s="4"/>
      <c r="F410" s="4"/>
    </row>
    <row r="411" spans="2:6">
      <c r="B411" s="4"/>
      <c r="F411" s="4"/>
    </row>
    <row r="412" spans="2:6">
      <c r="B412" s="4"/>
      <c r="F412" s="4"/>
    </row>
    <row r="413" spans="2:6">
      <c r="B413" s="4"/>
      <c r="F413" s="4"/>
    </row>
    <row r="414" spans="2:6">
      <c r="B414" s="4"/>
      <c r="F414" s="4"/>
    </row>
    <row r="415" spans="2:6">
      <c r="B415" s="4"/>
      <c r="F415" s="4"/>
    </row>
    <row r="416" spans="2:6">
      <c r="B416" s="4"/>
      <c r="F416" s="4"/>
    </row>
    <row r="417" spans="2:6">
      <c r="B417" s="4"/>
      <c r="F417" s="4"/>
    </row>
    <row r="418" spans="2:6">
      <c r="B418" s="4"/>
      <c r="F418" s="4"/>
    </row>
    <row r="419" spans="2:6">
      <c r="B419" s="4"/>
      <c r="F419" s="4"/>
    </row>
    <row r="420" spans="2:6">
      <c r="B420" s="4"/>
      <c r="F420" s="4"/>
    </row>
    <row r="421" spans="2:6">
      <c r="B421" s="4"/>
      <c r="F421" s="4"/>
    </row>
    <row r="422" spans="2:6">
      <c r="B422" s="4"/>
      <c r="F422" s="4"/>
    </row>
    <row r="423" spans="2:6">
      <c r="B423" s="4"/>
      <c r="F423" s="4"/>
    </row>
    <row r="424" spans="2:6">
      <c r="B424" s="4"/>
      <c r="F424" s="4"/>
    </row>
    <row r="425" spans="2:6">
      <c r="B425" s="4"/>
      <c r="F425" s="4"/>
    </row>
    <row r="426" spans="2:6">
      <c r="B426" s="4"/>
      <c r="F426" s="4"/>
    </row>
    <row r="427" spans="2:6">
      <c r="B427" s="4"/>
      <c r="F427" s="4"/>
    </row>
    <row r="428" spans="2:6">
      <c r="B428" s="4"/>
      <c r="F428" s="4"/>
    </row>
    <row r="429" spans="2:6">
      <c r="B429" s="4"/>
      <c r="F429" s="4"/>
    </row>
    <row r="430" spans="2:6">
      <c r="B430" s="4"/>
      <c r="F430" s="4"/>
    </row>
    <row r="431" spans="2:6">
      <c r="B431" s="4"/>
      <c r="F431" s="4"/>
    </row>
    <row r="432" spans="2:6">
      <c r="B432" s="4"/>
      <c r="F432" s="4"/>
    </row>
    <row r="433" spans="2:6">
      <c r="B433" s="4"/>
      <c r="F433" s="4"/>
    </row>
    <row r="434" spans="2:6">
      <c r="B434" s="4"/>
      <c r="F434" s="4"/>
    </row>
    <row r="435" spans="2:6">
      <c r="B435" s="4"/>
      <c r="F435" s="4"/>
    </row>
    <row r="436" spans="2:6">
      <c r="B436" s="4"/>
      <c r="F436" s="4"/>
    </row>
    <row r="437" spans="2:6">
      <c r="B437" s="4"/>
      <c r="F437" s="4"/>
    </row>
    <row r="438" spans="2:6">
      <c r="B438" s="4"/>
      <c r="F438" s="4"/>
    </row>
    <row r="439" spans="2:6">
      <c r="B439" s="4"/>
      <c r="F439" s="4"/>
    </row>
    <row r="440" spans="2:6">
      <c r="B440" s="4"/>
      <c r="F440" s="4"/>
    </row>
    <row r="441" spans="2:6">
      <c r="B441" s="4"/>
      <c r="F441" s="4"/>
    </row>
    <row r="442" spans="2:6">
      <c r="B442" s="4"/>
      <c r="F442" s="4"/>
    </row>
    <row r="443" spans="2:6">
      <c r="B443" s="4"/>
      <c r="F443" s="4"/>
    </row>
    <row r="444" spans="2:6">
      <c r="B444" s="4"/>
      <c r="F444" s="4"/>
    </row>
    <row r="445" spans="2:6">
      <c r="B445" s="4"/>
      <c r="F445" s="4"/>
    </row>
    <row r="446" spans="2:6">
      <c r="B446" s="4"/>
      <c r="F446" s="4"/>
    </row>
    <row r="447" spans="2:6">
      <c r="B447" s="4"/>
      <c r="F447" s="4"/>
    </row>
    <row r="448" spans="2:6">
      <c r="B448" s="4"/>
      <c r="F448" s="4"/>
    </row>
    <row r="449" spans="2:6">
      <c r="B449" s="4"/>
      <c r="F449" s="4"/>
    </row>
    <row r="450" spans="2:6">
      <c r="B450" s="4"/>
      <c r="F450" s="4"/>
    </row>
    <row r="451" spans="2:6">
      <c r="B451" s="4"/>
      <c r="F451" s="4"/>
    </row>
    <row r="452" spans="2:6">
      <c r="B452" s="4"/>
      <c r="F452" s="4"/>
    </row>
    <row r="453" spans="2:6">
      <c r="B453" s="4"/>
      <c r="F453" s="4"/>
    </row>
    <row r="454" spans="2:6">
      <c r="B454" s="4"/>
      <c r="F454" s="4"/>
    </row>
    <row r="455" spans="2:6">
      <c r="B455" s="4"/>
      <c r="F455" s="4"/>
    </row>
    <row r="456" spans="2:6">
      <c r="B456" s="4"/>
      <c r="F456" s="4"/>
    </row>
    <row r="457" spans="2:6">
      <c r="B457" s="4"/>
      <c r="F457" s="4"/>
    </row>
    <row r="458" spans="2:6">
      <c r="B458" s="4"/>
      <c r="F458" s="4"/>
    </row>
    <row r="459" spans="2:6">
      <c r="B459" s="4"/>
      <c r="F459" s="4"/>
    </row>
    <row r="460" spans="2:6">
      <c r="B460" s="4"/>
      <c r="F460" s="4"/>
    </row>
    <row r="461" spans="2:6">
      <c r="B461" s="4"/>
      <c r="F461" s="4"/>
    </row>
    <row r="462" spans="2:6">
      <c r="B462" s="4"/>
      <c r="F462" s="4"/>
    </row>
    <row r="463" spans="2:6">
      <c r="B463" s="4"/>
      <c r="F463" s="4"/>
    </row>
    <row r="464" spans="2:6">
      <c r="B464" s="4"/>
      <c r="F464" s="4"/>
    </row>
    <row r="465" spans="2:6">
      <c r="B465" s="4"/>
      <c r="F465" s="4"/>
    </row>
    <row r="466" spans="2:6">
      <c r="B466" s="4"/>
      <c r="F466" s="4"/>
    </row>
    <row r="467" spans="2:6">
      <c r="B467" s="4"/>
      <c r="F467" s="4"/>
    </row>
    <row r="468" spans="2:6">
      <c r="B468" s="4"/>
      <c r="F468" s="4"/>
    </row>
    <row r="469" spans="2:6">
      <c r="B469" s="4"/>
      <c r="F469" s="4"/>
    </row>
    <row r="470" spans="2:6">
      <c r="B470" s="4"/>
      <c r="F470" s="4"/>
    </row>
    <row r="471" spans="2:6">
      <c r="B471" s="4"/>
      <c r="F471" s="4"/>
    </row>
    <row r="472" spans="2:6">
      <c r="B472" s="4"/>
      <c r="F472" s="4"/>
    </row>
    <row r="473" spans="2:6">
      <c r="B473" s="4"/>
      <c r="F473" s="4"/>
    </row>
    <row r="474" spans="2:6">
      <c r="B474" s="4"/>
      <c r="F474" s="4"/>
    </row>
    <row r="475" spans="2:6">
      <c r="B475" s="4"/>
      <c r="F475" s="4"/>
    </row>
    <row r="476" spans="2:6">
      <c r="B476" s="4"/>
      <c r="F476" s="4"/>
    </row>
    <row r="477" spans="2:6">
      <c r="B477" s="4"/>
      <c r="F477" s="4"/>
    </row>
    <row r="478" spans="2:6">
      <c r="B478" s="4"/>
      <c r="F478" s="4"/>
    </row>
    <row r="479" spans="2:6">
      <c r="B479" s="4"/>
      <c r="F479" s="4"/>
    </row>
    <row r="480" spans="2:6">
      <c r="B480" s="4"/>
      <c r="F480" s="4"/>
    </row>
    <row r="481" spans="2:6">
      <c r="B481" s="4"/>
      <c r="F481" s="4"/>
    </row>
    <row r="482" spans="2:6">
      <c r="B482" s="4"/>
      <c r="F482" s="4"/>
    </row>
    <row r="483" spans="2:6">
      <c r="B483" s="4"/>
      <c r="F483" s="4"/>
    </row>
    <row r="484" spans="2:6">
      <c r="B484" s="4"/>
      <c r="F484" s="4"/>
    </row>
    <row r="485" spans="2:6">
      <c r="B485" s="4"/>
      <c r="F485" s="4"/>
    </row>
    <row r="486" spans="2:6">
      <c r="B486" s="4"/>
      <c r="F486" s="4"/>
    </row>
    <row r="487" spans="2:6">
      <c r="B487" s="4"/>
      <c r="F487" s="4"/>
    </row>
    <row r="488" spans="2:6">
      <c r="B488" s="4"/>
      <c r="F488" s="4"/>
    </row>
    <row r="489" spans="2:6">
      <c r="B489" s="4"/>
      <c r="F489" s="4"/>
    </row>
    <row r="490" spans="2:6">
      <c r="B490" s="4"/>
      <c r="F490" s="4"/>
    </row>
    <row r="491" spans="2:6">
      <c r="B491" s="4"/>
      <c r="F491" s="4"/>
    </row>
    <row r="492" spans="2:6">
      <c r="B492" s="4"/>
      <c r="F492" s="4"/>
    </row>
    <row r="493" spans="2:6">
      <c r="B493" s="4"/>
      <c r="F493" s="4"/>
    </row>
    <row r="494" spans="2:6">
      <c r="B494" s="4"/>
      <c r="F494" s="4"/>
    </row>
    <row r="495" spans="2:6">
      <c r="B495" s="4"/>
      <c r="F495" s="4"/>
    </row>
    <row r="496" spans="2:6">
      <c r="B496" s="4"/>
      <c r="F496" s="4"/>
    </row>
    <row r="497" spans="2:6">
      <c r="B497" s="4"/>
      <c r="F497" s="4"/>
    </row>
    <row r="498" spans="2:6">
      <c r="B498" s="4"/>
      <c r="F498" s="4"/>
    </row>
    <row r="499" spans="2:6">
      <c r="B499" s="4"/>
      <c r="F499" s="4"/>
    </row>
    <row r="500" spans="2:6">
      <c r="B500" s="4"/>
      <c r="F500" s="4"/>
    </row>
    <row r="501" spans="2:6">
      <c r="B501" s="4"/>
      <c r="F501" s="4"/>
    </row>
    <row r="502" spans="2:6">
      <c r="B502" s="4"/>
      <c r="F502" s="4"/>
    </row>
    <row r="503" spans="2:6">
      <c r="B503" s="4"/>
      <c r="F503" s="4"/>
    </row>
    <row r="504" spans="2:6">
      <c r="B504" s="4"/>
      <c r="F504" s="4"/>
    </row>
    <row r="505" spans="2:6">
      <c r="B505" s="4"/>
      <c r="F505" s="4"/>
    </row>
    <row r="506" spans="2:6">
      <c r="B506" s="4"/>
      <c r="F506" s="4"/>
    </row>
    <row r="507" spans="2:6">
      <c r="B507" s="4"/>
      <c r="F507" s="4"/>
    </row>
    <row r="508" spans="2:6">
      <c r="B508" s="4"/>
      <c r="F508" s="4"/>
    </row>
    <row r="509" spans="2:6">
      <c r="B509" s="4"/>
      <c r="F509" s="4"/>
    </row>
    <row r="510" spans="2:6">
      <c r="B510" s="4"/>
      <c r="F510" s="4"/>
    </row>
    <row r="511" spans="2:6">
      <c r="B511" s="4"/>
      <c r="F511" s="4"/>
    </row>
    <row r="512" spans="2:6">
      <c r="B512" s="4"/>
      <c r="F512" s="4"/>
    </row>
    <row r="513" spans="2:6">
      <c r="B513" s="4"/>
      <c r="F513" s="4"/>
    </row>
    <row r="514" spans="2:6">
      <c r="B514" s="4"/>
      <c r="F514" s="4"/>
    </row>
    <row r="515" spans="2:6">
      <c r="B515" s="4"/>
      <c r="F515" s="4"/>
    </row>
    <row r="516" spans="2:6">
      <c r="B516" s="4"/>
      <c r="F516" s="4"/>
    </row>
    <row r="517" spans="2:6">
      <c r="B517" s="4"/>
      <c r="F517" s="4"/>
    </row>
    <row r="518" spans="2:6">
      <c r="B518" s="4"/>
      <c r="F518" s="4"/>
    </row>
    <row r="519" spans="2:6">
      <c r="B519" s="4"/>
      <c r="F519" s="4"/>
    </row>
    <row r="520" spans="2:6">
      <c r="B520" s="4"/>
      <c r="F520" s="4"/>
    </row>
    <row r="521" spans="2:6">
      <c r="B521" s="4"/>
      <c r="F521" s="4"/>
    </row>
    <row r="522" spans="2:6">
      <c r="B522" s="4"/>
      <c r="F522" s="4"/>
    </row>
    <row r="523" spans="2:6">
      <c r="B523" s="4"/>
      <c r="F523" s="4"/>
    </row>
    <row r="524" spans="2:6">
      <c r="B524" s="4"/>
      <c r="F524" s="4"/>
    </row>
    <row r="525" spans="2:6">
      <c r="B525" s="4"/>
      <c r="F525" s="4"/>
    </row>
    <row r="526" spans="2:6">
      <c r="B526" s="4"/>
      <c r="F526" s="4"/>
    </row>
    <row r="527" spans="2:6">
      <c r="B527" s="4"/>
      <c r="F527" s="4"/>
    </row>
    <row r="528" spans="2:6">
      <c r="B528" s="4"/>
      <c r="F528" s="4"/>
    </row>
    <row r="529" spans="2:6">
      <c r="B529" s="4"/>
      <c r="F529" s="4"/>
    </row>
    <row r="530" spans="2:6">
      <c r="B530" s="4"/>
      <c r="F530" s="4"/>
    </row>
    <row r="531" spans="2:6">
      <c r="B531" s="4"/>
      <c r="F531" s="4"/>
    </row>
    <row r="532" spans="2:6">
      <c r="B532" s="4"/>
      <c r="F532" s="4"/>
    </row>
    <row r="533" spans="2:6">
      <c r="B533" s="4"/>
      <c r="F533" s="4"/>
    </row>
    <row r="534" spans="2:6">
      <c r="B534" s="4"/>
      <c r="F534" s="4"/>
    </row>
    <row r="535" spans="2:6">
      <c r="B535" s="4"/>
      <c r="F535" s="4"/>
    </row>
    <row r="536" spans="2:6">
      <c r="B536" s="4"/>
      <c r="F536" s="4"/>
    </row>
    <row r="537" spans="2:6">
      <c r="B537" s="4"/>
      <c r="F537" s="4"/>
    </row>
    <row r="538" spans="2:6">
      <c r="B538" s="4"/>
      <c r="F538" s="4"/>
    </row>
    <row r="539" spans="2:6">
      <c r="B539" s="4"/>
      <c r="F539" s="4"/>
    </row>
    <row r="540" spans="2:6">
      <c r="B540" s="4"/>
      <c r="F540" s="4"/>
    </row>
    <row r="541" spans="2:6">
      <c r="B541" s="4"/>
      <c r="F541" s="4"/>
    </row>
    <row r="542" spans="2:6">
      <c r="B542" s="4"/>
      <c r="F542" s="4"/>
    </row>
    <row r="543" spans="2:6">
      <c r="B543" s="4"/>
      <c r="F543" s="4"/>
    </row>
    <row r="544" spans="2:6">
      <c r="B544" s="4"/>
      <c r="F544" s="4"/>
    </row>
    <row r="545" spans="2:6">
      <c r="B545" s="4"/>
      <c r="F545" s="4"/>
    </row>
    <row r="546" spans="2:6">
      <c r="B546" s="4"/>
      <c r="F546" s="4"/>
    </row>
    <row r="547" spans="2:6">
      <c r="B547" s="4"/>
      <c r="F547" s="4"/>
    </row>
    <row r="548" spans="2:6">
      <c r="B548" s="4"/>
      <c r="F548" s="4"/>
    </row>
    <row r="549" spans="2:6">
      <c r="B549" s="4"/>
      <c r="F549" s="4"/>
    </row>
    <row r="550" spans="2:6">
      <c r="B550" s="4"/>
      <c r="F550" s="4"/>
    </row>
    <row r="551" spans="2:6">
      <c r="B551" s="4"/>
      <c r="F551" s="4"/>
    </row>
    <row r="552" spans="2:6">
      <c r="B552" s="4"/>
      <c r="F552" s="4"/>
    </row>
    <row r="553" spans="2:6">
      <c r="B553" s="4"/>
      <c r="F553" s="4"/>
    </row>
    <row r="554" spans="2:6">
      <c r="B554" s="4"/>
      <c r="F554" s="4"/>
    </row>
    <row r="555" spans="2:6">
      <c r="B555" s="4"/>
      <c r="F555" s="4"/>
    </row>
    <row r="556" spans="2:6">
      <c r="B556" s="4"/>
      <c r="F556" s="4"/>
    </row>
    <row r="557" spans="2:6">
      <c r="B557" s="4"/>
      <c r="F557" s="4"/>
    </row>
    <row r="558" spans="2:6">
      <c r="B558" s="4"/>
      <c r="F558" s="4"/>
    </row>
    <row r="559" spans="2:6">
      <c r="B559" s="4"/>
      <c r="F559" s="4"/>
    </row>
    <row r="560" spans="2:6">
      <c r="B560" s="4"/>
      <c r="F560" s="4"/>
    </row>
    <row r="561" spans="2:6">
      <c r="B561" s="4"/>
      <c r="F561" s="4"/>
    </row>
    <row r="562" spans="2:6">
      <c r="B562" s="4"/>
      <c r="F562" s="4"/>
    </row>
    <row r="563" spans="2:6">
      <c r="B563" s="4"/>
      <c r="F563" s="4"/>
    </row>
    <row r="564" spans="2:6">
      <c r="B564" s="4"/>
      <c r="F564" s="4"/>
    </row>
    <row r="565" spans="2:6">
      <c r="B565" s="4"/>
      <c r="F565" s="4"/>
    </row>
    <row r="566" spans="2:6">
      <c r="B566" s="4"/>
      <c r="F566" s="4"/>
    </row>
    <row r="567" spans="2:6">
      <c r="B567" s="4"/>
      <c r="F567" s="4"/>
    </row>
    <row r="568" spans="2:6">
      <c r="B568" s="4"/>
      <c r="F568" s="4"/>
    </row>
    <row r="569" spans="2:6">
      <c r="B569" s="4"/>
      <c r="F569" s="4"/>
    </row>
    <row r="570" spans="2:6">
      <c r="B570" s="4"/>
      <c r="F570" s="4"/>
    </row>
    <row r="571" spans="2:6">
      <c r="B571" s="4"/>
      <c r="F571" s="4"/>
    </row>
    <row r="572" spans="2:6">
      <c r="B572" s="4"/>
      <c r="F572" s="4"/>
    </row>
    <row r="573" spans="2:6">
      <c r="B573" s="4"/>
      <c r="F573" s="4"/>
    </row>
    <row r="574" spans="2:6">
      <c r="B574" s="4"/>
      <c r="F574" s="4"/>
    </row>
    <row r="575" spans="2:6">
      <c r="B575" s="4"/>
      <c r="F575" s="4"/>
    </row>
    <row r="576" spans="2:6">
      <c r="B576" s="4"/>
      <c r="F576" s="4"/>
    </row>
    <row r="577" spans="2:6">
      <c r="B577" s="4"/>
      <c r="F577" s="4"/>
    </row>
    <row r="578" spans="2:6">
      <c r="B578" s="4"/>
      <c r="F578" s="4"/>
    </row>
    <row r="579" spans="2:6">
      <c r="B579" s="4"/>
      <c r="F579" s="4"/>
    </row>
    <row r="580" spans="2:6">
      <c r="B580" s="4"/>
      <c r="F580" s="4"/>
    </row>
    <row r="581" spans="2:6">
      <c r="B581" s="4"/>
      <c r="F581" s="4"/>
    </row>
    <row r="582" spans="2:6">
      <c r="B582" s="4"/>
      <c r="F582" s="4"/>
    </row>
    <row r="583" spans="2:6">
      <c r="B583" s="4"/>
      <c r="F583" s="4"/>
    </row>
    <row r="584" spans="2:6">
      <c r="B584" s="4"/>
      <c r="F584" s="4"/>
    </row>
    <row r="585" spans="2:6">
      <c r="B585" s="4"/>
      <c r="F585" s="4"/>
    </row>
    <row r="586" spans="2:6">
      <c r="B586" s="4"/>
      <c r="F586" s="4"/>
    </row>
    <row r="587" spans="2:6">
      <c r="B587" s="4"/>
      <c r="F587" s="4"/>
    </row>
    <row r="588" spans="2:6">
      <c r="B588" s="4"/>
      <c r="F588" s="4"/>
    </row>
    <row r="589" spans="2:6">
      <c r="B589" s="4"/>
      <c r="F589" s="4"/>
    </row>
    <row r="590" spans="2:6">
      <c r="B590" s="4"/>
      <c r="F590" s="4"/>
    </row>
    <row r="591" spans="2:6">
      <c r="B591" s="4"/>
      <c r="F591" s="4"/>
    </row>
    <row r="592" spans="2:6">
      <c r="B592" s="4"/>
      <c r="F592" s="4"/>
    </row>
    <row r="593" spans="2:6">
      <c r="B593" s="4"/>
      <c r="F593" s="4"/>
    </row>
    <row r="594" spans="2:6">
      <c r="B594" s="4"/>
      <c r="F594" s="4"/>
    </row>
    <row r="595" spans="2:6">
      <c r="B595" s="4"/>
      <c r="F595" s="4"/>
    </row>
    <row r="596" spans="2:6">
      <c r="B596" s="4"/>
      <c r="F596" s="4"/>
    </row>
    <row r="597" spans="2:6">
      <c r="B597" s="4"/>
      <c r="F597" s="4"/>
    </row>
    <row r="598" spans="2:6">
      <c r="B598" s="4"/>
      <c r="F598" s="4"/>
    </row>
    <row r="599" spans="2:6">
      <c r="B599" s="4"/>
      <c r="F599" s="4"/>
    </row>
    <row r="600" spans="2:6">
      <c r="B600" s="4"/>
      <c r="F600" s="4"/>
    </row>
    <row r="601" spans="2:6">
      <c r="B601" s="4"/>
      <c r="F601" s="4"/>
    </row>
    <row r="602" spans="2:6">
      <c r="B602" s="4"/>
      <c r="F602" s="4"/>
    </row>
    <row r="603" spans="2:6">
      <c r="B603" s="4"/>
      <c r="F603" s="4"/>
    </row>
    <row r="604" spans="2:6">
      <c r="B604" s="4"/>
      <c r="F604" s="4"/>
    </row>
    <row r="605" spans="2:6">
      <c r="B605" s="4"/>
      <c r="F605" s="4"/>
    </row>
    <row r="606" spans="2:6">
      <c r="B606" s="4"/>
      <c r="F606" s="4"/>
    </row>
    <row r="607" spans="2:6">
      <c r="B607" s="4"/>
      <c r="F607" s="4"/>
    </row>
    <row r="608" spans="2:6">
      <c r="B608" s="4"/>
      <c r="F608" s="4"/>
    </row>
    <row r="609" spans="2:6">
      <c r="B609" s="4"/>
      <c r="F609" s="4"/>
    </row>
    <row r="610" spans="2:6">
      <c r="B610" s="4"/>
      <c r="F610" s="4"/>
    </row>
    <row r="611" spans="2:6">
      <c r="B611" s="4"/>
      <c r="F611" s="4"/>
    </row>
    <row r="612" spans="2:6">
      <c r="B612" s="4"/>
      <c r="F612" s="4"/>
    </row>
    <row r="613" spans="2:6">
      <c r="B613" s="4"/>
      <c r="F613" s="4"/>
    </row>
    <row r="614" spans="2:6">
      <c r="B614" s="4"/>
      <c r="F614" s="4"/>
    </row>
    <row r="615" spans="2:6">
      <c r="B615" s="4"/>
      <c r="F615" s="4"/>
    </row>
    <row r="616" spans="2:6">
      <c r="B616" s="4"/>
      <c r="F616" s="4"/>
    </row>
    <row r="617" spans="2:6">
      <c r="B617" s="4"/>
      <c r="F617" s="4"/>
    </row>
    <row r="618" spans="2:6">
      <c r="B618" s="4"/>
      <c r="F618" s="4"/>
    </row>
    <row r="619" spans="2:6">
      <c r="B619" s="4"/>
      <c r="F619" s="4"/>
    </row>
    <row r="620" spans="2:6">
      <c r="B620" s="4"/>
      <c r="F620" s="4"/>
    </row>
    <row r="621" spans="2:6">
      <c r="B621" s="4"/>
      <c r="F621" s="4"/>
    </row>
    <row r="622" spans="2:6">
      <c r="B622" s="4"/>
      <c r="F622" s="4"/>
    </row>
    <row r="623" spans="2:6">
      <c r="B623" s="4"/>
      <c r="F623" s="4"/>
    </row>
    <row r="624" spans="2:6">
      <c r="B624" s="4"/>
      <c r="F624" s="4"/>
    </row>
    <row r="625" spans="2:6">
      <c r="B625" s="4"/>
      <c r="F625" s="4"/>
    </row>
    <row r="626" spans="2:6">
      <c r="B626" s="4"/>
      <c r="F626" s="4"/>
    </row>
    <row r="627" spans="2:6">
      <c r="B627" s="4"/>
      <c r="F627" s="4"/>
    </row>
    <row r="628" spans="2:6">
      <c r="B628" s="4"/>
      <c r="F628" s="4"/>
    </row>
    <row r="629" spans="2:6">
      <c r="B629" s="4"/>
      <c r="F629" s="4"/>
    </row>
    <row r="630" spans="2:6">
      <c r="B630" s="4"/>
      <c r="F630" s="4"/>
    </row>
    <row r="631" spans="2:6">
      <c r="B631" s="4"/>
      <c r="F631" s="4"/>
    </row>
    <row r="632" spans="2:6">
      <c r="B632" s="4"/>
      <c r="F632" s="4"/>
    </row>
    <row r="633" spans="2:6">
      <c r="B633" s="4"/>
      <c r="F633" s="4"/>
    </row>
    <row r="634" spans="2:6">
      <c r="B634" s="4"/>
      <c r="F634" s="4"/>
    </row>
    <row r="635" spans="2:6">
      <c r="B635" s="4"/>
      <c r="F635" s="4"/>
    </row>
    <row r="636" spans="2:6">
      <c r="B636" s="4"/>
      <c r="F636" s="4"/>
    </row>
    <row r="637" spans="2:6">
      <c r="B637" s="4"/>
      <c r="F637" s="4"/>
    </row>
    <row r="638" spans="2:6">
      <c r="B638" s="4"/>
      <c r="F638" s="4"/>
    </row>
    <row r="639" spans="2:6">
      <c r="B639" s="4"/>
      <c r="F639" s="4"/>
    </row>
    <row r="640" spans="2:6">
      <c r="B640" s="4"/>
      <c r="F640" s="4"/>
    </row>
    <row r="641" spans="2:6">
      <c r="B641" s="4"/>
      <c r="F641" s="4"/>
    </row>
    <row r="642" spans="2:6">
      <c r="B642" s="4"/>
      <c r="F642" s="4"/>
    </row>
    <row r="643" spans="2:6">
      <c r="B643" s="4"/>
      <c r="F643" s="4"/>
    </row>
    <row r="644" spans="2:6">
      <c r="B644" s="4"/>
      <c r="F644" s="4"/>
    </row>
    <row r="645" spans="2:6">
      <c r="B645" s="4"/>
      <c r="F645" s="4"/>
    </row>
    <row r="646" spans="2:6">
      <c r="B646" s="4"/>
      <c r="F646" s="4"/>
    </row>
    <row r="647" spans="2:6">
      <c r="B647" s="4"/>
      <c r="F647" s="4"/>
    </row>
    <row r="648" spans="2:6">
      <c r="B648" s="4"/>
      <c r="F648" s="4"/>
    </row>
    <row r="649" spans="2:6">
      <c r="B649" s="4"/>
      <c r="F649" s="4"/>
    </row>
    <row r="650" spans="2:6">
      <c r="B650" s="4"/>
      <c r="F650" s="4"/>
    </row>
    <row r="651" spans="2:6">
      <c r="B651" s="4"/>
      <c r="F651" s="4"/>
    </row>
    <row r="652" spans="2:6">
      <c r="B652" s="4"/>
      <c r="F652" s="4"/>
    </row>
    <row r="653" spans="2:6">
      <c r="B653" s="4"/>
      <c r="F653" s="4"/>
    </row>
    <row r="654" spans="2:6">
      <c r="B654" s="4"/>
      <c r="F654" s="4"/>
    </row>
    <row r="655" spans="2:6">
      <c r="B655" s="4"/>
      <c r="F655" s="4"/>
    </row>
    <row r="656" spans="2:6">
      <c r="B656" s="4"/>
      <c r="F656" s="4"/>
    </row>
    <row r="657" spans="2:6">
      <c r="B657" s="4"/>
      <c r="F657" s="4"/>
    </row>
    <row r="658" spans="2:6">
      <c r="B658" s="4"/>
      <c r="F658" s="4"/>
    </row>
    <row r="659" spans="2:6">
      <c r="B659" s="4"/>
      <c r="F659" s="4"/>
    </row>
    <row r="660" spans="2:6">
      <c r="B660" s="4"/>
      <c r="F660" s="4"/>
    </row>
    <row r="661" spans="2:6">
      <c r="B661" s="4"/>
      <c r="F661" s="4"/>
    </row>
    <row r="662" spans="2:6">
      <c r="B662" s="4"/>
      <c r="F662" s="4"/>
    </row>
    <row r="663" spans="2:6">
      <c r="B663" s="4"/>
      <c r="F663" s="4"/>
    </row>
    <row r="664" spans="2:6">
      <c r="B664" s="4"/>
      <c r="F664" s="4"/>
    </row>
    <row r="665" spans="2:6">
      <c r="B665" s="4"/>
      <c r="F665" s="4"/>
    </row>
    <row r="666" spans="2:6">
      <c r="B666" s="4"/>
      <c r="F666" s="4"/>
    </row>
    <row r="667" spans="2:6">
      <c r="B667" s="4"/>
      <c r="F667" s="4"/>
    </row>
    <row r="668" spans="2:6">
      <c r="B668" s="4"/>
      <c r="F668" s="4"/>
    </row>
    <row r="669" spans="2:6">
      <c r="B669" s="4"/>
      <c r="F669" s="4"/>
    </row>
    <row r="670" spans="2:6">
      <c r="B670" s="4"/>
      <c r="F670" s="4"/>
    </row>
    <row r="671" spans="2:6">
      <c r="B671" s="4"/>
      <c r="F671" s="4"/>
    </row>
    <row r="672" spans="2:6">
      <c r="B672" s="4"/>
      <c r="F672" s="4"/>
    </row>
    <row r="673" spans="2:6">
      <c r="B673" s="4"/>
      <c r="F673" s="4"/>
    </row>
    <row r="674" spans="2:6">
      <c r="B674" s="4"/>
      <c r="F674" s="4"/>
    </row>
    <row r="675" spans="2:6">
      <c r="B675" s="4"/>
      <c r="F675" s="4"/>
    </row>
    <row r="676" spans="2:6">
      <c r="B676" s="4"/>
      <c r="F676" s="4"/>
    </row>
    <row r="677" spans="2:6">
      <c r="B677" s="4"/>
      <c r="F677" s="4"/>
    </row>
    <row r="678" spans="2:6">
      <c r="B678" s="4"/>
      <c r="F678" s="4"/>
    </row>
    <row r="679" spans="2:6">
      <c r="B679" s="4"/>
      <c r="F679" s="4"/>
    </row>
    <row r="680" spans="2:6">
      <c r="B680" s="4"/>
      <c r="F680" s="4"/>
    </row>
    <row r="681" spans="2:6">
      <c r="B681" s="4"/>
      <c r="F681" s="4"/>
    </row>
    <row r="682" spans="2:6">
      <c r="B682" s="4"/>
      <c r="F682" s="4"/>
    </row>
    <row r="683" spans="2:6">
      <c r="B683" s="4"/>
      <c r="F683" s="4"/>
    </row>
    <row r="684" spans="2:6">
      <c r="B684" s="4"/>
      <c r="F684" s="4"/>
    </row>
    <row r="685" spans="2:6">
      <c r="B685" s="4"/>
      <c r="F685" s="4"/>
    </row>
    <row r="686" spans="2:6">
      <c r="B686" s="4"/>
      <c r="F686" s="4"/>
    </row>
    <row r="687" spans="2:6">
      <c r="B687" s="4"/>
      <c r="F687" s="4"/>
    </row>
    <row r="688" spans="2:6">
      <c r="B688" s="4"/>
      <c r="F688" s="4"/>
    </row>
    <row r="689" spans="2:6">
      <c r="B689" s="4"/>
      <c r="F689" s="4"/>
    </row>
    <row r="690" spans="2:6">
      <c r="B690" s="4"/>
      <c r="F690" s="4"/>
    </row>
    <row r="691" spans="2:6">
      <c r="B691" s="4"/>
      <c r="F691" s="4"/>
    </row>
    <row r="692" spans="2:6">
      <c r="B692" s="4"/>
      <c r="F692" s="4"/>
    </row>
    <row r="693" spans="2:6">
      <c r="B693" s="4"/>
      <c r="F693" s="4"/>
    </row>
    <row r="694" spans="2:6">
      <c r="B694" s="4"/>
      <c r="F694" s="4"/>
    </row>
    <row r="695" spans="2:6">
      <c r="B695" s="4"/>
      <c r="F695" s="4"/>
    </row>
    <row r="696" spans="2:6">
      <c r="B696" s="4"/>
      <c r="F696" s="4"/>
    </row>
    <row r="697" spans="2:6">
      <c r="B697" s="4"/>
      <c r="F697" s="4"/>
    </row>
    <row r="698" spans="2:6">
      <c r="B698" s="4"/>
      <c r="F698" s="4"/>
    </row>
    <row r="699" spans="2:6">
      <c r="B699" s="4"/>
      <c r="F699" s="4"/>
    </row>
    <row r="700" spans="2:6">
      <c r="B700" s="4"/>
      <c r="F700" s="4"/>
    </row>
    <row r="701" spans="2:6">
      <c r="B701" s="4"/>
      <c r="F701" s="4"/>
    </row>
    <row r="702" spans="2:6">
      <c r="B702" s="4"/>
      <c r="F702" s="4"/>
    </row>
    <row r="703" spans="2:6">
      <c r="B703" s="4"/>
      <c r="F703" s="4"/>
    </row>
    <row r="704" spans="2:6">
      <c r="B704" s="4"/>
      <c r="F704" s="4"/>
    </row>
    <row r="705" spans="2:6">
      <c r="B705" s="4"/>
      <c r="F705" s="4"/>
    </row>
    <row r="706" spans="2:6">
      <c r="B706" s="4"/>
      <c r="F706" s="4"/>
    </row>
    <row r="707" spans="2:6">
      <c r="B707" s="4"/>
      <c r="F707" s="4"/>
    </row>
    <row r="708" spans="2:6">
      <c r="B708" s="4"/>
      <c r="F708" s="4"/>
    </row>
    <row r="709" spans="2:6">
      <c r="B709" s="4"/>
      <c r="F709" s="4"/>
    </row>
    <row r="710" spans="2:6">
      <c r="B710" s="4"/>
      <c r="F710" s="4"/>
    </row>
    <row r="711" spans="2:6">
      <c r="B711" s="4"/>
      <c r="F711" s="4"/>
    </row>
    <row r="712" spans="2:6">
      <c r="B712" s="4"/>
      <c r="F712" s="4"/>
    </row>
    <row r="713" spans="2:6">
      <c r="B713" s="4"/>
      <c r="F713" s="4"/>
    </row>
    <row r="714" spans="2:6">
      <c r="B714" s="4"/>
      <c r="F714" s="4"/>
    </row>
    <row r="715" spans="2:6">
      <c r="B715" s="4"/>
      <c r="F715" s="4"/>
    </row>
    <row r="716" spans="2:6">
      <c r="B716" s="4"/>
      <c r="F716" s="4"/>
    </row>
    <row r="717" spans="2:6">
      <c r="B717" s="4"/>
      <c r="F717" s="4"/>
    </row>
    <row r="718" spans="2:6">
      <c r="B718" s="4"/>
      <c r="F718" s="4"/>
    </row>
    <row r="719" spans="2:6">
      <c r="B719" s="4"/>
      <c r="F719" s="4"/>
    </row>
    <row r="720" spans="2:6">
      <c r="B720" s="4"/>
      <c r="F720" s="4"/>
    </row>
    <row r="721" spans="2:6">
      <c r="B721" s="4"/>
      <c r="F721" s="4"/>
    </row>
    <row r="722" spans="2:6">
      <c r="B722" s="4"/>
      <c r="F722" s="4"/>
    </row>
    <row r="723" spans="2:6">
      <c r="B723" s="4"/>
      <c r="F723" s="4"/>
    </row>
    <row r="724" spans="2:6">
      <c r="B724" s="4"/>
      <c r="F724" s="4"/>
    </row>
    <row r="725" spans="2:6">
      <c r="B725" s="4"/>
      <c r="F725" s="4"/>
    </row>
    <row r="726" spans="2:6">
      <c r="B726" s="4"/>
      <c r="F726" s="4"/>
    </row>
    <row r="727" spans="2:6">
      <c r="B727" s="4"/>
      <c r="F727" s="4"/>
    </row>
    <row r="728" spans="2:6">
      <c r="B728" s="4"/>
      <c r="F728" s="4"/>
    </row>
    <row r="729" spans="2:6">
      <c r="B729" s="4"/>
      <c r="F729" s="4"/>
    </row>
    <row r="730" spans="2:6">
      <c r="B730" s="4"/>
      <c r="F730" s="4"/>
    </row>
    <row r="731" spans="2:6">
      <c r="B731" s="4"/>
      <c r="F731" s="4"/>
    </row>
    <row r="732" spans="2:6">
      <c r="B732" s="4"/>
      <c r="F732" s="4"/>
    </row>
    <row r="733" spans="2:6">
      <c r="B733" s="4"/>
      <c r="F733" s="4"/>
    </row>
    <row r="734" spans="2:6">
      <c r="B734" s="4"/>
      <c r="F734" s="4"/>
    </row>
    <row r="735" spans="2:6">
      <c r="B735" s="4"/>
      <c r="F735" s="4"/>
    </row>
    <row r="736" spans="2:6">
      <c r="B736" s="4"/>
      <c r="F736" s="4"/>
    </row>
    <row r="737" spans="2:6">
      <c r="B737" s="4"/>
      <c r="F737" s="4"/>
    </row>
    <row r="738" spans="2:6">
      <c r="B738" s="4"/>
      <c r="F738" s="4"/>
    </row>
    <row r="739" spans="2:6">
      <c r="B739" s="4"/>
      <c r="F739" s="4"/>
    </row>
    <row r="740" spans="2:6">
      <c r="B740" s="4"/>
      <c r="F740" s="4"/>
    </row>
    <row r="741" spans="2:6">
      <c r="B741" s="4"/>
      <c r="F741" s="4"/>
    </row>
    <row r="742" spans="2:6">
      <c r="B742" s="4"/>
      <c r="F742" s="4"/>
    </row>
    <row r="743" spans="2:6">
      <c r="B743" s="4"/>
      <c r="F743" s="4"/>
    </row>
    <row r="744" spans="2:6">
      <c r="B744" s="4"/>
      <c r="F744" s="4"/>
    </row>
    <row r="745" spans="2:6">
      <c r="B745" s="4"/>
      <c r="F745" s="4"/>
    </row>
    <row r="746" spans="2:6">
      <c r="B746" s="4"/>
      <c r="F746" s="4"/>
    </row>
    <row r="747" spans="2:6">
      <c r="B747" s="4"/>
      <c r="F747" s="4"/>
    </row>
    <row r="748" spans="2:6">
      <c r="B748" s="4"/>
      <c r="F748" s="4"/>
    </row>
    <row r="749" spans="2:6">
      <c r="B749" s="4"/>
      <c r="F749" s="4"/>
    </row>
    <row r="750" spans="2:6">
      <c r="B750" s="4"/>
      <c r="F750" s="4"/>
    </row>
    <row r="751" spans="2:6">
      <c r="B751" s="4"/>
      <c r="F751" s="4"/>
    </row>
    <row r="752" spans="2:6">
      <c r="B752" s="4"/>
      <c r="F752" s="4"/>
    </row>
    <row r="753" spans="2:6">
      <c r="B753" s="4"/>
      <c r="F753" s="4"/>
    </row>
    <row r="754" spans="2:6">
      <c r="B754" s="4"/>
      <c r="F754" s="4"/>
    </row>
    <row r="755" spans="2:6">
      <c r="B755" s="4"/>
      <c r="F755" s="4"/>
    </row>
    <row r="756" spans="2:6">
      <c r="B756" s="4"/>
      <c r="F756" s="4"/>
    </row>
    <row r="757" spans="2:6">
      <c r="B757" s="4"/>
      <c r="F757" s="4"/>
    </row>
    <row r="758" spans="2:6">
      <c r="B758" s="4"/>
      <c r="F758" s="4"/>
    </row>
    <row r="759" spans="2:6">
      <c r="B759" s="4"/>
      <c r="F759" s="4"/>
    </row>
    <row r="760" spans="2:6">
      <c r="B760" s="4"/>
      <c r="F760" s="4"/>
    </row>
    <row r="761" spans="2:6">
      <c r="B761" s="4"/>
      <c r="F761" s="4"/>
    </row>
    <row r="762" spans="2:6">
      <c r="B762" s="4"/>
      <c r="F762" s="4"/>
    </row>
    <row r="763" spans="2:6">
      <c r="B763" s="4"/>
      <c r="F763" s="4"/>
    </row>
    <row r="764" spans="2:6">
      <c r="B764" s="4"/>
      <c r="F764" s="4"/>
    </row>
    <row r="765" spans="2:6">
      <c r="B765" s="4"/>
      <c r="F765" s="4"/>
    </row>
    <row r="766" spans="2:6">
      <c r="B766" s="4"/>
      <c r="F766" s="4"/>
    </row>
    <row r="767" spans="2:6">
      <c r="B767" s="4"/>
      <c r="F767" s="4"/>
    </row>
    <row r="768" spans="2:6">
      <c r="B768" s="4"/>
      <c r="F768" s="4"/>
    </row>
    <row r="769" spans="2:6">
      <c r="B769" s="4"/>
      <c r="F769" s="4"/>
    </row>
    <row r="770" spans="2:6">
      <c r="B770" s="4"/>
      <c r="F770" s="4"/>
    </row>
    <row r="771" spans="2:6">
      <c r="B771" s="4"/>
      <c r="F771" s="4"/>
    </row>
    <row r="772" spans="2:6">
      <c r="B772" s="4"/>
      <c r="F772" s="4"/>
    </row>
    <row r="773" spans="2:6">
      <c r="B773" s="4"/>
      <c r="F773" s="4"/>
    </row>
    <row r="774" spans="2:6">
      <c r="B774" s="4"/>
      <c r="F774" s="4"/>
    </row>
    <row r="775" spans="2:6">
      <c r="B775" s="4"/>
      <c r="F775" s="4"/>
    </row>
    <row r="776" spans="2:6">
      <c r="B776" s="4"/>
      <c r="F776" s="4"/>
    </row>
    <row r="777" spans="2:6">
      <c r="B777" s="4"/>
      <c r="F777" s="4"/>
    </row>
    <row r="778" spans="2:6">
      <c r="B778" s="4"/>
      <c r="F778" s="4"/>
    </row>
    <row r="779" spans="2:6">
      <c r="B779" s="4"/>
      <c r="F779" s="4"/>
    </row>
    <row r="780" spans="2:6">
      <c r="B780" s="4"/>
      <c r="F780" s="4"/>
    </row>
    <row r="781" spans="2:6">
      <c r="B781" s="4"/>
      <c r="F781" s="4"/>
    </row>
    <row r="782" spans="2:6">
      <c r="B782" s="4"/>
      <c r="F782" s="4"/>
    </row>
    <row r="783" spans="2:6">
      <c r="B783" s="4"/>
      <c r="F783" s="4"/>
    </row>
    <row r="784" spans="2:6">
      <c r="B784" s="4"/>
      <c r="F784" s="4"/>
    </row>
    <row r="785" spans="2:6">
      <c r="B785" s="4"/>
      <c r="F785" s="4"/>
    </row>
    <row r="786" spans="2:6">
      <c r="B786" s="4"/>
      <c r="F786" s="4"/>
    </row>
    <row r="787" spans="2:6">
      <c r="B787" s="4"/>
      <c r="F787" s="4"/>
    </row>
    <row r="788" spans="2:6">
      <c r="B788" s="4"/>
      <c r="F788" s="4"/>
    </row>
    <row r="789" spans="2:6">
      <c r="B789" s="4"/>
      <c r="F789" s="4"/>
    </row>
    <row r="790" spans="2:6">
      <c r="B790" s="4"/>
      <c r="F790" s="4"/>
    </row>
    <row r="791" spans="2:6">
      <c r="B791" s="4"/>
      <c r="F791" s="4"/>
    </row>
    <row r="792" spans="2:6">
      <c r="B792" s="4"/>
      <c r="F792" s="4"/>
    </row>
    <row r="793" spans="2:6">
      <c r="B793" s="4"/>
      <c r="F793" s="4"/>
    </row>
    <row r="794" spans="2:6">
      <c r="B794" s="4"/>
      <c r="F794" s="4"/>
    </row>
    <row r="795" spans="2:6">
      <c r="B795" s="4"/>
      <c r="F795" s="4"/>
    </row>
    <row r="796" spans="2:6">
      <c r="B796" s="4"/>
      <c r="F796" s="4"/>
    </row>
    <row r="797" spans="2:6">
      <c r="B797" s="4"/>
      <c r="F797" s="4"/>
    </row>
    <row r="798" spans="2:6">
      <c r="B798" s="4"/>
      <c r="F798" s="4"/>
    </row>
    <row r="799" spans="2:6">
      <c r="B799" s="4"/>
      <c r="F799" s="4"/>
    </row>
    <row r="800" spans="2:6">
      <c r="B800" s="4"/>
      <c r="F800" s="4"/>
    </row>
    <row r="801" spans="2:6">
      <c r="B801" s="4"/>
      <c r="F801" s="4"/>
    </row>
    <row r="802" spans="2:6">
      <c r="B802" s="4"/>
      <c r="F802" s="4"/>
    </row>
    <row r="803" spans="2:6">
      <c r="B803" s="4"/>
      <c r="F803" s="4"/>
    </row>
    <row r="804" spans="2:6">
      <c r="B804" s="4"/>
      <c r="F804" s="4"/>
    </row>
    <row r="805" spans="2:6">
      <c r="B805" s="4"/>
      <c r="F805" s="4"/>
    </row>
    <row r="806" spans="2:6">
      <c r="B806" s="4"/>
      <c r="F806" s="4"/>
    </row>
    <row r="807" spans="2:6">
      <c r="B807" s="4"/>
      <c r="F807" s="4"/>
    </row>
    <row r="808" spans="2:6">
      <c r="B808" s="4"/>
      <c r="F808" s="4"/>
    </row>
    <row r="809" spans="2:6">
      <c r="B809" s="4"/>
      <c r="F809" s="4"/>
    </row>
    <row r="810" spans="2:6">
      <c r="B810" s="4"/>
      <c r="F810" s="4"/>
    </row>
    <row r="811" spans="2:6">
      <c r="B811" s="4"/>
      <c r="F811" s="4"/>
    </row>
    <row r="812" spans="2:6">
      <c r="B812" s="4"/>
      <c r="F812" s="4"/>
    </row>
    <row r="813" spans="2:6">
      <c r="B813" s="4"/>
      <c r="F813" s="4"/>
    </row>
    <row r="814" spans="2:6">
      <c r="B814" s="4"/>
      <c r="F814" s="4"/>
    </row>
    <row r="815" spans="2:6">
      <c r="B815" s="4"/>
      <c r="F815" s="4"/>
    </row>
    <row r="816" spans="2:6">
      <c r="B816" s="4"/>
      <c r="F816" s="4"/>
    </row>
    <row r="817" spans="2:6">
      <c r="B817" s="4"/>
      <c r="F817" s="4"/>
    </row>
    <row r="818" spans="2:6">
      <c r="B818" s="4"/>
      <c r="F818" s="4"/>
    </row>
    <row r="819" spans="2:6">
      <c r="B819" s="4"/>
      <c r="F819" s="4"/>
    </row>
    <row r="820" spans="2:6">
      <c r="B820" s="4"/>
      <c r="F820" s="4"/>
    </row>
    <row r="821" spans="2:6">
      <c r="B821" s="4"/>
      <c r="F821" s="4"/>
    </row>
    <row r="822" spans="2:6">
      <c r="B822" s="4"/>
      <c r="F822" s="4"/>
    </row>
    <row r="823" spans="2:6">
      <c r="B823" s="4"/>
      <c r="F823" s="4"/>
    </row>
    <row r="824" spans="2:6">
      <c r="B824" s="4"/>
      <c r="F824" s="4"/>
    </row>
    <row r="825" spans="2:6">
      <c r="B825" s="4"/>
      <c r="F825" s="4"/>
    </row>
    <row r="826" spans="2:6">
      <c r="B826" s="4"/>
      <c r="F826" s="4"/>
    </row>
    <row r="827" spans="2:6">
      <c r="B827" s="4"/>
      <c r="F827" s="4"/>
    </row>
    <row r="828" spans="2:6">
      <c r="B828" s="4"/>
      <c r="F828" s="4"/>
    </row>
    <row r="829" spans="2:6">
      <c r="B829" s="4"/>
      <c r="F829" s="4"/>
    </row>
    <row r="830" spans="2:6">
      <c r="B830" s="4"/>
      <c r="F830" s="4"/>
    </row>
    <row r="831" spans="2:6">
      <c r="B831" s="4"/>
      <c r="F831" s="4"/>
    </row>
    <row r="832" spans="2:6">
      <c r="B832" s="4"/>
      <c r="F832" s="4"/>
    </row>
    <row r="833" spans="2:6">
      <c r="B833" s="4"/>
      <c r="F833" s="4"/>
    </row>
    <row r="834" spans="2:6">
      <c r="B834" s="4"/>
      <c r="F834" s="4"/>
    </row>
    <row r="835" spans="2:6">
      <c r="B835" s="4"/>
      <c r="F835" s="4"/>
    </row>
    <row r="836" spans="2:6">
      <c r="B836" s="4"/>
      <c r="F836" s="4"/>
    </row>
    <row r="837" spans="2:6">
      <c r="B837" s="4"/>
      <c r="F837" s="4"/>
    </row>
    <row r="838" spans="2:6">
      <c r="B838" s="4"/>
      <c r="F838" s="4"/>
    </row>
    <row r="839" spans="2:6">
      <c r="B839" s="4"/>
      <c r="F839" s="4"/>
    </row>
    <row r="840" spans="2:6">
      <c r="B840" s="4"/>
      <c r="F840" s="4"/>
    </row>
    <row r="841" spans="2:6">
      <c r="B841" s="4"/>
      <c r="F841" s="4"/>
    </row>
    <row r="842" spans="2:6">
      <c r="B842" s="4"/>
      <c r="F842" s="4"/>
    </row>
    <row r="843" spans="2:6">
      <c r="B843" s="4"/>
      <c r="F843" s="4"/>
    </row>
    <row r="844" spans="2:6">
      <c r="B844" s="4"/>
      <c r="F844" s="4"/>
    </row>
    <row r="845" spans="2:6">
      <c r="B845" s="4"/>
      <c r="F845" s="4"/>
    </row>
    <row r="846" spans="2:6">
      <c r="B846" s="4"/>
      <c r="F846" s="4"/>
    </row>
    <row r="847" spans="2:6">
      <c r="B847" s="4"/>
      <c r="F847" s="4"/>
    </row>
    <row r="848" spans="2:6">
      <c r="B848" s="4"/>
      <c r="F848" s="4"/>
    </row>
    <row r="849" spans="2:6">
      <c r="B849" s="4"/>
      <c r="F849" s="4"/>
    </row>
    <row r="850" spans="2:6">
      <c r="B850" s="4"/>
      <c r="F850" s="4"/>
    </row>
    <row r="851" spans="2:6">
      <c r="B851" s="4"/>
      <c r="F851" s="4"/>
    </row>
    <row r="852" spans="2:6">
      <c r="B852" s="4"/>
      <c r="F852" s="4"/>
    </row>
    <row r="853" spans="2:6">
      <c r="B853" s="4"/>
      <c r="F853" s="4"/>
    </row>
    <row r="854" spans="2:6">
      <c r="B854" s="4"/>
      <c r="F854" s="4"/>
    </row>
    <row r="855" spans="2:6">
      <c r="B855" s="4"/>
      <c r="F855" s="4"/>
    </row>
    <row r="856" spans="2:6">
      <c r="B856" s="4"/>
      <c r="F856" s="4"/>
    </row>
    <row r="857" spans="2:6">
      <c r="B857" s="4"/>
      <c r="F857" s="4"/>
    </row>
    <row r="858" spans="2:6">
      <c r="B858" s="4"/>
      <c r="F858" s="4"/>
    </row>
    <row r="859" spans="2:6">
      <c r="B859" s="4"/>
      <c r="F859" s="4"/>
    </row>
    <row r="860" spans="2:6">
      <c r="B860" s="4"/>
      <c r="F860" s="4"/>
    </row>
    <row r="861" spans="2:6">
      <c r="B861" s="4"/>
      <c r="F861" s="4"/>
    </row>
    <row r="862" spans="2:6">
      <c r="B862" s="4"/>
      <c r="F862" s="4"/>
    </row>
    <row r="863" spans="2:6">
      <c r="B863" s="4"/>
      <c r="F863" s="4"/>
    </row>
    <row r="864" spans="2:6">
      <c r="B864" s="4"/>
      <c r="F864" s="4"/>
    </row>
    <row r="865" spans="2:6">
      <c r="B865" s="4"/>
      <c r="F865" s="4"/>
    </row>
    <row r="866" spans="2:6">
      <c r="B866" s="4"/>
      <c r="F866" s="4"/>
    </row>
    <row r="867" spans="2:6">
      <c r="B867" s="4"/>
      <c r="F867" s="4"/>
    </row>
    <row r="868" spans="2:6">
      <c r="B868" s="4"/>
      <c r="F868" s="4"/>
    </row>
    <row r="869" spans="2:6">
      <c r="B869" s="4"/>
      <c r="F869" s="4"/>
    </row>
    <row r="870" spans="2:6">
      <c r="B870" s="4"/>
      <c r="F870" s="4"/>
    </row>
    <row r="871" spans="2:6">
      <c r="B871" s="4"/>
      <c r="F871" s="4"/>
    </row>
    <row r="872" spans="2:6">
      <c r="B872" s="4"/>
      <c r="F872" s="4"/>
    </row>
    <row r="873" spans="2:6">
      <c r="B873" s="4"/>
      <c r="F873" s="4"/>
    </row>
    <row r="874" spans="2:6">
      <c r="B874" s="4"/>
      <c r="F874" s="4"/>
    </row>
    <row r="875" spans="2:6">
      <c r="B875" s="4"/>
      <c r="F875" s="4"/>
    </row>
    <row r="876" spans="2:6">
      <c r="B876" s="4"/>
      <c r="F876" s="4"/>
    </row>
    <row r="877" spans="2:6">
      <c r="B877" s="4"/>
      <c r="F877" s="4"/>
    </row>
    <row r="878" spans="2:6">
      <c r="B878" s="4"/>
      <c r="F878" s="4"/>
    </row>
    <row r="879" spans="2:6">
      <c r="B879" s="4"/>
      <c r="F879" s="4"/>
    </row>
    <row r="880" spans="2:6">
      <c r="B880" s="4"/>
      <c r="F880" s="4"/>
    </row>
    <row r="881" spans="2:6">
      <c r="B881" s="4"/>
      <c r="F881" s="4"/>
    </row>
    <row r="882" spans="2:6">
      <c r="B882" s="4"/>
      <c r="F882" s="4"/>
    </row>
    <row r="883" spans="2:6">
      <c r="B883" s="4"/>
      <c r="F883" s="4"/>
    </row>
    <row r="884" spans="2:6">
      <c r="B884" s="4"/>
      <c r="F884" s="4"/>
    </row>
    <row r="885" spans="2:6">
      <c r="B885" s="4"/>
      <c r="F885" s="4"/>
    </row>
    <row r="886" spans="2:6">
      <c r="B886" s="4"/>
      <c r="F886" s="4"/>
    </row>
    <row r="887" spans="2:6">
      <c r="B887" s="4"/>
      <c r="F887" s="4"/>
    </row>
    <row r="888" spans="2:6">
      <c r="B888" s="4"/>
      <c r="F888" s="4"/>
    </row>
    <row r="889" spans="2:6">
      <c r="B889" s="4"/>
      <c r="F889" s="4"/>
    </row>
    <row r="890" spans="2:6">
      <c r="B890" s="4"/>
      <c r="F890" s="4"/>
    </row>
    <row r="891" spans="2:6">
      <c r="B891" s="4"/>
      <c r="F891" s="4"/>
    </row>
    <row r="892" spans="2:6">
      <c r="B892" s="4"/>
      <c r="F892" s="4"/>
    </row>
    <row r="893" spans="2:6">
      <c r="B893" s="4"/>
      <c r="F893" s="4"/>
    </row>
    <row r="894" spans="2:6">
      <c r="B894" s="4"/>
      <c r="F894" s="4"/>
    </row>
    <row r="895" spans="2:6">
      <c r="B895" s="4"/>
      <c r="F895" s="4"/>
    </row>
    <row r="896" spans="2:6">
      <c r="B896" s="4"/>
      <c r="F896" s="4"/>
    </row>
    <row r="897" spans="2:6">
      <c r="B897" s="4"/>
      <c r="F897" s="4"/>
    </row>
    <row r="898" spans="2:6">
      <c r="B898" s="4"/>
      <c r="F898" s="4"/>
    </row>
    <row r="899" spans="2:6">
      <c r="B899" s="4"/>
      <c r="F899" s="4"/>
    </row>
    <row r="900" spans="2:6">
      <c r="B900" s="4"/>
      <c r="F900" s="4"/>
    </row>
    <row r="901" spans="2:6">
      <c r="B901" s="4"/>
      <c r="F901" s="4"/>
    </row>
    <row r="902" spans="2:6">
      <c r="B902" s="4"/>
      <c r="F902" s="4"/>
    </row>
    <row r="903" spans="2:6">
      <c r="B903" s="4"/>
      <c r="F903" s="4"/>
    </row>
    <row r="904" spans="2:6">
      <c r="B904" s="4"/>
      <c r="F904" s="4"/>
    </row>
    <row r="905" spans="2:6">
      <c r="B905" s="4"/>
      <c r="F905" s="4"/>
    </row>
    <row r="906" spans="2:6">
      <c r="B906" s="4"/>
      <c r="F906" s="4"/>
    </row>
    <row r="907" spans="2:6">
      <c r="B907" s="4"/>
      <c r="F907" s="4"/>
    </row>
    <row r="908" spans="2:6">
      <c r="B908" s="4"/>
      <c r="F908" s="4"/>
    </row>
    <row r="909" spans="2:6">
      <c r="B909" s="4"/>
      <c r="F909" s="4"/>
    </row>
    <row r="910" spans="2:6">
      <c r="B910" s="4"/>
      <c r="F910" s="4"/>
    </row>
    <row r="911" spans="2:6">
      <c r="B911" s="4"/>
      <c r="F911" s="4"/>
    </row>
    <row r="912" spans="2:6">
      <c r="B912" s="4"/>
      <c r="F912" s="4"/>
    </row>
    <row r="913" spans="2:6">
      <c r="B913" s="4"/>
      <c r="F913" s="4"/>
    </row>
    <row r="914" spans="2:6">
      <c r="B914" s="4"/>
      <c r="F914" s="4"/>
    </row>
    <row r="915" spans="2:6">
      <c r="B915" s="4"/>
      <c r="F915" s="4"/>
    </row>
    <row r="916" spans="2:6">
      <c r="B916" s="4"/>
      <c r="F916" s="4"/>
    </row>
    <row r="917" spans="2:6">
      <c r="B917" s="4"/>
      <c r="F917" s="4"/>
    </row>
    <row r="918" spans="2:6">
      <c r="B918" s="4"/>
      <c r="F918" s="4"/>
    </row>
    <row r="919" spans="2:6">
      <c r="B919" s="4"/>
      <c r="F919" s="4"/>
    </row>
    <row r="920" spans="2:6">
      <c r="B920" s="4"/>
      <c r="F920" s="4"/>
    </row>
    <row r="921" spans="2:6">
      <c r="B921" s="4"/>
      <c r="F921" s="4"/>
    </row>
    <row r="922" spans="2:6">
      <c r="B922" s="4"/>
      <c r="F922" s="4"/>
    </row>
    <row r="923" spans="2:6">
      <c r="B923" s="4"/>
      <c r="F923" s="4"/>
    </row>
    <row r="924" spans="2:6">
      <c r="B924" s="4"/>
      <c r="F924" s="4"/>
    </row>
    <row r="925" spans="2:6">
      <c r="B925" s="4"/>
      <c r="F925" s="4"/>
    </row>
  </sheetData>
  <phoneticPr fontId="6" type="noConversion"/>
  <hyperlinks>
    <hyperlink ref="P17" r:id="rId1" display="http://www.konkoly.hu/cgi-bin/IBVS?46" xr:uid="{00000000-0004-0000-0100-000000000000}"/>
    <hyperlink ref="P54" r:id="rId2" display="http://www.bav-astro.de/sfs/BAVM_link.php?BAVMnr=62" xr:uid="{00000000-0004-0000-0100-000001000000}"/>
    <hyperlink ref="P55" r:id="rId3" display="http://www.bav-astro.de/sfs/BAVM_link.php?BAVMnr=62" xr:uid="{00000000-0004-0000-0100-000002000000}"/>
    <hyperlink ref="P56" r:id="rId4" display="http://www.bav-astro.de/sfs/BAVM_link.php?BAVMnr=117" xr:uid="{00000000-0004-0000-0100-000003000000}"/>
    <hyperlink ref="P57" r:id="rId5" display="http://www.bav-astro.de/sfs/BAVM_link.php?BAVMnr=128" xr:uid="{00000000-0004-0000-0100-000004000000}"/>
    <hyperlink ref="P72" r:id="rId6" display="http://vsolj.cetus-net.org/no39.pdf" xr:uid="{00000000-0004-0000-0100-000005000000}"/>
    <hyperlink ref="P58" r:id="rId7" display="http://www.bav-astro.de/sfs/BAVM_link.php?BAVMnr=152" xr:uid="{00000000-0004-0000-0100-000006000000}"/>
    <hyperlink ref="P59" r:id="rId8" display="http://www.konkoly.hu/cgi-bin/IBVS?5583" xr:uid="{00000000-0004-0000-0100-000007000000}"/>
    <hyperlink ref="P73" r:id="rId9" display="http://vsolj.cetus-net.org/no40.pdf" xr:uid="{00000000-0004-0000-0100-000008000000}"/>
    <hyperlink ref="P61" r:id="rId10" display="http://www.konkoly.hu/cgi-bin/IBVS?5603" xr:uid="{00000000-0004-0000-0100-000009000000}"/>
    <hyperlink ref="P74" r:id="rId11" display="http://vsolj.cetus-net.org/no43.pdf" xr:uid="{00000000-0004-0000-0100-00000A000000}"/>
    <hyperlink ref="P75" r:id="rId12" display="http://vsolj.cetus-net.org/no45.pdf" xr:uid="{00000000-0004-0000-0100-00000B000000}"/>
    <hyperlink ref="P62" r:id="rId13" display="http://www.konkoly.hu/cgi-bin/IBVS?5871" xr:uid="{00000000-0004-0000-0100-00000C000000}"/>
    <hyperlink ref="P76" r:id="rId14" display="http://vsolj.cetus-net.org/vsoljno50.pdf" xr:uid="{00000000-0004-0000-0100-00000D000000}"/>
    <hyperlink ref="P77" r:id="rId15" display="http://vsolj.cetus-net.org/vsoljno53.pdf" xr:uid="{00000000-0004-0000-0100-00000E000000}"/>
    <hyperlink ref="P78" r:id="rId16" display="http://vsolj.cetus-net.org/vsoljno53.pdf" xr:uid="{00000000-0004-0000-0100-00000F000000}"/>
    <hyperlink ref="P63" r:id="rId17" display="http://var.astro.cz/oejv/issues/oejv0160.pdf" xr:uid="{00000000-0004-0000-0100-000010000000}"/>
    <hyperlink ref="P64" r:id="rId18" display="http://var.astro.cz/oejv/issues/oejv0160.pdf" xr:uid="{00000000-0004-0000-0100-000011000000}"/>
    <hyperlink ref="P65" r:id="rId19" display="http://var.astro.cz/oejv/issues/oejv0160.pdf" xr:uid="{00000000-0004-0000-0100-000012000000}"/>
    <hyperlink ref="P66" r:id="rId20" display="http://var.astro.cz/oejv/issues/oejv0160.pdf" xr:uid="{00000000-0004-0000-0100-000013000000}"/>
    <hyperlink ref="P67" r:id="rId21" display="http://www.konkoly.hu/cgi-bin/IBVS?5992" xr:uid="{00000000-0004-0000-0100-000014000000}"/>
    <hyperlink ref="P68" r:id="rId22" display="http://var.astro.cz/oejv/issues/oejv0160.pdf" xr:uid="{00000000-0004-0000-0100-000015000000}"/>
    <hyperlink ref="P79" r:id="rId23" display="http://vsolj.cetus-net.org/vsoljno55.pdf" xr:uid="{00000000-0004-0000-0100-000016000000}"/>
    <hyperlink ref="P69" r:id="rId24" display="http://www.bav-astro.de/sfs/BAVM_link.php?BAVMnr=238" xr:uid="{00000000-0004-0000-0100-000017000000}"/>
    <hyperlink ref="P80" r:id="rId25" display="http://www.bav-astro.de/sfs/BAVM_link.php?BAVMnr=241" xr:uid="{00000000-0004-0000-0100-000018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2023-12-30T05:16:23Z</dcterms:modified>
</cp:coreProperties>
</file>