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45" windowWidth="7890" windowHeight="97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<sst xmlns="http://schemas.openxmlformats.org/spreadsheetml/2006/main" count="90" uniqueCount="58">
  <si>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</si>
  <si>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</si>
  <si>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</si>
  <si>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</si>
  <si>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</si>
  <si>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</si>
  <si>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</si>
  <si>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</si>
  <si>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</si>
  <si>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</si>
  <si>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</si>
  <si>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</si>
  <si>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</si>
  <si>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</si>
  <si>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</si>
  <si>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</si>
  <si>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</si>
  <si>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</si>
  <si>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</si>
  <si>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</si>
  <si>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</si>
  <si>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</si>
  <si>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</si>
  <si>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</si>
  <si>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</si>
  <si>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</si>
  <si>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</si>
  <si>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</si>
  <si>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</si>
  <si>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</si>
  <si>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</si>
  <si>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Bull.22</t>
  </si>
  <si>
    <t>B</t>
  </si>
  <si>
    <t>v</t>
  </si>
  <si>
    <t>BBSAG Bull.27</t>
  </si>
  <si>
    <t>ASTR. REP. 4</t>
  </si>
  <si>
    <t>K</t>
  </si>
  <si>
    <t>BBSAG Bull.47</t>
  </si>
  <si>
    <t>BBSAG Bull.95</t>
  </si>
  <si>
    <t>BBSAG Bull.97</t>
  </si>
  <si>
    <t>BBSAG Bull.103</t>
  </si>
  <si>
    <t>BBSAG Bull.108</t>
  </si>
  <si>
    <t>BBSAG Bull.117</t>
  </si>
  <si>
    <t>K.Locher</t>
  </si>
  <si>
    <t>BBSAG 119</t>
  </si>
  <si>
    <t>BBSAG</t>
  </si>
  <si>
    <t># of data points:</t>
  </si>
  <si>
    <t>EA/SD</t>
  </si>
  <si>
    <t>SX Hya / GSC 06723-00753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</si>
  <si>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</si>
  <si>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</si>
  <si>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</si>
  <si>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</si>
  <si>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</si>
  <si>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</si>
  <si>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</si>
  <si>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5843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</si>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</sst>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SX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0.004</c:v>
                  </c:pt>
                  <c:pt idx="8">
                    <c:v>0.004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0.003</c:v>
                  </c:pt>
                  <c:pt idx="12">
                    <c:v>0.0017</c:v>
                  </c:pt>
                  <c:pt idx="13">
                    <c:v>0.0009</c:v>
                  </c:pt>
                  <c:pt idx="14">
                    <c:v>0.0039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9400325"/>
        <c:axId val="40385198"/>
      </c:scatterChart>
      <c:valAx>
        <c:axId val="1940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crossBetween val="midCat"/>
        <c:dispUnits/>
      </c:valAx>
      <c:valAx>
        <c:axId val="403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9525</xdr:rowOff>
    </xdr:from>
    <xdr:to>
      <xdr:col>13</xdr:col>
      <xdr:colOff>47625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00475" y="95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1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2" ht="12.75">
      <c r="A2" t="s">
        <v>26</v>
      </c>
      <c r="B2" s="10" t="s">
        <v>47</v>
      </c>
    </row>
    <row r="4" spans="1:4" ht="12.75">
      <c r="A4" s="6" t="s">
        <v>0</v>
      </c>
      <c r="C4" s="3">
        <v>44344.451</v>
      </c>
      <c r="D4" s="4">
        <v>2.895737</v>
      </c>
    </row>
    <row r="6" ht="12.75">
      <c r="A6" s="6" t="s">
        <v>1</v>
      </c>
    </row>
    <row r="7" spans="1:3" ht="12.75">
      <c r="A7" t="s">
        <v>2</v>
      </c>
      <c r="C7">
        <f>+C4</f>
        <v>44344.451</v>
      </c>
    </row>
    <row r="8" spans="1:3" ht="12.75">
      <c r="A8" t="s">
        <v>3</v>
      </c>
      <c r="C8">
        <f>+D4</f>
        <v>2.895737</v>
      </c>
    </row>
    <row r="9" spans="1:5" ht="12.75">
      <c r="A9" s="13" t="s">
        <v>49</v>
      </c>
      <c r="B9" s="14"/>
      <c r="C9" s="15">
        <v>-9.5</v>
      </c>
      <c r="D9" s="14" t="s">
        <v>50</v>
      </c>
      <c r="E9" s="14"/>
    </row>
    <row r="10" spans="1:5" ht="13.5" thickBot="1">
      <c r="A10" s="14"/>
      <c r="B10" s="14"/>
      <c r="C10" s="5" t="s">
        <v>22</v>
      </c>
      <c r="D10" s="5" t="s">
        <v>23</v>
      </c>
      <c r="E10" s="14"/>
    </row>
    <row r="11" spans="1:7" ht="12.75">
      <c r="A11" s="14" t="s">
        <v>16</v>
      </c>
      <c r="B11" s="14"/>
      <c r="C11" s="16">
        <f ca="1">INTERCEPT(INDIRECT($G$11):G975,INDIRECT($F$11):F975)</f>
        <v>-0.007819731742661096</v>
      </c>
      <c r="D11" s="17"/>
      <c r="E11" s="14"/>
      <c r="F11" s="18" t="str">
        <f>"F"&amp;E19</f>
        <v>F21</v>
      </c>
      <c r="G11" s="9" t="str">
        <f>"G"&amp;E19</f>
        <v>G21</v>
      </c>
    </row>
    <row r="12" spans="1:5" ht="12.75">
      <c r="A12" s="14" t="s">
        <v>17</v>
      </c>
      <c r="B12" s="14"/>
      <c r="C12" s="16">
        <f ca="1">SLOPE(INDIRECT($G$11):G975,INDIRECT($F$11):F975)</f>
        <v>-2.424891255095266E-05</v>
      </c>
      <c r="D12" s="17"/>
      <c r="E12" s="14"/>
    </row>
    <row r="13" spans="1:5" ht="12.75">
      <c r="A13" s="14" t="s">
        <v>21</v>
      </c>
      <c r="B13" s="14"/>
      <c r="C13" s="17" t="s">
        <v>14</v>
      </c>
      <c r="D13" s="17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9" t="s">
        <v>18</v>
      </c>
      <c r="B15" s="14"/>
      <c r="C15" s="20">
        <f>(C7+C11)+(C8+C12)*INT(MAX(F21:F3516))</f>
        <v>53497.79118645569</v>
      </c>
      <c r="D15" s="21" t="s">
        <v>51</v>
      </c>
      <c r="E15" s="22">
        <f ca="1">TODAY()+15018.5-B9/24</f>
        <v>59901.5</v>
      </c>
    </row>
    <row r="16" spans="1:5" ht="12.75">
      <c r="A16" s="23" t="s">
        <v>4</v>
      </c>
      <c r="B16" s="14"/>
      <c r="C16" s="24">
        <f>+C8+C12</f>
        <v>2.895712751087449</v>
      </c>
      <c r="D16" s="21" t="s">
        <v>52</v>
      </c>
      <c r="E16" s="22">
        <f>ROUND(2*(E15-C15)/C16,0)/2+1</f>
        <v>2212.5</v>
      </c>
    </row>
    <row r="17" spans="1:5" ht="13.5" thickBot="1">
      <c r="A17" s="21" t="s">
        <v>46</v>
      </c>
      <c r="B17" s="14"/>
      <c r="C17" s="14">
        <f>COUNT(C21:C2174)</f>
        <v>15</v>
      </c>
      <c r="D17" s="21" t="s">
        <v>53</v>
      </c>
      <c r="E17" s="25">
        <f>+C15+C16*E16-15018.5-C9/24</f>
        <v>44886.45148157</v>
      </c>
    </row>
    <row r="18" spans="1:5" ht="12.75">
      <c r="A18" s="23" t="s">
        <v>5</v>
      </c>
      <c r="B18" s="14"/>
      <c r="C18" s="26">
        <f>+C15</f>
        <v>53497.79118645569</v>
      </c>
      <c r="D18" s="27">
        <f>+C16</f>
        <v>2.895712751087449</v>
      </c>
      <c r="E18" s="28" t="s">
        <v>54</v>
      </c>
    </row>
    <row r="19" spans="1:5" ht="13.5" thickTop="1">
      <c r="A19" s="29" t="s">
        <v>55</v>
      </c>
      <c r="E19" s="30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45</v>
      </c>
      <c r="J20" s="8" t="s">
        <v>19</v>
      </c>
      <c r="K20" s="8" t="s">
        <v>20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15</v>
      </c>
    </row>
    <row r="21" spans="1:17" ht="12.75">
      <c r="A21" t="s">
        <v>12</v>
      </c>
      <c r="C21" s="11">
        <v>44344.451</v>
      </c>
      <c r="D21" s="11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-0.007819731742661096</v>
      </c>
      <c r="Q21" s="2">
        <f>+C21-15018.5</f>
        <v>29325.951</v>
      </c>
    </row>
    <row r="22" spans="1:32" ht="12.75">
      <c r="A22" t="s">
        <v>31</v>
      </c>
      <c r="C22" s="12">
        <v>42540.415</v>
      </c>
      <c r="D22" s="11"/>
      <c r="E22">
        <f aca="true" t="shared" si="0" ref="E22:E32">+(C22-C$7)/C$8</f>
        <v>-622.9971851725485</v>
      </c>
      <c r="F22">
        <f aca="true" t="shared" si="1" ref="F22:F35">ROUND(2*E22,0)/2</f>
        <v>-623</v>
      </c>
      <c r="G22">
        <f aca="true" t="shared" si="2" ref="G22:G32">+C22-(C$7+F22*C$8)</f>
        <v>0.00815100000181701</v>
      </c>
      <c r="I22">
        <f>+G22</f>
        <v>0.00815100000181701</v>
      </c>
      <c r="O22">
        <f aca="true" t="shared" si="3" ref="O22:O32">+C$11+C$12*$F22</f>
        <v>0.007287340776582411</v>
      </c>
      <c r="Q22" s="2">
        <f aca="true" t="shared" si="4" ref="Q22:Q32">+C22-15018.5</f>
        <v>27521.915</v>
      </c>
      <c r="AB22">
        <v>14</v>
      </c>
      <c r="AD22" t="s">
        <v>30</v>
      </c>
      <c r="AF22" t="s">
        <v>32</v>
      </c>
    </row>
    <row r="23" spans="1:32" ht="12.75">
      <c r="A23" t="s">
        <v>34</v>
      </c>
      <c r="C23" s="12">
        <v>42870.525</v>
      </c>
      <c r="D23" s="11"/>
      <c r="E23">
        <f t="shared" si="0"/>
        <v>-508.9985727294984</v>
      </c>
      <c r="F23">
        <f t="shared" si="1"/>
        <v>-509</v>
      </c>
      <c r="G23">
        <f t="shared" si="2"/>
        <v>0.004133000002184417</v>
      </c>
      <c r="I23">
        <f>+G23</f>
        <v>0.004133000002184417</v>
      </c>
      <c r="O23">
        <f t="shared" si="3"/>
        <v>0.004522964745773808</v>
      </c>
      <c r="Q23" s="2">
        <f t="shared" si="4"/>
        <v>27852.025</v>
      </c>
      <c r="AA23" t="s">
        <v>33</v>
      </c>
      <c r="AB23">
        <v>13</v>
      </c>
      <c r="AD23" t="s">
        <v>30</v>
      </c>
      <c r="AF23" t="s">
        <v>32</v>
      </c>
    </row>
    <row r="24" spans="1:32" ht="12.75">
      <c r="A24" t="s">
        <v>35</v>
      </c>
      <c r="C24" s="12">
        <v>42890.593</v>
      </c>
      <c r="D24" s="11"/>
      <c r="E24">
        <f t="shared" si="0"/>
        <v>-502.0683853540567</v>
      </c>
      <c r="F24">
        <f t="shared" si="1"/>
        <v>-502</v>
      </c>
      <c r="N24" s="9">
        <v>-0.19802599999820814</v>
      </c>
      <c r="O24">
        <f t="shared" si="3"/>
        <v>0.004353222357917139</v>
      </c>
      <c r="Q24" s="2">
        <f t="shared" si="4"/>
        <v>27872.093</v>
      </c>
      <c r="AA24" t="s">
        <v>33</v>
      </c>
      <c r="AF24" t="s">
        <v>36</v>
      </c>
    </row>
    <row r="25" spans="1:32" ht="12.75">
      <c r="A25" t="s">
        <v>35</v>
      </c>
      <c r="C25" s="12">
        <v>42893.472</v>
      </c>
      <c r="D25" s="11"/>
      <c r="E25">
        <f t="shared" si="0"/>
        <v>-501.0741652297841</v>
      </c>
      <c r="F25">
        <f t="shared" si="1"/>
        <v>-501</v>
      </c>
      <c r="N25" s="9">
        <v>-0.2147629999963101</v>
      </c>
      <c r="O25">
        <f t="shared" si="3"/>
        <v>0.0043289734453661865</v>
      </c>
      <c r="Q25" s="2">
        <f t="shared" si="4"/>
        <v>27874.972</v>
      </c>
      <c r="AA25" t="s">
        <v>33</v>
      </c>
      <c r="AF25" t="s">
        <v>36</v>
      </c>
    </row>
    <row r="26" spans="1:32" ht="12.75">
      <c r="A26" t="s">
        <v>37</v>
      </c>
      <c r="C26" s="12">
        <v>44344.444</v>
      </c>
      <c r="D26" s="11"/>
      <c r="E26">
        <f t="shared" si="0"/>
        <v>-0.002417346602190775</v>
      </c>
      <c r="F26">
        <f t="shared" si="1"/>
        <v>0</v>
      </c>
      <c r="G26">
        <f t="shared" si="2"/>
        <v>-0.006999999997788109</v>
      </c>
      <c r="I26">
        <f aca="true" t="shared" si="5" ref="I26:I32">+G26</f>
        <v>-0.006999999997788109</v>
      </c>
      <c r="O26">
        <f t="shared" si="3"/>
        <v>-0.007819731742661096</v>
      </c>
      <c r="Q26" s="2">
        <f t="shared" si="4"/>
        <v>29325.944000000003</v>
      </c>
      <c r="AA26" t="s">
        <v>33</v>
      </c>
      <c r="AB26">
        <v>11</v>
      </c>
      <c r="AD26" t="s">
        <v>30</v>
      </c>
      <c r="AF26" t="s">
        <v>32</v>
      </c>
    </row>
    <row r="27" spans="1:32" ht="12.75">
      <c r="A27" t="s">
        <v>38</v>
      </c>
      <c r="C27" s="12">
        <v>48013.326</v>
      </c>
      <c r="D27" s="11"/>
      <c r="E27">
        <f t="shared" si="0"/>
        <v>1266.9917882735897</v>
      </c>
      <c r="F27">
        <f t="shared" si="1"/>
        <v>1267</v>
      </c>
      <c r="G27">
        <f t="shared" si="2"/>
        <v>-0.023779000002832618</v>
      </c>
      <c r="I27">
        <f t="shared" si="5"/>
        <v>-0.023779000002832618</v>
      </c>
      <c r="O27">
        <f t="shared" si="3"/>
        <v>-0.03854310394471812</v>
      </c>
      <c r="Q27" s="2">
        <f t="shared" si="4"/>
        <v>32994.826</v>
      </c>
      <c r="AA27" t="s">
        <v>33</v>
      </c>
      <c r="AB27">
        <v>7</v>
      </c>
      <c r="AD27" t="s">
        <v>30</v>
      </c>
      <c r="AF27" t="s">
        <v>32</v>
      </c>
    </row>
    <row r="28" spans="1:32" ht="12.75">
      <c r="A28" t="s">
        <v>39</v>
      </c>
      <c r="C28" s="12">
        <v>48311.566</v>
      </c>
      <c r="D28" s="11">
        <v>0.004</v>
      </c>
      <c r="E28">
        <f t="shared" si="0"/>
        <v>1369.9845669686156</v>
      </c>
      <c r="F28">
        <f t="shared" si="1"/>
        <v>1370</v>
      </c>
      <c r="G28">
        <f t="shared" si="2"/>
        <v>-0.04469000000244705</v>
      </c>
      <c r="I28">
        <f t="shared" si="5"/>
        <v>-0.04469000000244705</v>
      </c>
      <c r="O28">
        <f t="shared" si="3"/>
        <v>-0.041040741937466235</v>
      </c>
      <c r="Q28" s="2">
        <f t="shared" si="4"/>
        <v>33293.066</v>
      </c>
      <c r="AA28" t="s">
        <v>33</v>
      </c>
      <c r="AB28">
        <v>7</v>
      </c>
      <c r="AD28" t="s">
        <v>30</v>
      </c>
      <c r="AF28" t="s">
        <v>32</v>
      </c>
    </row>
    <row r="29" spans="1:32" ht="12.75">
      <c r="A29" t="s">
        <v>40</v>
      </c>
      <c r="C29" s="12">
        <v>49032.596</v>
      </c>
      <c r="D29" s="11">
        <v>0.004</v>
      </c>
      <c r="E29">
        <f t="shared" si="0"/>
        <v>1618.9816271298107</v>
      </c>
      <c r="F29">
        <f t="shared" si="1"/>
        <v>1619</v>
      </c>
      <c r="G29">
        <f t="shared" si="2"/>
        <v>-0.053203000003122725</v>
      </c>
      <c r="I29">
        <f t="shared" si="5"/>
        <v>-0.053203000003122725</v>
      </c>
      <c r="O29">
        <f t="shared" si="3"/>
        <v>-0.04707872116265345</v>
      </c>
      <c r="Q29" s="2">
        <f t="shared" si="4"/>
        <v>34014.096</v>
      </c>
      <c r="AA29" t="s">
        <v>33</v>
      </c>
      <c r="AB29">
        <v>6</v>
      </c>
      <c r="AD29" t="s">
        <v>30</v>
      </c>
      <c r="AF29" t="s">
        <v>32</v>
      </c>
    </row>
    <row r="30" spans="1:32" ht="12.75">
      <c r="A30" t="s">
        <v>41</v>
      </c>
      <c r="C30" s="12">
        <v>49773.889</v>
      </c>
      <c r="D30" s="11">
        <v>0.004</v>
      </c>
      <c r="E30">
        <f t="shared" si="0"/>
        <v>1874.9762150361037</v>
      </c>
      <c r="F30">
        <f t="shared" si="1"/>
        <v>1875</v>
      </c>
      <c r="G30">
        <f t="shared" si="2"/>
        <v>-0.06887499999720603</v>
      </c>
      <c r="I30">
        <f t="shared" si="5"/>
        <v>-0.06887499999720603</v>
      </c>
      <c r="O30">
        <f t="shared" si="3"/>
        <v>-0.05328644277569733</v>
      </c>
      <c r="Q30" s="2">
        <f t="shared" si="4"/>
        <v>34755.389</v>
      </c>
      <c r="AA30" t="s">
        <v>33</v>
      </c>
      <c r="AB30">
        <v>6</v>
      </c>
      <c r="AD30" t="s">
        <v>30</v>
      </c>
      <c r="AF30" t="s">
        <v>32</v>
      </c>
    </row>
    <row r="31" spans="1:32" ht="12.75">
      <c r="A31" t="s">
        <v>42</v>
      </c>
      <c r="C31" s="12">
        <v>50894.532</v>
      </c>
      <c r="D31" s="11">
        <v>0.006</v>
      </c>
      <c r="E31">
        <f t="shared" si="0"/>
        <v>2261.9737220610846</v>
      </c>
      <c r="F31">
        <f t="shared" si="1"/>
        <v>2262</v>
      </c>
      <c r="G31">
        <f t="shared" si="2"/>
        <v>-0.07609400000364985</v>
      </c>
      <c r="I31">
        <f t="shared" si="5"/>
        <v>-0.07609400000364985</v>
      </c>
      <c r="O31">
        <f t="shared" si="3"/>
        <v>-0.06267077193291601</v>
      </c>
      <c r="Q31" s="2">
        <f t="shared" si="4"/>
        <v>35876.032</v>
      </c>
      <c r="AA31" t="s">
        <v>33</v>
      </c>
      <c r="AB31">
        <v>8</v>
      </c>
      <c r="AD31" t="s">
        <v>30</v>
      </c>
      <c r="AF31" t="s">
        <v>32</v>
      </c>
    </row>
    <row r="32" spans="1:32" ht="12.75">
      <c r="A32" t="s">
        <v>44</v>
      </c>
      <c r="C32" s="12">
        <v>51195.688</v>
      </c>
      <c r="D32" s="11">
        <v>0.003</v>
      </c>
      <c r="E32">
        <f t="shared" si="0"/>
        <v>2365.9734982838568</v>
      </c>
      <c r="F32">
        <f t="shared" si="1"/>
        <v>2366</v>
      </c>
      <c r="G32">
        <f t="shared" si="2"/>
        <v>-0.07674199999746634</v>
      </c>
      <c r="I32">
        <f t="shared" si="5"/>
        <v>-0.07674199999746634</v>
      </c>
      <c r="O32">
        <f t="shared" si="3"/>
        <v>-0.0651926588382151</v>
      </c>
      <c r="Q32" s="2">
        <f t="shared" si="4"/>
        <v>36177.188</v>
      </c>
      <c r="AA32" t="s">
        <v>33</v>
      </c>
      <c r="AB32">
        <v>10</v>
      </c>
      <c r="AD32" t="s">
        <v>43</v>
      </c>
      <c r="AF32" t="s">
        <v>36</v>
      </c>
    </row>
    <row r="33" spans="1:17" ht="12.75">
      <c r="A33" s="31" t="s">
        <v>56</v>
      </c>
      <c r="B33" s="32" t="s">
        <v>57</v>
      </c>
      <c r="C33" s="33">
        <v>53471.7411</v>
      </c>
      <c r="D33" s="33">
        <v>0.0017</v>
      </c>
      <c r="E33">
        <f>+(C33-C$7)/C$8</f>
        <v>3151.9748167737603</v>
      </c>
      <c r="F33">
        <f t="shared" si="1"/>
        <v>3152</v>
      </c>
      <c r="G33">
        <f>+C33-(C$7+F33*C$8)</f>
        <v>-0.07292400000005728</v>
      </c>
      <c r="I33">
        <f>+G33</f>
        <v>-0.07292400000005728</v>
      </c>
      <c r="O33">
        <f>+C$11+C$12*$F33</f>
        <v>-0.08425230410326387</v>
      </c>
      <c r="Q33" s="2">
        <f>+C33-15018.5</f>
        <v>38453.2411</v>
      </c>
    </row>
    <row r="34" spans="1:17" ht="12.75">
      <c r="A34" s="31" t="s">
        <v>56</v>
      </c>
      <c r="B34" s="32" t="s">
        <v>57</v>
      </c>
      <c r="C34" s="33">
        <v>53474.6335</v>
      </c>
      <c r="D34" s="33">
        <v>0.0009</v>
      </c>
      <c r="E34">
        <f>+(C34-C$7)/C$8</f>
        <v>3152.973664390103</v>
      </c>
      <c r="F34">
        <f t="shared" si="1"/>
        <v>3153</v>
      </c>
      <c r="G34">
        <f>+C34-(C$7+F34*C$8)</f>
        <v>-0.0762609999947017</v>
      </c>
      <c r="I34">
        <f>+G34</f>
        <v>-0.0762609999947017</v>
      </c>
      <c r="O34">
        <f>+C$11+C$12*$F34</f>
        <v>-0.08427655301581483</v>
      </c>
      <c r="Q34" s="2">
        <f>+C34-15018.5</f>
        <v>38456.1335</v>
      </c>
    </row>
    <row r="35" spans="1:17" ht="12.75">
      <c r="A35" s="31" t="s">
        <v>56</v>
      </c>
      <c r="B35" s="32" t="s">
        <v>57</v>
      </c>
      <c r="C35" s="33">
        <v>53497.7983</v>
      </c>
      <c r="D35" s="33">
        <v>0.0039</v>
      </c>
      <c r="E35">
        <f>+(C35-C$7)/C$8</f>
        <v>3160.9732859026913</v>
      </c>
      <c r="F35">
        <f t="shared" si="1"/>
        <v>3161</v>
      </c>
      <c r="G35">
        <f>+C35-(C$7+F35*C$8)</f>
        <v>-0.07735699999466306</v>
      </c>
      <c r="I35">
        <f>+G35</f>
        <v>-0.07735699999466306</v>
      </c>
      <c r="O35">
        <f>+C$11+C$12*$F35</f>
        <v>-0.08447054431622245</v>
      </c>
      <c r="Q35" s="2">
        <f>+C35-15018.5</f>
        <v>38479.2983</v>
      </c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2022-11-18T04:07:00Z</dcterms:modified>
  <cp:category/>
  <cp:version/>
  <cp:contentType/>
  <cp:contentStatus/>
</cp:coreProperties>
</file>