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<sst xmlns="http://schemas.openxmlformats.org/spreadsheetml/2006/main" count="48" uniqueCount="46">
  <si>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</si>
  <si>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</si>
  <si>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</si>
  <si>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</si>
  <si>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</si>
  <si>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</si>
  <si>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</si>
  <si>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</si>
  <si>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</si>
  <si>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</si>
  <si>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</si>
  <si>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</si>
  <si>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</si>
  <si>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</si>
  <si>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</si>
  <si>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</si>
  <si>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</si>
  <si>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</si>
  <si>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</si>
  <si>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</si>
  <si>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</si>
  <si>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</si>
  <si>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</si>
  <si>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</si>
  <si>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</si>
  <si>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</si>
  <si>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</si>
  <si>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</si>
  <si>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</si>
  <si>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</si>
  <si>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Bull.33</t>
  </si>
  <si>
    <t>B</t>
  </si>
  <si>
    <t>BBSAG</t>
  </si>
  <si>
    <t># of data points:</t>
  </si>
  <si>
    <t>EW:</t>
  </si>
  <si>
    <t>UY Hya / gsc 0229-0370?</t>
  </si>
  <si>
    <t>OEJV0094</t>
  </si>
  <si>
    <t>I</t>
  </si>
  <si>
    <t>OEJV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</si>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</sst>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UY Hya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6105567"/>
        <c:axId val="33623512"/>
      </c:scatterChart>
      <c:val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crossBetween val="midCat"/>
        <c:dispUnits/>
      </c:valAx>
      <c:valAx>
        <c:axId val="3362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25"/>
          <c:w val="1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576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51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s="9" t="s">
        <v>34</v>
      </c>
    </row>
    <row r="4" spans="1:4" ht="12.75">
      <c r="A4" s="6" t="s">
        <v>0</v>
      </c>
      <c r="C4" s="3">
        <v>25984.597</v>
      </c>
      <c r="D4" s="4">
        <v>0.7275</v>
      </c>
    </row>
    <row r="6" ht="12.75">
      <c r="A6" s="6" t="s">
        <v>1</v>
      </c>
    </row>
    <row r="7" spans="1:3" ht="12.75">
      <c r="A7" t="s">
        <v>2</v>
      </c>
      <c r="C7">
        <f>+C4</f>
        <v>25984.597</v>
      </c>
    </row>
    <row r="8" spans="1:3" ht="12.75">
      <c r="A8" t="s">
        <v>3</v>
      </c>
      <c r="C8">
        <f>+D4</f>
        <v>0.7275</v>
      </c>
    </row>
    <row r="9" spans="1:5" ht="12.75">
      <c r="A9" s="15" t="s">
        <v>39</v>
      </c>
      <c r="B9" s="16"/>
      <c r="C9" s="17">
        <v>-9.5</v>
      </c>
      <c r="D9" s="16" t="s">
        <v>40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7" ht="12.75">
      <c r="A11" s="16" t="s">
        <v>16</v>
      </c>
      <c r="B11" s="16"/>
      <c r="C11" s="18">
        <f ca="1">INTERCEPT(INDIRECT($G$11):G992,INDIRECT($F$11):F992)</f>
        <v>-0.1006726482496968</v>
      </c>
      <c r="D11" s="19"/>
      <c r="E11" s="16"/>
      <c r="F11" s="20" t="str">
        <f>"F"&amp;E19</f>
        <v>F22</v>
      </c>
      <c r="G11" s="21" t="str">
        <f>"G"&amp;E19</f>
        <v>G22</v>
      </c>
    </row>
    <row r="12" spans="1:5" ht="12.75">
      <c r="A12" s="16" t="s">
        <v>17</v>
      </c>
      <c r="B12" s="16"/>
      <c r="C12" s="18">
        <f ca="1">SLOPE(INDIRECT($G$11):G992,INDIRECT($F$11):F992)</f>
        <v>4.220816932026122E-06</v>
      </c>
      <c r="D12" s="19"/>
      <c r="E12" s="16"/>
    </row>
    <row r="13" spans="1:5" ht="12.75">
      <c r="A13" s="16" t="s">
        <v>20</v>
      </c>
      <c r="B13" s="16"/>
      <c r="C13" s="19" t="s">
        <v>14</v>
      </c>
      <c r="D13" s="19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22" t="s">
        <v>18</v>
      </c>
      <c r="B15" s="16"/>
      <c r="C15" s="23">
        <f>(C7+C11)+(C8+C12)*INT(MAX(F21:F3533))</f>
        <v>54524.48691</v>
      </c>
      <c r="D15" s="24" t="s">
        <v>41</v>
      </c>
      <c r="E15" s="25">
        <f ca="1">TODAY()+15018.5-B9/24</f>
        <v>59901.5</v>
      </c>
    </row>
    <row r="16" spans="1:5" ht="12.75">
      <c r="A16" s="26" t="s">
        <v>4</v>
      </c>
      <c r="B16" s="16"/>
      <c r="C16" s="27">
        <f>+C8+C12</f>
        <v>0.7275042208169321</v>
      </c>
      <c r="D16" s="24" t="s">
        <v>42</v>
      </c>
      <c r="E16" s="25">
        <f>ROUND(2*(E15-C15)/C16,0)/2+1</f>
        <v>7392</v>
      </c>
    </row>
    <row r="17" spans="1:5" ht="13.5" thickBot="1">
      <c r="A17" s="24" t="s">
        <v>33</v>
      </c>
      <c r="B17" s="16"/>
      <c r="C17" s="16">
        <f>COUNT(C21:C2191)</f>
        <v>3</v>
      </c>
      <c r="D17" s="24" t="s">
        <v>43</v>
      </c>
      <c r="E17" s="28">
        <f>+C15+C16*E16-15018.5-C9/24</f>
        <v>44884.0939436121</v>
      </c>
    </row>
    <row r="18" spans="1:5" ht="12.75">
      <c r="A18" s="26" t="s">
        <v>5</v>
      </c>
      <c r="B18" s="16"/>
      <c r="C18" s="29">
        <f>+C15</f>
        <v>54524.48691</v>
      </c>
      <c r="D18" s="30">
        <f>+C16</f>
        <v>0.7275042208169321</v>
      </c>
      <c r="E18" s="31" t="s">
        <v>44</v>
      </c>
    </row>
    <row r="19" spans="1:5" ht="13.5" thickTop="1">
      <c r="A19" s="32" t="s">
        <v>45</v>
      </c>
      <c r="E19" s="33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32</v>
      </c>
      <c r="J20" s="8" t="s">
        <v>38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0">
        <v>25984.597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-0.1006726482496968</v>
      </c>
      <c r="Q21" s="2">
        <f>+C21-15018.5</f>
        <v>10966.097000000002</v>
      </c>
    </row>
    <row r="22" spans="1:30" ht="12.75">
      <c r="A22" t="s">
        <v>30</v>
      </c>
      <c r="C22" s="11">
        <v>43250.354</v>
      </c>
      <c r="D22" s="10"/>
      <c r="E22">
        <f>+(C22-C$7)/C$8</f>
        <v>23732.99931271477</v>
      </c>
      <c r="F22">
        <f>ROUND(2*E22,0)/2</f>
        <v>23733</v>
      </c>
      <c r="G22">
        <f>+C22-(C$7+F22*C$8)</f>
        <v>-0.0005000000019208528</v>
      </c>
      <c r="I22">
        <f>+G22</f>
        <v>-0.0005000000019208528</v>
      </c>
      <c r="O22">
        <f>+C$11+C$12*$F22</f>
        <v>-0.0005000000019208389</v>
      </c>
      <c r="Q22" s="2">
        <f>+C22-15018.5</f>
        <v>28231.854</v>
      </c>
      <c r="AA22">
        <v>9</v>
      </c>
      <c r="AB22" t="s">
        <v>29</v>
      </c>
      <c r="AD22" t="s">
        <v>31</v>
      </c>
    </row>
    <row r="23" spans="1:17" ht="12.75">
      <c r="A23" s="12" t="s">
        <v>36</v>
      </c>
      <c r="B23" s="13" t="s">
        <v>37</v>
      </c>
      <c r="C23" s="14">
        <v>54524.48691</v>
      </c>
      <c r="D23" s="14">
        <v>0.0004</v>
      </c>
      <c r="E23">
        <f>+(C23-C$7)/C$8</f>
        <v>39230.08922336769</v>
      </c>
      <c r="F23">
        <f>ROUND(2*E23,0)/2</f>
        <v>39230</v>
      </c>
      <c r="G23">
        <f>+C23-(C$7+F23*C$8)</f>
        <v>0.06490999999368796</v>
      </c>
      <c r="J23">
        <f>+G23</f>
        <v>0.06490999999368796</v>
      </c>
      <c r="O23">
        <f>+C$11+C$12*$F23</f>
        <v>0.06490999999368796</v>
      </c>
      <c r="Q23" s="2">
        <f>+C23-15018.5</f>
        <v>39505.98691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2022-11-18T04:10:00Z</dcterms:modified>
  <cp:category/>
  <cp:version/>
  <cp:contentType/>
  <cp:contentStatus/>
</cp:coreProperties>
</file>