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43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<sst xmlns="http://schemas.openxmlformats.org/spreadsheetml/2006/main" count="61" uniqueCount="53">
  <si>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</si>
  <si>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</si>
  <si>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</si>
  <si>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</si>
  <si>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</si>
  <si>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</si>
  <si>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</si>
  <si>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</si>
  <si>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</si>
  <si>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</si>
  <si>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</si>
  <si>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</si>
  <si>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</si>
  <si>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</si>
  <si>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</si>
  <si>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</si>
  <si>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</si>
  <si>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</si>
  <si>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</si>
  <si>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</si>
  <si>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</si>
  <si>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</si>
  <si>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</si>
  <si>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</si>
  <si>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</si>
  <si>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</si>
  <si>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</si>
  <si>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</si>
  <si>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</si>
  <si>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</si>
  <si>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</si>
  <si>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</si>
  <si>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</si>
  <si>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</si>
  <si>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</si>
  <si>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</si>
  <si>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</si>
  <si>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</si>
  <si>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</si>
  <si>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</si>
  <si>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</si>
  <si>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</si>
  <si>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</si>
  <si>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V0476 Hya / GSC 0196-0894</t>
  </si>
  <si>
    <t>G0196-0894</t>
  </si>
  <si>
    <t xml:space="preserve">EW        </t>
  </si>
  <si>
    <t>IBVS 5871</t>
  </si>
  <si>
    <t>II</t>
  </si>
  <si>
    <t>IBVS 5920</t>
  </si>
  <si>
    <t>I</t>
  </si>
  <si>
    <t>IBVS 5992</t>
  </si>
  <si>
    <t>IBVS 6029</t>
  </si>
  <si>
    <t>IBVS 6048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</si>
</sst>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V476 Hya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337780"/>
        <c:axId val="12040021"/>
      </c:scatterChart>
      <c:valAx>
        <c:axId val="133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40021"/>
        <c:crosses val="autoZero"/>
        <c:crossBetween val="midCat"/>
        <c:dispUnits/>
      </c:valAx>
      <c:valAx>
        <c:axId val="12040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7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5"/>
          <c:y val="0.9335"/>
          <c:w val="0.756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647700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343525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5" sqref="F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3.421875" style="0" customWidth="1"/>
    <col min="6" max="6" width="18.71093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43</v>
      </c>
      <c r="E1" s="30"/>
      <c r="F1" t="s">
        <v>44</v>
      </c>
    </row>
    <row r="2" spans="1:4" ht="12.75">
      <c r="A2" t="s">
        <v>24</v>
      </c>
      <c r="B2" t="s">
        <v>45</v>
      </c>
      <c r="C2" s="3"/>
      <c r="D2" s="3"/>
    </row>
    <row r="3" ht="13.5" thickBot="1"/>
    <row r="4" spans="1:4" ht="13.5" thickBot="1">
      <c r="A4" s="5" t="s">
        <v>0</v>
      </c>
      <c r="C4" s="29">
        <v>53675.84</v>
      </c>
      <c r="D4" s="31">
        <v>0.414588</v>
      </c>
    </row>
    <row r="6" ht="12.75">
      <c r="A6" s="5" t="s">
        <v>1</v>
      </c>
    </row>
    <row r="7" spans="1:4" ht="12.75">
      <c r="A7" t="s">
        <v>2</v>
      </c>
      <c r="C7" s="8">
        <v>53675.84</v>
      </c>
      <c r="D7" s="28" t="e">
        <v>#N/A</v>
      </c>
    </row>
    <row r="8" spans="1:4" ht="12.75">
      <c r="A8" t="s">
        <v>3</v>
      </c>
      <c r="C8" s="8">
        <v>0.414588</v>
      </c>
      <c r="D8" s="28" t="e">
        <v>#N/A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-0.003434828117607574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-1.959453517461078E-06</v>
      </c>
      <c r="D12" s="3"/>
      <c r="E12" s="10"/>
    </row>
    <row r="13" spans="1:6" ht="12.75">
      <c r="A13" s="10" t="s">
        <v>19</v>
      </c>
      <c r="B13" s="10"/>
      <c r="C13" s="3" t="s">
        <v>13</v>
      </c>
      <c r="E13" s="14" t="s">
        <v>40</v>
      </c>
      <c r="F13" s="11">
        <v>1</v>
      </c>
    </row>
    <row r="14" spans="1:6" ht="12.75">
      <c r="A14" s="10"/>
      <c r="B14" s="10"/>
      <c r="C14" s="10"/>
      <c r="E14" s="14" t="s">
        <v>33</v>
      </c>
      <c r="F14" s="15">
        <f ca="1">NOW()+15018.5+$C$9/24</f>
        <v>59901.72061446759</v>
      </c>
    </row>
    <row r="15" spans="1:6" ht="12.75">
      <c r="A15" s="12" t="s">
        <v>17</v>
      </c>
      <c r="B15" s="10"/>
      <c r="C15" s="13">
        <f>(C7+C11)+(C8+C12)*INT(MAX(F21:F3533))</f>
        <v>55990.47042954289</v>
      </c>
      <c r="E15" s="14" t="s">
        <v>41</v>
      </c>
      <c r="F15" s="15">
        <f>ROUND(2*(F14-$C$7)/$C$8,0)/2+F13</f>
        <v>15018</v>
      </c>
    </row>
    <row r="16" spans="1:6" ht="12.75">
      <c r="A16" s="16" t="s">
        <v>4</v>
      </c>
      <c r="B16" s="10"/>
      <c r="C16" s="17">
        <f>+C8+C12</f>
        <v>0.41458604054648257</v>
      </c>
      <c r="E16" s="14" t="s">
        <v>34</v>
      </c>
      <c r="F16" s="24">
        <f>ROUND(2*(F14-$C$15)/$C$16,0)/2+F13</f>
        <v>9435</v>
      </c>
    </row>
    <row r="17" spans="1:6" ht="13.5" thickBot="1">
      <c r="A17" s="14" t="s">
        <v>30</v>
      </c>
      <c r="B17" s="10"/>
      <c r="C17" s="10">
        <f>COUNT(C21:C2191)</f>
        <v>8</v>
      </c>
      <c r="E17" s="14" t="s">
        <v>35</v>
      </c>
      <c r="F17" s="18">
        <f>+$C$15+$C$16*F16-15018.5-$C$9/24</f>
        <v>44883.985555432286</v>
      </c>
    </row>
    <row r="18" spans="1:6" ht="14.25" thickBot="1" thickTop="1">
      <c r="A18" s="16" t="s">
        <v>5</v>
      </c>
      <c r="B18" s="10"/>
      <c r="C18" s="19">
        <f>+C15</f>
        <v>55990.47042954289</v>
      </c>
      <c r="D18" s="20">
        <f>+C16</f>
        <v>0.41458604054648257</v>
      </c>
      <c r="F18" s="21" t="s">
        <v>36</v>
      </c>
    </row>
    <row r="19" spans="1:5" ht="13.5" thickTop="1">
      <c r="A19" s="25" t="s">
        <v>37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39</v>
      </c>
    </row>
    <row r="21" spans="1:17" ht="12.75">
      <c r="A21" s="32" t="s">
        <v>42</v>
      </c>
      <c r="B21" s="32"/>
      <c r="C21" s="33">
        <v>53675.84</v>
      </c>
      <c r="D21" s="33" t="s">
        <v>13</v>
      </c>
      <c r="E21">
        <f aca="true" t="shared" si="0" ref="E21:E28">+(C21-C$7)/C$8</f>
        <v>0</v>
      </c>
      <c r="F21">
        <f aca="true" t="shared" si="1" ref="F21:F28">ROUND(2*E21,0)/2</f>
        <v>0</v>
      </c>
      <c r="G21">
        <f aca="true" t="shared" si="2" ref="G21:G28">+C21-(C$7+F21*C$8)</f>
        <v>0</v>
      </c>
      <c r="H21">
        <f>+G21</f>
        <v>0</v>
      </c>
      <c r="O21">
        <f aca="true" t="shared" si="3" ref="O21:O28">+C$11+C$12*$F21</f>
        <v>-0.003434828117607574</v>
      </c>
      <c r="Q21" s="2">
        <f aca="true" t="shared" si="4" ref="Q21:Q28">+C21-15018.5</f>
        <v>38657.34</v>
      </c>
    </row>
    <row r="22" spans="1:17" ht="12.75">
      <c r="A22" s="34" t="s">
        <v>46</v>
      </c>
      <c r="B22" s="35" t="s">
        <v>47</v>
      </c>
      <c r="C22" s="34">
        <v>54829.8333</v>
      </c>
      <c r="D22" s="34">
        <v>0.0003</v>
      </c>
      <c r="E22">
        <f t="shared" si="0"/>
        <v>2783.4700956129986</v>
      </c>
      <c r="F22">
        <f t="shared" si="1"/>
        <v>2783.5</v>
      </c>
      <c r="G22">
        <f t="shared" si="2"/>
        <v>-0.012397999998938758</v>
      </c>
      <c r="I22">
        <f aca="true" t="shared" si="5" ref="I22:I28">+G22</f>
        <v>-0.012397999998938758</v>
      </c>
      <c r="O22">
        <f t="shared" si="3"/>
        <v>-0.008888966983460485</v>
      </c>
      <c r="Q22" s="2">
        <f t="shared" si="4"/>
        <v>39811.3333</v>
      </c>
    </row>
    <row r="23" spans="1:17" ht="12.75">
      <c r="A23" s="34" t="s">
        <v>48</v>
      </c>
      <c r="B23" s="35" t="s">
        <v>49</v>
      </c>
      <c r="C23" s="34">
        <v>55181.8166</v>
      </c>
      <c r="D23" s="34">
        <v>0.0009</v>
      </c>
      <c r="E23">
        <f t="shared" si="0"/>
        <v>3632.4654838056135</v>
      </c>
      <c r="F23">
        <f t="shared" si="1"/>
        <v>3632.5</v>
      </c>
      <c r="G23">
        <f t="shared" si="2"/>
        <v>-0.014309999998658895</v>
      </c>
      <c r="I23">
        <f t="shared" si="5"/>
        <v>-0.014309999998658895</v>
      </c>
      <c r="O23">
        <f t="shared" si="3"/>
        <v>-0.010552543019784939</v>
      </c>
      <c r="Q23" s="2">
        <f t="shared" si="4"/>
        <v>40163.3166</v>
      </c>
    </row>
    <row r="24" spans="1:17" ht="12.75">
      <c r="A24" s="34" t="s">
        <v>48</v>
      </c>
      <c r="B24" s="35" t="s">
        <v>47</v>
      </c>
      <c r="C24" s="34">
        <v>55182.0272</v>
      </c>
      <c r="D24" s="34">
        <v>0.0009</v>
      </c>
      <c r="E24">
        <f t="shared" si="0"/>
        <v>3632.973457987207</v>
      </c>
      <c r="F24">
        <f t="shared" si="1"/>
        <v>3633</v>
      </c>
      <c r="G24">
        <f t="shared" si="2"/>
        <v>-0.01100399999995716</v>
      </c>
      <c r="I24">
        <f t="shared" si="5"/>
        <v>-0.01100399999995716</v>
      </c>
      <c r="O24">
        <f t="shared" si="3"/>
        <v>-0.01055352274654367</v>
      </c>
      <c r="Q24" s="2">
        <f t="shared" si="4"/>
        <v>40163.5272</v>
      </c>
    </row>
    <row r="25" spans="1:17" ht="12.75">
      <c r="A25" s="34" t="s">
        <v>50</v>
      </c>
      <c r="B25" s="35" t="s">
        <v>49</v>
      </c>
      <c r="C25" s="34">
        <v>55564.8967</v>
      </c>
      <c r="D25" s="34">
        <v>0.0004</v>
      </c>
      <c r="E25">
        <f t="shared" si="0"/>
        <v>4556.467384487734</v>
      </c>
      <c r="F25">
        <f t="shared" si="1"/>
        <v>4556.5</v>
      </c>
      <c r="G25">
        <f t="shared" si="2"/>
        <v>-0.013522000001103152</v>
      </c>
      <c r="I25">
        <f t="shared" si="5"/>
        <v>-0.013522000001103152</v>
      </c>
      <c r="O25">
        <f t="shared" si="3"/>
        <v>-0.012363078069918976</v>
      </c>
      <c r="Q25" s="2">
        <f t="shared" si="4"/>
        <v>40546.3967</v>
      </c>
    </row>
    <row r="26" spans="1:17" ht="12.75">
      <c r="A26" s="37" t="s">
        <v>52</v>
      </c>
      <c r="B26" s="38" t="s">
        <v>49</v>
      </c>
      <c r="C26" s="39">
        <v>55963.5221</v>
      </c>
      <c r="D26" s="39">
        <v>0.0021</v>
      </c>
      <c r="E26">
        <f t="shared" si="0"/>
        <v>5517.965064111854</v>
      </c>
      <c r="F26">
        <f t="shared" si="1"/>
        <v>5518</v>
      </c>
      <c r="G26">
        <f t="shared" si="2"/>
        <v>-0.014483999992080498</v>
      </c>
      <c r="I26">
        <f t="shared" si="5"/>
        <v>-0.014483999992080498</v>
      </c>
      <c r="O26">
        <f t="shared" si="3"/>
        <v>-0.014247092626957803</v>
      </c>
      <c r="Q26" s="2">
        <f t="shared" si="4"/>
        <v>40945.0221</v>
      </c>
    </row>
    <row r="27" spans="1:17" ht="12.75">
      <c r="A27" s="37" t="s">
        <v>52</v>
      </c>
      <c r="B27" s="38" t="s">
        <v>47</v>
      </c>
      <c r="C27" s="39">
        <v>55979.4862</v>
      </c>
      <c r="D27" s="39">
        <v>0.0019</v>
      </c>
      <c r="E27">
        <f t="shared" si="0"/>
        <v>5556.471002537465</v>
      </c>
      <c r="F27">
        <f t="shared" si="1"/>
        <v>5556.5</v>
      </c>
      <c r="G27">
        <f t="shared" si="2"/>
        <v>-0.012021999995340593</v>
      </c>
      <c r="I27">
        <f t="shared" si="5"/>
        <v>-0.012021999995340593</v>
      </c>
      <c r="O27">
        <f t="shared" si="3"/>
        <v>-0.014322531587380054</v>
      </c>
      <c r="Q27" s="2">
        <f t="shared" si="4"/>
        <v>40960.9862</v>
      </c>
    </row>
    <row r="28" spans="1:17" ht="12.75">
      <c r="A28" s="33" t="s">
        <v>51</v>
      </c>
      <c r="B28" s="36" t="s">
        <v>49</v>
      </c>
      <c r="C28" s="33">
        <v>55990.6811</v>
      </c>
      <c r="D28" s="33">
        <v>0.0005</v>
      </c>
      <c r="E28">
        <f t="shared" si="0"/>
        <v>5583.473472459417</v>
      </c>
      <c r="F28">
        <f t="shared" si="1"/>
        <v>5583.5</v>
      </c>
      <c r="G28">
        <f t="shared" si="2"/>
        <v>-0.010997999997925945</v>
      </c>
      <c r="I28">
        <f t="shared" si="5"/>
        <v>-0.010997999997925945</v>
      </c>
      <c r="O28">
        <f t="shared" si="3"/>
        <v>-0.014375436832351504</v>
      </c>
      <c r="Q28" s="2">
        <f t="shared" si="4"/>
        <v>40972.1811</v>
      </c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2022-11-18T04:17:41Z</dcterms:modified>
  <cp:category/>
  <cp:version/>
  <cp:contentType/>
  <cp:contentStatus/>
</cp:coreProperties>
</file>