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<sst xmlns="http://schemas.openxmlformats.org/spreadsheetml/2006/main" count="57" uniqueCount="52">
  <si>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</si>
  <si>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</si>
  <si>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</si>
  <si>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</si>
  <si>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</si>
  <si>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</si>
  <si>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</si>
  <si>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</si>
  <si>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</si>
  <si>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</si>
  <si>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</si>
  <si>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</si>
  <si>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</si>
  <si>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</si>
  <si>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</si>
  <si>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</si>
  <si>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</si>
  <si>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</si>
  <si>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</si>
  <si>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</si>
  <si>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</si>
  <si>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</si>
  <si>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</si>
  <si>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</si>
  <si>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</si>
  <si>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</si>
  <si>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</si>
  <si>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</si>
  <si>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</si>
  <si>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</si>
  <si>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</si>
  <si>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</si>
  <si>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</si>
  <si>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</si>
  <si>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</si>
  <si>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</si>
  <si>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</si>
  <si>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</si>
  <si>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</si>
  <si>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</si>
  <si>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</si>
  <si>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V0519 Hya</t>
  </si>
  <si>
    <t>2015L</t>
  </si>
  <si>
    <t xml:space="preserve">G230.0629 </t>
  </si>
  <si>
    <t>EW</t>
  </si>
  <si>
    <t xml:space="preserve">V0519 Hya / GSC 230.0629 </t>
  </si>
  <si>
    <t>GCVS</t>
  </si>
  <si>
    <t>IBVS 6029</t>
  </si>
  <si>
    <t>II</t>
  </si>
  <si>
    <t>IBVS 6157</t>
  </si>
  <si>
    <t>VSB-64</t>
  </si>
  <si>
    <t>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</si>
</sst>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33" borderId="11" xfId="0" applyFont="1" applyFill="1" applyBorder="1" applyAlignment="1">
      <alignment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5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172" fontId="45" fillId="0" borderId="0" xfId="0" applyNumberFormat="1" applyFont="1" applyFill="1" applyBorder="1" applyAlignment="1" applyProtection="1">
      <alignment horizontal="left" vertical="top"/>
      <protection/>
    </xf>
    <xf numFmtId="0" fontId="45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V519 Hya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0.0015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63237384"/>
        <c:axId val="32265545"/>
      </c:scatterChart>
      <c:valAx>
        <c:axId val="63237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5545"/>
        <c:crosses val="autoZero"/>
        <c:crossBetween val="midCat"/>
        <c:dispUnits/>
      </c:valAx>
      <c:valAx>
        <c:axId val="32265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73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45</v>
      </c>
      <c r="F1" s="31" t="s">
        <v>41</v>
      </c>
      <c r="G1" s="34" t="s">
        <v>42</v>
      </c>
      <c r="H1" s="35"/>
      <c r="I1" s="36" t="s">
        <v>43</v>
      </c>
      <c r="J1" s="31" t="s">
        <v>41</v>
      </c>
      <c r="K1" s="37">
        <v>9.13229</v>
      </c>
      <c r="L1" s="38">
        <v>4.3236</v>
      </c>
      <c r="M1" s="39">
        <v>53783.728</v>
      </c>
      <c r="N1" s="39">
        <v>0.401682</v>
      </c>
      <c r="O1" s="40" t="s">
        <v>44</v>
      </c>
    </row>
    <row r="2" spans="1:4" ht="12.75">
      <c r="A2" t="s">
        <v>23</v>
      </c>
      <c r="B2" t="s">
        <v>44</v>
      </c>
      <c r="C2" s="30"/>
      <c r="D2" s="3"/>
    </row>
    <row r="3" ht="13.5" thickBot="1"/>
    <row r="4" spans="1:4" ht="14.25" thickBot="1" thickTop="1">
      <c r="A4" s="5" t="s">
        <v>0</v>
      </c>
      <c r="C4" s="27">
        <v>53783.728</v>
      </c>
      <c r="D4" s="28">
        <v>0.401682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53783.728</v>
      </c>
      <c r="D7" s="29" t="s">
        <v>46</v>
      </c>
    </row>
    <row r="8" spans="1:4" ht="12.75">
      <c r="A8" t="s">
        <v>3</v>
      </c>
      <c r="C8" s="8">
        <f>N1</f>
        <v>0.401682</v>
      </c>
      <c r="D8" s="29" t="str">
        <f>D7</f>
        <v>GCVS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-0.0006741741314451009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4.944905466806865E-06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57823.89461768506</v>
      </c>
      <c r="E15" s="14" t="s">
        <v>34</v>
      </c>
      <c r="F15" s="32">
        <v>1</v>
      </c>
    </row>
    <row r="16" spans="1:6" ht="12.75">
      <c r="A16" s="16" t="s">
        <v>4</v>
      </c>
      <c r="B16" s="10"/>
      <c r="C16" s="17">
        <f>+C8+C12</f>
        <v>0.4016869449054668</v>
      </c>
      <c r="E16" s="14" t="s">
        <v>30</v>
      </c>
      <c r="F16" s="33">
        <f ca="1">NOW()+15018.5+$C$5/24</f>
        <v>59902.60132210648</v>
      </c>
    </row>
    <row r="17" spans="1:6" ht="13.5" thickBot="1">
      <c r="A17" s="14" t="s">
        <v>27</v>
      </c>
      <c r="B17" s="10"/>
      <c r="C17" s="10">
        <f>COUNT(C21:C2191)</f>
        <v>4</v>
      </c>
      <c r="E17" s="14" t="s">
        <v>35</v>
      </c>
      <c r="F17" s="15">
        <f>ROUND(2*(F16-$C$7)/$C$8,0)/2+F15</f>
        <v>15234</v>
      </c>
    </row>
    <row r="18" spans="1:6" ht="14.25" thickBot="1" thickTop="1">
      <c r="A18" s="16" t="s">
        <v>5</v>
      </c>
      <c r="B18" s="10"/>
      <c r="C18" s="19">
        <f>+C15</f>
        <v>57823.89461768506</v>
      </c>
      <c r="D18" s="20">
        <f>+C16</f>
        <v>0.4016869449054668</v>
      </c>
      <c r="E18" s="14" t="s">
        <v>36</v>
      </c>
      <c r="F18" s="23">
        <f>ROUND(2*(F16-$C$15)/$C$16,0)/2+F15</f>
        <v>5176</v>
      </c>
    </row>
    <row r="19" spans="5:6" ht="13.5" thickTop="1">
      <c r="E19" s="14" t="s">
        <v>31</v>
      </c>
      <c r="F19" s="18">
        <f>+$C$15+$C$16*F18-15018.5-$C$5/24</f>
        <v>44884.92207784909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46</v>
      </c>
      <c r="C21" s="8">
        <v>53783.728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-0.0006741741314451009</v>
      </c>
      <c r="Q21" s="2">
        <f>+C21-15018.5</f>
        <v>38765.228</v>
      </c>
    </row>
    <row r="22" spans="1:17" ht="12.75">
      <c r="A22" s="41" t="s">
        <v>47</v>
      </c>
      <c r="B22" s="42" t="s">
        <v>48</v>
      </c>
      <c r="C22" s="41">
        <v>56011.683</v>
      </c>
      <c r="D22" s="41">
        <v>0.0004</v>
      </c>
      <c r="E22">
        <f>+(C22-C$7)/C$8</f>
        <v>5546.564197549292</v>
      </c>
      <c r="F22">
        <f>ROUND(2*E22,0)/2</f>
        <v>5546.5</v>
      </c>
      <c r="G22">
        <f>+C22-(C$7+F22*C$8)</f>
        <v>0.025786999991396442</v>
      </c>
      <c r="K22">
        <f>+G22</f>
        <v>0.025786999991396442</v>
      </c>
      <c r="O22">
        <f>+C$11+C$12*$F22</f>
        <v>0.026752744040199176</v>
      </c>
      <c r="Q22" s="2">
        <f>+C22-15018.5</f>
        <v>40993.183</v>
      </c>
    </row>
    <row r="23" spans="1:17" ht="12.75">
      <c r="A23" s="43" t="s">
        <v>49</v>
      </c>
      <c r="B23" s="44"/>
      <c r="C23" s="43">
        <v>57101.4593</v>
      </c>
      <c r="D23" s="43">
        <v>0.0015</v>
      </c>
      <c r="E23">
        <f>+(C23-C$7)/C$8</f>
        <v>8259.596646103135</v>
      </c>
      <c r="F23">
        <f>ROUND(2*E23,0)/2</f>
        <v>8259.5</v>
      </c>
      <c r="G23">
        <f>+C23-(C$7+F23*C$8)</f>
        <v>0.03882100000191713</v>
      </c>
      <c r="J23">
        <f>+G23</f>
        <v>0.03882100000191713</v>
      </c>
      <c r="O23">
        <f>+C$11+C$12*$F23</f>
        <v>0.040168272571646194</v>
      </c>
      <c r="Q23" s="2">
        <f>+C23-15018.5</f>
        <v>42082.9593</v>
      </c>
    </row>
    <row r="24" spans="1:17" ht="12.75">
      <c r="A24" s="45" t="s">
        <v>50</v>
      </c>
      <c r="B24" s="46" t="s">
        <v>48</v>
      </c>
      <c r="C24" s="47">
        <v>57824.0971</v>
      </c>
      <c r="D24" s="48" t="s">
        <v>51</v>
      </c>
      <c r="E24">
        <f>+(C24-C$7)/C$8</f>
        <v>10058.626226716648</v>
      </c>
      <c r="F24">
        <f>ROUND(2*E24,0)/2</f>
        <v>10058.5</v>
      </c>
      <c r="G24">
        <f>+C24-(C$7+F24*C$8)</f>
        <v>0.05070299999351846</v>
      </c>
      <c r="K24">
        <f>+G24</f>
        <v>0.05070299999351846</v>
      </c>
      <c r="O24">
        <f>+C$11+C$12*$F24</f>
        <v>0.049064157506431755</v>
      </c>
      <c r="Q24" s="2">
        <f>+C24-15018.5</f>
        <v>42805.5971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2022-11-19T01:25:56Z</dcterms:modified>
  <cp:category/>
  <cp:version/>
  <cp:contentType/>
  <cp:contentStatus/>
</cp:coreProperties>
</file>