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<sst xmlns="http://schemas.openxmlformats.org/spreadsheetml/2006/main" count="43" uniqueCount="42">
  <si>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</si>
  <si>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</si>
  <si>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</si>
  <si>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</si>
  <si>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</si>
  <si>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</si>
  <si>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</si>
  <si>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</si>
  <si>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</si>
  <si>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</si>
  <si>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</si>
  <si>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</si>
  <si>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</si>
  <si>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</si>
  <si>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</si>
  <si>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</si>
  <si>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</si>
  <si>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</si>
  <si>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</si>
  <si>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</si>
  <si>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</si>
  <si>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</si>
  <si>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</si>
  <si>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</si>
  <si>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</si>
  <si>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</si>
  <si>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</si>
  <si>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</si>
  <si>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</si>
  <si>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</si>
  <si>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</si>
  <si>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</si>
  <si>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</si>
  <si>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</si>
  <si>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</si>
  <si>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</si>
  <si>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</si>
  <si>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</si>
  <si>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7264-2486</t>
  </si>
  <si>
    <t>EB</t>
  </si>
  <si>
    <t>IBVS 5600 Eph.</t>
  </si>
  <si>
    <t>IBVS 5600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</si>
</sst>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7264-2486 -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1379956"/>
        <c:axId val="36875285"/>
      </c:scatterChart>
      <c:valAx>
        <c:axId val="4137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5285"/>
        <c:crosses val="autoZero"/>
        <c:crossBetween val="midCat"/>
        <c:dispUnits/>
      </c:val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0</xdr:rowOff>
    </xdr:from>
    <xdr:to>
      <xdr:col>18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388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17" sqref="F17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19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28" t="s">
        <v>38</v>
      </c>
    </row>
    <row r="2" spans="1:4" ht="12.75">
      <c r="A2" t="s">
        <v>23</v>
      </c>
      <c r="B2" s="11" t="s">
        <v>39</v>
      </c>
      <c r="C2" s="2"/>
      <c r="D2" s="2"/>
    </row>
    <row r="3" ht="13.5" thickBot="1"/>
    <row r="4" spans="1:4" ht="14.25" thickBot="1" thickTop="1">
      <c r="A4" s="29" t="s">
        <v>40</v>
      </c>
      <c r="C4" s="7">
        <v>51924.83099999977</v>
      </c>
      <c r="D4" s="8">
        <v>0.539643</v>
      </c>
    </row>
    <row r="6" ht="12.75">
      <c r="A6" s="4" t="s">
        <v>0</v>
      </c>
    </row>
    <row r="7" spans="1:3" ht="12.75">
      <c r="A7" t="s">
        <v>1</v>
      </c>
      <c r="C7">
        <f>+C4</f>
        <v>51924.83099999977</v>
      </c>
    </row>
    <row r="8" spans="1:3" ht="12.75">
      <c r="A8" t="s">
        <v>2</v>
      </c>
      <c r="C8">
        <f>+D4</f>
        <v>0.539643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 t="e">
        <f ca="1">INTERCEPT(INDIRECT($G$11):G992,INDIRECT($F$11):F992)</f>
        <v>#DIV/0!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 t="e">
        <f ca="1">SLOPE(INDIRECT($G$11):G992,INDIRECT($F$11):F992)</f>
        <v>#DIV/0!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6" ht="12.75">
      <c r="A15" s="13" t="s">
        <v>16</v>
      </c>
      <c r="B15" s="11"/>
      <c r="C15" s="14" t="e">
        <f>(C7+C11)+(C8+C12)*INT(MAX(F21:F3533))</f>
        <v>#DIV/0!</v>
      </c>
      <c r="E15" s="15" t="s">
        <v>32</v>
      </c>
      <c r="F15" s="16">
        <f ca="1">TODAY()+15018.5-B9/24</f>
        <v>59902.5</v>
      </c>
    </row>
    <row r="16" spans="1:6" ht="12.75">
      <c r="A16" s="17" t="s">
        <v>3</v>
      </c>
      <c r="B16" s="11"/>
      <c r="C16" s="18" t="e">
        <f>+C8+C12</f>
        <v>#DIV/0!</v>
      </c>
      <c r="E16" s="15" t="s">
        <v>33</v>
      </c>
      <c r="F16" s="16" t="e">
        <f>ROUND(2*(F15-C15)/C16,0)/2+1</f>
        <v>#DIV/0!</v>
      </c>
    </row>
    <row r="17" spans="1:6" ht="13.5" thickBot="1">
      <c r="A17" s="15" t="s">
        <v>29</v>
      </c>
      <c r="B17" s="11"/>
      <c r="C17" s="11">
        <f>COUNT(C21:C2191)</f>
        <v>1</v>
      </c>
      <c r="E17" s="15" t="s">
        <v>34</v>
      </c>
      <c r="F17" s="19" t="e">
        <f>+C15+C16*F16-15018.5-C9/24</f>
        <v>#DIV/0!</v>
      </c>
    </row>
    <row r="18" spans="1:6" ht="14.25" thickBot="1" thickTop="1">
      <c r="A18" s="17" t="s">
        <v>4</v>
      </c>
      <c r="B18" s="11"/>
      <c r="C18" s="20" t="e">
        <f>+C15</f>
        <v>#DIV/0!</v>
      </c>
      <c r="D18" s="21" t="e">
        <f>+C16</f>
        <v>#DIV/0!</v>
      </c>
      <c r="F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0" t="s">
        <v>41</v>
      </c>
      <c r="C21" s="9">
        <v>51924.83099999977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1">
        <f>+C21-15018.5</f>
        <v>36906.33099999977</v>
      </c>
    </row>
    <row r="22" spans="3:18" ht="12.75">
      <c r="C22" s="9"/>
      <c r="D22" s="9"/>
      <c r="Q22" s="1"/>
      <c r="R22">
        <f>IF(ABS(C22-C21)&lt;0.00001,1,"")</f>
      </c>
    </row>
    <row r="23" spans="3:17" ht="12.75">
      <c r="C23" s="9"/>
      <c r="D23" s="9"/>
      <c r="Q23" s="1"/>
    </row>
    <row r="24" spans="3:17" ht="12.75">
      <c r="C24" s="9"/>
      <c r="D24" s="9"/>
      <c r="Q24" s="1"/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2022-11-19T01:28:32Z</dcterms:modified>
  <cp:category/>
  <cp:version/>
  <cp:contentType/>
  <cp:contentStatus/>
</cp:coreProperties>
</file>