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<sst xmlns="http://schemas.openxmlformats.org/spreadsheetml/2006/main" count="61" uniqueCount="54">
  <si>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</si>
  <si>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</si>
  <si>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</si>
  <si>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</si>
  <si>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</si>
  <si>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</si>
  <si>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</si>
  <si>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</si>
  <si>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</si>
  <si>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</si>
  <si>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</si>
  <si>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</si>
  <si>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</si>
  <si>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</si>
  <si>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</si>
  <si>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</si>
  <si>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</si>
  <si>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</si>
  <si>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</si>
  <si>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</si>
  <si>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</si>
  <si>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</si>
  <si>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</si>
  <si>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</si>
  <si>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</si>
  <si>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</si>
  <si>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</si>
  <si>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</si>
  <si>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</si>
  <si>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</si>
  <si>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</si>
  <si>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</si>
  <si>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</si>
  <si>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</si>
  <si>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</si>
  <si>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</si>
  <si>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</si>
  <si>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</si>
  <si>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</si>
  <si>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</si>
  <si>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</si>
  <si>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</si>
  <si>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</si>
  <si>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G5472-0602</t>
  </si>
  <si>
    <t>IBVS 5992</t>
  </si>
  <si>
    <t>II</t>
  </si>
  <si>
    <t>IBVS 6029</t>
  </si>
  <si>
    <t>I</t>
  </si>
  <si>
    <t>IBVS 6063</t>
  </si>
  <si>
    <t>GSC 5472-0602</t>
  </si>
  <si>
    <t>G5472-0602_Hya.xls</t>
  </si>
  <si>
    <t>EC</t>
  </si>
  <si>
    <t>Hya</t>
  </si>
  <si>
    <t>VSX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</si>
</sst>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5472-0602 -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0.0002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0.0002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0.0002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0.0002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0.0002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0.0002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0.0002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0.0002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0.0002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0.0002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0.0002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0.0002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0.0002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0.0002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50890237"/>
        <c:axId val="55358950"/>
      </c:scatterChart>
      <c:valAx>
        <c:axId val="50890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58950"/>
        <c:crosses val="autoZero"/>
        <c:crossBetween val="midCat"/>
        <c:dispUnits/>
      </c:valAx>
      <c:valAx>
        <c:axId val="55358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9023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67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49</v>
      </c>
      <c r="E1" t="s">
        <v>50</v>
      </c>
    </row>
    <row r="2" spans="1:6" ht="12.75">
      <c r="A2" t="s">
        <v>24</v>
      </c>
      <c r="B2" t="s">
        <v>51</v>
      </c>
      <c r="C2" s="31" t="s">
        <v>42</v>
      </c>
      <c r="D2" s="3" t="s">
        <v>52</v>
      </c>
      <c r="E2" s="32" t="s">
        <v>43</v>
      </c>
      <c r="F2" t="s">
        <v>43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51869.052</v>
      </c>
      <c r="D7" s="30" t="s">
        <v>53</v>
      </c>
    </row>
    <row r="8" spans="1:4" ht="12.75">
      <c r="A8" t="s">
        <v>3</v>
      </c>
      <c r="C8" s="8">
        <v>0.30584</v>
      </c>
      <c r="D8" s="30" t="s">
        <v>53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-0.24274737646368444</v>
      </c>
      <c r="D11" s="3"/>
      <c r="E11" s="10"/>
      <c r="F11" s="23" t="str">
        <f>"F"&amp;E19</f>
        <v>F22</v>
      </c>
      <c r="G11" s="24" t="str">
        <f>"G"&amp;E19</f>
        <v>G22</v>
      </c>
    </row>
    <row r="12" spans="1:5" ht="12.75">
      <c r="A12" s="10" t="s">
        <v>16</v>
      </c>
      <c r="B12" s="10"/>
      <c r="C12" s="22">
        <f ca="1">SLOPE(INDIRECT($G$11):G992,INDIRECT($F$11):F992)</f>
        <v>2.052344249482627E-05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59902.617814930556</v>
      </c>
    </row>
    <row r="15" spans="1:5" ht="12.75">
      <c r="A15" s="12" t="s">
        <v>17</v>
      </c>
      <c r="B15" s="10"/>
      <c r="C15" s="13">
        <f>(C7+C11)+(C8+C12)*INT(MAX(F21:F3533))</f>
        <v>56311.73921614922</v>
      </c>
      <c r="D15" s="14" t="s">
        <v>39</v>
      </c>
      <c r="E15" s="15">
        <f>ROUND(2*(E14-$C$7)/$C$8,0)/2+E13</f>
        <v>26268</v>
      </c>
    </row>
    <row r="16" spans="1:5" ht="12.75">
      <c r="A16" s="16" t="s">
        <v>4</v>
      </c>
      <c r="B16" s="10"/>
      <c r="C16" s="17">
        <f>+C8+C12</f>
        <v>0.3058605234424948</v>
      </c>
      <c r="D16" s="14" t="s">
        <v>40</v>
      </c>
      <c r="E16" s="24">
        <f>ROUND(2*(E14-$C$15)/$C$16,0)/2+E13</f>
        <v>11741</v>
      </c>
    </row>
    <row r="17" spans="1:5" ht="13.5" thickBot="1">
      <c r="A17" s="14" t="s">
        <v>30</v>
      </c>
      <c r="B17" s="10"/>
      <c r="C17" s="10">
        <f>COUNT(C21:C2191)</f>
        <v>5</v>
      </c>
      <c r="D17" s="14" t="s">
        <v>34</v>
      </c>
      <c r="E17" s="18">
        <f>+$C$15+$C$16*E16-15018.5-$C$9/24</f>
        <v>44884.74345522089</v>
      </c>
    </row>
    <row r="18" spans="1:5" ht="14.25" thickBot="1" thickTop="1">
      <c r="A18" s="16" t="s">
        <v>5</v>
      </c>
      <c r="B18" s="10"/>
      <c r="C18" s="19">
        <f>+C15</f>
        <v>56311.73921614922</v>
      </c>
      <c r="D18" s="20">
        <f>+C16</f>
        <v>0.3058605234424948</v>
      </c>
      <c r="E18" s="21" t="s">
        <v>35</v>
      </c>
    </row>
    <row r="19" spans="1:19" ht="13.5" thickTop="1">
      <c r="A19" s="25" t="s">
        <v>36</v>
      </c>
      <c r="E19" s="26">
        <v>22</v>
      </c>
      <c r="S19">
        <f>SQRT(SUM(S21:S50)/(COUNT(S21:S50)-1))</f>
        <v>0.12152500769721837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51869.052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-0.24274737646368444</v>
      </c>
      <c r="Q21" s="2">
        <f>+C21-15018.5</f>
        <v>36850.552</v>
      </c>
      <c r="S21">
        <f>+(O21-G21)^2</f>
        <v>0.05892628878000174</v>
      </c>
    </row>
    <row r="22" spans="1:19" ht="12.75">
      <c r="A22" s="33" t="s">
        <v>44</v>
      </c>
      <c r="B22" s="34" t="s">
        <v>45</v>
      </c>
      <c r="C22" s="33">
        <v>55580.88</v>
      </c>
      <c r="D22" s="33">
        <v>0.0004</v>
      </c>
      <c r="E22">
        <f>+(C22-C$7)/C$8</f>
        <v>12136.502746534115</v>
      </c>
      <c r="F22">
        <f>ROUND(2*E22,0)/2</f>
        <v>12136.5</v>
      </c>
      <c r="G22">
        <f>+C22-(C$7+F22*C$8)</f>
        <v>0.0008399999933317304</v>
      </c>
      <c r="H22">
        <f>+G22</f>
        <v>0.0008399999933317304</v>
      </c>
      <c r="O22">
        <f>+C$11+C$12*$F22</f>
        <v>0.0063353833747745725</v>
      </c>
      <c r="Q22" s="2">
        <f>+C22-15018.5</f>
        <v>40562.38</v>
      </c>
      <c r="S22">
        <f>+(O22-G22)^2</f>
        <v>3.0199238509038166E-05</v>
      </c>
    </row>
    <row r="23" spans="1:19" ht="12.75">
      <c r="A23" s="35" t="s">
        <v>46</v>
      </c>
      <c r="B23" s="36" t="s">
        <v>45</v>
      </c>
      <c r="C23" s="35">
        <v>55947.925</v>
      </c>
      <c r="D23" s="35">
        <v>0.0005</v>
      </c>
      <c r="E23">
        <f>+(C23-C$7)/C$8</f>
        <v>13336.623724823436</v>
      </c>
      <c r="F23">
        <f>ROUND(2*E23,0)/2</f>
        <v>13336.5</v>
      </c>
      <c r="G23">
        <f>+C23-(C$7+F23*C$8)</f>
        <v>0.037839999997231644</v>
      </c>
      <c r="H23">
        <f>+G23</f>
        <v>0.037839999997231644</v>
      </c>
      <c r="O23">
        <f>+C$11+C$12*$F23</f>
        <v>0.030963514368566092</v>
      </c>
      <c r="Q23" s="2">
        <f>+C23-15018.5</f>
        <v>40929.425</v>
      </c>
      <c r="S23">
        <f>+(O23-G23)^2</f>
        <v>4.728605460124387E-05</v>
      </c>
    </row>
    <row r="24" spans="1:19" ht="12.75">
      <c r="A24" s="35" t="s">
        <v>46</v>
      </c>
      <c r="B24" s="36" t="s">
        <v>47</v>
      </c>
      <c r="C24" s="35">
        <v>56018.73</v>
      </c>
      <c r="D24" s="35">
        <v>0.0002</v>
      </c>
      <c r="E24">
        <f>+(C24-C$7)/C$8</f>
        <v>13568.13366466126</v>
      </c>
      <c r="F24">
        <f>ROUND(2*E24,0)/2</f>
        <v>13568</v>
      </c>
      <c r="G24">
        <f>+C24-(C$7+F24*C$8)</f>
        <v>0.04088000000047032</v>
      </c>
      <c r="H24">
        <f>+G24</f>
        <v>0.04088000000047032</v>
      </c>
      <c r="O24">
        <f>+C$11+C$12*$F24</f>
        <v>0.035714691306118374</v>
      </c>
      <c r="Q24" s="2">
        <f>+C24-15018.5</f>
        <v>41000.23</v>
      </c>
      <c r="S24">
        <f>+(O24-G24)^2</f>
        <v>2.6680413907947788E-05</v>
      </c>
    </row>
    <row r="25" spans="1:19" ht="12.75">
      <c r="A25" s="37" t="s">
        <v>48</v>
      </c>
      <c r="B25" s="38" t="s">
        <v>45</v>
      </c>
      <c r="C25" s="39">
        <v>56311.8856</v>
      </c>
      <c r="D25" s="39">
        <v>0.0005</v>
      </c>
      <c r="E25">
        <f>+(C25-C$7)/C$8</f>
        <v>14526.659691341873</v>
      </c>
      <c r="F25">
        <f>ROUND(2*E25,0)/2</f>
        <v>14526.5</v>
      </c>
      <c r="G25">
        <f>+C25-(C$7+F25*C$8)</f>
        <v>0.04883999999583466</v>
      </c>
      <c r="H25">
        <f>+G25</f>
        <v>0.04883999999583466</v>
      </c>
      <c r="O25">
        <f>+C$11+C$12*$F25</f>
        <v>0.05538641093740937</v>
      </c>
      <c r="Q25" s="2">
        <f>+C25-15018.5</f>
        <v>41293.3856</v>
      </c>
      <c r="S25">
        <f>+(O25-G25)^2</f>
        <v>4.2855496215969074E-05</v>
      </c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2022-11-19T01:49:39Z</dcterms:modified>
  <cp:category/>
  <cp:version/>
  <cp:contentType/>
  <cp:contentStatus/>
</cp:coreProperties>
</file>