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055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<sst xmlns="http://schemas.openxmlformats.org/spreadsheetml/2006/main" count="52" uniqueCount="48">
  <si>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</si>
  <si>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</si>
  <si>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</si>
  <si>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</si>
  <si>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</si>
  <si>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</si>
  <si>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</si>
  <si>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</si>
  <si>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</si>
  <si>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</si>
  <si>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</si>
  <si>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</si>
  <si>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</si>
  <si>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</si>
  <si>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</si>
  <si>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</si>
  <si>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</si>
  <si>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</si>
  <si>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</si>
  <si>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</si>
  <si>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</si>
  <si>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</si>
  <si>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</si>
  <si>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</si>
  <si>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</si>
  <si>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</si>
  <si>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</si>
  <si>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</si>
  <si>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</si>
  <si>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</si>
  <si>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</si>
  <si>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</si>
  <si>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</si>
  <si>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</si>
  <si>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</si>
  <si>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</si>
  <si>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</si>
  <si>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</si>
  <si>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</si>
  <si>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</si>
  <si>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</si>
  <si>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RV Hyi</t>
  </si>
  <si>
    <t>G9356-1409</t>
  </si>
  <si>
    <t>EA</t>
  </si>
  <si>
    <t>RV Hyi / GSC 9356-1409</t>
  </si>
  <si>
    <t>GCVS</t>
  </si>
  <si>
    <t>IBVS 6093</t>
  </si>
  <si>
    <t>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</si>
</sst>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0"/>
    </font>
    <font>
      <sz val="10"/>
      <color indexed="12"/>
      <name val="Arial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22" fontId="6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10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1" fillId="33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3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33" borderId="11" xfId="0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RV Hyi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9819968"/>
        <c:axId val="22835393"/>
      </c:scatterChart>
      <c:valAx>
        <c:axId val="39819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35393"/>
        <c:crosses val="autoZero"/>
        <c:crossBetween val="midCat"/>
        <c:dispUnits/>
      </c:valAx>
      <c:valAx>
        <c:axId val="22835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1996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27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5" ht="20.25">
      <c r="A1" s="1" t="s">
        <v>44</v>
      </c>
      <c r="F1" s="31" t="s">
        <v>41</v>
      </c>
      <c r="G1" s="32">
        <v>0</v>
      </c>
      <c r="H1" s="33"/>
      <c r="I1" s="34" t="s">
        <v>42</v>
      </c>
      <c r="J1" s="40" t="s">
        <v>41</v>
      </c>
      <c r="K1" s="35">
        <v>1.20523</v>
      </c>
      <c r="L1" s="36">
        <v>-80.1901</v>
      </c>
      <c r="M1" s="37">
        <v>25477.4</v>
      </c>
      <c r="N1" s="37">
        <v>7.19505</v>
      </c>
      <c r="O1" s="34" t="s">
        <v>43</v>
      </c>
    </row>
    <row r="2" spans="1:4" ht="12.75">
      <c r="A2" t="s">
        <v>23</v>
      </c>
      <c r="B2" t="s">
        <v>43</v>
      </c>
      <c r="C2" s="30"/>
      <c r="D2" s="3"/>
    </row>
    <row r="3" ht="13.5" thickBot="1"/>
    <row r="4" spans="1:4" ht="14.25" thickBot="1" thickTop="1">
      <c r="A4" s="5" t="s">
        <v>0</v>
      </c>
      <c r="C4" s="27">
        <v>25477.4</v>
      </c>
      <c r="D4" s="28">
        <v>7.19505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f>M1</f>
        <v>25477.4</v>
      </c>
      <c r="D7" s="29" t="s">
        <v>45</v>
      </c>
    </row>
    <row r="8" spans="1:4" ht="12.75">
      <c r="A8" t="s">
        <v>3</v>
      </c>
      <c r="C8" s="8">
        <f>N1</f>
        <v>7.19505</v>
      </c>
      <c r="D8" s="29" t="str">
        <f>D7</f>
        <v>GCVS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INTERCEPT(INDIRECT($E$9):G992,INDIRECT($D$9):F992)</f>
        <v>0</v>
      </c>
      <c r="D11" s="3"/>
      <c r="E11" s="10"/>
    </row>
    <row r="12" spans="1:5" ht="12.75">
      <c r="A12" s="10" t="s">
        <v>16</v>
      </c>
      <c r="B12" s="10"/>
      <c r="C12" s="21">
        <f ca="1">SLOPE(INDIRECT($E$9):G992,INDIRECT($D$9):F992)</f>
        <v>0.0001903608187789045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56582.42407981958</v>
      </c>
      <c r="E15" s="14" t="s">
        <v>34</v>
      </c>
      <c r="F15" s="38">
        <v>1</v>
      </c>
    </row>
    <row r="16" spans="1:6" ht="12.75">
      <c r="A16" s="16" t="s">
        <v>4</v>
      </c>
      <c r="B16" s="10"/>
      <c r="C16" s="17">
        <f>+C8+C12</f>
        <v>7.195240360818779</v>
      </c>
      <c r="E16" s="14" t="s">
        <v>30</v>
      </c>
      <c r="F16" s="39">
        <f ca="1">NOW()+15018.5+$C$5/24</f>
        <v>59904.488707523145</v>
      </c>
    </row>
    <row r="17" spans="1:6" ht="13.5" thickBot="1">
      <c r="A17" s="14" t="s">
        <v>27</v>
      </c>
      <c r="B17" s="10"/>
      <c r="C17" s="10">
        <f>COUNT(C21:C2191)</f>
        <v>2</v>
      </c>
      <c r="E17" s="14" t="s">
        <v>35</v>
      </c>
      <c r="F17" s="15">
        <f>ROUND(2*(F16-$C$7)/$C$8,0)/2+F15</f>
        <v>4786</v>
      </c>
    </row>
    <row r="18" spans="1:6" ht="14.25" thickBot="1" thickTop="1">
      <c r="A18" s="16" t="s">
        <v>5</v>
      </c>
      <c r="B18" s="10"/>
      <c r="C18" s="19">
        <f>+C15</f>
        <v>56582.42407981958</v>
      </c>
      <c r="D18" s="20">
        <f>+C16</f>
        <v>7.195240360818779</v>
      </c>
      <c r="E18" s="14" t="s">
        <v>36</v>
      </c>
      <c r="F18" s="23">
        <f>ROUND(2*(F16-$C$15)/$C$16,0)/2+F15</f>
        <v>462.5</v>
      </c>
    </row>
    <row r="19" spans="5:6" ht="13.5" thickTop="1">
      <c r="E19" s="14" t="s">
        <v>31</v>
      </c>
      <c r="F19" s="18">
        <f>+$C$15+$C$16*F18-15018.5-$C$5/24</f>
        <v>44892.1185800316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R20" s="26" t="s">
        <v>33</v>
      </c>
    </row>
    <row r="21" spans="1:17" ht="12.75">
      <c r="A21" t="s">
        <v>45</v>
      </c>
      <c r="C21" s="8">
        <v>25477.4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</v>
      </c>
      <c r="Q21" s="2">
        <f>+C21-15018.5</f>
        <v>10458.900000000001</v>
      </c>
    </row>
    <row r="22" spans="1:17" ht="12.75">
      <c r="A22" s="41" t="s">
        <v>46</v>
      </c>
      <c r="B22" s="42" t="s">
        <v>47</v>
      </c>
      <c r="C22" s="41">
        <v>56586.0217</v>
      </c>
      <c r="D22" s="41">
        <v>0.0003</v>
      </c>
      <c r="E22">
        <f>+(C22-C$7)/C$8</f>
        <v>4323.6143876692995</v>
      </c>
      <c r="F22">
        <f>ROUND(2*E22,0)/2</f>
        <v>4323.5</v>
      </c>
      <c r="G22">
        <f>+C22-(C$7+F22*C$8)</f>
        <v>0.8230249999905936</v>
      </c>
      <c r="K22">
        <f>+G22</f>
        <v>0.8230249999905936</v>
      </c>
      <c r="O22">
        <f>+C$11+C$12*$F22</f>
        <v>0.8230249999905936</v>
      </c>
      <c r="Q22" s="2">
        <f>+C22-15018.5</f>
        <v>41567.5217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2022-11-20T22:43:44Z</dcterms:modified>
  <cp:category/>
  <cp:version/>
  <cp:contentType/>
  <cp:contentStatus/>
</cp:coreProperties>
</file>