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<sst xmlns="http://schemas.openxmlformats.org/spreadsheetml/2006/main" count="72" uniqueCount="54">
  <si>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</si>
  <si>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</si>
  <si>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</si>
  <si>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</si>
  <si>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</si>
  <si>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</si>
  <si>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</si>
  <si>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</si>
  <si>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</si>
  <si>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</si>
  <si>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</si>
  <si>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</si>
  <si>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</si>
  <si>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</si>
  <si>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</si>
  <si>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</si>
  <si>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</si>
  <si>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</si>
  <si>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</si>
  <si>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</si>
  <si>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</si>
  <si>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</si>
  <si>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</si>
  <si>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</si>
  <si>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</si>
  <si>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</si>
  <si>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</si>
  <si>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</si>
  <si>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</si>
  <si>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</si>
  <si>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</si>
  <si>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</si>
  <si>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</si>
  <si>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</si>
  <si>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</si>
  <si>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RY Ind</t>
  </si>
  <si>
    <t>RY Ind / GSC 8408-0686</t>
  </si>
  <si>
    <t>EB/KE</t>
  </si>
  <si>
    <t>Kreiner</t>
  </si>
  <si>
    <t>J.M. Kreiner, 2004, Acta Astronomica, vol. 54, pp 207-210.</t>
  </si>
  <si>
    <t>IBVS 1713</t>
  </si>
  <si>
    <t>I</t>
  </si>
  <si>
    <t>PE</t>
  </si>
  <si>
    <t>II</t>
  </si>
  <si>
    <t>G8408-0686</t>
  </si>
  <si>
    <t>OEJV 0160</t>
  </si>
  <si>
    <t>OEJV 0168</t>
  </si>
  <si>
    <t>JAVSO..44…26</t>
  </si>
  <si>
    <t>pg</t>
  </si>
  <si>
    <t>vis</t>
  </si>
  <si>
    <t>CCD</t>
  </si>
  <si>
    <t>s5</t>
  </si>
  <si>
    <t>s6</t>
  </si>
  <si>
    <t>s7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</si>
</sst>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9"/>
      <color indexed="8"/>
      <name val="CourierNewPSMT"/>
      <family val="0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 Ind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1086647"/>
        <c:axId val="55562096"/>
      </c:scatterChart>
      <c:val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 val="autoZero"/>
        <c:crossBetween val="midCat"/>
        <c:dispUnits/>
      </c:val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63"/>
          <c:y val="0.931"/>
          <c:w val="0.811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17</xdr:col>
      <xdr:colOff>657225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9911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35" t="s">
        <v>36</v>
      </c>
      <c r="E1" s="29" t="s">
        <v>35</v>
      </c>
      <c r="F1" t="s">
        <v>44</v>
      </c>
    </row>
    <row r="2" spans="1:5" ht="12.75">
      <c r="A2" t="s">
        <v>23</v>
      </c>
      <c r="B2" t="s">
        <v>37</v>
      </c>
      <c r="C2" s="2"/>
      <c r="D2" s="2"/>
      <c r="E2">
        <v>0</v>
      </c>
    </row>
    <row r="3" ht="13.5" thickBot="1"/>
    <row r="4" spans="1:4" ht="14.25" thickBot="1" thickTop="1">
      <c r="A4" s="4" t="s">
        <v>0</v>
      </c>
      <c r="C4" s="7">
        <v>43019.8922</v>
      </c>
      <c r="D4" s="8">
        <v>0.712114</v>
      </c>
    </row>
    <row r="5" spans="1:4" ht="13.5" thickTop="1">
      <c r="A5" s="10" t="s">
        <v>25</v>
      </c>
      <c r="B5" s="11"/>
      <c r="C5" s="12">
        <v>-9.5</v>
      </c>
      <c r="D5" s="11" t="s">
        <v>26</v>
      </c>
    </row>
    <row r="6" spans="1:3" ht="12.75">
      <c r="A6" s="4" t="s">
        <v>1</v>
      </c>
      <c r="C6" s="30" t="s">
        <v>39</v>
      </c>
    </row>
    <row r="7" spans="1:4" ht="12.75">
      <c r="A7" t="s">
        <v>2</v>
      </c>
      <c r="C7" s="9">
        <v>52500.271</v>
      </c>
      <c r="D7" s="28" t="s">
        <v>38</v>
      </c>
    </row>
    <row r="8" spans="1:4" ht="12.75">
      <c r="A8" t="s">
        <v>3</v>
      </c>
      <c r="C8" s="9">
        <v>0.7121144</v>
      </c>
      <c r="D8" s="28" t="s">
        <v>38</v>
      </c>
    </row>
    <row r="9" spans="1:4" ht="12.75">
      <c r="A9" s="25" t="s">
        <v>30</v>
      </c>
      <c r="B9" s="26">
        <v>21</v>
      </c>
      <c r="C9" s="23" t="str">
        <f>"F"&amp;B9</f>
        <v>F21</v>
      </c>
      <c r="D9" s="24" t="str">
        <f>"G"&amp;B9</f>
        <v>G21</v>
      </c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5" ht="12.75">
      <c r="A11" s="11" t="s">
        <v>15</v>
      </c>
      <c r="B11" s="11"/>
      <c r="C11" s="22">
        <f ca="1">INTERCEPT(INDIRECT($D$9):G992,INDIRECT($C$9):F992)</f>
        <v>-0.00020945935901297598</v>
      </c>
      <c r="D11" s="2"/>
      <c r="E11" s="11"/>
    </row>
    <row r="12" spans="1:5" ht="12.75">
      <c r="A12" s="11" t="s">
        <v>16</v>
      </c>
      <c r="B12" s="11"/>
      <c r="C12" s="22">
        <f ca="1">SLOPE(INDIRECT($D$9):G992,INDIRECT($C$9):F992)</f>
        <v>-3.424123476333422E-07</v>
      </c>
      <c r="D12" s="2"/>
      <c r="E12" s="11"/>
    </row>
    <row r="13" spans="1:3" ht="12.75">
      <c r="A13" s="11" t="s">
        <v>18</v>
      </c>
      <c r="B13" s="11"/>
      <c r="C13" s="2" t="s">
        <v>13</v>
      </c>
    </row>
    <row r="14" spans="1:3" ht="12.75">
      <c r="A14" s="11"/>
      <c r="B14" s="11"/>
      <c r="C14" s="11"/>
    </row>
    <row r="15" spans="1:6" ht="12.75">
      <c r="A15" s="13" t="s">
        <v>17</v>
      </c>
      <c r="B15" s="11"/>
      <c r="C15" s="14">
        <f>(C22+C11)+(C8+C12)*INT(MAX(F21:F3533))</f>
        <v>57231.19692228762</v>
      </c>
      <c r="E15" s="15" t="s">
        <v>32</v>
      </c>
      <c r="F15" s="12">
        <v>1</v>
      </c>
    </row>
    <row r="16" spans="1:6" ht="12.75">
      <c r="A16" s="17" t="s">
        <v>4</v>
      </c>
      <c r="B16" s="11"/>
      <c r="C16" s="18">
        <f>+C8+C12</f>
        <v>0.7121140575876524</v>
      </c>
      <c r="E16" s="15" t="s">
        <v>27</v>
      </c>
      <c r="F16" s="16">
        <f ca="1">NOW()+15018.5+$C$5/24</f>
        <v>59902.62925578703</v>
      </c>
    </row>
    <row r="17" spans="1:6" ht="13.5" thickBot="1">
      <c r="A17" s="15" t="s">
        <v>24</v>
      </c>
      <c r="B17" s="11"/>
      <c r="C17" s="11">
        <f>COUNT(C21:C2191)</f>
        <v>10</v>
      </c>
      <c r="E17" s="15" t="s">
        <v>33</v>
      </c>
      <c r="F17" s="16">
        <f>ROUND(2*(F16-$C$22)/$C$8,0)/2+F15</f>
        <v>25280.5</v>
      </c>
    </row>
    <row r="18" spans="1:6" ht="14.25" thickBot="1" thickTop="1">
      <c r="A18" s="17" t="s">
        <v>5</v>
      </c>
      <c r="B18" s="11"/>
      <c r="C18" s="20">
        <f>+C15</f>
        <v>57231.19692228762</v>
      </c>
      <c r="D18" s="21">
        <f>+C16</f>
        <v>0.7121140575876524</v>
      </c>
      <c r="E18" s="15" t="s">
        <v>28</v>
      </c>
      <c r="F18" s="24">
        <f>ROUND(2*(F16-$C$15)/$C$16,0)/2+F15</f>
        <v>3752.5</v>
      </c>
    </row>
    <row r="19" spans="5:6" ht="13.5" thickTop="1">
      <c r="E19" s="15" t="s">
        <v>29</v>
      </c>
      <c r="F19" s="19">
        <f>+$C$15+$C$16*F18-15018.5-$C$5/24</f>
        <v>44885.30075671862</v>
      </c>
    </row>
    <row r="20" spans="1:21" ht="13.5" thickBot="1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">
        <v>48</v>
      </c>
      <c r="I20" s="6" t="s">
        <v>49</v>
      </c>
      <c r="J20" s="6" t="s">
        <v>42</v>
      </c>
      <c r="K20" s="6" t="s">
        <v>50</v>
      </c>
      <c r="L20" s="6" t="s">
        <v>51</v>
      </c>
      <c r="M20" s="6" t="s">
        <v>52</v>
      </c>
      <c r="N20" s="6" t="s">
        <v>53</v>
      </c>
      <c r="O20" s="6" t="s">
        <v>22</v>
      </c>
      <c r="P20" s="5" t="s">
        <v>21</v>
      </c>
      <c r="Q20" s="3" t="s">
        <v>14</v>
      </c>
      <c r="U20" s="27" t="s">
        <v>31</v>
      </c>
    </row>
    <row r="21" spans="1:17" ht="12.75">
      <c r="A21" s="31" t="s">
        <v>40</v>
      </c>
      <c r="B21" s="32" t="s">
        <v>41</v>
      </c>
      <c r="C21" s="31">
        <v>27993.574</v>
      </c>
      <c r="D21" s="31" t="s">
        <v>42</v>
      </c>
      <c r="E21">
        <f aca="true" t="shared" si="0" ref="E21:E27">+(C21-C$22)/C$8</f>
        <v>-19529.490907640677</v>
      </c>
      <c r="F21">
        <f aca="true" t="shared" si="1" ref="F21:F29">ROUND(2*E21,0)/2</f>
        <v>-19529.5</v>
      </c>
      <c r="G21">
        <f aca="true" t="shared" si="2" ref="G21:G27">+C21-(C$22+F21*C$8)</f>
        <v>0.0064748000040708575</v>
      </c>
      <c r="J21">
        <f aca="true" t="shared" si="3" ref="J21:J26">+G21</f>
        <v>0.0064748000040708575</v>
      </c>
      <c r="O21">
        <f aca="true" t="shared" si="4" ref="O21:O27">+C$11+C$12*$F21</f>
        <v>0.006477682584092381</v>
      </c>
      <c r="Q21" s="1">
        <f aca="true" t="shared" si="5" ref="Q21:Q27">+C21-15018.5</f>
        <v>12975.074</v>
      </c>
    </row>
    <row r="22" spans="1:17" ht="12.75">
      <c r="A22" s="31" t="s">
        <v>40</v>
      </c>
      <c r="B22" s="32" t="s">
        <v>43</v>
      </c>
      <c r="C22" s="31">
        <v>41900.8057</v>
      </c>
      <c r="D22" s="31" t="s">
        <v>42</v>
      </c>
      <c r="E22">
        <f t="shared" si="0"/>
        <v>0</v>
      </c>
      <c r="F22">
        <f t="shared" si="1"/>
        <v>0</v>
      </c>
      <c r="G22">
        <f t="shared" si="2"/>
        <v>0</v>
      </c>
      <c r="J22">
        <f t="shared" si="3"/>
        <v>0</v>
      </c>
      <c r="O22">
        <f t="shared" si="4"/>
        <v>-0.00020945935901297598</v>
      </c>
      <c r="Q22" s="1">
        <f t="shared" si="5"/>
        <v>26882.305699999997</v>
      </c>
    </row>
    <row r="23" spans="1:17" ht="12.75">
      <c r="A23" s="31" t="s">
        <v>40</v>
      </c>
      <c r="B23" s="32" t="s">
        <v>41</v>
      </c>
      <c r="C23" s="31">
        <v>41901.1653</v>
      </c>
      <c r="D23" s="31" t="s">
        <v>42</v>
      </c>
      <c r="E23">
        <f t="shared" si="0"/>
        <v>0.5049750433405236</v>
      </c>
      <c r="F23">
        <f t="shared" si="1"/>
        <v>0.5</v>
      </c>
      <c r="G23">
        <f t="shared" si="2"/>
        <v>0.0035428000046522357</v>
      </c>
      <c r="J23">
        <f t="shared" si="3"/>
        <v>0.0035428000046522357</v>
      </c>
      <c r="O23">
        <f t="shared" si="4"/>
        <v>-0.00020963056518679264</v>
      </c>
      <c r="Q23" s="1">
        <f t="shared" si="5"/>
        <v>26882.6653</v>
      </c>
    </row>
    <row r="24" spans="1:17" ht="12.75">
      <c r="A24" s="33" t="s">
        <v>34</v>
      </c>
      <c r="B24" s="33"/>
      <c r="C24" s="34">
        <v>43019.8922</v>
      </c>
      <c r="D24" s="34" t="s">
        <v>13</v>
      </c>
      <c r="E24">
        <f t="shared" si="0"/>
        <v>1571.4982030977112</v>
      </c>
      <c r="F24">
        <f t="shared" si="1"/>
        <v>1571.5</v>
      </c>
      <c r="G24">
        <f t="shared" si="2"/>
        <v>-0.0012795999937225133</v>
      </c>
      <c r="J24">
        <f t="shared" si="3"/>
        <v>-0.0012795999937225133</v>
      </c>
      <c r="O24">
        <f t="shared" si="4"/>
        <v>-0.0007475603633187733</v>
      </c>
      <c r="Q24" s="1">
        <f t="shared" si="5"/>
        <v>28001.392200000002</v>
      </c>
    </row>
    <row r="25" spans="1:17" ht="12.75">
      <c r="A25" s="31" t="s">
        <v>40</v>
      </c>
      <c r="B25" s="32" t="s">
        <v>43</v>
      </c>
      <c r="C25" s="31">
        <v>44139.688</v>
      </c>
      <c r="D25" s="31" t="s">
        <v>42</v>
      </c>
      <c r="E25">
        <f t="shared" si="0"/>
        <v>3143.9924540214392</v>
      </c>
      <c r="F25">
        <f t="shared" si="1"/>
        <v>3144</v>
      </c>
      <c r="G25">
        <f t="shared" si="2"/>
        <v>-0.005373599997255951</v>
      </c>
      <c r="J25">
        <f t="shared" si="3"/>
        <v>-0.005373599997255951</v>
      </c>
      <c r="O25">
        <f t="shared" si="4"/>
        <v>-0.0012860037799722038</v>
      </c>
      <c r="Q25" s="1">
        <f t="shared" si="5"/>
        <v>29121.188000000002</v>
      </c>
    </row>
    <row r="26" spans="1:17" ht="12.75">
      <c r="A26" s="31" t="s">
        <v>40</v>
      </c>
      <c r="B26" s="32" t="s">
        <v>41</v>
      </c>
      <c r="C26" s="31">
        <v>44140.0469</v>
      </c>
      <c r="D26" s="31" t="s">
        <v>42</v>
      </c>
      <c r="E26">
        <f t="shared" si="0"/>
        <v>3144.4964460766473</v>
      </c>
      <c r="F26">
        <f t="shared" si="1"/>
        <v>3144.5</v>
      </c>
      <c r="G26">
        <f t="shared" si="2"/>
        <v>-0.002530799996748101</v>
      </c>
      <c r="J26">
        <f t="shared" si="3"/>
        <v>-0.002530799996748101</v>
      </c>
      <c r="O26">
        <f t="shared" si="4"/>
        <v>-0.0012861749861460205</v>
      </c>
      <c r="Q26" s="1">
        <f t="shared" si="5"/>
        <v>29121.5469</v>
      </c>
    </row>
    <row r="27" spans="1:17" ht="12.75">
      <c r="A27" s="33" t="s">
        <v>38</v>
      </c>
      <c r="B27" s="33"/>
      <c r="C27" s="34">
        <v>52500.271</v>
      </c>
      <c r="D27" s="33"/>
      <c r="E27">
        <f t="shared" si="0"/>
        <v>14884.497912133224</v>
      </c>
      <c r="F27">
        <f t="shared" si="1"/>
        <v>14884.5</v>
      </c>
      <c r="G27">
        <f t="shared" si="2"/>
        <v>-0.0014867999925627373</v>
      </c>
      <c r="I27">
        <f>+G27</f>
        <v>-0.0014867999925627373</v>
      </c>
      <c r="O27">
        <f t="shared" si="4"/>
        <v>-0.005306095947361458</v>
      </c>
      <c r="Q27" s="1">
        <f t="shared" si="5"/>
        <v>37481.771</v>
      </c>
    </row>
    <row r="28" spans="1:17" ht="12.75">
      <c r="A28" s="36" t="s">
        <v>45</v>
      </c>
      <c r="B28" s="37" t="s">
        <v>41</v>
      </c>
      <c r="C28" s="38">
        <v>56454.63379</v>
      </c>
      <c r="D28" s="38">
        <v>0.0003</v>
      </c>
      <c r="E28">
        <f>+(C28-C$22)/C$8</f>
        <v>20437.48601348323</v>
      </c>
      <c r="F28">
        <f t="shared" si="1"/>
        <v>20437.5</v>
      </c>
      <c r="G28">
        <f>+C28-(C$22+F28*C$8)</f>
        <v>-0.009959999995771796</v>
      </c>
      <c r="K28">
        <f>+G28</f>
        <v>-0.009959999995771796</v>
      </c>
      <c r="O28">
        <f>+C$11+C$12*$F28</f>
        <v>-0.007207511713769407</v>
      </c>
      <c r="Q28" s="1">
        <f>+C28-15018.5</f>
        <v>41436.13379</v>
      </c>
    </row>
    <row r="29" spans="1:17" ht="12.75">
      <c r="A29" s="38" t="s">
        <v>46</v>
      </c>
      <c r="B29" s="37" t="s">
        <v>41</v>
      </c>
      <c r="C29" s="39">
        <v>56785.77134</v>
      </c>
      <c r="D29" s="38">
        <v>0.0003</v>
      </c>
      <c r="E29">
        <f>+(C29-C$22)/C$8</f>
        <v>20902.492127669375</v>
      </c>
      <c r="F29">
        <f t="shared" si="1"/>
        <v>20902.5</v>
      </c>
      <c r="G29">
        <f>+C29-(C$22+F29*C$8)</f>
        <v>-0.00560599999880651</v>
      </c>
      <c r="K29">
        <f>+G29</f>
        <v>-0.00560599999880651</v>
      </c>
      <c r="O29">
        <f>+C$11+C$12*$F29</f>
        <v>-0.007366733455418911</v>
      </c>
      <c r="Q29" s="1">
        <f>+C29-15018.5</f>
        <v>41767.27134</v>
      </c>
    </row>
    <row r="30" spans="1:17" ht="12.75">
      <c r="A30" s="40" t="s">
        <v>47</v>
      </c>
      <c r="B30" s="41" t="s">
        <v>41</v>
      </c>
      <c r="C30" s="42">
        <v>57231.196</v>
      </c>
      <c r="D30" s="42">
        <v>0.001</v>
      </c>
      <c r="E30">
        <f>+(C30-C$22)/C$8</f>
        <v>21527.988059221952</v>
      </c>
      <c r="F30">
        <f>ROUND(2*E30,0)/2</f>
        <v>21528</v>
      </c>
      <c r="G30">
        <f>+C30-(C$22+F30*C$8)</f>
        <v>-0.008503199998813216</v>
      </c>
      <c r="K30">
        <f>+G30</f>
        <v>-0.008503199998813216</v>
      </c>
      <c r="O30">
        <f>+C$11+C$12*$F30</f>
        <v>-0.007580912378863567</v>
      </c>
      <c r="Q30" s="1">
        <f>+C30-15018.5</f>
        <v>42212.696</v>
      </c>
    </row>
    <row r="31" spans="1:17" ht="12.75">
      <c r="A31" s="43"/>
      <c r="B31" s="44"/>
      <c r="C31" s="45"/>
      <c r="D31" s="45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31:D31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2022-11-19T02:06:07Z</dcterms:modified>
  <cp:category/>
  <cp:version/>
  <cp:contentType/>
  <cp:contentStatus/>
</cp:coreProperties>
</file>