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E0E6A83-0C71-4C34-ACD0-BBA877A34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2" r:id="rId1"/>
    <sheet name="Graphs" sheetId="3" r:id="rId2"/>
    <sheet name="A (old)" sheetId="1" r:id="rId3"/>
  </sheets>
  <calcPr calcId="181029"/>
</workbook>
</file>

<file path=xl/calcChain.xml><?xml version="1.0" encoding="utf-8"?>
<calcChain xmlns="http://schemas.openxmlformats.org/spreadsheetml/2006/main">
  <c r="E57" i="2" l="1"/>
  <c r="F57" i="2" s="1"/>
  <c r="G57" i="2" s="1"/>
  <c r="K57" i="2" s="1"/>
  <c r="Q57" i="2"/>
  <c r="E53" i="2"/>
  <c r="F53" i="2" s="1"/>
  <c r="G53" i="2" s="1"/>
  <c r="K53" i="2" s="1"/>
  <c r="Q53" i="2"/>
  <c r="E54" i="2"/>
  <c r="F54" i="2" s="1"/>
  <c r="G54" i="2" s="1"/>
  <c r="K54" i="2" s="1"/>
  <c r="Q54" i="2"/>
  <c r="E55" i="2"/>
  <c r="F55" i="2" s="1"/>
  <c r="G55" i="2" s="1"/>
  <c r="K55" i="2" s="1"/>
  <c r="Q55" i="2"/>
  <c r="E56" i="2"/>
  <c r="F56" i="2" s="1"/>
  <c r="G56" i="2" s="1"/>
  <c r="K56" i="2" s="1"/>
  <c r="Q56" i="2"/>
  <c r="E44" i="2"/>
  <c r="F44" i="2" s="1"/>
  <c r="G44" i="2" s="1"/>
  <c r="K44" i="2" s="1"/>
  <c r="Q44" i="2"/>
  <c r="E45" i="2"/>
  <c r="F45" i="2" s="1"/>
  <c r="G45" i="2" s="1"/>
  <c r="K45" i="2" s="1"/>
  <c r="Q45" i="2"/>
  <c r="E47" i="2"/>
  <c r="F47" i="2" s="1"/>
  <c r="G47" i="2" s="1"/>
  <c r="K47" i="2" s="1"/>
  <c r="Q47" i="2"/>
  <c r="E32" i="2"/>
  <c r="F32" i="2" s="1"/>
  <c r="G32" i="2" s="1"/>
  <c r="K32" i="2" s="1"/>
  <c r="Q32" i="2"/>
  <c r="E35" i="2"/>
  <c r="F35" i="2" s="1"/>
  <c r="G35" i="2" s="1"/>
  <c r="K35" i="2" s="1"/>
  <c r="Q35" i="2"/>
  <c r="E38" i="2"/>
  <c r="F38" i="2" s="1"/>
  <c r="G38" i="2" s="1"/>
  <c r="K38" i="2" s="1"/>
  <c r="Q38" i="2"/>
  <c r="E43" i="2"/>
  <c r="F43" i="2"/>
  <c r="G43" i="2" s="1"/>
  <c r="K43" i="2" s="1"/>
  <c r="Q43" i="2"/>
  <c r="E50" i="2"/>
  <c r="F50" i="2"/>
  <c r="G50" i="2" s="1"/>
  <c r="K50" i="2" s="1"/>
  <c r="Q50" i="2"/>
  <c r="E41" i="2"/>
  <c r="F41" i="2" s="1"/>
  <c r="G41" i="2" s="1"/>
  <c r="K41" i="2" s="1"/>
  <c r="Q41" i="2"/>
  <c r="E40" i="2"/>
  <c r="F40" i="2" s="1"/>
  <c r="G40" i="2" s="1"/>
  <c r="K40" i="2" s="1"/>
  <c r="Q40" i="2"/>
  <c r="E39" i="2"/>
  <c r="F39" i="2" s="1"/>
  <c r="G39" i="2" s="1"/>
  <c r="K39" i="2" s="1"/>
  <c r="Q39" i="2"/>
  <c r="E31" i="2"/>
  <c r="F31" i="2"/>
  <c r="G31" i="2" s="1"/>
  <c r="K31" i="2" s="1"/>
  <c r="E37" i="2"/>
  <c r="F37" i="2"/>
  <c r="G37" i="2" s="1"/>
  <c r="K37" i="2" s="1"/>
  <c r="E22" i="2"/>
  <c r="F22" i="2" s="1"/>
  <c r="G22" i="2" s="1"/>
  <c r="K22" i="2" s="1"/>
  <c r="E23" i="2"/>
  <c r="F23" i="2" s="1"/>
  <c r="G23" i="2" s="1"/>
  <c r="K23" i="2" s="1"/>
  <c r="E24" i="2"/>
  <c r="F24" i="2"/>
  <c r="G24" i="2" s="1"/>
  <c r="K24" i="2" s="1"/>
  <c r="E25" i="2"/>
  <c r="F25" i="2"/>
  <c r="G25" i="2" s="1"/>
  <c r="K25" i="2" s="1"/>
  <c r="E27" i="2"/>
  <c r="F27" i="2" s="1"/>
  <c r="G27" i="2" s="1"/>
  <c r="K27" i="2" s="1"/>
  <c r="E28" i="2"/>
  <c r="F28" i="2" s="1"/>
  <c r="G28" i="2" s="1"/>
  <c r="J28" i="2" s="1"/>
  <c r="E29" i="2"/>
  <c r="F29" i="2"/>
  <c r="G29" i="2" s="1"/>
  <c r="K29" i="2" s="1"/>
  <c r="E33" i="2"/>
  <c r="F33" i="2"/>
  <c r="G33" i="2" s="1"/>
  <c r="K33" i="2" s="1"/>
  <c r="E34" i="2"/>
  <c r="F34" i="2" s="1"/>
  <c r="G34" i="2" s="1"/>
  <c r="K34" i="2" s="1"/>
  <c r="E36" i="2"/>
  <c r="F36" i="2" s="1"/>
  <c r="G36" i="2" s="1"/>
  <c r="K36" i="2" s="1"/>
  <c r="E42" i="2"/>
  <c r="F42" i="2"/>
  <c r="G42" i="2" s="1"/>
  <c r="K42" i="2" s="1"/>
  <c r="E46" i="2"/>
  <c r="F46" i="2"/>
  <c r="G46" i="2" s="1"/>
  <c r="K46" i="2" s="1"/>
  <c r="E48" i="2"/>
  <c r="F48" i="2" s="1"/>
  <c r="G48" i="2" s="1"/>
  <c r="K48" i="2" s="1"/>
  <c r="E49" i="2"/>
  <c r="F49" i="2" s="1"/>
  <c r="G49" i="2" s="1"/>
  <c r="K49" i="2" s="1"/>
  <c r="E51" i="2"/>
  <c r="F51" i="2"/>
  <c r="G51" i="2" s="1"/>
  <c r="K51" i="2" s="1"/>
  <c r="E52" i="2"/>
  <c r="F52" i="2"/>
  <c r="G52" i="2" s="1"/>
  <c r="K52" i="2" s="1"/>
  <c r="E26" i="2"/>
  <c r="F26" i="2" s="1"/>
  <c r="U26" i="2" s="1"/>
  <c r="E30" i="2"/>
  <c r="F30" i="2" s="1"/>
  <c r="U30" i="2" s="1"/>
  <c r="Q31" i="2"/>
  <c r="Q37" i="2"/>
  <c r="Q52" i="2"/>
  <c r="Q51" i="2"/>
  <c r="Q36" i="2"/>
  <c r="Q49" i="2"/>
  <c r="Q48" i="2"/>
  <c r="Q46" i="2"/>
  <c r="C9" i="2"/>
  <c r="D9" i="2"/>
  <c r="E21" i="2"/>
  <c r="F21" i="2" s="1"/>
  <c r="G21" i="2" s="1"/>
  <c r="I21" i="2" s="1"/>
  <c r="F16" i="2"/>
  <c r="F17" i="2" s="1"/>
  <c r="C17" i="2"/>
  <c r="Q21" i="2"/>
  <c r="Q22" i="2"/>
  <c r="Q23" i="2"/>
  <c r="Q24" i="2"/>
  <c r="Q25" i="2"/>
  <c r="Q26" i="2"/>
  <c r="Q27" i="2"/>
  <c r="Q28" i="2"/>
  <c r="Q29" i="2"/>
  <c r="Q30" i="2"/>
  <c r="Q33" i="2"/>
  <c r="Q34" i="2"/>
  <c r="Q42" i="2"/>
  <c r="E33" i="1"/>
  <c r="F33" i="1"/>
  <c r="G33" i="1"/>
  <c r="K33" i="1"/>
  <c r="E21" i="1"/>
  <c r="F21" i="1"/>
  <c r="G21" i="1"/>
  <c r="I21" i="1"/>
  <c r="E22" i="1"/>
  <c r="F22" i="1"/>
  <c r="G22" i="1"/>
  <c r="K22" i="1"/>
  <c r="E23" i="1"/>
  <c r="F23" i="1"/>
  <c r="G23" i="1"/>
  <c r="K23" i="1"/>
  <c r="E24" i="1"/>
  <c r="F24" i="1"/>
  <c r="G24" i="1"/>
  <c r="K24" i="1"/>
  <c r="E25" i="1"/>
  <c r="F25" i="1"/>
  <c r="G25" i="1"/>
  <c r="K25" i="1"/>
  <c r="E27" i="1"/>
  <c r="F27" i="1"/>
  <c r="G27" i="1"/>
  <c r="K27" i="1"/>
  <c r="E28" i="1"/>
  <c r="F28" i="1"/>
  <c r="G28" i="1"/>
  <c r="J28" i="1"/>
  <c r="E29" i="1"/>
  <c r="F29" i="1"/>
  <c r="G29" i="1"/>
  <c r="K29" i="1"/>
  <c r="E31" i="1"/>
  <c r="F31" i="1"/>
  <c r="G31" i="1"/>
  <c r="K31" i="1"/>
  <c r="E32" i="1"/>
  <c r="F32" i="1"/>
  <c r="G32" i="1"/>
  <c r="K32" i="1"/>
  <c r="E26" i="1"/>
  <c r="F26" i="1"/>
  <c r="U26" i="1"/>
  <c r="E30" i="1"/>
  <c r="F30" i="1"/>
  <c r="U30" i="1"/>
  <c r="D9" i="1"/>
  <c r="C9" i="1"/>
  <c r="Q33" i="1"/>
  <c r="Q29" i="1"/>
  <c r="Q32" i="1"/>
  <c r="Q30" i="1"/>
  <c r="Q28" i="1"/>
  <c r="Q31" i="1"/>
  <c r="Q27" i="1"/>
  <c r="Q26" i="1"/>
  <c r="Q25" i="1"/>
  <c r="Q22" i="1"/>
  <c r="Q24" i="1"/>
  <c r="Q23" i="1"/>
  <c r="F16" i="1"/>
  <c r="C17" i="1"/>
  <c r="Q21" i="1"/>
  <c r="C11" i="2"/>
  <c r="C12" i="2"/>
  <c r="C12" i="1"/>
  <c r="C11" i="1"/>
  <c r="O57" i="2" l="1"/>
  <c r="O55" i="2"/>
  <c r="O54" i="2"/>
  <c r="O53" i="2"/>
  <c r="O56" i="2"/>
  <c r="O26" i="1"/>
  <c r="C15" i="1"/>
  <c r="O23" i="1"/>
  <c r="O28" i="1"/>
  <c r="O29" i="1"/>
  <c r="O21" i="1"/>
  <c r="O27" i="1"/>
  <c r="O33" i="1"/>
  <c r="O22" i="1"/>
  <c r="O30" i="1"/>
  <c r="O25" i="1"/>
  <c r="O24" i="1"/>
  <c r="O31" i="1"/>
  <c r="O32" i="1"/>
  <c r="O28" i="2"/>
  <c r="O26" i="2"/>
  <c r="O34" i="2"/>
  <c r="O29" i="2"/>
  <c r="O36" i="2"/>
  <c r="O44" i="2"/>
  <c r="O45" i="2"/>
  <c r="O23" i="2"/>
  <c r="O30" i="2"/>
  <c r="O35" i="2"/>
  <c r="O49" i="2"/>
  <c r="O47" i="2"/>
  <c r="O46" i="2"/>
  <c r="O31" i="2"/>
  <c r="O42" i="2"/>
  <c r="O48" i="2"/>
  <c r="O43" i="2"/>
  <c r="O27" i="2"/>
  <c r="O32" i="2"/>
  <c r="O52" i="2"/>
  <c r="O39" i="2"/>
  <c r="C15" i="2"/>
  <c r="O38" i="2"/>
  <c r="O51" i="2"/>
  <c r="O37" i="2"/>
  <c r="O25" i="2"/>
  <c r="O40" i="2"/>
  <c r="O33" i="2"/>
  <c r="O50" i="2"/>
  <c r="O41" i="2"/>
  <c r="O24" i="2"/>
  <c r="O21" i="2"/>
  <c r="O22" i="2"/>
  <c r="C16" i="1"/>
  <c r="D18" i="1" s="1"/>
  <c r="C16" i="2"/>
  <c r="D18" i="2" s="1"/>
  <c r="F17" i="1"/>
  <c r="F18" i="1" l="1"/>
  <c r="F19" i="1" s="1"/>
  <c r="C18" i="2"/>
  <c r="F18" i="2"/>
  <c r="F19" i="2" s="1"/>
  <c r="C18" i="1"/>
</calcChain>
</file>

<file path=xl/sharedStrings.xml><?xml version="1.0" encoding="utf-8"?>
<sst xmlns="http://schemas.openxmlformats.org/spreadsheetml/2006/main" count="214" uniqueCount="101">
  <si>
    <t>IBVS 6244</t>
  </si>
  <si>
    <t>VSB-063</t>
  </si>
  <si>
    <t>V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</si>
  <si>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</si>
  <si>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</si>
  <si>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</si>
  <si>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</si>
  <si>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</si>
  <si>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</si>
  <si>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</si>
  <si>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</si>
  <si>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</si>
  <si>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</si>
  <si>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</si>
  <si>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</si>
  <si>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</si>
  <si>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</si>
  <si>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</si>
  <si>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</si>
  <si>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</si>
  <si>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</si>
  <si>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</si>
  <si>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</si>
  <si>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</si>
  <si>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</si>
  <si>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</si>
  <si>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</si>
  <si>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</si>
  <si>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</si>
  <si>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</si>
  <si>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</si>
  <si>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</si>
  <si>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</si>
  <si>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</si>
  <si>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</si>
  <si>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</si>
  <si>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</si>
  <si>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</si>
  <si>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</si>
  <si>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OEJV 0083</t>
  </si>
  <si>
    <t>not avail.</t>
  </si>
  <si>
    <t>EA</t>
  </si>
  <si>
    <t>LMi</t>
  </si>
  <si>
    <t>IBVS 6018</t>
  </si>
  <si>
    <t>AG LMi / GSC 2515-0839</t>
  </si>
  <si>
    <t>IBVS 5992</t>
  </si>
  <si>
    <t>I</t>
  </si>
  <si>
    <t>IBVS 6029</t>
  </si>
  <si>
    <t>IBVS 5060</t>
  </si>
  <si>
    <t>BAD?</t>
  </si>
  <si>
    <t>IBVS 6092</t>
  </si>
  <si>
    <t>IBVS 6157</t>
  </si>
  <si>
    <t>IBVS 6195</t>
  </si>
  <si>
    <t>IBVS 6196</t>
  </si>
  <si>
    <t>OEJV 0179</t>
  </si>
  <si>
    <t>II</t>
  </si>
  <si>
    <t>pg</t>
  </si>
  <si>
    <t>vis</t>
  </si>
  <si>
    <t>PE</t>
  </si>
  <si>
    <t>CCD</t>
  </si>
  <si>
    <t>RHN 2018</t>
  </si>
  <si>
    <t>Invert phases</t>
  </si>
  <si>
    <t>NOW CORRECT (by light curve)</t>
  </si>
  <si>
    <t>VSB-64</t>
  </si>
  <si>
    <t>Rc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</si>
  <si>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</si>
  <si>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</si>
  <si>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</si>
  <si>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</si>
  <si>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</si>
  <si>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</si>
  <si>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</si>
  <si>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</si>
  <si>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</si>
  <si>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</si>
  <si>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</si>
  <si>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</si>
  <si>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</si>
  <si>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</si>
  <si>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</si>
  <si>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</si>
  <si>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</si>
  <si>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</si>
  <si>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</si>
  <si>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</si>
  <si>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</si>
  <si>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</si>
  <si>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</si>
  <si>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</si>
  <si>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</si>
  <si>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IBVS 6262</t>
  </si>
  <si>
    <t>2020JAVSO..48….1</t>
  </si>
  <si>
    <t>Mousavi-Sadr &amp; Ebadi 2021</t>
  </si>
  <si>
    <t>OEJV 0211</t>
  </si>
  <si>
    <t>VSB 067</t>
  </si>
  <si>
    <t>JAVSO 49, 106</t>
  </si>
  <si>
    <t>JBAV, 55</t>
  </si>
  <si>
    <t>VSB, 91</t>
  </si>
  <si>
    <t>JBAV, 60</t>
  </si>
  <si>
    <t>JAAVSO, 50, 255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</si>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</sst>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3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17" fillId="0" borderId="0"/>
    <xf numFmtId="0" fontId="14" fillId="0" borderId="0"/>
    <xf numFmtId="0" fontId="17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10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1" fillId="0" borderId="0" xfId="41" applyFont="1" applyAlignment="1">
      <alignment wrapText="1"/>
    </xf>
    <xf numFmtId="0" fontId="31" fillId="0" borderId="0" xfId="41" applyFont="1" applyAlignment="1">
      <alignment horizontal="center" wrapText="1"/>
    </xf>
    <xf numFmtId="0" fontId="31" fillId="0" borderId="0" xfId="41" applyFont="1" applyAlignment="1">
      <alignment horizontal="left" wrapText="1"/>
    </xf>
    <xf numFmtId="0" fontId="31" fillId="0" borderId="0" xfId="41" applyFo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/>
    </xf>
    <xf numFmtId="0" fontId="15" fillId="0" borderId="0" xfId="0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6" fontId="38" fillId="0" borderId="0" xfId="0" applyNumberFormat="1" applyFont="1" applyAlignment="1">
      <alignment vertical="center" wrapText="1"/>
    </xf>
    <xf numFmtId="0" fontId="3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6" fillId="0" borderId="11" xfId="0" applyFont="1" applyBorder="1" applyAlignment="1">
      <alignment horizontal="centerContinuous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41" applyFont="1" applyAlignment="1">
      <alignment vertical="center" wrapText="1"/>
    </xf>
    <xf numFmtId="0" fontId="34" fillId="0" borderId="0" xfId="41" applyFont="1" applyAlignment="1">
      <alignment horizontal="center" vertical="center" wrapText="1"/>
    </xf>
    <xf numFmtId="0" fontId="33" fillId="0" borderId="0" xfId="41" applyFont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33" fillId="0" borderId="0" xfId="41" applyFont="1" applyAlignment="1">
      <alignment vertical="center"/>
    </xf>
    <xf numFmtId="0" fontId="34" fillId="0" borderId="0" xfId="41" applyFont="1" applyAlignment="1">
      <alignment horizontal="center" vertical="center"/>
    </xf>
    <xf numFmtId="0" fontId="33" fillId="0" borderId="0" xfId="41" applyFont="1" applyAlignment="1">
      <alignment horizontal="left" vertical="center"/>
    </xf>
    <xf numFmtId="0" fontId="31" fillId="0" borderId="0" xfId="42" applyFont="1" applyAlignment="1">
      <alignment horizontal="left" vertical="center"/>
    </xf>
    <xf numFmtId="0" fontId="31" fillId="0" borderId="0" xfId="42" applyFont="1" applyAlignment="1">
      <alignment horizontal="center" vertical="center"/>
    </xf>
    <xf numFmtId="0" fontId="31" fillId="0" borderId="0" xfId="41" applyFont="1" applyAlignment="1">
      <alignment vertical="center"/>
    </xf>
    <xf numFmtId="0" fontId="31" fillId="0" borderId="0" xfId="41" applyFont="1" applyAlignment="1">
      <alignment horizontal="center" vertical="center"/>
    </xf>
    <xf numFmtId="0" fontId="31" fillId="0" borderId="0" xfId="41" applyFont="1" applyAlignment="1">
      <alignment horizontal="left" vertical="center"/>
    </xf>
    <xf numFmtId="0" fontId="36" fillId="0" borderId="11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165" fontId="3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0" borderId="0" xfId="42" applyFont="1" applyAlignment="1">
      <alignment horizontal="center" vertical="center" wrapText="1"/>
    </xf>
    <xf numFmtId="0" fontId="31" fillId="0" borderId="0" xfId="42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65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AG LMi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20300751879698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Active!$D$21:$D$233</c:f>
                <c:numCache>
                  <c:formatCode>General</c:formatCode>
                  <c:ptCount val="21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Active!$D$21:$D$233</c:f>
                <c:numCache>
                  <c:formatCode>General</c:formatCode>
                  <c:ptCount val="21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72-42C8-9ACB-4AC3F50DC0B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0">
                  <c:v>-6.6654400143306702E-4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72-42C8-9ACB-4AC3F50DC0B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7">
                  <c:v>-1.1678725713863969E-3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72-42C8-9ACB-4AC3F50DC0B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1">
                  <c:v>-6.8442866904661059E-4</c:v>
                </c:pt>
                <c:pt idx="2">
                  <c:v>-5.0307354831602424E-4</c:v>
                </c:pt>
                <c:pt idx="3">
                  <c:v>-7.9155592538882047E-4</c:v>
                </c:pt>
                <c:pt idx="4">
                  <c:v>-1.174279474071227E-3</c:v>
                </c:pt>
                <c:pt idx="6">
                  <c:v>-3.4082133788615465E-4</c:v>
                </c:pt>
                <c:pt idx="8">
                  <c:v>-8.7316439021378756E-6</c:v>
                </c:pt>
                <c:pt idx="10">
                  <c:v>1.3478066102834418E-4</c:v>
                </c:pt>
                <c:pt idx="11">
                  <c:v>-1.4507283049169928E-4</c:v>
                </c:pt>
                <c:pt idx="12">
                  <c:v>-8.0909465032164007E-4</c:v>
                </c:pt>
                <c:pt idx="13">
                  <c:v>4.1997309745056555E-4</c:v>
                </c:pt>
                <c:pt idx="14">
                  <c:v>-1.1202626119484194E-3</c:v>
                </c:pt>
                <c:pt idx="15">
                  <c:v>-8.7262026499956846E-4</c:v>
                </c:pt>
                <c:pt idx="16">
                  <c:v>-1.2881595612270758E-3</c:v>
                </c:pt>
                <c:pt idx="17">
                  <c:v>-2.4909182684496045E-4</c:v>
                </c:pt>
                <c:pt idx="18">
                  <c:v>4.0471318061463535E-4</c:v>
                </c:pt>
                <c:pt idx="19">
                  <c:v>-6.8852258118567988E-4</c:v>
                </c:pt>
                <c:pt idx="20">
                  <c:v>-1.9629222515504807E-4</c:v>
                </c:pt>
                <c:pt idx="21">
                  <c:v>1.5507905482081696E-4</c:v>
                </c:pt>
                <c:pt idx="22">
                  <c:v>-3.6225165968062356E-4</c:v>
                </c:pt>
                <c:pt idx="23">
                  <c:v>-1.8323409822187386E-3</c:v>
                </c:pt>
                <c:pt idx="24">
                  <c:v>-8.5734098684042692E-4</c:v>
                </c:pt>
                <c:pt idx="25">
                  <c:v>-4.0534098661737517E-4</c:v>
                </c:pt>
                <c:pt idx="26">
                  <c:v>-3.2134098728420213E-4</c:v>
                </c:pt>
                <c:pt idx="27">
                  <c:v>-1.28649924590718E-4</c:v>
                </c:pt>
                <c:pt idx="28">
                  <c:v>-1.9382335449336097E-4</c:v>
                </c:pt>
                <c:pt idx="29">
                  <c:v>-2.851376193575561E-4</c:v>
                </c:pt>
                <c:pt idx="30">
                  <c:v>-7.4153597961412743E-4</c:v>
                </c:pt>
                <c:pt idx="31">
                  <c:v>-4.4680257269646972E-4</c:v>
                </c:pt>
                <c:pt idx="32">
                  <c:v>-7.0695924368919805E-3</c:v>
                </c:pt>
                <c:pt idx="33">
                  <c:v>-7.059809286147356E-5</c:v>
                </c:pt>
                <c:pt idx="34">
                  <c:v>-1.9560641667339951E-3</c:v>
                </c:pt>
                <c:pt idx="35">
                  <c:v>1.7364598897984251E-4</c:v>
                </c:pt>
                <c:pt idx="36">
                  <c:v>-4.5066836901241913E-4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72-42C8-9ACB-4AC3F50DC0B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72-42C8-9ACB-4AC3F50DC0B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72-42C8-9ACB-4AC3F50DC0B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72-42C8-9ACB-4AC3F50DC0B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6.3398048303110136E-4</c:v>
                </c:pt>
                <c:pt idx="1">
                  <c:v>-2.2463007618771648E-4</c:v>
                </c:pt>
                <c:pt idx="2">
                  <c:v>-2.8759485053042973E-4</c:v>
                </c:pt>
                <c:pt idx="3">
                  <c:v>-2.947499385239199E-4</c:v>
                </c:pt>
                <c:pt idx="4">
                  <c:v>-3.0548257051415511E-4</c:v>
                </c:pt>
                <c:pt idx="5">
                  <c:v>-3.1134974266881706E-4</c:v>
                </c:pt>
                <c:pt idx="6">
                  <c:v>-3.8590575956098439E-4</c:v>
                </c:pt>
                <c:pt idx="7">
                  <c:v>-5.3559020038479823E-4</c:v>
                </c:pt>
                <c:pt idx="8">
                  <c:v>-5.400263549407622E-4</c:v>
                </c:pt>
                <c:pt idx="9">
                  <c:v>-5.4160047429933E-4</c:v>
                </c:pt>
                <c:pt idx="10">
                  <c:v>-6.0184631520451707E-4</c:v>
                </c:pt>
                <c:pt idx="11">
                  <c:v>-6.0442214688217349E-4</c:v>
                </c:pt>
                <c:pt idx="12">
                  <c:v>-6.1186343839540324E-4</c:v>
                </c:pt>
                <c:pt idx="13">
                  <c:v>-6.1501167711253894E-4</c:v>
                </c:pt>
                <c:pt idx="14">
                  <c:v>-6.6953344762293388E-4</c:v>
                </c:pt>
                <c:pt idx="15">
                  <c:v>-6.8670565880731027E-4</c:v>
                </c:pt>
                <c:pt idx="16">
                  <c:v>-6.869918623270498E-4</c:v>
                </c:pt>
                <c:pt idx="17">
                  <c:v>-6.901401010441855E-4</c:v>
                </c:pt>
                <c:pt idx="18">
                  <c:v>-7.5711172466325332E-4</c:v>
                </c:pt>
                <c:pt idx="19">
                  <c:v>-7.5882894578169094E-4</c:v>
                </c:pt>
                <c:pt idx="20">
                  <c:v>-7.5897204754156076E-4</c:v>
                </c:pt>
                <c:pt idx="21">
                  <c:v>-7.6355130385739444E-4</c:v>
                </c:pt>
                <c:pt idx="22">
                  <c:v>-7.7142190065023354E-4</c:v>
                </c:pt>
                <c:pt idx="23">
                  <c:v>-7.7571495344632769E-4</c:v>
                </c:pt>
                <c:pt idx="24">
                  <c:v>-7.7571495344632769E-4</c:v>
                </c:pt>
                <c:pt idx="25">
                  <c:v>-7.7571495344632769E-4</c:v>
                </c:pt>
                <c:pt idx="26">
                  <c:v>-7.7571495344632769E-4</c:v>
                </c:pt>
                <c:pt idx="27">
                  <c:v>-7.7614425872593704E-4</c:v>
                </c:pt>
                <c:pt idx="28">
                  <c:v>-7.828700414398178E-4</c:v>
                </c:pt>
                <c:pt idx="29">
                  <c:v>-8.3796421898969201E-4</c:v>
                </c:pt>
                <c:pt idx="30">
                  <c:v>-8.4268657706539551E-4</c:v>
                </c:pt>
                <c:pt idx="31">
                  <c:v>-8.4841064746018764E-4</c:v>
                </c:pt>
                <c:pt idx="32">
                  <c:v>-9.9423134076751679E-4</c:v>
                </c:pt>
                <c:pt idx="33">
                  <c:v>-9.9609166364582422E-4</c:v>
                </c:pt>
                <c:pt idx="34">
                  <c:v>-9.9766578300439202E-4</c:v>
                </c:pt>
                <c:pt idx="35">
                  <c:v>-1.0707907822978613E-3</c:v>
                </c:pt>
                <c:pt idx="36">
                  <c:v>-1.0730804104557782E-3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72-42C8-9ACB-4AC3F50DC0B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5">
                  <c:v>1.8071649828925729E-3</c:v>
                </c:pt>
                <c:pt idx="9">
                  <c:v>0.32567580223258119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F72-42C8-9ACB-4AC3F50DC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57272"/>
        <c:axId val="1"/>
      </c:scatterChart>
      <c:valAx>
        <c:axId val="952357272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572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AG LMi - O-C Diagr.</a:t>
            </a:r>
          </a:p>
        </c:rich>
      </c:tx>
      <c:layout>
        <c:manualLayout>
          <c:xMode val="edge"/>
          <c:yMode val="edge"/>
          <c:x val="0.38738801793919903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3994189017784567"/>
          <c:w val="0.82132252563480324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Active!$D$21:$D$233</c:f>
                <c:numCache>
                  <c:formatCode>General</c:formatCode>
                  <c:ptCount val="21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Active!$D$21:$D$233</c:f>
                <c:numCache>
                  <c:formatCode>General</c:formatCode>
                  <c:ptCount val="21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08-4B4D-B850-8FD5C914CCF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0">
                  <c:v>-6.6654400143306702E-4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08-4B4D-B850-8FD5C914CCF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7">
                  <c:v>-1.1678725713863969E-3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08-4B4D-B850-8FD5C914CCF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1">
                  <c:v>-6.8442866904661059E-4</c:v>
                </c:pt>
                <c:pt idx="2">
                  <c:v>-5.0307354831602424E-4</c:v>
                </c:pt>
                <c:pt idx="3">
                  <c:v>-7.9155592538882047E-4</c:v>
                </c:pt>
                <c:pt idx="4">
                  <c:v>-1.174279474071227E-3</c:v>
                </c:pt>
                <c:pt idx="6">
                  <c:v>-3.4082133788615465E-4</c:v>
                </c:pt>
                <c:pt idx="8">
                  <c:v>-8.7316439021378756E-6</c:v>
                </c:pt>
                <c:pt idx="10">
                  <c:v>1.3478066102834418E-4</c:v>
                </c:pt>
                <c:pt idx="11">
                  <c:v>-1.4507283049169928E-4</c:v>
                </c:pt>
                <c:pt idx="12">
                  <c:v>-8.0909465032164007E-4</c:v>
                </c:pt>
                <c:pt idx="13">
                  <c:v>4.1997309745056555E-4</c:v>
                </c:pt>
                <c:pt idx="14">
                  <c:v>-1.1202626119484194E-3</c:v>
                </c:pt>
                <c:pt idx="15">
                  <c:v>-8.7262026499956846E-4</c:v>
                </c:pt>
                <c:pt idx="16">
                  <c:v>-1.2881595612270758E-3</c:v>
                </c:pt>
                <c:pt idx="17">
                  <c:v>-2.4909182684496045E-4</c:v>
                </c:pt>
                <c:pt idx="18">
                  <c:v>4.0471318061463535E-4</c:v>
                </c:pt>
                <c:pt idx="19">
                  <c:v>-6.8852258118567988E-4</c:v>
                </c:pt>
                <c:pt idx="20">
                  <c:v>-1.9629222515504807E-4</c:v>
                </c:pt>
                <c:pt idx="21">
                  <c:v>1.5507905482081696E-4</c:v>
                </c:pt>
                <c:pt idx="22">
                  <c:v>-3.6225165968062356E-4</c:v>
                </c:pt>
                <c:pt idx="23">
                  <c:v>-1.8323409822187386E-3</c:v>
                </c:pt>
                <c:pt idx="24">
                  <c:v>-8.5734098684042692E-4</c:v>
                </c:pt>
                <c:pt idx="25">
                  <c:v>-4.0534098661737517E-4</c:v>
                </c:pt>
                <c:pt idx="26">
                  <c:v>-3.2134098728420213E-4</c:v>
                </c:pt>
                <c:pt idx="27">
                  <c:v>-1.28649924590718E-4</c:v>
                </c:pt>
                <c:pt idx="28">
                  <c:v>-1.9382335449336097E-4</c:v>
                </c:pt>
                <c:pt idx="29">
                  <c:v>-2.851376193575561E-4</c:v>
                </c:pt>
                <c:pt idx="30">
                  <c:v>-7.4153597961412743E-4</c:v>
                </c:pt>
                <c:pt idx="31">
                  <c:v>-4.4680257269646972E-4</c:v>
                </c:pt>
                <c:pt idx="32">
                  <c:v>-7.0695924368919805E-3</c:v>
                </c:pt>
                <c:pt idx="33">
                  <c:v>-7.059809286147356E-5</c:v>
                </c:pt>
                <c:pt idx="34">
                  <c:v>-1.9560641667339951E-3</c:v>
                </c:pt>
                <c:pt idx="35">
                  <c:v>1.7364598897984251E-4</c:v>
                </c:pt>
                <c:pt idx="36">
                  <c:v>-4.5066836901241913E-4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08-4B4D-B850-8FD5C914CCF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08-4B4D-B850-8FD5C914CCF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08-4B4D-B850-8FD5C914CCF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08-4B4D-B850-8FD5C914CCF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6.3398048303110136E-4</c:v>
                </c:pt>
                <c:pt idx="1">
                  <c:v>-2.2463007618771648E-4</c:v>
                </c:pt>
                <c:pt idx="2">
                  <c:v>-2.8759485053042973E-4</c:v>
                </c:pt>
                <c:pt idx="3">
                  <c:v>-2.947499385239199E-4</c:v>
                </c:pt>
                <c:pt idx="4">
                  <c:v>-3.0548257051415511E-4</c:v>
                </c:pt>
                <c:pt idx="5">
                  <c:v>-3.1134974266881706E-4</c:v>
                </c:pt>
                <c:pt idx="6">
                  <c:v>-3.8590575956098439E-4</c:v>
                </c:pt>
                <c:pt idx="7">
                  <c:v>-5.3559020038479823E-4</c:v>
                </c:pt>
                <c:pt idx="8">
                  <c:v>-5.400263549407622E-4</c:v>
                </c:pt>
                <c:pt idx="9">
                  <c:v>-5.4160047429933E-4</c:v>
                </c:pt>
                <c:pt idx="10">
                  <c:v>-6.0184631520451707E-4</c:v>
                </c:pt>
                <c:pt idx="11">
                  <c:v>-6.0442214688217349E-4</c:v>
                </c:pt>
                <c:pt idx="12">
                  <c:v>-6.1186343839540324E-4</c:v>
                </c:pt>
                <c:pt idx="13">
                  <c:v>-6.1501167711253894E-4</c:v>
                </c:pt>
                <c:pt idx="14">
                  <c:v>-6.6953344762293388E-4</c:v>
                </c:pt>
                <c:pt idx="15">
                  <c:v>-6.8670565880731027E-4</c:v>
                </c:pt>
                <c:pt idx="16">
                  <c:v>-6.869918623270498E-4</c:v>
                </c:pt>
                <c:pt idx="17">
                  <c:v>-6.901401010441855E-4</c:v>
                </c:pt>
                <c:pt idx="18">
                  <c:v>-7.5711172466325332E-4</c:v>
                </c:pt>
                <c:pt idx="19">
                  <c:v>-7.5882894578169094E-4</c:v>
                </c:pt>
                <c:pt idx="20">
                  <c:v>-7.5897204754156076E-4</c:v>
                </c:pt>
                <c:pt idx="21">
                  <c:v>-7.6355130385739444E-4</c:v>
                </c:pt>
                <c:pt idx="22">
                  <c:v>-7.7142190065023354E-4</c:v>
                </c:pt>
                <c:pt idx="23">
                  <c:v>-7.7571495344632769E-4</c:v>
                </c:pt>
                <c:pt idx="24">
                  <c:v>-7.7571495344632769E-4</c:v>
                </c:pt>
                <c:pt idx="25">
                  <c:v>-7.7571495344632769E-4</c:v>
                </c:pt>
                <c:pt idx="26">
                  <c:v>-7.7571495344632769E-4</c:v>
                </c:pt>
                <c:pt idx="27">
                  <c:v>-7.7614425872593704E-4</c:v>
                </c:pt>
                <c:pt idx="28">
                  <c:v>-7.828700414398178E-4</c:v>
                </c:pt>
                <c:pt idx="29">
                  <c:v>-8.3796421898969201E-4</c:v>
                </c:pt>
                <c:pt idx="30">
                  <c:v>-8.4268657706539551E-4</c:v>
                </c:pt>
                <c:pt idx="31">
                  <c:v>-8.4841064746018764E-4</c:v>
                </c:pt>
                <c:pt idx="32">
                  <c:v>-9.9423134076751679E-4</c:v>
                </c:pt>
                <c:pt idx="33">
                  <c:v>-9.9609166364582422E-4</c:v>
                </c:pt>
                <c:pt idx="34">
                  <c:v>-9.9766578300439202E-4</c:v>
                </c:pt>
                <c:pt idx="35">
                  <c:v>-1.0707907822978613E-3</c:v>
                </c:pt>
                <c:pt idx="36">
                  <c:v>-1.0730804104557782E-3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08-4B4D-B850-8FD5C914CCF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5">
                  <c:v>1.8071649828925729E-3</c:v>
                </c:pt>
                <c:pt idx="9">
                  <c:v>0.32567580223258119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C08-4B4D-B850-8FD5C914C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50056"/>
        <c:axId val="1"/>
      </c:scatterChart>
      <c:valAx>
        <c:axId val="952350056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248122137886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50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70902398461452"/>
          <c:y val="0.92419947506561673"/>
          <c:w val="0.722223325687892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0977033151853"/>
          <c:y val="5.5393664862063909E-2"/>
          <c:w val="0.8558571108077474"/>
          <c:h val="0.7900885882957536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Active!$D$21:$D$233</c:f>
                <c:numCache>
                  <c:formatCode>General</c:formatCode>
                  <c:ptCount val="21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Active!$D$21:$D$233</c:f>
                <c:numCache>
                  <c:formatCode>General</c:formatCode>
                  <c:ptCount val="21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F9-409C-9743-218398E8040C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0">
                  <c:v>-6.6654400143306702E-4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F9-409C-9743-218398E8040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7">
                  <c:v>-1.1678725713863969E-3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F9-409C-9743-218398E8040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0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3.3999999999999998E-3</c:v>
                  </c:pt>
                  <c:pt idx="14">
                    <c:v>1E-4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1E-4</c:v>
                  </c:pt>
                  <c:pt idx="18">
                    <c:v>2.0000000000000001E-4</c:v>
                  </c:pt>
                  <c:pt idx="19">
                    <c:v>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1E-4</c:v>
                  </c:pt>
                  <c:pt idx="23">
                    <c:v>2.3699999999999999E-4</c:v>
                  </c:pt>
                  <c:pt idx="24">
                    <c:v>1.6200000000000001E-4</c:v>
                  </c:pt>
                  <c:pt idx="25">
                    <c:v>2.0000000000000001E-4</c:v>
                  </c:pt>
                  <c:pt idx="26">
                    <c:v>1.6899999999999999E-4</c:v>
                  </c:pt>
                  <c:pt idx="27">
                    <c:v>2.0000000000000001E-4</c:v>
                  </c:pt>
                  <c:pt idx="28">
                    <c:v>2.0000000000000001E-4</c:v>
                  </c:pt>
                  <c:pt idx="29">
                    <c:v>0</c:v>
                  </c:pt>
                  <c:pt idx="30">
                    <c:v>5.0000000000000001E-4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4">
                    <c:v>8.9999999999999998E-4</c:v>
                  </c:pt>
                  <c:pt idx="35">
                    <c:v>1E-4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1">
                  <c:v>-6.8442866904661059E-4</c:v>
                </c:pt>
                <c:pt idx="2">
                  <c:v>-5.0307354831602424E-4</c:v>
                </c:pt>
                <c:pt idx="3">
                  <c:v>-7.9155592538882047E-4</c:v>
                </c:pt>
                <c:pt idx="4">
                  <c:v>-1.174279474071227E-3</c:v>
                </c:pt>
                <c:pt idx="6">
                  <c:v>-3.4082133788615465E-4</c:v>
                </c:pt>
                <c:pt idx="8">
                  <c:v>-8.7316439021378756E-6</c:v>
                </c:pt>
                <c:pt idx="10">
                  <c:v>1.3478066102834418E-4</c:v>
                </c:pt>
                <c:pt idx="11">
                  <c:v>-1.4507283049169928E-4</c:v>
                </c:pt>
                <c:pt idx="12">
                  <c:v>-8.0909465032164007E-4</c:v>
                </c:pt>
                <c:pt idx="13">
                  <c:v>4.1997309745056555E-4</c:v>
                </c:pt>
                <c:pt idx="14">
                  <c:v>-1.1202626119484194E-3</c:v>
                </c:pt>
                <c:pt idx="15">
                  <c:v>-8.7262026499956846E-4</c:v>
                </c:pt>
                <c:pt idx="16">
                  <c:v>-1.2881595612270758E-3</c:v>
                </c:pt>
                <c:pt idx="17">
                  <c:v>-2.4909182684496045E-4</c:v>
                </c:pt>
                <c:pt idx="18">
                  <c:v>4.0471318061463535E-4</c:v>
                </c:pt>
                <c:pt idx="19">
                  <c:v>-6.8852258118567988E-4</c:v>
                </c:pt>
                <c:pt idx="20">
                  <c:v>-1.9629222515504807E-4</c:v>
                </c:pt>
                <c:pt idx="21">
                  <c:v>1.5507905482081696E-4</c:v>
                </c:pt>
                <c:pt idx="22">
                  <c:v>-3.6225165968062356E-4</c:v>
                </c:pt>
                <c:pt idx="23">
                  <c:v>-1.8323409822187386E-3</c:v>
                </c:pt>
                <c:pt idx="24">
                  <c:v>-8.5734098684042692E-4</c:v>
                </c:pt>
                <c:pt idx="25">
                  <c:v>-4.0534098661737517E-4</c:v>
                </c:pt>
                <c:pt idx="26">
                  <c:v>-3.2134098728420213E-4</c:v>
                </c:pt>
                <c:pt idx="27">
                  <c:v>-1.28649924590718E-4</c:v>
                </c:pt>
                <c:pt idx="28">
                  <c:v>-1.9382335449336097E-4</c:v>
                </c:pt>
                <c:pt idx="29">
                  <c:v>-2.851376193575561E-4</c:v>
                </c:pt>
                <c:pt idx="30">
                  <c:v>-7.4153597961412743E-4</c:v>
                </c:pt>
                <c:pt idx="31">
                  <c:v>-4.4680257269646972E-4</c:v>
                </c:pt>
                <c:pt idx="32">
                  <c:v>-7.0695924368919805E-3</c:v>
                </c:pt>
                <c:pt idx="33">
                  <c:v>-7.059809286147356E-5</c:v>
                </c:pt>
                <c:pt idx="34">
                  <c:v>-1.9560641667339951E-3</c:v>
                </c:pt>
                <c:pt idx="35">
                  <c:v>1.7364598897984251E-4</c:v>
                </c:pt>
                <c:pt idx="36">
                  <c:v>-4.5066836901241913E-4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F9-409C-9743-218398E8040C}"/>
            </c:ext>
          </c:extLst>
        </c:ser>
        <c:ser>
          <c:idx val="7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6.3398048303110136E-4</c:v>
                </c:pt>
                <c:pt idx="1">
                  <c:v>-2.2463007618771648E-4</c:v>
                </c:pt>
                <c:pt idx="2">
                  <c:v>-2.8759485053042973E-4</c:v>
                </c:pt>
                <c:pt idx="3">
                  <c:v>-2.947499385239199E-4</c:v>
                </c:pt>
                <c:pt idx="4">
                  <c:v>-3.0548257051415511E-4</c:v>
                </c:pt>
                <c:pt idx="5">
                  <c:v>-3.1134974266881706E-4</c:v>
                </c:pt>
                <c:pt idx="6">
                  <c:v>-3.8590575956098439E-4</c:v>
                </c:pt>
                <c:pt idx="7">
                  <c:v>-5.3559020038479823E-4</c:v>
                </c:pt>
                <c:pt idx="8">
                  <c:v>-5.400263549407622E-4</c:v>
                </c:pt>
                <c:pt idx="9">
                  <c:v>-5.4160047429933E-4</c:v>
                </c:pt>
                <c:pt idx="10">
                  <c:v>-6.0184631520451707E-4</c:v>
                </c:pt>
                <c:pt idx="11">
                  <c:v>-6.0442214688217349E-4</c:v>
                </c:pt>
                <c:pt idx="12">
                  <c:v>-6.1186343839540324E-4</c:v>
                </c:pt>
                <c:pt idx="13">
                  <c:v>-6.1501167711253894E-4</c:v>
                </c:pt>
                <c:pt idx="14">
                  <c:v>-6.6953344762293388E-4</c:v>
                </c:pt>
                <c:pt idx="15">
                  <c:v>-6.8670565880731027E-4</c:v>
                </c:pt>
                <c:pt idx="16">
                  <c:v>-6.869918623270498E-4</c:v>
                </c:pt>
                <c:pt idx="17">
                  <c:v>-6.901401010441855E-4</c:v>
                </c:pt>
                <c:pt idx="18">
                  <c:v>-7.5711172466325332E-4</c:v>
                </c:pt>
                <c:pt idx="19">
                  <c:v>-7.5882894578169094E-4</c:v>
                </c:pt>
                <c:pt idx="20">
                  <c:v>-7.5897204754156076E-4</c:v>
                </c:pt>
                <c:pt idx="21">
                  <c:v>-7.6355130385739444E-4</c:v>
                </c:pt>
                <c:pt idx="22">
                  <c:v>-7.7142190065023354E-4</c:v>
                </c:pt>
                <c:pt idx="23">
                  <c:v>-7.7571495344632769E-4</c:v>
                </c:pt>
                <c:pt idx="24">
                  <c:v>-7.7571495344632769E-4</c:v>
                </c:pt>
                <c:pt idx="25">
                  <c:v>-7.7571495344632769E-4</c:v>
                </c:pt>
                <c:pt idx="26">
                  <c:v>-7.7571495344632769E-4</c:v>
                </c:pt>
                <c:pt idx="27">
                  <c:v>-7.7614425872593704E-4</c:v>
                </c:pt>
                <c:pt idx="28">
                  <c:v>-7.828700414398178E-4</c:v>
                </c:pt>
                <c:pt idx="29">
                  <c:v>-8.3796421898969201E-4</c:v>
                </c:pt>
                <c:pt idx="30">
                  <c:v>-8.4268657706539551E-4</c:v>
                </c:pt>
                <c:pt idx="31">
                  <c:v>-8.4841064746018764E-4</c:v>
                </c:pt>
                <c:pt idx="32">
                  <c:v>-9.9423134076751679E-4</c:v>
                </c:pt>
                <c:pt idx="33">
                  <c:v>-9.9609166364582422E-4</c:v>
                </c:pt>
                <c:pt idx="34">
                  <c:v>-9.9766578300439202E-4</c:v>
                </c:pt>
                <c:pt idx="35">
                  <c:v>-1.0707907822978613E-3</c:v>
                </c:pt>
                <c:pt idx="36">
                  <c:v>-1.0730804104557782E-3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F9-409C-9743-218398E8040C}"/>
            </c:ext>
          </c:extLst>
        </c:ser>
        <c:ser>
          <c:idx val="8"/>
          <c:order val="5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-4882.5</c:v>
                </c:pt>
                <c:pt idx="1">
                  <c:v>-1882.5</c:v>
                </c:pt>
                <c:pt idx="2">
                  <c:v>-1662.5</c:v>
                </c:pt>
                <c:pt idx="3">
                  <c:v>-1637.5</c:v>
                </c:pt>
                <c:pt idx="4">
                  <c:v>-1600</c:v>
                </c:pt>
                <c:pt idx="5">
                  <c:v>-1579.5</c:v>
                </c:pt>
                <c:pt idx="6">
                  <c:v>-1319</c:v>
                </c:pt>
                <c:pt idx="7">
                  <c:v>-796</c:v>
                </c:pt>
                <c:pt idx="8">
                  <c:v>-780.5</c:v>
                </c:pt>
                <c:pt idx="9">
                  <c:v>-775</c:v>
                </c:pt>
                <c:pt idx="10">
                  <c:v>-564.5</c:v>
                </c:pt>
                <c:pt idx="11">
                  <c:v>-555.5</c:v>
                </c:pt>
                <c:pt idx="12">
                  <c:v>-529.5</c:v>
                </c:pt>
                <c:pt idx="13">
                  <c:v>-518.5</c:v>
                </c:pt>
                <c:pt idx="14">
                  <c:v>-328</c:v>
                </c:pt>
                <c:pt idx="15">
                  <c:v>-268</c:v>
                </c:pt>
                <c:pt idx="16">
                  <c:v>-267</c:v>
                </c:pt>
                <c:pt idx="17">
                  <c:v>-256</c:v>
                </c:pt>
                <c:pt idx="18">
                  <c:v>-22</c:v>
                </c:pt>
                <c:pt idx="19">
                  <c:v>-16</c:v>
                </c:pt>
                <c:pt idx="20">
                  <c:v>-15.5</c:v>
                </c:pt>
                <c:pt idx="21">
                  <c:v>0.5</c:v>
                </c:pt>
                <c:pt idx="22">
                  <c:v>28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44.5</c:v>
                </c:pt>
                <c:pt idx="28">
                  <c:v>68</c:v>
                </c:pt>
                <c:pt idx="29">
                  <c:v>260.5</c:v>
                </c:pt>
                <c:pt idx="30">
                  <c:v>277</c:v>
                </c:pt>
                <c:pt idx="31">
                  <c:v>297</c:v>
                </c:pt>
                <c:pt idx="32">
                  <c:v>806.5</c:v>
                </c:pt>
                <c:pt idx="33">
                  <c:v>813</c:v>
                </c:pt>
                <c:pt idx="34">
                  <c:v>818.5</c:v>
                </c:pt>
                <c:pt idx="35">
                  <c:v>1074</c:v>
                </c:pt>
                <c:pt idx="36">
                  <c:v>1082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5">
                  <c:v>1.8071649828925729E-3</c:v>
                </c:pt>
                <c:pt idx="9">
                  <c:v>0.32567580223258119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F9-409C-9743-218398E80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55304"/>
        <c:axId val="1"/>
      </c:scatterChart>
      <c:valAx>
        <c:axId val="952355304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7988114098350312"/>
              <c:y val="0.9067067636953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0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112301277654E-2"/>
              <c:y val="0.37426995095000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553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AG LMi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20300751879698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7B-45CE-9F9B-6BDECCDCAEA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(old)'!$I$21:$I$997</c:f>
              <c:numCache>
                <c:formatCode>General</c:formatCode>
                <c:ptCount val="977"/>
                <c:pt idx="0">
                  <c:v>2.6906483981292695E-5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7B-45CE-9F9B-6BDECCDCAEA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(old)'!$J$21:$J$997</c:f>
              <c:numCache>
                <c:formatCode>General</c:formatCode>
                <c:ptCount val="977"/>
                <c:pt idx="7">
                  <c:v>-4.7442207142012194E-4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7B-45CE-9F9B-6BDECCDCAEA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(old)'!$K$21:$K$997</c:f>
              <c:numCache>
                <c:formatCode>General</c:formatCode>
                <c:ptCount val="977"/>
                <c:pt idx="1">
                  <c:v>9.0218309196643531E-6</c:v>
                </c:pt>
                <c:pt idx="2">
                  <c:v>1.903769516502507E-4</c:v>
                </c:pt>
                <c:pt idx="3">
                  <c:v>-9.8105425422545522E-5</c:v>
                </c:pt>
                <c:pt idx="4">
                  <c:v>-4.8082898138090968E-4</c:v>
                </c:pt>
                <c:pt idx="6">
                  <c:v>3.526291620801203E-4</c:v>
                </c:pt>
                <c:pt idx="8">
                  <c:v>6.8471885606413707E-4</c:v>
                </c:pt>
                <c:pt idx="10">
                  <c:v>-1.1564415035536513E-4</c:v>
                </c:pt>
                <c:pt idx="11">
                  <c:v>1.1134235974168405E-3</c:v>
                </c:pt>
                <c:pt idx="12">
                  <c:v>8.4852955478709191E-4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7B-45CE-9F9B-6BDECCDCAEA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7B-45CE-9F9B-6BDECCDCAEA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7B-45CE-9F9B-6BDECCDCAEA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7B-45CE-9F9B-6BDECCDCAEA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(old)'!$O$21:$O$997</c:f>
              <c:numCache>
                <c:formatCode>General</c:formatCode>
                <c:ptCount val="977"/>
                <c:pt idx="0">
                  <c:v>-1.5393322923938082E-3</c:v>
                </c:pt>
                <c:pt idx="1">
                  <c:v>-1.6742277271948868E-4</c:v>
                </c:pt>
                <c:pt idx="2">
                  <c:v>-6.6816074610038625E-5</c:v>
                </c:pt>
                <c:pt idx="3">
                  <c:v>-5.5383495279419292E-5</c:v>
                </c:pt>
                <c:pt idx="4">
                  <c:v>-3.8234626283490305E-5</c:v>
                </c:pt>
                <c:pt idx="5">
                  <c:v>-2.8859911232382454E-5</c:v>
                </c:pt>
                <c:pt idx="6">
                  <c:v>9.0267565392670936E-5</c:v>
                </c:pt>
                <c:pt idx="7">
                  <c:v>3.2943712498922727E-4</c:v>
                </c:pt>
                <c:pt idx="8">
                  <c:v>3.365253241742113E-4</c:v>
                </c:pt>
                <c:pt idx="9">
                  <c:v>3.3904049162694752E-4</c:v>
                </c:pt>
                <c:pt idx="10">
                  <c:v>4.5130842065362932E-4</c:v>
                </c:pt>
                <c:pt idx="11">
                  <c:v>4.5633875555910186E-4</c:v>
                </c:pt>
                <c:pt idx="12">
                  <c:v>6.9367910246275909E-4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7B-45CE-9F9B-6BDECCDCAEA8}"/>
            </c:ext>
          </c:extLst>
        </c:ser>
        <c:ser>
          <c:idx val="8"/>
          <c:order val="8"/>
          <c:tx>
            <c:strRef>
              <c:f>'A (old)'!$U$20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(old)'!$U$21:$U$997</c:f>
              <c:numCache>
                <c:formatCode>General</c:formatCode>
                <c:ptCount val="977"/>
                <c:pt idx="5">
                  <c:v>2.5006154755828902E-3</c:v>
                </c:pt>
                <c:pt idx="9">
                  <c:v>0.32636925273982342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7B-45CE-9F9B-6BDECCDCA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48416"/>
        <c:axId val="1"/>
      </c:scatterChart>
      <c:valAx>
        <c:axId val="95234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484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353383458646616"/>
          <c:y val="0.92397660818713445"/>
          <c:w val="0.93684210526315781"/>
          <c:h val="0.982456140350877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AG LMi - O-C Diagr.</a:t>
            </a:r>
          </a:p>
        </c:rich>
      </c:tx>
      <c:layout>
        <c:manualLayout>
          <c:xMode val="edge"/>
          <c:yMode val="edge"/>
          <c:x val="0.38738801793919903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3994189017784567"/>
          <c:w val="0.82132252563480324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FF-4D78-ADE3-A5AB61F1A8AF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(old)'!$I$21:$I$997</c:f>
              <c:numCache>
                <c:formatCode>General</c:formatCode>
                <c:ptCount val="977"/>
                <c:pt idx="0">
                  <c:v>2.6906483981292695E-5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FF-4D78-ADE3-A5AB61F1A8AF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(old)'!$J$21:$J$997</c:f>
              <c:numCache>
                <c:formatCode>General</c:formatCode>
                <c:ptCount val="977"/>
                <c:pt idx="7">
                  <c:v>-4.7442207142012194E-4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FF-4D78-ADE3-A5AB61F1A8AF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(old)'!$K$21:$K$997</c:f>
              <c:numCache>
                <c:formatCode>General</c:formatCode>
                <c:ptCount val="977"/>
                <c:pt idx="1">
                  <c:v>9.0218309196643531E-6</c:v>
                </c:pt>
                <c:pt idx="2">
                  <c:v>1.903769516502507E-4</c:v>
                </c:pt>
                <c:pt idx="3">
                  <c:v>-9.8105425422545522E-5</c:v>
                </c:pt>
                <c:pt idx="4">
                  <c:v>-4.8082898138090968E-4</c:v>
                </c:pt>
                <c:pt idx="6">
                  <c:v>3.526291620801203E-4</c:v>
                </c:pt>
                <c:pt idx="8">
                  <c:v>6.8471885606413707E-4</c:v>
                </c:pt>
                <c:pt idx="10">
                  <c:v>-1.1564415035536513E-4</c:v>
                </c:pt>
                <c:pt idx="11">
                  <c:v>1.1134235974168405E-3</c:v>
                </c:pt>
                <c:pt idx="12">
                  <c:v>8.4852955478709191E-4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FF-4D78-ADE3-A5AB61F1A8AF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FF-4D78-ADE3-A5AB61F1A8AF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FF-4D78-ADE3-A5AB61F1A8AF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plus>
            <c:minus>
              <c:numRef>
                <c:f>'A (old)'!$D$21:$D$997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4.0000000000000002E-4</c:v>
                  </c:pt>
                  <c:pt idx="6">
                    <c:v>2.0000000000000001E-4</c:v>
                  </c:pt>
                  <c:pt idx="7">
                    <c:v>1.1000000000000001E-3</c:v>
                  </c:pt>
                  <c:pt idx="8">
                    <c:v>1E-4</c:v>
                  </c:pt>
                  <c:pt idx="9">
                    <c:v>5.9999999999999995E-4</c:v>
                  </c:pt>
                  <c:pt idx="10">
                    <c:v>2.0000000000000001E-4</c:v>
                  </c:pt>
                  <c:pt idx="11">
                    <c:v>3.3999999999999998E-3</c:v>
                  </c:pt>
                  <c:pt idx="1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FF-4D78-ADE3-A5AB61F1A8AF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(old)'!$O$21:$O$997</c:f>
              <c:numCache>
                <c:formatCode>General</c:formatCode>
                <c:ptCount val="977"/>
                <c:pt idx="0">
                  <c:v>-1.5393322923938082E-3</c:v>
                </c:pt>
                <c:pt idx="1">
                  <c:v>-1.6742277271948868E-4</c:v>
                </c:pt>
                <c:pt idx="2">
                  <c:v>-6.6816074610038625E-5</c:v>
                </c:pt>
                <c:pt idx="3">
                  <c:v>-5.5383495279419292E-5</c:v>
                </c:pt>
                <c:pt idx="4">
                  <c:v>-3.8234626283490305E-5</c:v>
                </c:pt>
                <c:pt idx="5">
                  <c:v>-2.8859911232382454E-5</c:v>
                </c:pt>
                <c:pt idx="6">
                  <c:v>9.0267565392670936E-5</c:v>
                </c:pt>
                <c:pt idx="7">
                  <c:v>3.2943712498922727E-4</c:v>
                </c:pt>
                <c:pt idx="8">
                  <c:v>3.365253241742113E-4</c:v>
                </c:pt>
                <c:pt idx="9">
                  <c:v>3.3904049162694752E-4</c:v>
                </c:pt>
                <c:pt idx="10">
                  <c:v>4.5130842065362932E-4</c:v>
                </c:pt>
                <c:pt idx="11">
                  <c:v>4.5633875555910186E-4</c:v>
                </c:pt>
                <c:pt idx="12">
                  <c:v>6.9367910246275909E-4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FF-4D78-ADE3-A5AB61F1A8AF}"/>
            </c:ext>
          </c:extLst>
        </c:ser>
        <c:ser>
          <c:idx val="8"/>
          <c:order val="8"/>
          <c:tx>
            <c:strRef>
              <c:f>'A (old)'!$U$20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(old)'!$F$21:$F$997</c:f>
              <c:numCache>
                <c:formatCode>General</c:formatCode>
                <c:ptCount val="977"/>
                <c:pt idx="0">
                  <c:v>-3563</c:v>
                </c:pt>
                <c:pt idx="1">
                  <c:v>-563</c:v>
                </c:pt>
                <c:pt idx="2">
                  <c:v>-343</c:v>
                </c:pt>
                <c:pt idx="3">
                  <c:v>-318</c:v>
                </c:pt>
                <c:pt idx="4">
                  <c:v>-280.5</c:v>
                </c:pt>
                <c:pt idx="5">
                  <c:v>-260</c:v>
                </c:pt>
                <c:pt idx="6">
                  <c:v>0.5</c:v>
                </c:pt>
                <c:pt idx="7">
                  <c:v>523.5</c:v>
                </c:pt>
                <c:pt idx="8">
                  <c:v>539</c:v>
                </c:pt>
                <c:pt idx="9">
                  <c:v>544.5</c:v>
                </c:pt>
                <c:pt idx="10">
                  <c:v>790</c:v>
                </c:pt>
                <c:pt idx="11">
                  <c:v>801</c:v>
                </c:pt>
                <c:pt idx="12">
                  <c:v>1320</c:v>
                </c:pt>
              </c:numCache>
            </c:numRef>
          </c:xVal>
          <c:yVal>
            <c:numRef>
              <c:f>'A (old)'!$U$21:$U$997</c:f>
              <c:numCache>
                <c:formatCode>General</c:formatCode>
                <c:ptCount val="977"/>
                <c:pt idx="5">
                  <c:v>2.5006154755828902E-3</c:v>
                </c:pt>
                <c:pt idx="9">
                  <c:v>0.32636925273982342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FF-4D78-ADE3-A5AB61F1A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50712"/>
        <c:axId val="1"/>
      </c:scatterChart>
      <c:valAx>
        <c:axId val="952350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248122137886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50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7087087087087"/>
          <c:y val="0.92419825072886297"/>
          <c:w val="0.93093093093093093"/>
          <c:h val="0.982507288629737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9525</xdr:rowOff>
    </xdr:from>
    <xdr:to>
      <xdr:col>17</xdr:col>
      <xdr:colOff>123825</xdr:colOff>
      <xdr:row>19</xdr:row>
      <xdr:rowOff>9525</xdr:rowOff>
    </xdr:to>
    <xdr:graphicFrame macro="">
      <xdr:nvGraphicFramePr>
        <xdr:cNvPr id="52236" name="Chart 1">
          <a:extLst>
            <a:ext uri="{FF2B5EF4-FFF2-40B4-BE49-F238E27FC236}">
              <a16:creationId xmlns:a16="http://schemas.microsoft.com/office/drawing/2014/main" id="{83B04CA0-E17F-FDFE-B2B3-E3DD82522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419100</xdr:colOff>
      <xdr:row>0</xdr:row>
      <xdr:rowOff>9525</xdr:rowOff>
    </xdr:from>
    <xdr:to>
      <xdr:col>26</xdr:col>
      <xdr:colOff>666750</xdr:colOff>
      <xdr:row>19</xdr:row>
      <xdr:rowOff>19050</xdr:rowOff>
    </xdr:to>
    <xdr:graphicFrame macro="">
      <xdr:nvGraphicFramePr>
        <xdr:cNvPr id="52237" name="Chart 2">
          <a:extLst>
            <a:ext uri="{FF2B5EF4-FFF2-40B4-BE49-F238E27FC236}">
              <a16:creationId xmlns:a16="http://schemas.microsoft.com/office/drawing/2014/main" id="{AE69C6C3-2209-8F29-25B7-8CCCB57D0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142875</xdr:rowOff>
    </xdr:from>
    <xdr:to>
      <xdr:col>10</xdr:col>
      <xdr:colOff>314325</xdr:colOff>
      <xdr:row>20</xdr:row>
      <xdr:rowOff>114300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DE196E18-2C2B-529A-181B-48CB90A0B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9525</xdr:rowOff>
    </xdr:from>
    <xdr:to>
      <xdr:col>17</xdr:col>
      <xdr:colOff>123825</xdr:colOff>
      <xdr:row>19</xdr:row>
      <xdr:rowOff>9525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1DD5B269-DB54-57F0-D6EF-F60538724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419100</xdr:colOff>
      <xdr:row>0</xdr:row>
      <xdr:rowOff>9525</xdr:rowOff>
    </xdr:from>
    <xdr:to>
      <xdr:col>26</xdr:col>
      <xdr:colOff>666750</xdr:colOff>
      <xdr:row>19</xdr:row>
      <xdr:rowOff>19050</xdr:rowOff>
    </xdr:to>
    <xdr:graphicFrame macro="">
      <xdr:nvGraphicFramePr>
        <xdr:cNvPr id="1036" name="Chart 3">
          <a:extLst>
            <a:ext uri="{FF2B5EF4-FFF2-40B4-BE49-F238E27FC236}">
              <a16:creationId xmlns:a16="http://schemas.microsoft.com/office/drawing/2014/main" id="{24A49CB5-A0C8-C90E-807E-8B3D1BCCC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N6934"/>
  <sheetViews>
    <sheetView tabSelected="1" workbookViewId="0">
      <pane xSplit="14" ySplit="21" topLeftCell="O40" activePane="bottomRight" state="frozen"/>
      <selection pane="topRight" activeCell="O1" sqref="O1"/>
      <selection pane="bottomLeft" activeCell="A22" sqref="A22"/>
      <selection pane="bottomRight" activeCell="E12" sqref="E1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12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44</v>
      </c>
      <c r="E1" t="s">
        <v>61</v>
      </c>
    </row>
    <row r="2" spans="1:6" s="48" customFormat="1" ht="12.95" customHeight="1" x14ac:dyDescent="0.2">
      <c r="A2" s="48" t="s">
        <v>26</v>
      </c>
      <c r="B2" s="28" t="s">
        <v>41</v>
      </c>
      <c r="D2" s="28" t="s">
        <v>42</v>
      </c>
      <c r="E2" s="49" t="s">
        <v>62</v>
      </c>
    </row>
    <row r="3" spans="1:6" s="48" customFormat="1" ht="12.95" customHeight="1" thickBot="1" x14ac:dyDescent="0.25"/>
    <row r="4" spans="1:6" s="48" customFormat="1" ht="12.95" customHeight="1" thickTop="1" thickBot="1" x14ac:dyDescent="0.25">
      <c r="A4" s="50" t="s">
        <v>3</v>
      </c>
      <c r="C4" s="51" t="s">
        <v>40</v>
      </c>
      <c r="D4" s="52" t="s">
        <v>40</v>
      </c>
    </row>
    <row r="5" spans="1:6" s="48" customFormat="1" ht="12.95" customHeight="1" thickTop="1" x14ac:dyDescent="0.2">
      <c r="A5" s="53" t="s">
        <v>31</v>
      </c>
      <c r="C5" s="49">
        <v>-9.5</v>
      </c>
      <c r="D5" s="48" t="s">
        <v>32</v>
      </c>
    </row>
    <row r="6" spans="1:6" s="48" customFormat="1" ht="12.95" customHeight="1" x14ac:dyDescent="0.2">
      <c r="A6" s="50" t="s">
        <v>4</v>
      </c>
    </row>
    <row r="7" spans="1:6" s="48" customFormat="1" ht="12.95" customHeight="1" x14ac:dyDescent="0.2">
      <c r="A7" s="48" t="s">
        <v>5</v>
      </c>
      <c r="C7" s="48">
        <v>58162.269037151302</v>
      </c>
      <c r="D7" s="29"/>
      <c r="F7" s="48">
        <v>1.3590155392948862</v>
      </c>
    </row>
    <row r="8" spans="1:6" s="48" customFormat="1" ht="12.95" customHeight="1" x14ac:dyDescent="0.2">
      <c r="A8" s="48" t="s">
        <v>6</v>
      </c>
      <c r="C8" s="48">
        <v>1.3590155392948899</v>
      </c>
      <c r="D8" s="29"/>
    </row>
    <row r="9" spans="1:6" s="48" customFormat="1" ht="12.95" customHeight="1" x14ac:dyDescent="0.2">
      <c r="A9" s="54" t="s">
        <v>35</v>
      </c>
      <c r="B9" s="55">
        <v>22</v>
      </c>
      <c r="C9" s="56" t="str">
        <f>"F"&amp;B9</f>
        <v>F22</v>
      </c>
      <c r="D9" s="57" t="str">
        <f>"G"&amp;B9</f>
        <v>G22</v>
      </c>
    </row>
    <row r="10" spans="1:6" s="48" customFormat="1" ht="12.95" customHeight="1" thickBot="1" x14ac:dyDescent="0.25">
      <c r="C10" s="58" t="s">
        <v>22</v>
      </c>
      <c r="D10" s="58" t="s">
        <v>23</v>
      </c>
    </row>
    <row r="11" spans="1:6" s="48" customFormat="1" ht="12.95" customHeight="1" x14ac:dyDescent="0.2">
      <c r="A11" s="48" t="s">
        <v>18</v>
      </c>
      <c r="C11" s="57">
        <f ca="1">INTERCEPT(INDIRECT($D$9):G986,INDIRECT($C$9):F986)</f>
        <v>-7.6340820209752462E-4</v>
      </c>
      <c r="D11" s="59"/>
    </row>
    <row r="12" spans="1:6" s="48" customFormat="1" ht="12.95" customHeight="1" x14ac:dyDescent="0.2">
      <c r="A12" s="48" t="s">
        <v>19</v>
      </c>
      <c r="C12" s="57">
        <f ca="1">SLOPE(INDIRECT($D$9):G986,INDIRECT($C$9):F986)</f>
        <v>-2.8620351973960594E-7</v>
      </c>
      <c r="D12" s="59"/>
    </row>
    <row r="13" spans="1:6" s="48" customFormat="1" ht="12.95" customHeight="1" x14ac:dyDescent="0.2">
      <c r="A13" s="48" t="s">
        <v>21</v>
      </c>
      <c r="C13" s="59" t="s">
        <v>16</v>
      </c>
    </row>
    <row r="14" spans="1:6" s="48" customFormat="1" ht="12.95" customHeight="1" x14ac:dyDescent="0.2"/>
    <row r="15" spans="1:6" s="48" customFormat="1" ht="12.95" customHeight="1" x14ac:dyDescent="0.2">
      <c r="A15" s="60" t="s">
        <v>20</v>
      </c>
      <c r="C15" s="61">
        <f ca="1">(C7+C11)+(C8+C12)*INT(MAX(F21:F3527))</f>
        <v>59632.722777587966</v>
      </c>
      <c r="E15" s="62" t="s">
        <v>36</v>
      </c>
      <c r="F15" s="49">
        <v>1</v>
      </c>
    </row>
    <row r="16" spans="1:6" s="48" customFormat="1" ht="12.95" customHeight="1" x14ac:dyDescent="0.2">
      <c r="A16" s="50" t="s">
        <v>7</v>
      </c>
      <c r="C16" s="63">
        <f ca="1">+C8+C12</f>
        <v>1.3590152530913702</v>
      </c>
      <c r="E16" s="62" t="s">
        <v>33</v>
      </c>
      <c r="F16" s="64">
        <f ca="1">NOW()+15018.5+$C$5/24</f>
        <v>60312.792740162033</v>
      </c>
    </row>
    <row r="17" spans="1:37" s="48" customFormat="1" ht="12.95" customHeight="1" thickBot="1" x14ac:dyDescent="0.25">
      <c r="A17" s="62" t="s">
        <v>30</v>
      </c>
      <c r="C17" s="48">
        <f>COUNT(C21:C2185)</f>
        <v>37</v>
      </c>
      <c r="E17" s="62" t="s">
        <v>37</v>
      </c>
      <c r="F17" s="64">
        <f ca="1">ROUND(2*(F16-$C$7)/$C$8,0)/2+F15</f>
        <v>1583.5</v>
      </c>
    </row>
    <row r="18" spans="1:37" s="48" customFormat="1" ht="12.95" customHeight="1" thickTop="1" thickBot="1" x14ac:dyDescent="0.25">
      <c r="A18" s="50" t="s">
        <v>8</v>
      </c>
      <c r="C18" s="65">
        <f ca="1">+C15</f>
        <v>59632.722777587966</v>
      </c>
      <c r="D18" s="66">
        <f ca="1">+C16</f>
        <v>1.3590152530913702</v>
      </c>
      <c r="E18" s="62" t="s">
        <v>38</v>
      </c>
      <c r="F18" s="57">
        <f ca="1">ROUND(2*(F16-$C$15)/$C$16,0)/2+F15</f>
        <v>501.5</v>
      </c>
    </row>
    <row r="19" spans="1:37" s="48" customFormat="1" ht="12.95" customHeight="1" thickTop="1" x14ac:dyDescent="0.2">
      <c r="E19" s="62" t="s">
        <v>34</v>
      </c>
      <c r="F19" s="67">
        <f ca="1">+$C$15+$C$16*F18-15018.5-$C$5/24</f>
        <v>45296.164760346626</v>
      </c>
    </row>
    <row r="20" spans="1:37" s="48" customFormat="1" ht="12.95" customHeight="1" thickBot="1" x14ac:dyDescent="0.25">
      <c r="A20" s="58" t="s">
        <v>9</v>
      </c>
      <c r="B20" s="58" t="s">
        <v>10</v>
      </c>
      <c r="C20" s="58" t="s">
        <v>11</v>
      </c>
      <c r="D20" s="58" t="s">
        <v>15</v>
      </c>
      <c r="E20" s="58" t="s">
        <v>12</v>
      </c>
      <c r="F20" s="58" t="s">
        <v>13</v>
      </c>
      <c r="G20" s="58" t="s">
        <v>14</v>
      </c>
      <c r="H20" s="68" t="s">
        <v>56</v>
      </c>
      <c r="I20" s="68" t="s">
        <v>57</v>
      </c>
      <c r="J20" s="68" t="s">
        <v>58</v>
      </c>
      <c r="K20" s="68" t="s">
        <v>59</v>
      </c>
      <c r="L20" s="68" t="s">
        <v>27</v>
      </c>
      <c r="M20" s="68" t="s">
        <v>28</v>
      </c>
      <c r="N20" s="68" t="s">
        <v>29</v>
      </c>
      <c r="O20" s="68" t="s">
        <v>25</v>
      </c>
      <c r="P20" s="69" t="s">
        <v>24</v>
      </c>
      <c r="Q20" s="58" t="s">
        <v>17</v>
      </c>
      <c r="U20" s="70" t="s">
        <v>49</v>
      </c>
    </row>
    <row r="21" spans="1:37" s="48" customFormat="1" ht="12.95" customHeight="1" x14ac:dyDescent="0.2">
      <c r="A21" s="28" t="s">
        <v>39</v>
      </c>
      <c r="C21" s="71">
        <v>51526.875</v>
      </c>
      <c r="D21" s="71" t="s">
        <v>16</v>
      </c>
      <c r="E21" s="48">
        <f t="shared" ref="E21:E56" si="0">+(C21-C$7)/C$8</f>
        <v>-4882.5004904609123</v>
      </c>
      <c r="F21" s="48">
        <f t="shared" ref="F21:F57" si="1">ROUND(2*E21,0)/2</f>
        <v>-4882.5</v>
      </c>
      <c r="G21" s="48">
        <f>+C21-(C$7+F21*C$8)</f>
        <v>-6.6654400143306702E-4</v>
      </c>
      <c r="I21" s="48">
        <f>+G21</f>
        <v>-6.6654400143306702E-4</v>
      </c>
      <c r="O21" s="48">
        <f t="shared" ref="O21:O56" ca="1" si="2">+C$11+C$12*$F21</f>
        <v>6.3398048303110136E-4</v>
      </c>
      <c r="Q21" s="72">
        <f t="shared" ref="Q21:Q56" si="3">+C21-15018.5</f>
        <v>36508.375</v>
      </c>
    </row>
    <row r="22" spans="1:37" s="48" customFormat="1" ht="12.95" customHeight="1" x14ac:dyDescent="0.2">
      <c r="A22" s="30" t="s">
        <v>45</v>
      </c>
      <c r="B22" s="43" t="s">
        <v>46</v>
      </c>
      <c r="C22" s="30">
        <v>55603.921600000001</v>
      </c>
      <c r="D22" s="30">
        <v>2.9999999999999997E-4</v>
      </c>
      <c r="E22" s="48">
        <f t="shared" si="0"/>
        <v>-1882.5005036209302</v>
      </c>
      <c r="F22" s="48">
        <f t="shared" si="1"/>
        <v>-1882.5</v>
      </c>
      <c r="G22" s="48">
        <f>+C22-(C$7+F22*C$8)</f>
        <v>-6.8442866904661059E-4</v>
      </c>
      <c r="K22" s="48">
        <f>+G22</f>
        <v>-6.8442866904661059E-4</v>
      </c>
      <c r="O22" s="48">
        <f t="shared" ca="1" si="2"/>
        <v>-2.2463007618771648E-4</v>
      </c>
      <c r="Q22" s="72">
        <f t="shared" si="3"/>
        <v>40585.421600000001</v>
      </c>
      <c r="AC22" s="48">
        <v>-1882.5</v>
      </c>
      <c r="AD22" s="48">
        <v>-6.8442867632256821E-4</v>
      </c>
      <c r="AF22" s="48" t="s">
        <v>65</v>
      </c>
    </row>
    <row r="23" spans="1:37" s="48" customFormat="1" ht="12.95" customHeight="1" thickBot="1" x14ac:dyDescent="0.25">
      <c r="A23" s="73" t="s">
        <v>43</v>
      </c>
      <c r="B23" s="74"/>
      <c r="C23" s="30">
        <v>55902.905200000001</v>
      </c>
      <c r="D23" s="30">
        <v>1E-4</v>
      </c>
      <c r="E23" s="48">
        <f t="shared" si="0"/>
        <v>-1662.5003701749772</v>
      </c>
      <c r="F23" s="48">
        <f t="shared" si="1"/>
        <v>-1662.5</v>
      </c>
      <c r="G23" s="48">
        <f>+C23-(C$7+F23*C$8)</f>
        <v>-5.0307354831602424E-4</v>
      </c>
      <c r="K23" s="48">
        <f>+G23</f>
        <v>-5.0307354831602424E-4</v>
      </c>
      <c r="O23" s="48">
        <f t="shared" ca="1" si="2"/>
        <v>-2.8759485053042973E-4</v>
      </c>
      <c r="Q23" s="72">
        <f t="shared" si="3"/>
        <v>40884.405200000001</v>
      </c>
      <c r="AC23" s="48">
        <v>-1662.5</v>
      </c>
      <c r="AD23" s="48">
        <v>-5.0307355559198186E-4</v>
      </c>
    </row>
    <row r="24" spans="1:37" s="48" customFormat="1" ht="12.95" customHeight="1" x14ac:dyDescent="0.2">
      <c r="A24" s="73" t="s">
        <v>48</v>
      </c>
      <c r="B24" s="74"/>
      <c r="C24" s="30">
        <v>55936.880299999997</v>
      </c>
      <c r="D24" s="30">
        <v>2.0000000000000001E-4</v>
      </c>
      <c r="E24" s="48">
        <f t="shared" si="0"/>
        <v>-1637.500582448029</v>
      </c>
      <c r="F24" s="48">
        <f t="shared" si="1"/>
        <v>-1637.5</v>
      </c>
      <c r="G24" s="48">
        <f>+C24-(C$7+F24*C$8)</f>
        <v>-7.9155592538882047E-4</v>
      </c>
      <c r="K24" s="48">
        <f>+G24</f>
        <v>-7.9155592538882047E-4</v>
      </c>
      <c r="O24" s="48">
        <f t="shared" ca="1" si="2"/>
        <v>-2.947499385239199E-4</v>
      </c>
      <c r="Q24" s="72">
        <f t="shared" si="3"/>
        <v>40918.380299999997</v>
      </c>
      <c r="AC24" s="48">
        <v>-1637.5</v>
      </c>
      <c r="AD24" s="48">
        <v>-7.9155592538882047E-4</v>
      </c>
      <c r="AF24" s="75" t="s">
        <v>66</v>
      </c>
      <c r="AG24" s="75"/>
    </row>
    <row r="25" spans="1:37" s="48" customFormat="1" ht="12.95" customHeight="1" x14ac:dyDescent="0.2">
      <c r="A25" s="30" t="s">
        <v>47</v>
      </c>
      <c r="B25" s="31" t="s">
        <v>46</v>
      </c>
      <c r="C25" s="30">
        <v>55987.843000000001</v>
      </c>
      <c r="D25" s="30">
        <v>4.0000000000000002E-4</v>
      </c>
      <c r="E25" s="48">
        <f t="shared" si="0"/>
        <v>-1600.000864066262</v>
      </c>
      <c r="F25" s="48">
        <f t="shared" si="1"/>
        <v>-1600</v>
      </c>
      <c r="G25" s="48">
        <f>+C25-(C$7+F25*C$8)</f>
        <v>-1.174279474071227E-3</v>
      </c>
      <c r="K25" s="48">
        <f>+G25</f>
        <v>-1.174279474071227E-3</v>
      </c>
      <c r="O25" s="48">
        <f t="shared" ca="1" si="2"/>
        <v>-3.0548257051415511E-4</v>
      </c>
      <c r="Q25" s="72">
        <f t="shared" si="3"/>
        <v>40969.343000000001</v>
      </c>
      <c r="AC25" s="48">
        <v>-1600</v>
      </c>
      <c r="AD25" s="48">
        <v>-1.1742794813471846E-3</v>
      </c>
      <c r="AF25" s="48" t="s">
        <v>67</v>
      </c>
      <c r="AG25" s="48">
        <v>0.25965216940245361</v>
      </c>
    </row>
    <row r="26" spans="1:37" s="48" customFormat="1" ht="12.95" customHeight="1" x14ac:dyDescent="0.2">
      <c r="A26" s="76" t="s">
        <v>47</v>
      </c>
      <c r="B26" s="77" t="s">
        <v>46</v>
      </c>
      <c r="C26" s="76">
        <v>56015.705800000003</v>
      </c>
      <c r="D26" s="76">
        <v>4.0000000000000002E-4</v>
      </c>
      <c r="E26" s="48">
        <f t="shared" si="0"/>
        <v>-1579.4986702396493</v>
      </c>
      <c r="F26" s="48">
        <f t="shared" si="1"/>
        <v>-1579.5</v>
      </c>
      <c r="O26" s="48">
        <f t="shared" ca="1" si="2"/>
        <v>-3.1134974266881706E-4</v>
      </c>
      <c r="Q26" s="72">
        <f t="shared" si="3"/>
        <v>40997.205800000003</v>
      </c>
      <c r="U26" s="48">
        <f>+C26-(C$7+F26*C$8)</f>
        <v>1.8071649828925729E-3</v>
      </c>
      <c r="AC26" s="48">
        <v>-1319</v>
      </c>
      <c r="AD26" s="48">
        <v>-3.4082134516211227E-4</v>
      </c>
      <c r="AF26" s="48" t="s">
        <v>68</v>
      </c>
      <c r="AG26" s="48">
        <v>6.7419249075400464E-2</v>
      </c>
    </row>
    <row r="27" spans="1:37" s="48" customFormat="1" ht="12.95" customHeight="1" x14ac:dyDescent="0.2">
      <c r="A27" s="78" t="s">
        <v>50</v>
      </c>
      <c r="B27" s="79"/>
      <c r="C27" s="76">
        <v>56369.727200000001</v>
      </c>
      <c r="D27" s="76">
        <v>2.0000000000000001E-4</v>
      </c>
      <c r="E27" s="48">
        <f t="shared" si="0"/>
        <v>-1319.0002507854626</v>
      </c>
      <c r="F27" s="48">
        <f t="shared" si="1"/>
        <v>-1319</v>
      </c>
      <c r="G27" s="48">
        <f>+C27-(C$7+F27*C$8)</f>
        <v>-3.4082133788615465E-4</v>
      </c>
      <c r="K27" s="48">
        <f>+G27</f>
        <v>-3.4082133788615465E-4</v>
      </c>
      <c r="O27" s="48">
        <f t="shared" ca="1" si="2"/>
        <v>-3.8590575956098439E-4</v>
      </c>
      <c r="Q27" s="72">
        <f t="shared" si="3"/>
        <v>41351.227200000001</v>
      </c>
      <c r="AC27" s="48">
        <v>-796</v>
      </c>
      <c r="AD27" s="48">
        <v>-1.1678725786623545E-3</v>
      </c>
      <c r="AF27" s="48" t="s">
        <v>69</v>
      </c>
      <c r="AG27" s="48">
        <v>9.1329521426129906E-3</v>
      </c>
    </row>
    <row r="28" spans="1:37" s="48" customFormat="1" ht="12.95" customHeight="1" x14ac:dyDescent="0.2">
      <c r="A28" s="76" t="s">
        <v>51</v>
      </c>
      <c r="B28" s="80"/>
      <c r="C28" s="76">
        <v>57080.491499999996</v>
      </c>
      <c r="D28" s="76">
        <v>1.1000000000000001E-3</v>
      </c>
      <c r="E28" s="48">
        <f t="shared" si="0"/>
        <v>-796.00085935189054</v>
      </c>
      <c r="F28" s="48">
        <f t="shared" si="1"/>
        <v>-796</v>
      </c>
      <c r="G28" s="48">
        <f>+C28-(C$7+F28*C$8)</f>
        <v>-1.1678725713863969E-3</v>
      </c>
      <c r="J28" s="48">
        <f>+G28</f>
        <v>-1.1678725713863969E-3</v>
      </c>
      <c r="O28" s="48">
        <f t="shared" ca="1" si="2"/>
        <v>-5.3559020038479823E-4</v>
      </c>
      <c r="Q28" s="72">
        <f t="shared" si="3"/>
        <v>42061.991499999996</v>
      </c>
      <c r="AC28" s="48">
        <v>-780.5</v>
      </c>
      <c r="AD28" s="48">
        <v>-8.7316439021378756E-6</v>
      </c>
      <c r="AF28" s="48" t="s">
        <v>70</v>
      </c>
      <c r="AG28" s="48">
        <v>4.90093717023803E-4</v>
      </c>
    </row>
    <row r="29" spans="1:37" s="48" customFormat="1" ht="12.95" customHeight="1" thickBot="1" x14ac:dyDescent="0.25">
      <c r="A29" s="81" t="s">
        <v>53</v>
      </c>
      <c r="B29" s="82" t="s">
        <v>46</v>
      </c>
      <c r="C29" s="83">
        <v>57101.557399999998</v>
      </c>
      <c r="D29" s="83">
        <v>1E-4</v>
      </c>
      <c r="E29" s="48">
        <f t="shared" si="0"/>
        <v>-780.50000642497605</v>
      </c>
      <c r="F29" s="48">
        <f t="shared" si="1"/>
        <v>-780.5</v>
      </c>
      <c r="G29" s="48">
        <f>+C29-(C$7+F29*C$8)</f>
        <v>-8.7316439021378756E-6</v>
      </c>
      <c r="K29" s="48">
        <f>+G29</f>
        <v>-8.7316439021378756E-6</v>
      </c>
      <c r="O29" s="48">
        <f t="shared" ca="1" si="2"/>
        <v>-5.400263549407622E-4</v>
      </c>
      <c r="Q29" s="72">
        <f t="shared" si="3"/>
        <v>42083.057399999998</v>
      </c>
      <c r="AC29" s="48">
        <v>-564.5</v>
      </c>
      <c r="AD29" s="48">
        <v>1.3478066102834418E-4</v>
      </c>
      <c r="AF29" s="84" t="s">
        <v>71</v>
      </c>
      <c r="AG29" s="84">
        <v>18</v>
      </c>
    </row>
    <row r="30" spans="1:37" s="48" customFormat="1" ht="12.95" customHeight="1" x14ac:dyDescent="0.2">
      <c r="A30" s="85" t="s">
        <v>54</v>
      </c>
      <c r="B30" s="86" t="s">
        <v>55</v>
      </c>
      <c r="C30" s="87">
        <v>57109.357669999998</v>
      </c>
      <c r="D30" s="87">
        <v>5.9999999999999995E-4</v>
      </c>
      <c r="E30" s="48">
        <f t="shared" si="0"/>
        <v>-774.76035902988679</v>
      </c>
      <c r="F30" s="48">
        <f t="shared" si="1"/>
        <v>-775</v>
      </c>
      <c r="O30" s="48">
        <f t="shared" ca="1" si="2"/>
        <v>-5.4160047429933E-4</v>
      </c>
      <c r="Q30" s="72">
        <f t="shared" si="3"/>
        <v>42090.857669999998</v>
      </c>
      <c r="U30" s="48">
        <f>+C30-(C$7+F30*C$8)</f>
        <v>0.32567580223258119</v>
      </c>
      <c r="AC30" s="48">
        <v>-529.5</v>
      </c>
      <c r="AD30" s="48">
        <v>-8.0909465759759769E-4</v>
      </c>
    </row>
    <row r="31" spans="1:37" s="48" customFormat="1" ht="12.95" customHeight="1" thickBot="1" x14ac:dyDescent="0.25">
      <c r="A31" s="88" t="s">
        <v>1</v>
      </c>
      <c r="B31" s="89" t="s">
        <v>46</v>
      </c>
      <c r="C31" s="88">
        <v>57395.104899999998</v>
      </c>
      <c r="D31" s="88" t="s">
        <v>2</v>
      </c>
      <c r="E31" s="48">
        <f t="shared" si="0"/>
        <v>-564.49990082478223</v>
      </c>
      <c r="F31" s="48">
        <f t="shared" si="1"/>
        <v>-564.5</v>
      </c>
      <c r="G31" s="48">
        <f t="shared" ref="G31:G56" si="4">+C31-(C$7+F31*C$8)</f>
        <v>1.3478066102834418E-4</v>
      </c>
      <c r="K31" s="48">
        <f t="shared" ref="K31:K56" si="5">+G31</f>
        <v>1.3478066102834418E-4</v>
      </c>
      <c r="O31" s="48">
        <f t="shared" ca="1" si="2"/>
        <v>-6.0184631520451707E-4</v>
      </c>
      <c r="Q31" s="72">
        <f t="shared" si="3"/>
        <v>42376.604899999998</v>
      </c>
      <c r="AC31" s="48">
        <v>-518.5</v>
      </c>
      <c r="AD31" s="48">
        <v>4.1997309745056555E-4</v>
      </c>
      <c r="AF31" s="48" t="s">
        <v>72</v>
      </c>
    </row>
    <row r="32" spans="1:37" s="48" customFormat="1" ht="12.95" customHeight="1" x14ac:dyDescent="0.2">
      <c r="A32" s="90" t="s">
        <v>93</v>
      </c>
      <c r="B32" s="91" t="s">
        <v>46</v>
      </c>
      <c r="C32" s="92">
        <v>57407.335760000162</v>
      </c>
      <c r="D32" s="92">
        <v>2.0000000000000001E-4</v>
      </c>
      <c r="E32" s="48">
        <f t="shared" si="0"/>
        <v>-555.50010674846931</v>
      </c>
      <c r="F32" s="48">
        <f t="shared" si="1"/>
        <v>-555.5</v>
      </c>
      <c r="G32" s="48">
        <f t="shared" si="4"/>
        <v>-1.4507283049169928E-4</v>
      </c>
      <c r="K32" s="48">
        <f t="shared" si="5"/>
        <v>-1.4507283049169928E-4</v>
      </c>
      <c r="O32" s="48">
        <f t="shared" ca="1" si="2"/>
        <v>-6.0442214688217349E-4</v>
      </c>
      <c r="Q32" s="72">
        <f t="shared" si="3"/>
        <v>42388.835760000162</v>
      </c>
      <c r="AC32" s="48">
        <v>-268</v>
      </c>
      <c r="AD32" s="48">
        <v>-8.7262027227552608E-4</v>
      </c>
      <c r="AF32" s="93"/>
      <c r="AG32" s="93" t="s">
        <v>77</v>
      </c>
      <c r="AH32" s="93" t="s">
        <v>78</v>
      </c>
      <c r="AI32" s="93" t="s">
        <v>79</v>
      </c>
      <c r="AJ32" s="93" t="s">
        <v>80</v>
      </c>
      <c r="AK32" s="93" t="s">
        <v>81</v>
      </c>
    </row>
    <row r="33" spans="1:40" s="48" customFormat="1" ht="12.95" customHeight="1" x14ac:dyDescent="0.2">
      <c r="A33" s="78" t="s">
        <v>52</v>
      </c>
      <c r="B33" s="79"/>
      <c r="C33" s="76">
        <v>57442.669500000004</v>
      </c>
      <c r="D33" s="76">
        <v>2.0000000000000001E-4</v>
      </c>
      <c r="E33" s="48">
        <f t="shared" si="0"/>
        <v>-529.50059535349703</v>
      </c>
      <c r="F33" s="48">
        <f t="shared" si="1"/>
        <v>-529.5</v>
      </c>
      <c r="G33" s="48">
        <f t="shared" si="4"/>
        <v>-8.0909465032164007E-4</v>
      </c>
      <c r="K33" s="48">
        <f t="shared" si="5"/>
        <v>-8.0909465032164007E-4</v>
      </c>
      <c r="O33" s="48">
        <f t="shared" ca="1" si="2"/>
        <v>-6.1186343839540324E-4</v>
      </c>
      <c r="Q33" s="72">
        <f t="shared" si="3"/>
        <v>42424.169500000004</v>
      </c>
      <c r="AC33" s="48">
        <v>-267</v>
      </c>
      <c r="AD33" s="48">
        <v>-1.2881595612270758E-3</v>
      </c>
      <c r="AF33" s="48" t="s">
        <v>73</v>
      </c>
      <c r="AG33" s="48">
        <v>1</v>
      </c>
      <c r="AH33" s="48">
        <v>2.7782781051531451E-7</v>
      </c>
      <c r="AI33" s="48">
        <v>2.7782781051531451E-7</v>
      </c>
      <c r="AJ33" s="48">
        <v>1.1566912400206966</v>
      </c>
      <c r="AK33" s="48">
        <v>0.29810393584986961</v>
      </c>
    </row>
    <row r="34" spans="1:40" s="48" customFormat="1" ht="12.95" customHeight="1" x14ac:dyDescent="0.2">
      <c r="A34" s="81" t="s">
        <v>53</v>
      </c>
      <c r="B34" s="82" t="s">
        <v>46</v>
      </c>
      <c r="C34" s="83">
        <v>57457.619899999998</v>
      </c>
      <c r="D34" s="83">
        <v>3.3999999999999998E-3</v>
      </c>
      <c r="E34" s="48">
        <f t="shared" si="0"/>
        <v>-518.49969097255735</v>
      </c>
      <c r="F34" s="48">
        <f t="shared" si="1"/>
        <v>-518.5</v>
      </c>
      <c r="G34" s="48">
        <f t="shared" si="4"/>
        <v>4.1997309745056555E-4</v>
      </c>
      <c r="K34" s="48">
        <f t="shared" si="5"/>
        <v>4.1997309745056555E-4</v>
      </c>
      <c r="O34" s="48">
        <f t="shared" ca="1" si="2"/>
        <v>-6.1501167711253894E-4</v>
      </c>
      <c r="Q34" s="72">
        <f t="shared" si="3"/>
        <v>42439.119899999998</v>
      </c>
      <c r="AC34" s="48">
        <v>0.5</v>
      </c>
      <c r="AD34" s="48">
        <v>1.5507905482081696E-4</v>
      </c>
      <c r="AF34" s="48" t="s">
        <v>74</v>
      </c>
      <c r="AG34" s="48">
        <v>16</v>
      </c>
      <c r="AH34" s="48">
        <v>3.8430696234593198E-6</v>
      </c>
      <c r="AI34" s="48">
        <v>2.4019185146620749E-7</v>
      </c>
    </row>
    <row r="35" spans="1:40" s="48" customFormat="1" ht="12.95" customHeight="1" thickBot="1" x14ac:dyDescent="0.25">
      <c r="A35" s="90" t="s">
        <v>93</v>
      </c>
      <c r="B35" s="91" t="s">
        <v>46</v>
      </c>
      <c r="C35" s="92">
        <v>57716.510819999967</v>
      </c>
      <c r="D35" s="92">
        <v>1E-4</v>
      </c>
      <c r="E35" s="48">
        <f t="shared" si="0"/>
        <v>-328.00082431920657</v>
      </c>
      <c r="F35" s="48">
        <f t="shared" si="1"/>
        <v>-328</v>
      </c>
      <c r="G35" s="48">
        <f t="shared" si="4"/>
        <v>-1.1202626119484194E-3</v>
      </c>
      <c r="K35" s="48">
        <f t="shared" si="5"/>
        <v>-1.1202626119484194E-3</v>
      </c>
      <c r="O35" s="48">
        <f t="shared" ca="1" si="2"/>
        <v>-6.6953344762293388E-4</v>
      </c>
      <c r="Q35" s="72">
        <f t="shared" si="3"/>
        <v>42698.010819999967</v>
      </c>
      <c r="AC35" s="48">
        <v>43</v>
      </c>
      <c r="AD35" s="48">
        <v>-4.0534098661737517E-4</v>
      </c>
      <c r="AF35" s="84" t="s">
        <v>75</v>
      </c>
      <c r="AG35" s="84">
        <v>17</v>
      </c>
      <c r="AH35" s="84">
        <v>4.1208974339746343E-6</v>
      </c>
      <c r="AI35" s="84"/>
      <c r="AJ35" s="84"/>
      <c r="AK35" s="84"/>
    </row>
    <row r="36" spans="1:40" s="48" customFormat="1" ht="12.95" customHeight="1" thickBot="1" x14ac:dyDescent="0.25">
      <c r="A36" s="94" t="s">
        <v>63</v>
      </c>
      <c r="B36" s="95" t="s">
        <v>46</v>
      </c>
      <c r="C36" s="96">
        <v>57798.052000000003</v>
      </c>
      <c r="D36" s="97" t="s">
        <v>64</v>
      </c>
      <c r="E36" s="48">
        <f t="shared" si="0"/>
        <v>-268.00064209734376</v>
      </c>
      <c r="F36" s="48">
        <f t="shared" si="1"/>
        <v>-268</v>
      </c>
      <c r="G36" s="48">
        <f t="shared" si="4"/>
        <v>-8.7262026499956846E-4</v>
      </c>
      <c r="K36" s="48">
        <f t="shared" si="5"/>
        <v>-8.7262026499956846E-4</v>
      </c>
      <c r="O36" s="48">
        <f t="shared" ca="1" si="2"/>
        <v>-6.8670565880731027E-4</v>
      </c>
      <c r="Q36" s="72">
        <f t="shared" si="3"/>
        <v>42779.552000000003</v>
      </c>
      <c r="AC36" s="48">
        <v>44.5</v>
      </c>
      <c r="AD36" s="48">
        <v>-1.28649924590718E-4</v>
      </c>
    </row>
    <row r="37" spans="1:40" s="48" customFormat="1" ht="12.95" customHeight="1" x14ac:dyDescent="0.2">
      <c r="A37" s="88" t="s">
        <v>0</v>
      </c>
      <c r="B37" s="98" t="s">
        <v>46</v>
      </c>
      <c r="C37" s="99">
        <v>57799.410600000003</v>
      </c>
      <c r="D37" s="99">
        <v>6.9999999999999999E-4</v>
      </c>
      <c r="E37" s="48">
        <f t="shared" si="0"/>
        <v>-267.00094786227675</v>
      </c>
      <c r="F37" s="48">
        <f t="shared" si="1"/>
        <v>-267</v>
      </c>
      <c r="G37" s="48">
        <f t="shared" si="4"/>
        <v>-1.2881595612270758E-3</v>
      </c>
      <c r="K37" s="48">
        <f t="shared" si="5"/>
        <v>-1.2881595612270758E-3</v>
      </c>
      <c r="O37" s="48">
        <f t="shared" ca="1" si="2"/>
        <v>-6.869918623270498E-4</v>
      </c>
      <c r="Q37" s="72">
        <f t="shared" si="3"/>
        <v>42780.910600000003</v>
      </c>
      <c r="AC37" s="48">
        <v>68</v>
      </c>
      <c r="AD37" s="48">
        <v>-1.9382334721740335E-4</v>
      </c>
      <c r="AF37" s="93"/>
      <c r="AG37" s="93" t="s">
        <v>82</v>
      </c>
      <c r="AH37" s="93" t="s">
        <v>70</v>
      </c>
      <c r="AI37" s="93" t="s">
        <v>83</v>
      </c>
      <c r="AJ37" s="93" t="s">
        <v>84</v>
      </c>
      <c r="AK37" s="93" t="s">
        <v>85</v>
      </c>
      <c r="AL37" s="93" t="s">
        <v>86</v>
      </c>
      <c r="AM37" s="93" t="s">
        <v>87</v>
      </c>
      <c r="AN37" s="93" t="s">
        <v>88</v>
      </c>
    </row>
    <row r="38" spans="1:40" s="48" customFormat="1" ht="12.95" customHeight="1" x14ac:dyDescent="0.2">
      <c r="A38" s="90" t="s">
        <v>93</v>
      </c>
      <c r="B38" s="91" t="s">
        <v>46</v>
      </c>
      <c r="C38" s="92">
        <v>57814.360809999984</v>
      </c>
      <c r="D38" s="92">
        <v>1E-4</v>
      </c>
      <c r="E38" s="48">
        <f t="shared" si="0"/>
        <v>-256.00018328843117</v>
      </c>
      <c r="F38" s="48">
        <f t="shared" si="1"/>
        <v>-256</v>
      </c>
      <c r="G38" s="48">
        <f t="shared" si="4"/>
        <v>-2.4909182684496045E-4</v>
      </c>
      <c r="K38" s="48">
        <f t="shared" si="5"/>
        <v>-2.4909182684496045E-4</v>
      </c>
      <c r="O38" s="48">
        <f t="shared" ca="1" si="2"/>
        <v>-6.901401010441855E-4</v>
      </c>
      <c r="Q38" s="72">
        <f t="shared" si="3"/>
        <v>42795.860809999984</v>
      </c>
      <c r="AC38" s="48">
        <v>277</v>
      </c>
      <c r="AD38" s="48">
        <v>-7.4153597961412743E-4</v>
      </c>
      <c r="AF38" s="48" t="s">
        <v>76</v>
      </c>
      <c r="AG38" s="48">
        <v>-3.8244433922095521E-4</v>
      </c>
      <c r="AH38" s="48">
        <v>1.5370615234020472E-4</v>
      </c>
      <c r="AI38" s="48">
        <v>-2.488152448019608</v>
      </c>
      <c r="AJ38" s="48">
        <v>2.4244943267159293E-2</v>
      </c>
      <c r="AK38" s="48">
        <v>-7.0828675251890562E-4</v>
      </c>
      <c r="AL38" s="48">
        <v>-5.6601925923004809E-5</v>
      </c>
      <c r="AM38" s="48">
        <v>-7.0828675251890562E-4</v>
      </c>
      <c r="AN38" s="48">
        <v>-5.6601925923004809E-5</v>
      </c>
    </row>
    <row r="39" spans="1:40" s="48" customFormat="1" ht="12.95" customHeight="1" thickBot="1" x14ac:dyDescent="0.25">
      <c r="A39" s="100" t="s">
        <v>92</v>
      </c>
      <c r="B39" s="80" t="s">
        <v>55</v>
      </c>
      <c r="C39" s="71">
        <v>58132.371099999997</v>
      </c>
      <c r="D39" s="71">
        <v>2.0000000000000001E-4</v>
      </c>
      <c r="E39" s="48">
        <f t="shared" si="0"/>
        <v>-21.999702201210514</v>
      </c>
      <c r="F39" s="48">
        <f t="shared" si="1"/>
        <v>-22</v>
      </c>
      <c r="G39" s="48">
        <f t="shared" si="4"/>
        <v>4.0471318061463535E-4</v>
      </c>
      <c r="K39" s="48">
        <f t="shared" si="5"/>
        <v>4.0471318061463535E-4</v>
      </c>
      <c r="O39" s="48">
        <f t="shared" ca="1" si="2"/>
        <v>-7.5711172466325332E-4</v>
      </c>
      <c r="Q39" s="72">
        <f t="shared" si="3"/>
        <v>43113.871099999997</v>
      </c>
      <c r="AC39" s="48">
        <v>297</v>
      </c>
      <c r="AD39" s="48">
        <v>-4.4680257269646972E-4</v>
      </c>
      <c r="AF39" s="84" t="s">
        <v>89</v>
      </c>
      <c r="AG39" s="84">
        <v>1.7691492847880062E-7</v>
      </c>
      <c r="AH39" s="84">
        <v>1.6449615761203542E-7</v>
      </c>
      <c r="AI39" s="84">
        <v>1.075495811252047</v>
      </c>
      <c r="AJ39" s="84">
        <v>0.29810393584986905</v>
      </c>
      <c r="AK39" s="84">
        <v>-1.7180126900892734E-7</v>
      </c>
      <c r="AL39" s="84">
        <v>5.2563112596652858E-7</v>
      </c>
      <c r="AM39" s="84">
        <v>-1.7180126900892734E-7</v>
      </c>
      <c r="AN39" s="84">
        <v>5.2563112596652858E-7</v>
      </c>
    </row>
    <row r="40" spans="1:40" s="48" customFormat="1" ht="12.95" customHeight="1" x14ac:dyDescent="0.2">
      <c r="A40" s="100" t="s">
        <v>92</v>
      </c>
      <c r="B40" s="80" t="s">
        <v>55</v>
      </c>
      <c r="C40" s="71">
        <v>58140.524100000002</v>
      </c>
      <c r="D40" s="71">
        <v>1E-4</v>
      </c>
      <c r="E40" s="48">
        <f t="shared" si="0"/>
        <v>-16.000506633339526</v>
      </c>
      <c r="F40" s="48">
        <f t="shared" si="1"/>
        <v>-16</v>
      </c>
      <c r="G40" s="48">
        <f t="shared" si="4"/>
        <v>-6.8852258118567988E-4</v>
      </c>
      <c r="K40" s="48">
        <f t="shared" si="5"/>
        <v>-6.8852258118567988E-4</v>
      </c>
      <c r="O40" s="48">
        <f t="shared" ca="1" si="2"/>
        <v>-7.5882894578169094E-4</v>
      </c>
      <c r="Q40" s="72">
        <f t="shared" si="3"/>
        <v>43122.024100000002</v>
      </c>
    </row>
    <row r="41" spans="1:40" s="48" customFormat="1" ht="12.95" customHeight="1" x14ac:dyDescent="0.2">
      <c r="A41" s="100" t="s">
        <v>92</v>
      </c>
      <c r="B41" s="80" t="s">
        <v>46</v>
      </c>
      <c r="C41" s="71">
        <v>58141.204100000003</v>
      </c>
      <c r="D41" s="71">
        <v>2.0000000000000001E-4</v>
      </c>
      <c r="E41" s="48">
        <f t="shared" si="0"/>
        <v>-15.500144437074207</v>
      </c>
      <c r="F41" s="48">
        <f t="shared" si="1"/>
        <v>-15.5</v>
      </c>
      <c r="G41" s="48">
        <f t="shared" si="4"/>
        <v>-1.9629222515504807E-4</v>
      </c>
      <c r="K41" s="48">
        <f t="shared" si="5"/>
        <v>-1.9629222515504807E-4</v>
      </c>
      <c r="O41" s="48">
        <f t="shared" ca="1" si="2"/>
        <v>-7.5897204754156076E-4</v>
      </c>
      <c r="Q41" s="72">
        <f t="shared" si="3"/>
        <v>43122.704100000003</v>
      </c>
    </row>
    <row r="42" spans="1:40" s="48" customFormat="1" ht="12.95" customHeight="1" x14ac:dyDescent="0.2">
      <c r="A42" s="78" t="s">
        <v>90</v>
      </c>
      <c r="B42" s="80" t="s">
        <v>55</v>
      </c>
      <c r="C42" s="76">
        <v>58162.948700000001</v>
      </c>
      <c r="D42" s="76">
        <v>2.0000000000000001E-4</v>
      </c>
      <c r="E42" s="48">
        <f t="shared" si="0"/>
        <v>0.50011411131598738</v>
      </c>
      <c r="F42" s="48">
        <f t="shared" si="1"/>
        <v>0.5</v>
      </c>
      <c r="G42" s="48">
        <f t="shared" si="4"/>
        <v>1.5507905482081696E-4</v>
      </c>
      <c r="K42" s="48">
        <f t="shared" si="5"/>
        <v>1.5507905482081696E-4</v>
      </c>
      <c r="O42" s="48">
        <f t="shared" ca="1" si="2"/>
        <v>-7.6355130385739444E-4</v>
      </c>
      <c r="Q42" s="72">
        <f t="shared" si="3"/>
        <v>43144.448700000001</v>
      </c>
    </row>
    <row r="43" spans="1:40" s="48" customFormat="1" ht="12.95" customHeight="1" x14ac:dyDescent="0.2">
      <c r="A43" s="90" t="s">
        <v>93</v>
      </c>
      <c r="B43" s="91" t="s">
        <v>46</v>
      </c>
      <c r="C43" s="92">
        <v>58200.321109999903</v>
      </c>
      <c r="D43" s="92">
        <v>1E-4</v>
      </c>
      <c r="E43" s="48">
        <f t="shared" si="0"/>
        <v>27.99973344553786</v>
      </c>
      <c r="F43" s="48">
        <f t="shared" si="1"/>
        <v>28</v>
      </c>
      <c r="G43" s="48">
        <f t="shared" si="4"/>
        <v>-3.6225165968062356E-4</v>
      </c>
      <c r="K43" s="48">
        <f t="shared" si="5"/>
        <v>-3.6225165968062356E-4</v>
      </c>
      <c r="O43" s="48">
        <f t="shared" ca="1" si="2"/>
        <v>-7.7142190065023354E-4</v>
      </c>
      <c r="Q43" s="72">
        <f t="shared" si="3"/>
        <v>43181.821109999903</v>
      </c>
    </row>
    <row r="44" spans="1:40" s="48" customFormat="1" ht="12.95" customHeight="1" x14ac:dyDescent="0.2">
      <c r="A44" s="101" t="s">
        <v>95</v>
      </c>
      <c r="B44" s="102" t="s">
        <v>46</v>
      </c>
      <c r="C44" s="103">
        <v>58220.704873000002</v>
      </c>
      <c r="D44" s="103">
        <v>2.3699999999999999E-4</v>
      </c>
      <c r="E44" s="48">
        <f t="shared" si="0"/>
        <v>42.998651714475201</v>
      </c>
      <c r="F44" s="48">
        <f t="shared" si="1"/>
        <v>43</v>
      </c>
      <c r="G44" s="48">
        <f t="shared" si="4"/>
        <v>-1.8323409822187386E-3</v>
      </c>
      <c r="K44" s="48">
        <f t="shared" si="5"/>
        <v>-1.8323409822187386E-3</v>
      </c>
      <c r="O44" s="48">
        <f t="shared" ca="1" si="2"/>
        <v>-7.7571495344632769E-4</v>
      </c>
      <c r="Q44" s="72">
        <f t="shared" si="3"/>
        <v>43202.204873000002</v>
      </c>
    </row>
    <row r="45" spans="1:40" s="48" customFormat="1" ht="12.95" customHeight="1" x14ac:dyDescent="0.2">
      <c r="A45" s="101" t="s">
        <v>95</v>
      </c>
      <c r="B45" s="102" t="s">
        <v>46</v>
      </c>
      <c r="C45" s="103">
        <v>58220.705847999998</v>
      </c>
      <c r="D45" s="103">
        <v>1.6200000000000001E-4</v>
      </c>
      <c r="E45" s="48">
        <f t="shared" si="0"/>
        <v>42.999369145562035</v>
      </c>
      <c r="F45" s="48">
        <f t="shared" si="1"/>
        <v>43</v>
      </c>
      <c r="G45" s="48">
        <f t="shared" si="4"/>
        <v>-8.5734098684042692E-4</v>
      </c>
      <c r="K45" s="48">
        <f t="shared" si="5"/>
        <v>-8.5734098684042692E-4</v>
      </c>
      <c r="O45" s="48">
        <f t="shared" ca="1" si="2"/>
        <v>-7.7571495344632769E-4</v>
      </c>
      <c r="Q45" s="72">
        <f t="shared" si="3"/>
        <v>43202.205847999998</v>
      </c>
    </row>
    <row r="46" spans="1:40" s="48" customFormat="1" ht="12.95" customHeight="1" x14ac:dyDescent="0.2">
      <c r="A46" s="78" t="s">
        <v>90</v>
      </c>
      <c r="B46" s="80" t="s">
        <v>46</v>
      </c>
      <c r="C46" s="76">
        <v>58220.706299999998</v>
      </c>
      <c r="D46" s="76">
        <v>2.0000000000000001E-4</v>
      </c>
      <c r="E46" s="48">
        <f t="shared" si="0"/>
        <v>42.999701739257361</v>
      </c>
      <c r="F46" s="48">
        <f t="shared" si="1"/>
        <v>43</v>
      </c>
      <c r="G46" s="48">
        <f t="shared" si="4"/>
        <v>-4.0534098661737517E-4</v>
      </c>
      <c r="K46" s="48">
        <f t="shared" si="5"/>
        <v>-4.0534098661737517E-4</v>
      </c>
      <c r="O46" s="48">
        <f t="shared" ca="1" si="2"/>
        <v>-7.7571495344632769E-4</v>
      </c>
      <c r="Q46" s="72">
        <f t="shared" si="3"/>
        <v>43202.206299999998</v>
      </c>
    </row>
    <row r="47" spans="1:40" s="48" customFormat="1" ht="12.95" customHeight="1" x14ac:dyDescent="0.2">
      <c r="A47" s="101" t="s">
        <v>95</v>
      </c>
      <c r="B47" s="102" t="s">
        <v>46</v>
      </c>
      <c r="C47" s="103">
        <v>58220.706383999997</v>
      </c>
      <c r="D47" s="103">
        <v>1.6899999999999999E-4</v>
      </c>
      <c r="E47" s="48">
        <f t="shared" si="0"/>
        <v>42.999763548704649</v>
      </c>
      <c r="F47" s="48">
        <f t="shared" si="1"/>
        <v>43</v>
      </c>
      <c r="G47" s="48">
        <f t="shared" si="4"/>
        <v>-3.2134098728420213E-4</v>
      </c>
      <c r="K47" s="48">
        <f t="shared" si="5"/>
        <v>-3.2134098728420213E-4</v>
      </c>
      <c r="O47" s="48">
        <f t="shared" ca="1" si="2"/>
        <v>-7.7571495344632769E-4</v>
      </c>
      <c r="Q47" s="72">
        <f t="shared" si="3"/>
        <v>43202.206383999997</v>
      </c>
    </row>
    <row r="48" spans="1:40" s="48" customFormat="1" ht="12.95" customHeight="1" x14ac:dyDescent="0.2">
      <c r="A48" s="78" t="s">
        <v>90</v>
      </c>
      <c r="B48" s="80" t="s">
        <v>55</v>
      </c>
      <c r="C48" s="76">
        <v>58222.7451</v>
      </c>
      <c r="D48" s="76">
        <v>2.0000000000000001E-4</v>
      </c>
      <c r="E48" s="48">
        <f t="shared" si="0"/>
        <v>44.499905335943161</v>
      </c>
      <c r="F48" s="48">
        <f t="shared" si="1"/>
        <v>44.5</v>
      </c>
      <c r="G48" s="48">
        <f t="shared" si="4"/>
        <v>-1.28649924590718E-4</v>
      </c>
      <c r="K48" s="48">
        <f t="shared" si="5"/>
        <v>-1.28649924590718E-4</v>
      </c>
      <c r="O48" s="48">
        <f t="shared" ca="1" si="2"/>
        <v>-7.7614425872593704E-4</v>
      </c>
      <c r="Q48" s="72">
        <f t="shared" si="3"/>
        <v>43204.2451</v>
      </c>
    </row>
    <row r="49" spans="1:17" s="48" customFormat="1" ht="12.95" customHeight="1" x14ac:dyDescent="0.2">
      <c r="A49" s="78" t="s">
        <v>90</v>
      </c>
      <c r="B49" s="80" t="s">
        <v>46</v>
      </c>
      <c r="C49" s="76">
        <v>58254.681900000003</v>
      </c>
      <c r="D49" s="76">
        <v>2.0000000000000001E-4</v>
      </c>
      <c r="E49" s="48">
        <f t="shared" si="0"/>
        <v>67.999857379591745</v>
      </c>
      <c r="F49" s="48">
        <f t="shared" si="1"/>
        <v>68</v>
      </c>
      <c r="G49" s="48">
        <f t="shared" si="4"/>
        <v>-1.9382335449336097E-4</v>
      </c>
      <c r="K49" s="48">
        <f t="shared" si="5"/>
        <v>-1.9382335449336097E-4</v>
      </c>
      <c r="O49" s="48">
        <f t="shared" ca="1" si="2"/>
        <v>-7.828700414398178E-4</v>
      </c>
      <c r="Q49" s="72">
        <f t="shared" si="3"/>
        <v>43236.181900000003</v>
      </c>
    </row>
    <row r="50" spans="1:17" s="48" customFormat="1" ht="12.95" customHeight="1" x14ac:dyDescent="0.2">
      <c r="A50" s="101" t="s">
        <v>94</v>
      </c>
      <c r="B50" s="102" t="s">
        <v>46</v>
      </c>
      <c r="C50" s="103">
        <v>58516.292300000001</v>
      </c>
      <c r="D50" s="103" t="s">
        <v>64</v>
      </c>
      <c r="E50" s="48">
        <f t="shared" si="0"/>
        <v>260.49979018810944</v>
      </c>
      <c r="F50" s="48">
        <f t="shared" si="1"/>
        <v>260.5</v>
      </c>
      <c r="G50" s="48">
        <f t="shared" si="4"/>
        <v>-2.851376193575561E-4</v>
      </c>
      <c r="K50" s="48">
        <f t="shared" si="5"/>
        <v>-2.851376193575561E-4</v>
      </c>
      <c r="O50" s="48">
        <f t="shared" ca="1" si="2"/>
        <v>-8.3796421898969201E-4</v>
      </c>
      <c r="Q50" s="72">
        <f t="shared" si="3"/>
        <v>43497.792300000001</v>
      </c>
    </row>
    <row r="51" spans="1:17" s="48" customFormat="1" ht="12.95" customHeight="1" x14ac:dyDescent="0.2">
      <c r="A51" s="78" t="s">
        <v>91</v>
      </c>
      <c r="B51" s="80" t="s">
        <v>46</v>
      </c>
      <c r="C51" s="71">
        <v>58538.715600000003</v>
      </c>
      <c r="D51" s="71">
        <v>5.0000000000000001E-4</v>
      </c>
      <c r="E51" s="48">
        <f t="shared" si="0"/>
        <v>276.99945435798071</v>
      </c>
      <c r="F51" s="48">
        <f t="shared" si="1"/>
        <v>277</v>
      </c>
      <c r="G51" s="48">
        <f t="shared" si="4"/>
        <v>-7.4153597961412743E-4</v>
      </c>
      <c r="K51" s="48">
        <f t="shared" si="5"/>
        <v>-7.4153597961412743E-4</v>
      </c>
      <c r="O51" s="48">
        <f t="shared" ca="1" si="2"/>
        <v>-8.4268657706539551E-4</v>
      </c>
      <c r="Q51" s="72">
        <f t="shared" si="3"/>
        <v>43520.215600000003</v>
      </c>
    </row>
    <row r="52" spans="1:17" s="48" customFormat="1" ht="12.95" customHeight="1" x14ac:dyDescent="0.2">
      <c r="A52" s="78" t="s">
        <v>91</v>
      </c>
      <c r="B52" s="80" t="s">
        <v>46</v>
      </c>
      <c r="C52" s="71">
        <v>58565.896205519311</v>
      </c>
      <c r="D52" s="71">
        <v>2.9999999999999997E-4</v>
      </c>
      <c r="E52" s="48">
        <f t="shared" si="0"/>
        <v>296.99967123071099</v>
      </c>
      <c r="F52" s="48">
        <f t="shared" si="1"/>
        <v>297</v>
      </c>
      <c r="G52" s="48">
        <f t="shared" si="4"/>
        <v>-4.4680257269646972E-4</v>
      </c>
      <c r="K52" s="48">
        <f t="shared" si="5"/>
        <v>-4.4680257269646972E-4</v>
      </c>
      <c r="O52" s="48">
        <f t="shared" ca="1" si="2"/>
        <v>-8.4841064746018764E-4</v>
      </c>
      <c r="Q52" s="72">
        <f t="shared" si="3"/>
        <v>43547.396205519311</v>
      </c>
    </row>
    <row r="53" spans="1:17" s="48" customFormat="1" ht="12.95" customHeight="1" x14ac:dyDescent="0.2">
      <c r="A53" s="44" t="s">
        <v>96</v>
      </c>
      <c r="B53" s="45" t="s">
        <v>46</v>
      </c>
      <c r="C53" s="46">
        <v>59258.308000000194</v>
      </c>
      <c r="D53" s="44">
        <v>5.0000000000000001E-4</v>
      </c>
      <c r="E53" s="48">
        <f t="shared" si="0"/>
        <v>806.49479800470829</v>
      </c>
      <c r="F53" s="48">
        <f t="shared" si="1"/>
        <v>806.5</v>
      </c>
      <c r="G53" s="48">
        <f t="shared" si="4"/>
        <v>-7.0695924368919805E-3</v>
      </c>
      <c r="K53" s="48">
        <f t="shared" si="5"/>
        <v>-7.0695924368919805E-3</v>
      </c>
      <c r="O53" s="48">
        <f t="shared" ca="1" si="2"/>
        <v>-9.9423134076751679E-4</v>
      </c>
      <c r="Q53" s="72">
        <f t="shared" si="3"/>
        <v>44239.808000000194</v>
      </c>
    </row>
    <row r="54" spans="1:17" s="48" customFormat="1" ht="12.95" customHeight="1" x14ac:dyDescent="0.2">
      <c r="A54" s="44" t="s">
        <v>97</v>
      </c>
      <c r="B54" s="45" t="s">
        <v>46</v>
      </c>
      <c r="C54" s="46">
        <v>59267.148599999957</v>
      </c>
      <c r="D54" s="44"/>
      <c r="E54" s="48">
        <f t="shared" si="0"/>
        <v>812.99994805203585</v>
      </c>
      <c r="F54" s="48">
        <f t="shared" si="1"/>
        <v>813</v>
      </c>
      <c r="G54" s="48">
        <f t="shared" si="4"/>
        <v>-7.059809286147356E-5</v>
      </c>
      <c r="K54" s="48">
        <f t="shared" si="5"/>
        <v>-7.059809286147356E-5</v>
      </c>
      <c r="O54" s="48">
        <f t="shared" ca="1" si="2"/>
        <v>-9.9609166364582422E-4</v>
      </c>
      <c r="Q54" s="72">
        <f t="shared" si="3"/>
        <v>44248.648599999957</v>
      </c>
    </row>
    <row r="55" spans="1:17" s="48" customFormat="1" ht="12.95" customHeight="1" x14ac:dyDescent="0.2">
      <c r="A55" s="44" t="s">
        <v>98</v>
      </c>
      <c r="B55" s="45" t="s">
        <v>46</v>
      </c>
      <c r="C55" s="46">
        <v>59274.621299999999</v>
      </c>
      <c r="D55" s="44">
        <v>8.9999999999999998E-4</v>
      </c>
      <c r="E55" s="48">
        <f t="shared" si="0"/>
        <v>818.49856067564076</v>
      </c>
      <c r="F55" s="48">
        <f t="shared" si="1"/>
        <v>818.5</v>
      </c>
      <c r="G55" s="48">
        <f t="shared" si="4"/>
        <v>-1.9560641667339951E-3</v>
      </c>
      <c r="K55" s="48">
        <f t="shared" si="5"/>
        <v>-1.9560641667339951E-3</v>
      </c>
      <c r="O55" s="48">
        <f t="shared" ca="1" si="2"/>
        <v>-9.9766578300439202E-4</v>
      </c>
      <c r="Q55" s="72">
        <f t="shared" si="3"/>
        <v>44256.121299999999</v>
      </c>
    </row>
    <row r="56" spans="1:17" s="48" customFormat="1" ht="12.95" customHeight="1" x14ac:dyDescent="0.2">
      <c r="A56" s="44" t="s">
        <v>99</v>
      </c>
      <c r="B56" s="45" t="s">
        <v>46</v>
      </c>
      <c r="C56" s="46">
        <v>59621.851900000001</v>
      </c>
      <c r="D56" s="44">
        <v>1E-4</v>
      </c>
      <c r="E56" s="48">
        <f t="shared" si="0"/>
        <v>1074.0001277733645</v>
      </c>
      <c r="F56" s="48">
        <f t="shared" si="1"/>
        <v>1074</v>
      </c>
      <c r="G56" s="48">
        <f t="shared" si="4"/>
        <v>1.7364598897984251E-4</v>
      </c>
      <c r="K56" s="48">
        <f t="shared" si="5"/>
        <v>1.7364598897984251E-4</v>
      </c>
      <c r="O56" s="48">
        <f t="shared" ca="1" si="2"/>
        <v>-1.0707907822978613E-3</v>
      </c>
      <c r="Q56" s="72">
        <f t="shared" si="3"/>
        <v>44603.351900000001</v>
      </c>
    </row>
    <row r="57" spans="1:17" s="48" customFormat="1" ht="12.95" customHeight="1" x14ac:dyDescent="0.2">
      <c r="A57" s="47" t="s">
        <v>100</v>
      </c>
      <c r="B57" s="104" t="s">
        <v>46</v>
      </c>
      <c r="C57" s="105">
        <v>59632.723400000003</v>
      </c>
      <c r="D57" s="106">
        <v>2.9999999999999997E-4</v>
      </c>
      <c r="E57" s="48">
        <f t="shared" ref="E57" si="6">+(C57-C$7)/C$8</f>
        <v>1081.9996683861539</v>
      </c>
      <c r="F57" s="48">
        <f t="shared" si="1"/>
        <v>1082</v>
      </c>
      <c r="G57" s="48">
        <f t="shared" ref="G57" si="7">+C57-(C$7+F57*C$8)</f>
        <v>-4.5066836901241913E-4</v>
      </c>
      <c r="K57" s="48">
        <f t="shared" ref="K57" si="8">+G57</f>
        <v>-4.5066836901241913E-4</v>
      </c>
      <c r="O57" s="48">
        <f t="shared" ref="O57" ca="1" si="9">+C$11+C$12*$F57</f>
        <v>-1.0730804104557782E-3</v>
      </c>
      <c r="Q57" s="72">
        <f t="shared" ref="Q57" si="10">+C57-15018.5</f>
        <v>44614.223400000003</v>
      </c>
    </row>
    <row r="58" spans="1:17" s="48" customFormat="1" ht="12.95" customHeight="1" x14ac:dyDescent="0.2">
      <c r="C58" s="71"/>
      <c r="D58" s="71"/>
    </row>
    <row r="59" spans="1:17" s="48" customFormat="1" ht="12.95" customHeight="1" x14ac:dyDescent="0.2">
      <c r="C59" s="71"/>
      <c r="D59" s="71"/>
    </row>
    <row r="60" spans="1:17" s="48" customFormat="1" ht="12.95" customHeight="1" x14ac:dyDescent="0.2">
      <c r="C60" s="71"/>
      <c r="D60" s="71"/>
    </row>
    <row r="61" spans="1:17" s="48" customFormat="1" ht="12.95" customHeight="1" x14ac:dyDescent="0.2">
      <c r="C61" s="71"/>
      <c r="D61" s="71"/>
    </row>
    <row r="62" spans="1:17" s="48" customFormat="1" ht="12.95" customHeight="1" x14ac:dyDescent="0.2">
      <c r="C62" s="71"/>
      <c r="D62" s="71"/>
    </row>
    <row r="63" spans="1:17" s="48" customFormat="1" ht="12.95" customHeight="1" x14ac:dyDescent="0.2">
      <c r="C63" s="71"/>
      <c r="D63" s="71"/>
    </row>
    <row r="64" spans="1:17" s="48" customFormat="1" ht="12.95" customHeight="1" x14ac:dyDescent="0.2">
      <c r="C64" s="71"/>
      <c r="D64" s="71"/>
    </row>
    <row r="65" spans="3:4" s="48" customFormat="1" ht="12.95" customHeight="1" x14ac:dyDescent="0.2">
      <c r="C65" s="71"/>
      <c r="D65" s="71"/>
    </row>
    <row r="66" spans="3:4" s="48" customFormat="1" ht="12.95" customHeight="1" x14ac:dyDescent="0.2">
      <c r="C66" s="71"/>
      <c r="D66" s="71"/>
    </row>
    <row r="67" spans="3:4" s="48" customFormat="1" ht="12.95" customHeight="1" x14ac:dyDescent="0.2">
      <c r="C67" s="71"/>
      <c r="D67" s="71"/>
    </row>
    <row r="68" spans="3:4" s="48" customFormat="1" ht="12.95" customHeight="1" x14ac:dyDescent="0.2">
      <c r="C68" s="71"/>
      <c r="D68" s="71"/>
    </row>
    <row r="69" spans="3:4" s="48" customFormat="1" ht="12.95" customHeight="1" x14ac:dyDescent="0.2">
      <c r="C69" s="71"/>
      <c r="D69" s="71"/>
    </row>
    <row r="70" spans="3:4" s="48" customFormat="1" ht="12.95" customHeight="1" x14ac:dyDescent="0.2">
      <c r="C70" s="71"/>
      <c r="D70" s="71"/>
    </row>
    <row r="71" spans="3:4" s="48" customFormat="1" ht="12.95" customHeight="1" x14ac:dyDescent="0.2">
      <c r="C71" s="71"/>
      <c r="D71" s="71"/>
    </row>
    <row r="72" spans="3:4" s="48" customFormat="1" ht="12.95" customHeight="1" x14ac:dyDescent="0.2">
      <c r="C72" s="71"/>
      <c r="D72" s="71"/>
    </row>
    <row r="73" spans="3:4" s="48" customFormat="1" ht="12.95" customHeight="1" x14ac:dyDescent="0.2">
      <c r="C73" s="71"/>
      <c r="D73" s="71"/>
    </row>
    <row r="74" spans="3:4" s="48" customFormat="1" ht="12.95" customHeight="1" x14ac:dyDescent="0.2">
      <c r="C74" s="71"/>
      <c r="D74" s="71"/>
    </row>
    <row r="75" spans="3:4" s="48" customFormat="1" ht="12.95" customHeight="1" x14ac:dyDescent="0.2">
      <c r="C75" s="71"/>
      <c r="D75" s="71"/>
    </row>
    <row r="76" spans="3:4" s="48" customFormat="1" ht="12.95" customHeight="1" x14ac:dyDescent="0.2">
      <c r="C76" s="71"/>
      <c r="D76" s="71"/>
    </row>
    <row r="77" spans="3:4" s="48" customFormat="1" ht="12.95" customHeight="1" x14ac:dyDescent="0.2">
      <c r="C77" s="71"/>
      <c r="D77" s="71"/>
    </row>
    <row r="78" spans="3:4" s="48" customFormat="1" ht="12.95" customHeight="1" x14ac:dyDescent="0.2">
      <c r="C78" s="71"/>
      <c r="D78" s="71"/>
    </row>
    <row r="79" spans="3:4" s="48" customFormat="1" ht="12.95" customHeight="1" x14ac:dyDescent="0.2">
      <c r="C79" s="71"/>
      <c r="D79" s="71"/>
    </row>
    <row r="80" spans="3:4" s="48" customFormat="1" ht="12.95" customHeight="1" x14ac:dyDescent="0.2">
      <c r="C80" s="71"/>
      <c r="D80" s="71"/>
    </row>
    <row r="81" spans="3:4" s="48" customFormat="1" ht="12.95" customHeight="1" x14ac:dyDescent="0.2">
      <c r="C81" s="71"/>
      <c r="D81" s="71"/>
    </row>
    <row r="82" spans="3:4" s="48" customFormat="1" ht="12.95" customHeight="1" x14ac:dyDescent="0.2">
      <c r="C82" s="71"/>
      <c r="D82" s="71"/>
    </row>
    <row r="83" spans="3:4" s="48" customFormat="1" ht="12.95" customHeight="1" x14ac:dyDescent="0.2">
      <c r="C83" s="71"/>
      <c r="D83" s="71"/>
    </row>
    <row r="84" spans="3:4" s="48" customFormat="1" ht="12.95" customHeight="1" x14ac:dyDescent="0.2">
      <c r="C84" s="71"/>
      <c r="D84" s="71"/>
    </row>
    <row r="85" spans="3:4" s="48" customFormat="1" ht="12.95" customHeight="1" x14ac:dyDescent="0.2">
      <c r="C85" s="71"/>
      <c r="D85" s="71"/>
    </row>
    <row r="86" spans="3:4" s="48" customFormat="1" ht="12.95" customHeight="1" x14ac:dyDescent="0.2">
      <c r="C86" s="71"/>
      <c r="D86" s="71"/>
    </row>
    <row r="87" spans="3:4" s="48" customFormat="1" ht="12.95" customHeight="1" x14ac:dyDescent="0.2">
      <c r="C87" s="71"/>
      <c r="D87" s="71"/>
    </row>
    <row r="88" spans="3:4" s="48" customFormat="1" ht="12.95" customHeight="1" x14ac:dyDescent="0.2">
      <c r="C88" s="71"/>
      <c r="D88" s="71"/>
    </row>
    <row r="89" spans="3:4" s="48" customFormat="1" ht="12.95" customHeight="1" x14ac:dyDescent="0.2">
      <c r="C89" s="71"/>
      <c r="D89" s="71"/>
    </row>
    <row r="90" spans="3:4" s="48" customFormat="1" ht="12.95" customHeight="1" x14ac:dyDescent="0.2">
      <c r="C90" s="71"/>
      <c r="D90" s="71"/>
    </row>
    <row r="91" spans="3:4" s="48" customFormat="1" ht="12.95" customHeight="1" x14ac:dyDescent="0.2">
      <c r="C91" s="71"/>
      <c r="D91" s="71"/>
    </row>
    <row r="92" spans="3:4" s="48" customFormat="1" ht="12.95" customHeight="1" x14ac:dyDescent="0.2">
      <c r="C92" s="71"/>
      <c r="D92" s="71"/>
    </row>
    <row r="93" spans="3:4" s="48" customFormat="1" ht="12.95" customHeight="1" x14ac:dyDescent="0.2">
      <c r="C93" s="71"/>
      <c r="D93" s="71"/>
    </row>
    <row r="94" spans="3:4" s="48" customFormat="1" ht="12.95" customHeight="1" x14ac:dyDescent="0.2">
      <c r="C94" s="71"/>
      <c r="D94" s="71"/>
    </row>
    <row r="95" spans="3:4" s="48" customFormat="1" ht="12.95" customHeight="1" x14ac:dyDescent="0.2">
      <c r="C95" s="71"/>
      <c r="D95" s="71"/>
    </row>
    <row r="96" spans="3:4" s="48" customFormat="1" ht="12.95" customHeight="1" x14ac:dyDescent="0.2">
      <c r="C96" s="71"/>
      <c r="D96" s="71"/>
    </row>
    <row r="97" spans="3:4" s="48" customFormat="1" ht="12.95" customHeight="1" x14ac:dyDescent="0.2">
      <c r="C97" s="71"/>
      <c r="D97" s="71"/>
    </row>
    <row r="98" spans="3:4" s="48" customFormat="1" ht="12.95" customHeight="1" x14ac:dyDescent="0.2">
      <c r="C98" s="71"/>
      <c r="D98" s="71"/>
    </row>
    <row r="99" spans="3:4" s="48" customFormat="1" ht="12.95" customHeight="1" x14ac:dyDescent="0.2">
      <c r="C99" s="71"/>
      <c r="D99" s="71"/>
    </row>
    <row r="100" spans="3:4" s="48" customFormat="1" ht="12.95" customHeight="1" x14ac:dyDescent="0.2">
      <c r="C100" s="71"/>
      <c r="D100" s="71"/>
    </row>
    <row r="101" spans="3:4" s="48" customFormat="1" ht="12.95" customHeight="1" x14ac:dyDescent="0.2">
      <c r="C101" s="71"/>
      <c r="D101" s="71"/>
    </row>
    <row r="102" spans="3:4" s="48" customFormat="1" ht="12.95" customHeight="1" x14ac:dyDescent="0.2">
      <c r="C102" s="71"/>
      <c r="D102" s="71"/>
    </row>
    <row r="103" spans="3:4" s="48" customFormat="1" ht="12.95" customHeight="1" x14ac:dyDescent="0.2">
      <c r="C103" s="71"/>
      <c r="D103" s="71"/>
    </row>
    <row r="104" spans="3:4" s="48" customFormat="1" ht="12.95" customHeight="1" x14ac:dyDescent="0.2">
      <c r="C104" s="71"/>
      <c r="D104" s="71"/>
    </row>
    <row r="105" spans="3:4" s="48" customFormat="1" ht="12.95" customHeight="1" x14ac:dyDescent="0.2">
      <c r="C105" s="71"/>
      <c r="D105" s="71"/>
    </row>
    <row r="106" spans="3:4" s="48" customFormat="1" ht="12.95" customHeight="1" x14ac:dyDescent="0.2">
      <c r="C106" s="71"/>
      <c r="D106" s="71"/>
    </row>
    <row r="107" spans="3:4" s="48" customFormat="1" ht="12.95" customHeight="1" x14ac:dyDescent="0.2">
      <c r="C107" s="71"/>
      <c r="D107" s="71"/>
    </row>
    <row r="108" spans="3:4" s="48" customFormat="1" ht="12.95" customHeight="1" x14ac:dyDescent="0.2">
      <c r="C108" s="71"/>
      <c r="D108" s="71"/>
    </row>
    <row r="109" spans="3:4" s="48" customFormat="1" ht="12.95" customHeight="1" x14ac:dyDescent="0.2">
      <c r="C109" s="71"/>
      <c r="D109" s="71"/>
    </row>
    <row r="110" spans="3:4" s="48" customFormat="1" ht="12.95" customHeight="1" x14ac:dyDescent="0.2">
      <c r="C110" s="71"/>
      <c r="D110" s="71"/>
    </row>
    <row r="111" spans="3:4" s="48" customFormat="1" ht="12.95" customHeight="1" x14ac:dyDescent="0.2">
      <c r="C111" s="71"/>
      <c r="D111" s="71"/>
    </row>
    <row r="112" spans="3:4" s="48" customFormat="1" ht="12.95" customHeight="1" x14ac:dyDescent="0.2">
      <c r="C112" s="71"/>
      <c r="D112" s="71"/>
    </row>
    <row r="113" spans="3:4" s="48" customFormat="1" ht="12.95" customHeight="1" x14ac:dyDescent="0.2">
      <c r="C113" s="71"/>
      <c r="D113" s="71"/>
    </row>
    <row r="114" spans="3:4" s="48" customFormat="1" ht="12.95" customHeight="1" x14ac:dyDescent="0.2">
      <c r="C114" s="71"/>
      <c r="D114" s="71"/>
    </row>
    <row r="115" spans="3:4" s="48" customFormat="1" ht="12.95" customHeight="1" x14ac:dyDescent="0.2">
      <c r="C115" s="71"/>
      <c r="D115" s="71"/>
    </row>
    <row r="116" spans="3:4" s="48" customFormat="1" ht="12.95" customHeight="1" x14ac:dyDescent="0.2">
      <c r="C116" s="71"/>
      <c r="D116" s="71"/>
    </row>
    <row r="117" spans="3:4" s="48" customFormat="1" ht="12.95" customHeight="1" x14ac:dyDescent="0.2">
      <c r="C117" s="71"/>
      <c r="D117" s="71"/>
    </row>
    <row r="118" spans="3:4" s="48" customFormat="1" ht="12.95" customHeight="1" x14ac:dyDescent="0.2">
      <c r="C118" s="71"/>
      <c r="D118" s="71"/>
    </row>
    <row r="119" spans="3:4" s="48" customFormat="1" ht="12.95" customHeight="1" x14ac:dyDescent="0.2">
      <c r="C119" s="71"/>
      <c r="D119" s="71"/>
    </row>
    <row r="120" spans="3:4" s="48" customFormat="1" ht="12.95" customHeight="1" x14ac:dyDescent="0.2">
      <c r="C120" s="71"/>
      <c r="D120" s="71"/>
    </row>
    <row r="121" spans="3:4" s="48" customFormat="1" ht="12.95" customHeight="1" x14ac:dyDescent="0.2">
      <c r="C121" s="71"/>
      <c r="D121" s="71"/>
    </row>
    <row r="122" spans="3:4" s="48" customFormat="1" ht="12.95" customHeight="1" x14ac:dyDescent="0.2">
      <c r="C122" s="71"/>
      <c r="D122" s="71"/>
    </row>
    <row r="123" spans="3:4" s="48" customFormat="1" ht="12.95" customHeight="1" x14ac:dyDescent="0.2">
      <c r="C123" s="71"/>
      <c r="D123" s="71"/>
    </row>
    <row r="124" spans="3:4" s="48" customFormat="1" ht="12.95" customHeight="1" x14ac:dyDescent="0.2">
      <c r="C124" s="71"/>
      <c r="D124" s="71"/>
    </row>
    <row r="125" spans="3:4" s="48" customFormat="1" ht="12.95" customHeight="1" x14ac:dyDescent="0.2">
      <c r="C125" s="71"/>
      <c r="D125" s="71"/>
    </row>
    <row r="126" spans="3:4" s="48" customFormat="1" ht="12.95" customHeight="1" x14ac:dyDescent="0.2">
      <c r="C126" s="71"/>
      <c r="D126" s="71"/>
    </row>
    <row r="127" spans="3:4" s="48" customFormat="1" ht="12.95" customHeight="1" x14ac:dyDescent="0.2">
      <c r="C127" s="71"/>
      <c r="D127" s="71"/>
    </row>
    <row r="128" spans="3:4" s="48" customFormat="1" ht="12.95" customHeight="1" x14ac:dyDescent="0.2">
      <c r="C128" s="71"/>
      <c r="D128" s="71"/>
    </row>
    <row r="129" spans="3:4" s="48" customFormat="1" ht="12.95" customHeight="1" x14ac:dyDescent="0.2">
      <c r="C129" s="71"/>
      <c r="D129" s="71"/>
    </row>
    <row r="130" spans="3:4" s="48" customFormat="1" ht="12.95" customHeight="1" x14ac:dyDescent="0.2">
      <c r="C130" s="71"/>
      <c r="D130" s="71"/>
    </row>
    <row r="131" spans="3:4" s="48" customFormat="1" ht="12.95" customHeight="1" x14ac:dyDescent="0.2">
      <c r="C131" s="71"/>
      <c r="D131" s="71"/>
    </row>
    <row r="132" spans="3:4" s="48" customFormat="1" ht="12.95" customHeight="1" x14ac:dyDescent="0.2">
      <c r="C132" s="71"/>
      <c r="D132" s="71"/>
    </row>
    <row r="133" spans="3:4" s="48" customFormat="1" ht="12.95" customHeight="1" x14ac:dyDescent="0.2">
      <c r="C133" s="71"/>
      <c r="D133" s="71"/>
    </row>
    <row r="134" spans="3:4" s="48" customFormat="1" ht="12.95" customHeight="1" x14ac:dyDescent="0.2">
      <c r="C134" s="71"/>
      <c r="D134" s="71"/>
    </row>
    <row r="135" spans="3:4" s="48" customFormat="1" ht="12.95" customHeight="1" x14ac:dyDescent="0.2">
      <c r="C135" s="71"/>
      <c r="D135" s="71"/>
    </row>
    <row r="136" spans="3:4" s="48" customFormat="1" ht="12.95" customHeight="1" x14ac:dyDescent="0.2">
      <c r="C136" s="71"/>
      <c r="D136" s="71"/>
    </row>
    <row r="137" spans="3:4" s="48" customFormat="1" ht="12.95" customHeight="1" x14ac:dyDescent="0.2">
      <c r="C137" s="71"/>
      <c r="D137" s="71"/>
    </row>
    <row r="138" spans="3:4" s="48" customFormat="1" ht="12.95" customHeight="1" x14ac:dyDescent="0.2">
      <c r="C138" s="71"/>
      <c r="D138" s="71"/>
    </row>
    <row r="139" spans="3:4" s="48" customFormat="1" ht="12.95" customHeight="1" x14ac:dyDescent="0.2">
      <c r="C139" s="71"/>
      <c r="D139" s="71"/>
    </row>
    <row r="140" spans="3:4" s="48" customFormat="1" ht="12.95" customHeight="1" x14ac:dyDescent="0.2">
      <c r="C140" s="71"/>
      <c r="D140" s="71"/>
    </row>
    <row r="141" spans="3:4" s="48" customFormat="1" ht="12.95" customHeight="1" x14ac:dyDescent="0.2">
      <c r="C141" s="71"/>
      <c r="D141" s="71"/>
    </row>
    <row r="142" spans="3:4" s="48" customFormat="1" ht="12.95" customHeight="1" x14ac:dyDescent="0.2">
      <c r="C142" s="71"/>
      <c r="D142" s="71"/>
    </row>
    <row r="143" spans="3:4" s="48" customFormat="1" ht="12.95" customHeight="1" x14ac:dyDescent="0.2">
      <c r="C143" s="71"/>
      <c r="D143" s="71"/>
    </row>
    <row r="144" spans="3:4" s="48" customFormat="1" ht="12.95" customHeight="1" x14ac:dyDescent="0.2">
      <c r="C144" s="71"/>
      <c r="D144" s="71"/>
    </row>
    <row r="145" spans="3:4" s="48" customFormat="1" ht="12.95" customHeight="1" x14ac:dyDescent="0.2">
      <c r="C145" s="71"/>
      <c r="D145" s="71"/>
    </row>
    <row r="146" spans="3:4" s="48" customFormat="1" ht="12.95" customHeight="1" x14ac:dyDescent="0.2">
      <c r="C146" s="71"/>
      <c r="D146" s="71"/>
    </row>
    <row r="147" spans="3:4" s="48" customFormat="1" ht="12.95" customHeight="1" x14ac:dyDescent="0.2">
      <c r="C147" s="71"/>
      <c r="D147" s="71"/>
    </row>
    <row r="148" spans="3:4" s="48" customFormat="1" ht="12.95" customHeight="1" x14ac:dyDescent="0.2">
      <c r="C148" s="71"/>
      <c r="D148" s="71"/>
    </row>
    <row r="149" spans="3:4" s="48" customFormat="1" ht="12.95" customHeight="1" x14ac:dyDescent="0.2">
      <c r="C149" s="71"/>
      <c r="D149" s="71"/>
    </row>
    <row r="150" spans="3:4" s="48" customFormat="1" ht="12.95" customHeight="1" x14ac:dyDescent="0.2">
      <c r="C150" s="71"/>
      <c r="D150" s="71"/>
    </row>
    <row r="151" spans="3:4" s="48" customFormat="1" ht="12.95" customHeight="1" x14ac:dyDescent="0.2">
      <c r="C151" s="71"/>
      <c r="D151" s="71"/>
    </row>
    <row r="152" spans="3:4" s="48" customFormat="1" ht="12.95" customHeight="1" x14ac:dyDescent="0.2">
      <c r="C152" s="71"/>
      <c r="D152" s="71"/>
    </row>
    <row r="153" spans="3:4" s="48" customFormat="1" ht="12.95" customHeight="1" x14ac:dyDescent="0.2">
      <c r="C153" s="71"/>
      <c r="D153" s="71"/>
    </row>
    <row r="154" spans="3:4" s="48" customFormat="1" ht="12.95" customHeight="1" x14ac:dyDescent="0.2">
      <c r="C154" s="71"/>
      <c r="D154" s="71"/>
    </row>
    <row r="155" spans="3:4" s="48" customFormat="1" ht="12.95" customHeight="1" x14ac:dyDescent="0.2">
      <c r="C155" s="71"/>
      <c r="D155" s="71"/>
    </row>
    <row r="156" spans="3:4" s="48" customFormat="1" ht="12.95" customHeight="1" x14ac:dyDescent="0.2">
      <c r="C156" s="71"/>
      <c r="D156" s="71"/>
    </row>
    <row r="157" spans="3:4" s="48" customFormat="1" ht="12.95" customHeight="1" x14ac:dyDescent="0.2">
      <c r="C157" s="71"/>
      <c r="D157" s="71"/>
    </row>
    <row r="158" spans="3:4" s="48" customFormat="1" ht="12.95" customHeight="1" x14ac:dyDescent="0.2">
      <c r="C158" s="71"/>
      <c r="D158" s="71"/>
    </row>
    <row r="159" spans="3:4" s="48" customFormat="1" ht="12.95" customHeight="1" x14ac:dyDescent="0.2">
      <c r="C159" s="71"/>
      <c r="D159" s="71"/>
    </row>
    <row r="160" spans="3:4" s="48" customFormat="1" ht="12.95" customHeight="1" x14ac:dyDescent="0.2">
      <c r="C160" s="71"/>
      <c r="D160" s="71"/>
    </row>
    <row r="161" spans="3:4" s="48" customFormat="1" ht="12.95" customHeight="1" x14ac:dyDescent="0.2">
      <c r="C161" s="71"/>
      <c r="D161" s="71"/>
    </row>
    <row r="162" spans="3:4" s="48" customFormat="1" ht="12.95" customHeight="1" x14ac:dyDescent="0.2">
      <c r="C162" s="71"/>
      <c r="D162" s="71"/>
    </row>
    <row r="163" spans="3:4" s="48" customFormat="1" ht="12.95" customHeight="1" x14ac:dyDescent="0.2">
      <c r="C163" s="71"/>
      <c r="D163" s="71"/>
    </row>
    <row r="164" spans="3:4" s="48" customFormat="1" ht="12.95" customHeight="1" x14ac:dyDescent="0.2">
      <c r="C164" s="71"/>
      <c r="D164" s="71"/>
    </row>
    <row r="165" spans="3:4" s="48" customFormat="1" ht="12.95" customHeight="1" x14ac:dyDescent="0.2">
      <c r="C165" s="71"/>
      <c r="D165" s="71"/>
    </row>
    <row r="166" spans="3:4" s="48" customFormat="1" ht="12.95" customHeight="1" x14ac:dyDescent="0.2">
      <c r="C166" s="71"/>
      <c r="D166" s="71"/>
    </row>
    <row r="167" spans="3:4" s="48" customFormat="1" ht="12.95" customHeight="1" x14ac:dyDescent="0.2">
      <c r="C167" s="71"/>
      <c r="D167" s="71"/>
    </row>
    <row r="168" spans="3:4" s="48" customFormat="1" ht="12.95" customHeight="1" x14ac:dyDescent="0.2">
      <c r="C168" s="71"/>
      <c r="D168" s="71"/>
    </row>
    <row r="169" spans="3:4" s="48" customFormat="1" ht="12.95" customHeight="1" x14ac:dyDescent="0.2">
      <c r="C169" s="71"/>
      <c r="D169" s="71"/>
    </row>
    <row r="170" spans="3:4" s="48" customFormat="1" ht="12.95" customHeight="1" x14ac:dyDescent="0.2">
      <c r="C170" s="71"/>
      <c r="D170" s="71"/>
    </row>
    <row r="171" spans="3:4" s="48" customFormat="1" ht="12.95" customHeight="1" x14ac:dyDescent="0.2">
      <c r="C171" s="71"/>
      <c r="D171" s="71"/>
    </row>
    <row r="172" spans="3:4" s="48" customFormat="1" ht="12.95" customHeight="1" x14ac:dyDescent="0.2">
      <c r="C172" s="71"/>
      <c r="D172" s="71"/>
    </row>
    <row r="173" spans="3:4" s="48" customFormat="1" ht="12.95" customHeight="1" x14ac:dyDescent="0.2">
      <c r="C173" s="71"/>
      <c r="D173" s="71"/>
    </row>
    <row r="174" spans="3:4" s="48" customFormat="1" ht="12.95" customHeight="1" x14ac:dyDescent="0.2">
      <c r="C174" s="71"/>
      <c r="D174" s="71"/>
    </row>
    <row r="175" spans="3:4" s="48" customFormat="1" ht="12.95" customHeight="1" x14ac:dyDescent="0.2">
      <c r="C175" s="71"/>
      <c r="D175" s="71"/>
    </row>
    <row r="176" spans="3:4" s="48" customFormat="1" ht="12.95" customHeight="1" x14ac:dyDescent="0.2">
      <c r="C176" s="71"/>
      <c r="D176" s="71"/>
    </row>
    <row r="177" spans="3:4" s="48" customFormat="1" ht="12.95" customHeight="1" x14ac:dyDescent="0.2">
      <c r="C177" s="71"/>
      <c r="D177" s="71"/>
    </row>
    <row r="178" spans="3:4" s="48" customFormat="1" ht="12.95" customHeight="1" x14ac:dyDescent="0.2">
      <c r="C178" s="71"/>
      <c r="D178" s="71"/>
    </row>
    <row r="179" spans="3:4" s="48" customFormat="1" ht="12.95" customHeight="1" x14ac:dyDescent="0.2">
      <c r="C179" s="71"/>
      <c r="D179" s="71"/>
    </row>
    <row r="180" spans="3:4" s="48" customFormat="1" ht="12.95" customHeight="1" x14ac:dyDescent="0.2">
      <c r="C180" s="71"/>
      <c r="D180" s="71"/>
    </row>
    <row r="181" spans="3:4" s="48" customFormat="1" ht="12.95" customHeight="1" x14ac:dyDescent="0.2">
      <c r="C181" s="71"/>
      <c r="D181" s="71"/>
    </row>
    <row r="182" spans="3:4" s="48" customFormat="1" ht="12.95" customHeight="1" x14ac:dyDescent="0.2">
      <c r="C182" s="71"/>
      <c r="D182" s="71"/>
    </row>
    <row r="183" spans="3:4" s="48" customFormat="1" ht="12.95" customHeight="1" x14ac:dyDescent="0.2">
      <c r="C183" s="71"/>
      <c r="D183" s="71"/>
    </row>
    <row r="184" spans="3:4" s="48" customFormat="1" ht="12.95" customHeight="1" x14ac:dyDescent="0.2">
      <c r="C184" s="71"/>
      <c r="D184" s="71"/>
    </row>
    <row r="185" spans="3:4" s="48" customFormat="1" ht="12.95" customHeight="1" x14ac:dyDescent="0.2">
      <c r="C185" s="71"/>
      <c r="D185" s="71"/>
    </row>
    <row r="186" spans="3:4" s="48" customFormat="1" ht="12.95" customHeight="1" x14ac:dyDescent="0.2">
      <c r="C186" s="71"/>
      <c r="D186" s="71"/>
    </row>
    <row r="187" spans="3:4" s="48" customFormat="1" ht="12.95" customHeight="1" x14ac:dyDescent="0.2">
      <c r="C187" s="71"/>
      <c r="D187" s="71"/>
    </row>
    <row r="188" spans="3:4" s="48" customFormat="1" ht="12.95" customHeight="1" x14ac:dyDescent="0.2">
      <c r="C188" s="71"/>
      <c r="D188" s="71"/>
    </row>
    <row r="189" spans="3:4" s="48" customFormat="1" ht="12.95" customHeight="1" x14ac:dyDescent="0.2">
      <c r="C189" s="71"/>
      <c r="D189" s="71"/>
    </row>
    <row r="190" spans="3:4" s="48" customFormat="1" ht="12.95" customHeight="1" x14ac:dyDescent="0.2">
      <c r="C190" s="71"/>
      <c r="D190" s="71"/>
    </row>
    <row r="191" spans="3:4" s="48" customFormat="1" ht="12.95" customHeight="1" x14ac:dyDescent="0.2">
      <c r="C191" s="71"/>
      <c r="D191" s="71"/>
    </row>
    <row r="192" spans="3:4" s="48" customFormat="1" ht="12.95" customHeight="1" x14ac:dyDescent="0.2">
      <c r="C192" s="71"/>
      <c r="D192" s="71"/>
    </row>
    <row r="193" spans="3:4" s="48" customFormat="1" ht="12.95" customHeight="1" x14ac:dyDescent="0.2">
      <c r="C193" s="71"/>
      <c r="D193" s="71"/>
    </row>
    <row r="194" spans="3:4" s="48" customFormat="1" ht="12.95" customHeight="1" x14ac:dyDescent="0.2">
      <c r="C194" s="71"/>
      <c r="D194" s="71"/>
    </row>
    <row r="195" spans="3:4" s="48" customFormat="1" ht="12.95" customHeight="1" x14ac:dyDescent="0.2">
      <c r="C195" s="71"/>
      <c r="D195" s="71"/>
    </row>
    <row r="196" spans="3:4" s="48" customFormat="1" ht="12.95" customHeight="1" x14ac:dyDescent="0.2">
      <c r="C196" s="71"/>
      <c r="D196" s="71"/>
    </row>
    <row r="197" spans="3:4" s="48" customFormat="1" ht="12.95" customHeight="1" x14ac:dyDescent="0.2">
      <c r="C197" s="71"/>
      <c r="D197" s="71"/>
    </row>
    <row r="198" spans="3:4" s="48" customFormat="1" ht="12.95" customHeight="1" x14ac:dyDescent="0.2">
      <c r="C198" s="71"/>
      <c r="D198" s="71"/>
    </row>
    <row r="199" spans="3:4" s="48" customFormat="1" ht="12.95" customHeight="1" x14ac:dyDescent="0.2">
      <c r="C199" s="71"/>
      <c r="D199" s="71"/>
    </row>
    <row r="200" spans="3:4" s="48" customFormat="1" ht="12.95" customHeight="1" x14ac:dyDescent="0.2">
      <c r="C200" s="71"/>
      <c r="D200" s="71"/>
    </row>
    <row r="201" spans="3:4" s="48" customFormat="1" ht="12.95" customHeight="1" x14ac:dyDescent="0.2">
      <c r="C201" s="71"/>
      <c r="D201" s="71"/>
    </row>
    <row r="202" spans="3:4" s="48" customFormat="1" ht="12.95" customHeight="1" x14ac:dyDescent="0.2">
      <c r="C202" s="71"/>
      <c r="D202" s="71"/>
    </row>
    <row r="203" spans="3:4" s="48" customFormat="1" ht="12.95" customHeight="1" x14ac:dyDescent="0.2">
      <c r="C203" s="71"/>
      <c r="D203" s="71"/>
    </row>
    <row r="204" spans="3:4" s="48" customFormat="1" ht="12.95" customHeight="1" x14ac:dyDescent="0.2">
      <c r="C204" s="71"/>
      <c r="D204" s="71"/>
    </row>
    <row r="205" spans="3:4" s="48" customFormat="1" ht="12.95" customHeight="1" x14ac:dyDescent="0.2">
      <c r="C205" s="71"/>
      <c r="D205" s="71"/>
    </row>
    <row r="206" spans="3:4" s="48" customFormat="1" ht="12.95" customHeight="1" x14ac:dyDescent="0.2">
      <c r="C206" s="71"/>
      <c r="D206" s="71"/>
    </row>
    <row r="207" spans="3:4" s="48" customFormat="1" ht="12.95" customHeight="1" x14ac:dyDescent="0.2">
      <c r="C207" s="71"/>
      <c r="D207" s="71"/>
    </row>
    <row r="208" spans="3:4" s="48" customFormat="1" ht="12.95" customHeight="1" x14ac:dyDescent="0.2">
      <c r="C208" s="71"/>
      <c r="D208" s="71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</sheetData>
  <protectedRanges>
    <protectedRange sqref="A44:D47" name="Range1"/>
  </protectedRanges>
  <sortState xmlns:xlrd2="http://schemas.microsoft.com/office/spreadsheetml/2017/richdata2" ref="A21:V56">
    <sortCondition ref="C21:C56"/>
  </sortState>
  <phoneticPr fontId="7" type="noConversion"/>
  <hyperlinks>
    <hyperlink ref="H63883" r:id="rId1" display="http://vsolj.cetus-net.org/bulletin.html" xr:uid="{00000000-0004-0000-0000-000000000000}"/>
    <hyperlink ref="H63876" r:id="rId2" display="https://www.aavso.org/ejaavso" xr:uid="{00000000-0004-0000-0000-000001000000}"/>
    <hyperlink ref="I63883" r:id="rId3" display="http://vsolj.cetus-net.org/bulletin.html" xr:uid="{00000000-0004-0000-0000-000002000000}"/>
    <hyperlink ref="AQ57534" r:id="rId4" display="http://cdsbib.u-strasbg.fr/cgi-bin/cdsbib?1990RMxAA..21..381G" xr:uid="{00000000-0004-0000-0000-000003000000}"/>
    <hyperlink ref="H63880" r:id="rId5" display="https://www.aavso.org/ejaavso" xr:uid="{00000000-0004-0000-0000-000004000000}"/>
    <hyperlink ref="AP4898" r:id="rId6" display="http://cdsbib.u-strasbg.fr/cgi-bin/cdsbib?1990RMxAA..21..381G" xr:uid="{00000000-0004-0000-0000-000005000000}"/>
    <hyperlink ref="AP4901" r:id="rId7" display="http://cdsbib.u-strasbg.fr/cgi-bin/cdsbib?1990RMxAA..21..381G" xr:uid="{00000000-0004-0000-0000-000006000000}"/>
    <hyperlink ref="AP4899" r:id="rId8" display="http://cdsbib.u-strasbg.fr/cgi-bin/cdsbib?1990RMxAA..21..381G" xr:uid="{00000000-0004-0000-0000-000007000000}"/>
    <hyperlink ref="AP4883" r:id="rId9" display="http://cdsbib.u-strasbg.fr/cgi-bin/cdsbib?1990RMxAA..21..381G" xr:uid="{00000000-0004-0000-0000-000008000000}"/>
    <hyperlink ref="AQ5112" r:id="rId10" display="http://cdsbib.u-strasbg.fr/cgi-bin/cdsbib?1990RMxAA..21..381G" xr:uid="{00000000-0004-0000-0000-000009000000}"/>
    <hyperlink ref="AQ5116" r:id="rId11" display="http://cdsbib.u-strasbg.fr/cgi-bin/cdsbib?1990RMxAA..21..381G" xr:uid="{00000000-0004-0000-0000-00000A000000}"/>
    <hyperlink ref="AQ64796" r:id="rId12" display="http://cdsbib.u-strasbg.fr/cgi-bin/cdsbib?1990RMxAA..21..381G" xr:uid="{00000000-0004-0000-0000-00000B000000}"/>
    <hyperlink ref="I2004" r:id="rId13" display="http://vsolj.cetus-net.org/bulletin.html" xr:uid="{00000000-0004-0000-0000-00000C000000}"/>
    <hyperlink ref="H2004" r:id="rId14" display="http://vsolj.cetus-net.org/bulletin.html" xr:uid="{00000000-0004-0000-0000-00000D000000}"/>
    <hyperlink ref="AQ65457" r:id="rId15" display="http://cdsbib.u-strasbg.fr/cgi-bin/cdsbib?1990RMxAA..21..381G" xr:uid="{00000000-0004-0000-0000-00000E000000}"/>
    <hyperlink ref="AQ65456" r:id="rId16" display="http://cdsbib.u-strasbg.fr/cgi-bin/cdsbib?1990RMxAA..21..381G" xr:uid="{00000000-0004-0000-0000-00000F000000}"/>
    <hyperlink ref="AP3174" r:id="rId17" display="http://cdsbib.u-strasbg.fr/cgi-bin/cdsbib?1990RMxAA..21..381G" xr:uid="{00000000-0004-0000-0000-000010000000}"/>
    <hyperlink ref="AP3192" r:id="rId18" display="http://cdsbib.u-strasbg.fr/cgi-bin/cdsbib?1990RMxAA..21..381G" xr:uid="{00000000-0004-0000-0000-000011000000}"/>
    <hyperlink ref="AP3193" r:id="rId19" display="http://cdsbib.u-strasbg.fr/cgi-bin/cdsbib?1990RMxAA..21..381G" xr:uid="{00000000-0004-0000-0000-000012000000}"/>
    <hyperlink ref="AP3189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B035-EE46-4DE5-93C2-47A135D7AA6E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38"/>
  <sheetViews>
    <sheetView workbookViewId="0">
      <selection activeCell="C18" sqref="C18:D18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44</v>
      </c>
    </row>
    <row r="2" spans="1:6" x14ac:dyDescent="0.2">
      <c r="A2" t="s">
        <v>26</v>
      </c>
      <c r="B2" s="28" t="s">
        <v>41</v>
      </c>
      <c r="D2" s="28" t="s">
        <v>42</v>
      </c>
    </row>
    <row r="3" spans="1:6" ht="13.5" thickBot="1" x14ac:dyDescent="0.25"/>
    <row r="4" spans="1:6" ht="14.25" thickTop="1" thickBot="1" x14ac:dyDescent="0.25">
      <c r="A4" s="4" t="s">
        <v>3</v>
      </c>
      <c r="C4" s="7" t="s">
        <v>40</v>
      </c>
      <c r="D4" s="8" t="s">
        <v>40</v>
      </c>
    </row>
    <row r="5" spans="1:6" ht="13.5" thickTop="1" x14ac:dyDescent="0.2">
      <c r="A5" s="10" t="s">
        <v>31</v>
      </c>
      <c r="B5" s="11"/>
      <c r="C5" s="12">
        <v>8</v>
      </c>
      <c r="D5" s="11" t="s">
        <v>32</v>
      </c>
    </row>
    <row r="6" spans="1:6" x14ac:dyDescent="0.2">
      <c r="A6" s="4" t="s">
        <v>4</v>
      </c>
    </row>
    <row r="7" spans="1:6" x14ac:dyDescent="0.2">
      <c r="A7" t="s">
        <v>5</v>
      </c>
      <c r="C7">
        <v>56369.047339601195</v>
      </c>
      <c r="D7" s="29" t="s">
        <v>39</v>
      </c>
      <c r="E7">
        <v>56369.047339601195</v>
      </c>
      <c r="F7">
        <v>1.3590155392948862</v>
      </c>
    </row>
    <row r="8" spans="1:6" x14ac:dyDescent="0.2">
      <c r="A8" t="s">
        <v>6</v>
      </c>
      <c r="C8">
        <v>1.3590155392948862</v>
      </c>
      <c r="D8" s="29" t="s">
        <v>39</v>
      </c>
    </row>
    <row r="9" spans="1:6" x14ac:dyDescent="0.2">
      <c r="A9" s="26" t="s">
        <v>35</v>
      </c>
      <c r="B9" s="27">
        <v>22</v>
      </c>
      <c r="C9" s="24" t="str">
        <f>"F"&amp;B9</f>
        <v>F22</v>
      </c>
      <c r="D9" s="25" t="str">
        <f>"G"&amp;B9</f>
        <v>G22</v>
      </c>
    </row>
    <row r="10" spans="1:6" ht="13.5" thickBot="1" x14ac:dyDescent="0.25">
      <c r="A10" s="11"/>
      <c r="B10" s="11"/>
      <c r="C10" s="3" t="s">
        <v>22</v>
      </c>
      <c r="D10" s="3" t="s">
        <v>23</v>
      </c>
      <c r="E10" s="11"/>
    </row>
    <row r="11" spans="1:6" x14ac:dyDescent="0.2">
      <c r="A11" s="11" t="s">
        <v>18</v>
      </c>
      <c r="B11" s="11"/>
      <c r="C11" s="23">
        <f ca="1">INTERCEPT(INDIRECT($D$9):G990,INDIRECT($C$9):F990)</f>
        <v>9.0038913806058553E-5</v>
      </c>
      <c r="D11" s="13"/>
      <c r="E11" s="11"/>
    </row>
    <row r="12" spans="1:6" x14ac:dyDescent="0.2">
      <c r="A12" s="11" t="s">
        <v>19</v>
      </c>
      <c r="B12" s="11"/>
      <c r="C12" s="23">
        <f ca="1">SLOPE(INDIRECT($D$9):G990,INDIRECT($C$9):F990)</f>
        <v>4.5730317322477313E-7</v>
      </c>
      <c r="D12" s="13"/>
      <c r="E12" s="11"/>
    </row>
    <row r="13" spans="1:6" x14ac:dyDescent="0.2">
      <c r="A13" s="11" t="s">
        <v>21</v>
      </c>
      <c r="B13" s="11"/>
      <c r="C13" s="13" t="s">
        <v>16</v>
      </c>
    </row>
    <row r="14" spans="1:6" x14ac:dyDescent="0.2">
      <c r="A14" s="11"/>
      <c r="B14" s="11"/>
      <c r="C14" s="11"/>
    </row>
    <row r="15" spans="1:6" x14ac:dyDescent="0.2">
      <c r="A15" s="14" t="s">
        <v>20</v>
      </c>
      <c r="B15" s="11"/>
      <c r="C15" s="15">
        <f ca="1">(C7+C11)+(C8+C12)*INT(MAX(F21:F3531))</f>
        <v>58162.948545149549</v>
      </c>
      <c r="E15" s="16" t="s">
        <v>36</v>
      </c>
      <c r="F15" s="12">
        <v>1</v>
      </c>
    </row>
    <row r="16" spans="1:6" x14ac:dyDescent="0.2">
      <c r="A16" s="18" t="s">
        <v>7</v>
      </c>
      <c r="B16" s="11"/>
      <c r="C16" s="19">
        <f ca="1">+C8+C12</f>
        <v>1.3590159965980595</v>
      </c>
      <c r="E16" s="16" t="s">
        <v>33</v>
      </c>
      <c r="F16" s="17">
        <f ca="1">NOW()+15018.5+$C$5/24</f>
        <v>60313.521906828704</v>
      </c>
    </row>
    <row r="17" spans="1:21" ht="13.5" thickBot="1" x14ac:dyDescent="0.25">
      <c r="A17" s="16" t="s">
        <v>30</v>
      </c>
      <c r="B17" s="11"/>
      <c r="C17" s="11">
        <f>COUNT(C21:C2189)</f>
        <v>13</v>
      </c>
      <c r="E17" s="16" t="s">
        <v>37</v>
      </c>
      <c r="F17" s="17">
        <f ca="1">ROUND(2*(F16-$C$7)/$C$8,0)/2+F15</f>
        <v>2903.5</v>
      </c>
    </row>
    <row r="18" spans="1:21" ht="14.25" thickTop="1" thickBot="1" x14ac:dyDescent="0.25">
      <c r="A18" s="18" t="s">
        <v>8</v>
      </c>
      <c r="B18" s="11"/>
      <c r="C18" s="21">
        <f ca="1">+C15</f>
        <v>58162.948545149549</v>
      </c>
      <c r="D18" s="22">
        <f ca="1">+C16</f>
        <v>1.3590159965980595</v>
      </c>
      <c r="E18" s="16" t="s">
        <v>38</v>
      </c>
      <c r="F18" s="25">
        <f ca="1">ROUND(2*(F16-$C$15)/$C$16,0)/2+F15</f>
        <v>1583.5</v>
      </c>
    </row>
    <row r="19" spans="1:21" ht="13.5" thickTop="1" x14ac:dyDescent="0.2">
      <c r="E19" s="16" t="s">
        <v>34</v>
      </c>
      <c r="F19" s="20">
        <f ca="1">+$C$15+$C$16*F18-15018.5-$C$5/24</f>
        <v>45296.117042429243</v>
      </c>
    </row>
    <row r="20" spans="1:21" ht="13.5" thickBot="1" x14ac:dyDescent="0.25">
      <c r="A20" s="3" t="s">
        <v>9</v>
      </c>
      <c r="B20" s="3" t="s">
        <v>10</v>
      </c>
      <c r="C20" s="3" t="s">
        <v>11</v>
      </c>
      <c r="D20" s="3" t="s">
        <v>15</v>
      </c>
      <c r="E20" s="3" t="s">
        <v>12</v>
      </c>
      <c r="F20" s="3" t="s">
        <v>13</v>
      </c>
      <c r="G20" s="3" t="s">
        <v>14</v>
      </c>
      <c r="H20" s="6" t="s">
        <v>56</v>
      </c>
      <c r="I20" s="6" t="s">
        <v>57</v>
      </c>
      <c r="J20" s="6" t="s">
        <v>58</v>
      </c>
      <c r="K20" s="6" t="s">
        <v>59</v>
      </c>
      <c r="L20" s="6" t="s">
        <v>27</v>
      </c>
      <c r="M20" s="6" t="s">
        <v>28</v>
      </c>
      <c r="N20" s="6" t="s">
        <v>29</v>
      </c>
      <c r="O20" s="6" t="s">
        <v>25</v>
      </c>
      <c r="P20" s="5" t="s">
        <v>24</v>
      </c>
      <c r="Q20" s="3" t="s">
        <v>17</v>
      </c>
      <c r="U20" s="32" t="s">
        <v>49</v>
      </c>
    </row>
    <row r="21" spans="1:21" x14ac:dyDescent="0.2">
      <c r="A21" s="28" t="s">
        <v>39</v>
      </c>
      <c r="C21" s="9">
        <v>51526.875</v>
      </c>
      <c r="D21" s="9" t="s">
        <v>16</v>
      </c>
      <c r="E21">
        <f t="shared" ref="E21:E32" si="0">+(C21-C$7)/C$8</f>
        <v>-3562.9999802014886</v>
      </c>
      <c r="F21">
        <f t="shared" ref="F21:F33" si="1">ROUND(2*E21,0)/2</f>
        <v>-3563</v>
      </c>
      <c r="G21">
        <f>+C21-(C$7+F21*C$8)</f>
        <v>2.6906483981292695E-5</v>
      </c>
      <c r="I21">
        <f>+G21</f>
        <v>2.6906483981292695E-5</v>
      </c>
      <c r="O21">
        <f t="shared" ref="O21:O32" ca="1" si="2">+C$11+C$12*$F21</f>
        <v>-1.5393322923938082E-3</v>
      </c>
      <c r="Q21" s="2">
        <f t="shared" ref="Q21:Q32" si="3">+C21-15018.5</f>
        <v>36508.375</v>
      </c>
    </row>
    <row r="22" spans="1:21" x14ac:dyDescent="0.2">
      <c r="A22" s="30" t="s">
        <v>45</v>
      </c>
      <c r="B22" s="31" t="s">
        <v>46</v>
      </c>
      <c r="C22" s="30">
        <v>55603.921600000001</v>
      </c>
      <c r="D22" s="30">
        <v>2.9999999999999997E-4</v>
      </c>
      <c r="E22">
        <f t="shared" si="0"/>
        <v>-562.9999933614979</v>
      </c>
      <c r="F22">
        <f t="shared" si="1"/>
        <v>-563</v>
      </c>
      <c r="G22">
        <f>+C22-(C$7+F22*C$8)</f>
        <v>9.0218309196643531E-6</v>
      </c>
      <c r="K22">
        <f>+G22</f>
        <v>9.0218309196643531E-6</v>
      </c>
      <c r="O22">
        <f t="shared" ca="1" si="2"/>
        <v>-1.6742277271948868E-4</v>
      </c>
      <c r="Q22" s="2">
        <f t="shared" si="3"/>
        <v>40585.421600000001</v>
      </c>
    </row>
    <row r="23" spans="1:21" x14ac:dyDescent="0.2">
      <c r="A23" s="33" t="s">
        <v>43</v>
      </c>
      <c r="B23" s="34"/>
      <c r="C23" s="35">
        <v>55902.905200000001</v>
      </c>
      <c r="D23" s="35">
        <v>1E-4</v>
      </c>
      <c r="E23">
        <f t="shared" si="0"/>
        <v>-342.99985991554428</v>
      </c>
      <c r="F23">
        <f t="shared" si="1"/>
        <v>-343</v>
      </c>
      <c r="G23">
        <f>+C23-(C$7+F23*C$8)</f>
        <v>1.903769516502507E-4</v>
      </c>
      <c r="K23">
        <f>+G23</f>
        <v>1.903769516502507E-4</v>
      </c>
      <c r="O23">
        <f t="shared" ca="1" si="2"/>
        <v>-6.6816074610038625E-5</v>
      </c>
      <c r="Q23" s="2">
        <f t="shared" si="3"/>
        <v>40884.405200000001</v>
      </c>
    </row>
    <row r="24" spans="1:21" x14ac:dyDescent="0.2">
      <c r="A24" s="33" t="s">
        <v>48</v>
      </c>
      <c r="B24" s="34"/>
      <c r="C24" s="35">
        <v>55936.880299999997</v>
      </c>
      <c r="D24" s="35">
        <v>2.0000000000000001E-4</v>
      </c>
      <c r="E24">
        <f t="shared" si="0"/>
        <v>-318.00007218859616</v>
      </c>
      <c r="F24">
        <f t="shared" si="1"/>
        <v>-318</v>
      </c>
      <c r="G24">
        <f>+C24-(C$7+F24*C$8)</f>
        <v>-9.8105425422545522E-5</v>
      </c>
      <c r="K24">
        <f>+G24</f>
        <v>-9.8105425422545522E-5</v>
      </c>
      <c r="O24">
        <f t="shared" ca="1" si="2"/>
        <v>-5.5383495279419292E-5</v>
      </c>
      <c r="Q24" s="2">
        <f t="shared" si="3"/>
        <v>40918.380299999997</v>
      </c>
    </row>
    <row r="25" spans="1:21" x14ac:dyDescent="0.2">
      <c r="A25" s="35" t="s">
        <v>47</v>
      </c>
      <c r="B25" s="36" t="s">
        <v>46</v>
      </c>
      <c r="C25" s="35">
        <v>55987.843000000001</v>
      </c>
      <c r="D25" s="35">
        <v>4.0000000000000002E-4</v>
      </c>
      <c r="E25">
        <f t="shared" si="0"/>
        <v>-280.50035380682897</v>
      </c>
      <c r="F25">
        <f t="shared" si="1"/>
        <v>-280.5</v>
      </c>
      <c r="G25">
        <f>+C25-(C$7+F25*C$8)</f>
        <v>-4.8082898138090968E-4</v>
      </c>
      <c r="K25">
        <f>+G25</f>
        <v>-4.8082898138090968E-4</v>
      </c>
      <c r="O25">
        <f t="shared" ca="1" si="2"/>
        <v>-3.8234626283490305E-5</v>
      </c>
      <c r="Q25" s="2">
        <f t="shared" si="3"/>
        <v>40969.343000000001</v>
      </c>
    </row>
    <row r="26" spans="1:21" x14ac:dyDescent="0.2">
      <c r="A26" s="35" t="s">
        <v>47</v>
      </c>
      <c r="B26" s="36" t="s">
        <v>46</v>
      </c>
      <c r="C26" s="35">
        <v>56015.705800000003</v>
      </c>
      <c r="D26" s="35">
        <v>4.0000000000000002E-4</v>
      </c>
      <c r="E26">
        <f t="shared" si="0"/>
        <v>-259.99815998021609</v>
      </c>
      <c r="F26">
        <f t="shared" si="1"/>
        <v>-260</v>
      </c>
      <c r="O26">
        <f t="shared" ca="1" si="2"/>
        <v>-2.8859911232382454E-5</v>
      </c>
      <c r="Q26" s="2">
        <f t="shared" si="3"/>
        <v>40997.205800000003</v>
      </c>
      <c r="U26">
        <f>+C26-(C$7+F26*C$8)</f>
        <v>2.5006154755828902E-3</v>
      </c>
    </row>
    <row r="27" spans="1:21" x14ac:dyDescent="0.2">
      <c r="A27" s="33" t="s">
        <v>50</v>
      </c>
      <c r="B27" s="34"/>
      <c r="C27" s="35">
        <v>56369.727200000001</v>
      </c>
      <c r="D27" s="35">
        <v>2.0000000000000001E-4</v>
      </c>
      <c r="E27">
        <f t="shared" si="0"/>
        <v>0.50025947397119563</v>
      </c>
      <c r="F27">
        <f t="shared" si="1"/>
        <v>0.5</v>
      </c>
      <c r="G27">
        <f>+C27-(C$7+F27*C$8)</f>
        <v>3.526291620801203E-4</v>
      </c>
      <c r="K27">
        <f>+G27</f>
        <v>3.526291620801203E-4</v>
      </c>
      <c r="O27">
        <f t="shared" ca="1" si="2"/>
        <v>9.0267565392670936E-5</v>
      </c>
      <c r="Q27" s="2">
        <f t="shared" si="3"/>
        <v>41351.227200000001</v>
      </c>
    </row>
    <row r="28" spans="1:21" x14ac:dyDescent="0.2">
      <c r="A28" s="35" t="s">
        <v>51</v>
      </c>
      <c r="B28" s="36"/>
      <c r="C28" s="35">
        <v>57080.491499999996</v>
      </c>
      <c r="D28" s="35">
        <v>1.1000000000000001E-3</v>
      </c>
      <c r="E28">
        <f t="shared" si="0"/>
        <v>523.49965090754483</v>
      </c>
      <c r="F28">
        <f t="shared" si="1"/>
        <v>523.5</v>
      </c>
      <c r="G28">
        <f>+C28-(C$7+F28*C$8)</f>
        <v>-4.7442207142012194E-4</v>
      </c>
      <c r="J28">
        <f>+G28</f>
        <v>-4.7442207142012194E-4</v>
      </c>
      <c r="O28">
        <f t="shared" ca="1" si="2"/>
        <v>3.2943712498922727E-4</v>
      </c>
      <c r="Q28" s="2">
        <f t="shared" si="3"/>
        <v>42061.991499999996</v>
      </c>
    </row>
    <row r="29" spans="1:21" x14ac:dyDescent="0.2">
      <c r="A29" s="37" t="s">
        <v>53</v>
      </c>
      <c r="B29" s="38" t="s">
        <v>46</v>
      </c>
      <c r="C29" s="39">
        <v>57101.557399999998</v>
      </c>
      <c r="D29" s="39">
        <v>1E-4</v>
      </c>
      <c r="E29">
        <f t="shared" si="0"/>
        <v>539.00050383445932</v>
      </c>
      <c r="F29">
        <f t="shared" si="1"/>
        <v>539</v>
      </c>
      <c r="G29">
        <f>+C29-(C$7+F29*C$8)</f>
        <v>6.8471885606413707E-4</v>
      </c>
      <c r="K29">
        <f>+G29</f>
        <v>6.8471885606413707E-4</v>
      </c>
      <c r="O29">
        <f t="shared" ca="1" si="2"/>
        <v>3.365253241742113E-4</v>
      </c>
      <c r="Q29" s="2">
        <f t="shared" si="3"/>
        <v>42083.057399999998</v>
      </c>
    </row>
    <row r="30" spans="1:21" x14ac:dyDescent="0.2">
      <c r="A30" s="40" t="s">
        <v>54</v>
      </c>
      <c r="B30" s="41" t="s">
        <v>55</v>
      </c>
      <c r="C30" s="42">
        <v>57109.357669999998</v>
      </c>
      <c r="D30" s="42">
        <v>5.9999999999999995E-4</v>
      </c>
      <c r="E30">
        <f t="shared" si="0"/>
        <v>544.74015122954859</v>
      </c>
      <c r="F30">
        <f t="shared" si="1"/>
        <v>544.5</v>
      </c>
      <c r="O30">
        <f t="shared" ca="1" si="2"/>
        <v>3.3904049162694752E-4</v>
      </c>
      <c r="Q30" s="2">
        <f t="shared" si="3"/>
        <v>42090.857669999998</v>
      </c>
      <c r="U30">
        <f>+C30-(C$7+F30*C$8)</f>
        <v>0.32636925273982342</v>
      </c>
    </row>
    <row r="31" spans="1:21" x14ac:dyDescent="0.2">
      <c r="A31" s="33" t="s">
        <v>52</v>
      </c>
      <c r="C31" s="9">
        <v>57442.669500000004</v>
      </c>
      <c r="D31" s="9">
        <v>2.0000000000000001E-4</v>
      </c>
      <c r="E31">
        <f t="shared" si="0"/>
        <v>789.99991490593891</v>
      </c>
      <c r="F31">
        <f t="shared" si="1"/>
        <v>790</v>
      </c>
      <c r="G31">
        <f>+C31-(C$7+F31*C$8)</f>
        <v>-1.1564415035536513E-4</v>
      </c>
      <c r="K31">
        <f>+G31</f>
        <v>-1.1564415035536513E-4</v>
      </c>
      <c r="O31">
        <f t="shared" ca="1" si="2"/>
        <v>4.5130842065362932E-4</v>
      </c>
      <c r="Q31" s="2">
        <f t="shared" si="3"/>
        <v>42424.169500000004</v>
      </c>
    </row>
    <row r="32" spans="1:21" x14ac:dyDescent="0.2">
      <c r="A32" s="37" t="s">
        <v>53</v>
      </c>
      <c r="B32" s="38" t="s">
        <v>46</v>
      </c>
      <c r="C32" s="39">
        <v>57457.619899999998</v>
      </c>
      <c r="D32" s="39">
        <v>3.3999999999999998E-3</v>
      </c>
      <c r="E32">
        <f t="shared" si="0"/>
        <v>801.0008192868786</v>
      </c>
      <c r="F32">
        <f t="shared" si="1"/>
        <v>801</v>
      </c>
      <c r="G32">
        <f>+C32-(C$7+F32*C$8)</f>
        <v>1.1134235974168405E-3</v>
      </c>
      <c r="K32">
        <f>+G32</f>
        <v>1.1134235974168405E-3</v>
      </c>
      <c r="O32">
        <f t="shared" ca="1" si="2"/>
        <v>4.5633875555910186E-4</v>
      </c>
      <c r="Q32" s="2">
        <f t="shared" si="3"/>
        <v>42439.119899999998</v>
      </c>
    </row>
    <row r="33" spans="1:17" x14ac:dyDescent="0.2">
      <c r="A33" s="4" t="s">
        <v>60</v>
      </c>
      <c r="C33" s="9">
        <v>58162.948700000001</v>
      </c>
      <c r="D33" s="9">
        <v>2.0000000000000001E-4</v>
      </c>
      <c r="E33">
        <f>+(C33-C$7)/C$8</f>
        <v>1320.0006243707535</v>
      </c>
      <c r="F33">
        <f t="shared" si="1"/>
        <v>1320</v>
      </c>
      <c r="G33">
        <f>+C33-(C$7+F33*C$8)</f>
        <v>8.4852955478709191E-4</v>
      </c>
      <c r="K33">
        <f>+G33</f>
        <v>8.4852955478709191E-4</v>
      </c>
      <c r="O33">
        <f ca="1">+C$11+C$12*$F33</f>
        <v>6.9367910246275909E-4</v>
      </c>
      <c r="Q33" s="2">
        <f>+C33-15018.5</f>
        <v>43144.448700000001</v>
      </c>
    </row>
    <row r="34" spans="1:17" x14ac:dyDescent="0.2">
      <c r="C34" s="9"/>
      <c r="D34" s="9"/>
    </row>
    <row r="35" spans="1:17" x14ac:dyDescent="0.2">
      <c r="C35" s="9"/>
      <c r="D35" s="9"/>
    </row>
    <row r="36" spans="1:17" x14ac:dyDescent="0.2">
      <c r="C36" s="9"/>
      <c r="D36" s="9"/>
    </row>
    <row r="37" spans="1:17" x14ac:dyDescent="0.2">
      <c r="C37" s="9"/>
      <c r="D37" s="9"/>
    </row>
    <row r="38" spans="1:17" x14ac:dyDescent="0.2">
      <c r="C38" s="9"/>
      <c r="D38" s="9"/>
    </row>
    <row r="39" spans="1:17" x14ac:dyDescent="0.2">
      <c r="C39" s="9"/>
      <c r="D39" s="9"/>
    </row>
    <row r="40" spans="1:17" x14ac:dyDescent="0.2">
      <c r="C40" s="9"/>
      <c r="D40" s="9"/>
    </row>
    <row r="41" spans="1:17" x14ac:dyDescent="0.2">
      <c r="C41" s="9"/>
      <c r="D41" s="9"/>
    </row>
    <row r="42" spans="1:17" x14ac:dyDescent="0.2">
      <c r="C42" s="9"/>
      <c r="D42" s="9"/>
    </row>
    <row r="43" spans="1:17" x14ac:dyDescent="0.2">
      <c r="C43" s="9"/>
      <c r="D43" s="9"/>
    </row>
    <row r="44" spans="1:17" x14ac:dyDescent="0.2">
      <c r="C44" s="9"/>
      <c r="D44" s="9"/>
    </row>
    <row r="45" spans="1:17" x14ac:dyDescent="0.2">
      <c r="C45" s="9"/>
      <c r="D45" s="9"/>
    </row>
    <row r="46" spans="1:17" x14ac:dyDescent="0.2">
      <c r="C46" s="9"/>
      <c r="D46" s="9"/>
    </row>
    <row r="47" spans="1:17" x14ac:dyDescent="0.2">
      <c r="C47" s="9"/>
      <c r="D47" s="9"/>
    </row>
    <row r="48" spans="1:17" x14ac:dyDescent="0.2">
      <c r="C48" s="9"/>
      <c r="D48" s="9"/>
    </row>
    <row r="49" spans="3:4" x14ac:dyDescent="0.2">
      <c r="C49" s="9"/>
      <c r="D49" s="9"/>
    </row>
    <row r="50" spans="3:4" x14ac:dyDescent="0.2">
      <c r="C50" s="9"/>
      <c r="D50" s="9"/>
    </row>
    <row r="51" spans="3:4" x14ac:dyDescent="0.2">
      <c r="C51" s="9"/>
      <c r="D51" s="9"/>
    </row>
    <row r="52" spans="3:4" x14ac:dyDescent="0.2">
      <c r="C52" s="9"/>
      <c r="D52" s="9"/>
    </row>
    <row r="53" spans="3:4" x14ac:dyDescent="0.2">
      <c r="C53" s="9"/>
      <c r="D53" s="9"/>
    </row>
    <row r="54" spans="3:4" x14ac:dyDescent="0.2">
      <c r="C54" s="9"/>
      <c r="D54" s="9"/>
    </row>
    <row r="55" spans="3:4" x14ac:dyDescent="0.2">
      <c r="C55" s="9"/>
      <c r="D55" s="9"/>
    </row>
    <row r="56" spans="3:4" x14ac:dyDescent="0.2">
      <c r="C56" s="9"/>
      <c r="D56" s="9"/>
    </row>
    <row r="57" spans="3:4" x14ac:dyDescent="0.2">
      <c r="C57" s="9"/>
      <c r="D57" s="9"/>
    </row>
    <row r="58" spans="3:4" x14ac:dyDescent="0.2">
      <c r="C58" s="9"/>
      <c r="D58" s="9"/>
    </row>
    <row r="59" spans="3:4" x14ac:dyDescent="0.2">
      <c r="C59" s="9"/>
      <c r="D59" s="9"/>
    </row>
    <row r="60" spans="3:4" x14ac:dyDescent="0.2">
      <c r="C60" s="9"/>
      <c r="D60" s="9"/>
    </row>
    <row r="61" spans="3:4" x14ac:dyDescent="0.2">
      <c r="C61" s="9"/>
      <c r="D61" s="9"/>
    </row>
    <row r="62" spans="3:4" x14ac:dyDescent="0.2">
      <c r="C62" s="9"/>
      <c r="D62" s="9"/>
    </row>
    <row r="63" spans="3:4" x14ac:dyDescent="0.2">
      <c r="C63" s="9"/>
      <c r="D63" s="9"/>
    </row>
    <row r="64" spans="3:4" x14ac:dyDescent="0.2">
      <c r="C64" s="9"/>
      <c r="D64" s="9"/>
    </row>
    <row r="65" spans="3:4" x14ac:dyDescent="0.2">
      <c r="C65" s="9"/>
      <c r="D65" s="9"/>
    </row>
    <row r="66" spans="3:4" x14ac:dyDescent="0.2">
      <c r="C66" s="9"/>
      <c r="D66" s="9"/>
    </row>
    <row r="67" spans="3:4" x14ac:dyDescent="0.2">
      <c r="C67" s="9"/>
      <c r="D67" s="9"/>
    </row>
    <row r="68" spans="3:4" x14ac:dyDescent="0.2">
      <c r="C68" s="9"/>
      <c r="D68" s="9"/>
    </row>
    <row r="69" spans="3:4" x14ac:dyDescent="0.2">
      <c r="C69" s="9"/>
      <c r="D69" s="9"/>
    </row>
    <row r="70" spans="3:4" x14ac:dyDescent="0.2">
      <c r="C70" s="9"/>
      <c r="D70" s="9"/>
    </row>
    <row r="71" spans="3:4" x14ac:dyDescent="0.2">
      <c r="C71" s="9"/>
      <c r="D71" s="9"/>
    </row>
    <row r="72" spans="3:4" x14ac:dyDescent="0.2">
      <c r="C72" s="9"/>
      <c r="D72" s="9"/>
    </row>
    <row r="73" spans="3:4" x14ac:dyDescent="0.2">
      <c r="C73" s="9"/>
      <c r="D73" s="9"/>
    </row>
    <row r="74" spans="3:4" x14ac:dyDescent="0.2">
      <c r="C74" s="9"/>
      <c r="D74" s="9"/>
    </row>
    <row r="75" spans="3:4" x14ac:dyDescent="0.2">
      <c r="C75" s="9"/>
      <c r="D75" s="9"/>
    </row>
    <row r="76" spans="3:4" x14ac:dyDescent="0.2">
      <c r="C76" s="9"/>
      <c r="D76" s="9"/>
    </row>
    <row r="77" spans="3:4" x14ac:dyDescent="0.2">
      <c r="C77" s="9"/>
      <c r="D77" s="9"/>
    </row>
    <row r="78" spans="3:4" x14ac:dyDescent="0.2">
      <c r="C78" s="9"/>
      <c r="D78" s="9"/>
    </row>
    <row r="79" spans="3:4" x14ac:dyDescent="0.2">
      <c r="C79" s="9"/>
      <c r="D79" s="9"/>
    </row>
    <row r="80" spans="3:4" x14ac:dyDescent="0.2">
      <c r="C80" s="9"/>
      <c r="D80" s="9"/>
    </row>
    <row r="81" spans="3:4" x14ac:dyDescent="0.2">
      <c r="C81" s="9"/>
      <c r="D81" s="9"/>
    </row>
    <row r="82" spans="3:4" x14ac:dyDescent="0.2">
      <c r="C82" s="9"/>
      <c r="D82" s="9"/>
    </row>
    <row r="83" spans="3:4" x14ac:dyDescent="0.2">
      <c r="C83" s="9"/>
      <c r="D83" s="9"/>
    </row>
    <row r="84" spans="3:4" x14ac:dyDescent="0.2">
      <c r="C84" s="9"/>
      <c r="D84" s="9"/>
    </row>
    <row r="85" spans="3:4" x14ac:dyDescent="0.2">
      <c r="C85" s="9"/>
      <c r="D85" s="9"/>
    </row>
    <row r="86" spans="3:4" x14ac:dyDescent="0.2">
      <c r="C86" s="9"/>
      <c r="D86" s="9"/>
    </row>
    <row r="87" spans="3:4" x14ac:dyDescent="0.2">
      <c r="C87" s="9"/>
      <c r="D87" s="9"/>
    </row>
    <row r="88" spans="3:4" x14ac:dyDescent="0.2">
      <c r="C88" s="9"/>
      <c r="D88" s="9"/>
    </row>
    <row r="89" spans="3:4" x14ac:dyDescent="0.2">
      <c r="C89" s="9"/>
      <c r="D89" s="9"/>
    </row>
    <row r="90" spans="3:4" x14ac:dyDescent="0.2">
      <c r="C90" s="9"/>
      <c r="D90" s="9"/>
    </row>
    <row r="91" spans="3:4" x14ac:dyDescent="0.2">
      <c r="C91" s="9"/>
      <c r="D91" s="9"/>
    </row>
    <row r="92" spans="3:4" x14ac:dyDescent="0.2">
      <c r="C92" s="9"/>
      <c r="D92" s="9"/>
    </row>
    <row r="93" spans="3:4" x14ac:dyDescent="0.2">
      <c r="C93" s="9"/>
      <c r="D93" s="9"/>
    </row>
    <row r="94" spans="3:4" x14ac:dyDescent="0.2">
      <c r="C94" s="9"/>
      <c r="D94" s="9"/>
    </row>
    <row r="95" spans="3:4" x14ac:dyDescent="0.2">
      <c r="C95" s="9"/>
      <c r="D95" s="9"/>
    </row>
    <row r="96" spans="3:4" x14ac:dyDescent="0.2">
      <c r="C96" s="9"/>
      <c r="D96" s="9"/>
    </row>
    <row r="97" spans="3:4" x14ac:dyDescent="0.2">
      <c r="C97" s="9"/>
      <c r="D97" s="9"/>
    </row>
    <row r="98" spans="3:4" x14ac:dyDescent="0.2">
      <c r="C98" s="9"/>
      <c r="D98" s="9"/>
    </row>
    <row r="99" spans="3:4" x14ac:dyDescent="0.2">
      <c r="C99" s="9"/>
      <c r="D99" s="9"/>
    </row>
    <row r="100" spans="3:4" x14ac:dyDescent="0.2">
      <c r="C100" s="9"/>
      <c r="D100" s="9"/>
    </row>
    <row r="101" spans="3:4" x14ac:dyDescent="0.2">
      <c r="C101" s="9"/>
      <c r="D101" s="9"/>
    </row>
    <row r="102" spans="3:4" x14ac:dyDescent="0.2">
      <c r="C102" s="9"/>
      <c r="D102" s="9"/>
    </row>
    <row r="103" spans="3:4" x14ac:dyDescent="0.2">
      <c r="C103" s="9"/>
      <c r="D103" s="9"/>
    </row>
    <row r="104" spans="3:4" x14ac:dyDescent="0.2">
      <c r="C104" s="9"/>
      <c r="D104" s="9"/>
    </row>
    <row r="105" spans="3:4" x14ac:dyDescent="0.2">
      <c r="C105" s="9"/>
      <c r="D105" s="9"/>
    </row>
    <row r="106" spans="3:4" x14ac:dyDescent="0.2">
      <c r="C106" s="9"/>
      <c r="D106" s="9"/>
    </row>
    <row r="107" spans="3:4" x14ac:dyDescent="0.2">
      <c r="C107" s="9"/>
      <c r="D107" s="9"/>
    </row>
    <row r="108" spans="3:4" x14ac:dyDescent="0.2">
      <c r="C108" s="9"/>
      <c r="D108" s="9"/>
    </row>
    <row r="109" spans="3:4" x14ac:dyDescent="0.2">
      <c r="C109" s="9"/>
      <c r="D109" s="9"/>
    </row>
    <row r="110" spans="3:4" x14ac:dyDescent="0.2">
      <c r="C110" s="9"/>
      <c r="D110" s="9"/>
    </row>
    <row r="111" spans="3:4" x14ac:dyDescent="0.2">
      <c r="C111" s="9"/>
      <c r="D111" s="9"/>
    </row>
    <row r="112" spans="3:4" x14ac:dyDescent="0.2">
      <c r="C112" s="9"/>
      <c r="D112" s="9"/>
    </row>
    <row r="113" spans="3:4" x14ac:dyDescent="0.2">
      <c r="C113" s="9"/>
      <c r="D113" s="9"/>
    </row>
    <row r="114" spans="3:4" x14ac:dyDescent="0.2">
      <c r="C114" s="9"/>
      <c r="D114" s="9"/>
    </row>
    <row r="115" spans="3:4" x14ac:dyDescent="0.2">
      <c r="C115" s="9"/>
      <c r="D115" s="9"/>
    </row>
    <row r="116" spans="3:4" x14ac:dyDescent="0.2">
      <c r="C116" s="9"/>
      <c r="D116" s="9"/>
    </row>
    <row r="117" spans="3:4" x14ac:dyDescent="0.2">
      <c r="C117" s="9"/>
      <c r="D117" s="9"/>
    </row>
    <row r="118" spans="3:4" x14ac:dyDescent="0.2">
      <c r="C118" s="9"/>
      <c r="D118" s="9"/>
    </row>
    <row r="119" spans="3:4" x14ac:dyDescent="0.2">
      <c r="C119" s="9"/>
      <c r="D119" s="9"/>
    </row>
    <row r="120" spans="3:4" x14ac:dyDescent="0.2">
      <c r="C120" s="9"/>
      <c r="D120" s="9"/>
    </row>
    <row r="121" spans="3:4" x14ac:dyDescent="0.2">
      <c r="C121" s="9"/>
      <c r="D121" s="9"/>
    </row>
    <row r="122" spans="3:4" x14ac:dyDescent="0.2">
      <c r="C122" s="9"/>
      <c r="D122" s="9"/>
    </row>
    <row r="123" spans="3:4" x14ac:dyDescent="0.2">
      <c r="C123" s="9"/>
      <c r="D123" s="9"/>
    </row>
    <row r="124" spans="3:4" x14ac:dyDescent="0.2">
      <c r="C124" s="9"/>
      <c r="D124" s="9"/>
    </row>
    <row r="125" spans="3:4" x14ac:dyDescent="0.2">
      <c r="C125" s="9"/>
      <c r="D125" s="9"/>
    </row>
    <row r="126" spans="3:4" x14ac:dyDescent="0.2">
      <c r="C126" s="9"/>
      <c r="D126" s="9"/>
    </row>
    <row r="127" spans="3:4" x14ac:dyDescent="0.2">
      <c r="C127" s="9"/>
      <c r="D127" s="9"/>
    </row>
    <row r="128" spans="3:4" x14ac:dyDescent="0.2">
      <c r="C128" s="9"/>
      <c r="D128" s="9"/>
    </row>
    <row r="129" spans="3:4" x14ac:dyDescent="0.2">
      <c r="C129" s="9"/>
      <c r="D129" s="9"/>
    </row>
    <row r="130" spans="3:4" x14ac:dyDescent="0.2">
      <c r="C130" s="9"/>
      <c r="D130" s="9"/>
    </row>
    <row r="131" spans="3:4" x14ac:dyDescent="0.2">
      <c r="C131" s="9"/>
      <c r="D131" s="9"/>
    </row>
    <row r="132" spans="3:4" x14ac:dyDescent="0.2">
      <c r="C132" s="9"/>
      <c r="D132" s="9"/>
    </row>
    <row r="133" spans="3:4" x14ac:dyDescent="0.2">
      <c r="C133" s="9"/>
      <c r="D133" s="9"/>
    </row>
    <row r="134" spans="3:4" x14ac:dyDescent="0.2">
      <c r="C134" s="9"/>
      <c r="D134" s="9"/>
    </row>
    <row r="135" spans="3:4" x14ac:dyDescent="0.2">
      <c r="C135" s="9"/>
      <c r="D135" s="9"/>
    </row>
    <row r="136" spans="3:4" x14ac:dyDescent="0.2">
      <c r="C136" s="9"/>
      <c r="D136" s="9"/>
    </row>
    <row r="137" spans="3:4" x14ac:dyDescent="0.2">
      <c r="C137" s="9"/>
      <c r="D137" s="9"/>
    </row>
    <row r="138" spans="3:4" x14ac:dyDescent="0.2">
      <c r="C138" s="9"/>
      <c r="D138" s="9"/>
    </row>
    <row r="139" spans="3:4" x14ac:dyDescent="0.2">
      <c r="C139" s="9"/>
      <c r="D139" s="9"/>
    </row>
    <row r="140" spans="3:4" x14ac:dyDescent="0.2">
      <c r="C140" s="9"/>
      <c r="D140" s="9"/>
    </row>
    <row r="141" spans="3:4" x14ac:dyDescent="0.2">
      <c r="C141" s="9"/>
      <c r="D141" s="9"/>
    </row>
    <row r="142" spans="3:4" x14ac:dyDescent="0.2">
      <c r="C142" s="9"/>
      <c r="D142" s="9"/>
    </row>
    <row r="143" spans="3:4" x14ac:dyDescent="0.2">
      <c r="C143" s="9"/>
      <c r="D143" s="9"/>
    </row>
    <row r="144" spans="3:4" x14ac:dyDescent="0.2">
      <c r="C144" s="9"/>
      <c r="D144" s="9"/>
    </row>
    <row r="145" spans="3:4" x14ac:dyDescent="0.2">
      <c r="C145" s="9"/>
      <c r="D145" s="9"/>
    </row>
    <row r="146" spans="3:4" x14ac:dyDescent="0.2">
      <c r="C146" s="9"/>
      <c r="D146" s="9"/>
    </row>
    <row r="147" spans="3:4" x14ac:dyDescent="0.2">
      <c r="C147" s="9"/>
      <c r="D147" s="9"/>
    </row>
    <row r="148" spans="3:4" x14ac:dyDescent="0.2">
      <c r="C148" s="9"/>
      <c r="D148" s="9"/>
    </row>
    <row r="149" spans="3:4" x14ac:dyDescent="0.2">
      <c r="C149" s="9"/>
      <c r="D149" s="9"/>
    </row>
    <row r="150" spans="3:4" x14ac:dyDescent="0.2">
      <c r="C150" s="9"/>
      <c r="D150" s="9"/>
    </row>
    <row r="151" spans="3:4" x14ac:dyDescent="0.2">
      <c r="C151" s="9"/>
      <c r="D151" s="9"/>
    </row>
    <row r="152" spans="3:4" x14ac:dyDescent="0.2">
      <c r="C152" s="9"/>
      <c r="D152" s="9"/>
    </row>
    <row r="153" spans="3:4" x14ac:dyDescent="0.2">
      <c r="C153" s="9"/>
      <c r="D153" s="9"/>
    </row>
    <row r="154" spans="3:4" x14ac:dyDescent="0.2">
      <c r="C154" s="9"/>
      <c r="D154" s="9"/>
    </row>
    <row r="155" spans="3:4" x14ac:dyDescent="0.2">
      <c r="C155" s="9"/>
      <c r="D155" s="9"/>
    </row>
    <row r="156" spans="3:4" x14ac:dyDescent="0.2">
      <c r="C156" s="9"/>
      <c r="D156" s="9"/>
    </row>
    <row r="157" spans="3:4" x14ac:dyDescent="0.2">
      <c r="C157" s="9"/>
      <c r="D157" s="9"/>
    </row>
    <row r="158" spans="3:4" x14ac:dyDescent="0.2">
      <c r="C158" s="9"/>
      <c r="D158" s="9"/>
    </row>
    <row r="159" spans="3:4" x14ac:dyDescent="0.2">
      <c r="C159" s="9"/>
      <c r="D159" s="9"/>
    </row>
    <row r="160" spans="3:4" x14ac:dyDescent="0.2">
      <c r="C160" s="9"/>
      <c r="D160" s="9"/>
    </row>
    <row r="161" spans="3:4" x14ac:dyDescent="0.2">
      <c r="C161" s="9"/>
      <c r="D161" s="9"/>
    </row>
    <row r="162" spans="3:4" x14ac:dyDescent="0.2">
      <c r="C162" s="9"/>
      <c r="D162" s="9"/>
    </row>
    <row r="163" spans="3:4" x14ac:dyDescent="0.2">
      <c r="C163" s="9"/>
      <c r="D163" s="9"/>
    </row>
    <row r="164" spans="3:4" x14ac:dyDescent="0.2">
      <c r="C164" s="9"/>
      <c r="D164" s="9"/>
    </row>
    <row r="165" spans="3:4" x14ac:dyDescent="0.2">
      <c r="C165" s="9"/>
      <c r="D165" s="9"/>
    </row>
    <row r="166" spans="3:4" x14ac:dyDescent="0.2">
      <c r="C166" s="9"/>
      <c r="D166" s="9"/>
    </row>
    <row r="167" spans="3:4" x14ac:dyDescent="0.2">
      <c r="C167" s="9"/>
      <c r="D167" s="9"/>
    </row>
    <row r="168" spans="3:4" x14ac:dyDescent="0.2">
      <c r="C168" s="9"/>
      <c r="D168" s="9"/>
    </row>
    <row r="169" spans="3:4" x14ac:dyDescent="0.2">
      <c r="C169" s="9"/>
      <c r="D169" s="9"/>
    </row>
    <row r="170" spans="3:4" x14ac:dyDescent="0.2">
      <c r="C170" s="9"/>
      <c r="D170" s="9"/>
    </row>
    <row r="171" spans="3:4" x14ac:dyDescent="0.2">
      <c r="C171" s="9"/>
      <c r="D171" s="9"/>
    </row>
    <row r="172" spans="3:4" x14ac:dyDescent="0.2">
      <c r="C172" s="9"/>
      <c r="D172" s="9"/>
    </row>
    <row r="173" spans="3:4" x14ac:dyDescent="0.2">
      <c r="C173" s="9"/>
      <c r="D173" s="9"/>
    </row>
    <row r="174" spans="3:4" x14ac:dyDescent="0.2">
      <c r="C174" s="9"/>
      <c r="D174" s="9"/>
    </row>
    <row r="175" spans="3:4" x14ac:dyDescent="0.2">
      <c r="C175" s="9"/>
      <c r="D175" s="9"/>
    </row>
    <row r="176" spans="3:4" x14ac:dyDescent="0.2">
      <c r="C176" s="9"/>
      <c r="D176" s="9"/>
    </row>
    <row r="177" spans="3:4" x14ac:dyDescent="0.2">
      <c r="C177" s="9"/>
      <c r="D177" s="9"/>
    </row>
    <row r="178" spans="3:4" x14ac:dyDescent="0.2">
      <c r="C178" s="9"/>
      <c r="D178" s="9"/>
    </row>
    <row r="179" spans="3:4" x14ac:dyDescent="0.2">
      <c r="C179" s="9"/>
      <c r="D179" s="9"/>
    </row>
    <row r="180" spans="3:4" x14ac:dyDescent="0.2">
      <c r="C180" s="9"/>
      <c r="D180" s="9"/>
    </row>
    <row r="181" spans="3:4" x14ac:dyDescent="0.2">
      <c r="C181" s="9"/>
      <c r="D181" s="9"/>
    </row>
    <row r="182" spans="3:4" x14ac:dyDescent="0.2">
      <c r="C182" s="9"/>
      <c r="D182" s="9"/>
    </row>
    <row r="183" spans="3:4" x14ac:dyDescent="0.2">
      <c r="C183" s="9"/>
      <c r="D183" s="9"/>
    </row>
    <row r="184" spans="3:4" x14ac:dyDescent="0.2">
      <c r="C184" s="9"/>
      <c r="D184" s="9"/>
    </row>
    <row r="185" spans="3:4" x14ac:dyDescent="0.2">
      <c r="C185" s="9"/>
      <c r="D185" s="9"/>
    </row>
    <row r="186" spans="3:4" x14ac:dyDescent="0.2">
      <c r="C186" s="9"/>
      <c r="D186" s="9"/>
    </row>
    <row r="187" spans="3:4" x14ac:dyDescent="0.2">
      <c r="C187" s="9"/>
      <c r="D187" s="9"/>
    </row>
    <row r="188" spans="3:4" x14ac:dyDescent="0.2">
      <c r="C188" s="9"/>
      <c r="D188" s="9"/>
    </row>
    <row r="189" spans="3:4" x14ac:dyDescent="0.2">
      <c r="C189" s="9"/>
      <c r="D189" s="9"/>
    </row>
    <row r="190" spans="3:4" x14ac:dyDescent="0.2">
      <c r="C190" s="9"/>
      <c r="D190" s="9"/>
    </row>
    <row r="191" spans="3:4" x14ac:dyDescent="0.2">
      <c r="C191" s="9"/>
      <c r="D191" s="9"/>
    </row>
    <row r="192" spans="3:4" x14ac:dyDescent="0.2">
      <c r="C192" s="9"/>
      <c r="D192" s="9"/>
    </row>
    <row r="193" spans="3:4" x14ac:dyDescent="0.2">
      <c r="C193" s="9"/>
      <c r="D193" s="9"/>
    </row>
    <row r="194" spans="3:4" x14ac:dyDescent="0.2">
      <c r="C194" s="9"/>
      <c r="D194" s="9"/>
    </row>
    <row r="195" spans="3:4" x14ac:dyDescent="0.2">
      <c r="C195" s="9"/>
      <c r="D195" s="9"/>
    </row>
    <row r="196" spans="3:4" x14ac:dyDescent="0.2">
      <c r="C196" s="9"/>
      <c r="D196" s="9"/>
    </row>
    <row r="197" spans="3:4" x14ac:dyDescent="0.2">
      <c r="C197" s="9"/>
      <c r="D197" s="9"/>
    </row>
    <row r="198" spans="3:4" x14ac:dyDescent="0.2">
      <c r="C198" s="9"/>
      <c r="D198" s="9"/>
    </row>
    <row r="199" spans="3:4" x14ac:dyDescent="0.2">
      <c r="C199" s="9"/>
      <c r="D199" s="9"/>
    </row>
    <row r="200" spans="3:4" x14ac:dyDescent="0.2">
      <c r="C200" s="9"/>
      <c r="D200" s="9"/>
    </row>
    <row r="201" spans="3:4" x14ac:dyDescent="0.2">
      <c r="C201" s="9"/>
      <c r="D201" s="9"/>
    </row>
    <row r="202" spans="3:4" x14ac:dyDescent="0.2">
      <c r="C202" s="9"/>
      <c r="D202" s="9"/>
    </row>
    <row r="203" spans="3:4" x14ac:dyDescent="0.2">
      <c r="C203" s="9"/>
      <c r="D203" s="9"/>
    </row>
    <row r="204" spans="3:4" x14ac:dyDescent="0.2">
      <c r="C204" s="9"/>
      <c r="D204" s="9"/>
    </row>
    <row r="205" spans="3:4" x14ac:dyDescent="0.2">
      <c r="C205" s="9"/>
      <c r="D205" s="9"/>
    </row>
    <row r="206" spans="3:4" x14ac:dyDescent="0.2">
      <c r="C206" s="9"/>
      <c r="D206" s="9"/>
    </row>
    <row r="207" spans="3:4" x14ac:dyDescent="0.2">
      <c r="C207" s="9"/>
      <c r="D207" s="9"/>
    </row>
    <row r="208" spans="3:4" x14ac:dyDescent="0.2">
      <c r="C208" s="9"/>
      <c r="D208" s="9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  <row r="6936" spans="3:4" x14ac:dyDescent="0.2">
      <c r="C6936" s="9"/>
      <c r="D6936" s="9"/>
    </row>
    <row r="6937" spans="3:4" x14ac:dyDescent="0.2">
      <c r="C6937" s="9"/>
      <c r="D6937" s="9"/>
    </row>
    <row r="6938" spans="3:4" x14ac:dyDescent="0.2">
      <c r="C6938" s="9"/>
      <c r="D6938" s="9"/>
    </row>
  </sheetData>
  <sheetProtection sheet="1"/>
  <phoneticPr fontId="7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Graphs</vt:lpstr>
      <vt:lpstr>A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2024-01-03T06:01:32Z</dcterms:modified>
</cp:coreProperties>
</file>