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30" windowWidth="7845" windowHeight="136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<sst xmlns="http://schemas.openxmlformats.org/spreadsheetml/2006/main" count="54" uniqueCount="50">
  <si>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</si>
  <si>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</si>
  <si>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</si>
  <si>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</si>
  <si>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</si>
  <si>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</si>
  <si>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</si>
  <si>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</si>
  <si>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</si>
  <si>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</si>
  <si>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</si>
  <si>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</si>
  <si>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</si>
  <si>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</si>
  <si>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</si>
  <si>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</si>
  <si>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</si>
  <si>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</si>
  <si>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</si>
  <si>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</si>
  <si>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</si>
  <si>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</si>
  <si>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</si>
  <si>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</si>
  <si>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</si>
  <si>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</si>
  <si>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</si>
  <si>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</si>
  <si>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</si>
  <si>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</si>
  <si>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</si>
  <si>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</si>
  <si>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</si>
  <si>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</si>
  <si>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</si>
  <si>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</si>
  <si>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 xml:space="preserve">UW LMi / GSC 1979-1262               </t>
  </si>
  <si>
    <t xml:space="preserve">EA        </t>
  </si>
  <si>
    <t>IBVS 5809</t>
  </si>
  <si>
    <t>IBVS 5476</t>
  </si>
  <si>
    <t>2013JAVSO..41..328</t>
  </si>
  <si>
    <t>OEJV 0160</t>
  </si>
  <si>
    <t>OEJV 0179</t>
  </si>
  <si>
    <t>II</t>
  </si>
  <si>
    <t>pg</t>
  </si>
  <si>
    <t>vis</t>
  </si>
  <si>
    <t>PE</t>
  </si>
  <si>
    <t>CCD</t>
  </si>
  <si>
    <t>Cannot check with ToMcat</t>
  </si>
  <si>
    <t>IBVS 6230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</si>
</sst>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7.35"/>
      <color indexed="8"/>
      <name val="Arial"/>
      <family val="2"/>
    </font>
    <font>
      <b/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0"/>
      <color rgb="FF0070C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" fontId="0" fillId="0" borderId="0" applyFont="0" applyFill="0" applyBorder="0" applyAlignment="0" applyProtection="0"/>
    <xf numFmtId="169" fontId="12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4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3" borderId="5" applyNumberFormat="0" applyFont="0" applyAlignment="0" applyProtection="0"/>
    <xf numFmtId="0" fontId="23" fillId="20" borderId="6" applyNumberFormat="0" applyAlignment="0" applyProtection="0"/>
    <xf numFmtId="1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6" fillId="0" borderId="0" xfId="62" applyFont="1">
      <alignment/>
      <protection/>
    </xf>
    <xf numFmtId="0" fontId="26" fillId="0" borderId="0" xfId="62" applyFont="1" applyAlignment="1">
      <alignment horizontal="center"/>
      <protection/>
    </xf>
    <xf numFmtId="0" fontId="26" fillId="0" borderId="0" xfId="62" applyFont="1" applyAlignment="1">
      <alignment horizontal="left"/>
      <protection/>
    </xf>
    <xf numFmtId="0" fontId="27" fillId="0" borderId="0" xfId="0" applyFont="1" applyAlignment="1">
      <alignment/>
    </xf>
    <xf numFmtId="0" fontId="35" fillId="0" borderId="0" xfId="61" applyFont="1" applyAlignment="1">
      <alignment horizontal="left" vertical="center" wrapText="1"/>
      <protection/>
    </xf>
    <xf numFmtId="0" fontId="35" fillId="0" borderId="0" xfId="61" applyFont="1" applyAlignment="1">
      <alignment horizontal="center" vertical="center" wrapText="1"/>
      <protection/>
    </xf>
    <xf numFmtId="0" fontId="35" fillId="0" borderId="0" xfId="61" applyFont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UW LMi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0.0007</c:v>
                  </c:pt>
                  <c:pt idx="1">
                    <c:v>NaN</c:v>
                  </c:pt>
                  <c:pt idx="2">
                    <c:v>0.0007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0.0002</c:v>
                  </c:pt>
                  <c:pt idx="6">
                    <c:v>0.0006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0.0007</c:v>
                  </c:pt>
                  <c:pt idx="1">
                    <c:v>NaN</c:v>
                  </c:pt>
                  <c:pt idx="2">
                    <c:v>0.0007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0.0002</c:v>
                  </c:pt>
                  <c:pt idx="6">
                    <c:v>0.0006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0.0007</c:v>
                  </c:pt>
                  <c:pt idx="1">
                    <c:v>NaN</c:v>
                  </c:pt>
                  <c:pt idx="2">
                    <c:v>0.0007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0.0002</c:v>
                  </c:pt>
                  <c:pt idx="6">
                    <c:v>0.0006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0.0007</c:v>
                  </c:pt>
                  <c:pt idx="1">
                    <c:v>NaN</c:v>
                  </c:pt>
                  <c:pt idx="2">
                    <c:v>0.0007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0.0002</c:v>
                  </c:pt>
                  <c:pt idx="6">
                    <c:v>0.0006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0.0007</c:v>
                  </c:pt>
                  <c:pt idx="1">
                    <c:v>NaN</c:v>
                  </c:pt>
                  <c:pt idx="2">
                    <c:v>0.0007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0.0002</c:v>
                  </c:pt>
                  <c:pt idx="6">
                    <c:v>0.0006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0.0007</c:v>
                  </c:pt>
                  <c:pt idx="1">
                    <c:v>NaN</c:v>
                  </c:pt>
                  <c:pt idx="2">
                    <c:v>0.0007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0.0002</c:v>
                  </c:pt>
                  <c:pt idx="6">
                    <c:v>0.0006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0.0007</c:v>
                  </c:pt>
                  <c:pt idx="1">
                    <c:v>NaN</c:v>
                  </c:pt>
                  <c:pt idx="2">
                    <c:v>0.0007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0.0002</c:v>
                  </c:pt>
                  <c:pt idx="6">
                    <c:v>0.0006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0.0007</c:v>
                  </c:pt>
                  <c:pt idx="1">
                    <c:v>NaN</c:v>
                  </c:pt>
                  <c:pt idx="2">
                    <c:v>0.0007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0.0002</c:v>
                  </c:pt>
                  <c:pt idx="6">
                    <c:v>0.0006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0.0007</c:v>
                  </c:pt>
                  <c:pt idx="1">
                    <c:v>NaN</c:v>
                  </c:pt>
                  <c:pt idx="2">
                    <c:v>0.0007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0.0002</c:v>
                  </c:pt>
                  <c:pt idx="6">
                    <c:v>0.0006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0.0007</c:v>
                  </c:pt>
                  <c:pt idx="1">
                    <c:v>NaN</c:v>
                  </c:pt>
                  <c:pt idx="2">
                    <c:v>0.0007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0.0002</c:v>
                  </c:pt>
                  <c:pt idx="6">
                    <c:v>0.0006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0.0007</c:v>
                  </c:pt>
                  <c:pt idx="1">
                    <c:v>NaN</c:v>
                  </c:pt>
                  <c:pt idx="2">
                    <c:v>0.0007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0.0002</c:v>
                  </c:pt>
                  <c:pt idx="6">
                    <c:v>0.0006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0.0007</c:v>
                  </c:pt>
                  <c:pt idx="1">
                    <c:v>NaN</c:v>
                  </c:pt>
                  <c:pt idx="2">
                    <c:v>0.0007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0.0002</c:v>
                  </c:pt>
                  <c:pt idx="6">
                    <c:v>0.0006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0.0007</c:v>
                  </c:pt>
                  <c:pt idx="1">
                    <c:v>NaN</c:v>
                  </c:pt>
                  <c:pt idx="2">
                    <c:v>0.0007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0.0002</c:v>
                  </c:pt>
                  <c:pt idx="6">
                    <c:v>0.0006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0.0007</c:v>
                  </c:pt>
                  <c:pt idx="1">
                    <c:v>NaN</c:v>
                  </c:pt>
                  <c:pt idx="2">
                    <c:v>0.0007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0.0002</c:v>
                  </c:pt>
                  <c:pt idx="6">
                    <c:v>0.0006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22063753"/>
        <c:axId val="64356050"/>
      </c:scatterChart>
      <c:valAx>
        <c:axId val="22063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6050"/>
        <c:crosses val="autoZero"/>
        <c:crossBetween val="midCat"/>
        <c:dispUnits/>
      </c:valAx>
      <c:valAx>
        <c:axId val="643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375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45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577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36</v>
      </c>
      <c r="F1" s="3">
        <v>52501.3578</v>
      </c>
      <c r="G1" s="3">
        <v>3.8743165</v>
      </c>
      <c r="H1" s="3" t="s">
        <v>37</v>
      </c>
    </row>
    <row r="2" spans="1:4" ht="12.75">
      <c r="A2" t="s">
        <v>22</v>
      </c>
      <c r="B2" t="str">
        <f>H1</f>
        <v>EA        </v>
      </c>
      <c r="C2" s="3"/>
      <c r="D2" s="3"/>
    </row>
    <row r="3" ht="13.5" thickBot="1"/>
    <row r="4" spans="1:4" ht="14.25" thickBot="1" thickTop="1">
      <c r="A4" s="5" t="s">
        <v>35</v>
      </c>
      <c r="C4" s="8">
        <f>F1</f>
        <v>52501.3578</v>
      </c>
      <c r="D4" s="9">
        <f>G1</f>
        <v>3.8743165</v>
      </c>
    </row>
    <row r="5" spans="1:4" ht="13.5" thickTop="1">
      <c r="A5" s="11" t="s">
        <v>27</v>
      </c>
      <c r="B5" s="12"/>
      <c r="C5" s="13">
        <v>-9.5</v>
      </c>
      <c r="D5" s="12" t="s">
        <v>28</v>
      </c>
    </row>
    <row r="6" ht="12.75">
      <c r="A6" s="5" t="s">
        <v>0</v>
      </c>
    </row>
    <row r="7" spans="1:3" ht="12.75">
      <c r="A7" t="s">
        <v>1</v>
      </c>
      <c r="C7">
        <f>C4</f>
        <v>52501.3578</v>
      </c>
    </row>
    <row r="8" spans="1:4" ht="12.75">
      <c r="A8" t="s">
        <v>2</v>
      </c>
      <c r="C8">
        <f>D4</f>
        <v>3.8743165</v>
      </c>
      <c r="D8" s="42" t="s">
        <v>48</v>
      </c>
    </row>
    <row r="9" spans="1:4" ht="12.75">
      <c r="A9" s="26" t="s">
        <v>32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18</v>
      </c>
      <c r="D10" s="4" t="s">
        <v>19</v>
      </c>
      <c r="E10" s="12"/>
    </row>
    <row r="11" spans="1:5" ht="12.75">
      <c r="A11" s="12" t="s">
        <v>14</v>
      </c>
      <c r="B11" s="12"/>
      <c r="C11" s="23">
        <f ca="1">INTERCEPT(INDIRECT($D$9):G975,INDIRECT($C$9):F975)</f>
        <v>0.00029647707882361237</v>
      </c>
      <c r="D11" s="3"/>
      <c r="E11" s="12"/>
    </row>
    <row r="12" spans="1:5" ht="12.75">
      <c r="A12" s="12" t="s">
        <v>15</v>
      </c>
      <c r="B12" s="12"/>
      <c r="C12" s="23">
        <f ca="1">SLOPE(INDIRECT($D$9):G975,INDIRECT($C$9):F975)</f>
        <v>-1.5253712156537377E-07</v>
      </c>
      <c r="D12" s="3"/>
      <c r="E12" s="12"/>
    </row>
    <row r="13" spans="1:3" ht="12.75">
      <c r="A13" s="12" t="s">
        <v>17</v>
      </c>
      <c r="B13" s="12"/>
      <c r="C13" s="3" t="s">
        <v>12</v>
      </c>
    </row>
    <row r="14" spans="1:3" ht="12.75">
      <c r="A14" s="12"/>
      <c r="B14" s="12"/>
      <c r="C14" s="12"/>
    </row>
    <row r="15" spans="1:6" ht="12.75">
      <c r="A15" s="14" t="s">
        <v>16</v>
      </c>
      <c r="B15" s="12"/>
      <c r="C15" s="15">
        <f>(C7+C11)+(C8+C12)*INT(MAX(F21:F3516))</f>
        <v>57123.41749900029</v>
      </c>
      <c r="E15" s="3"/>
      <c r="F15" s="12"/>
    </row>
    <row r="16" spans="1:6" ht="12.75">
      <c r="A16" s="18" t="s">
        <v>3</v>
      </c>
      <c r="B16" s="12"/>
      <c r="C16" s="19">
        <f>+C8+C12</f>
        <v>3.8743163474628783</v>
      </c>
      <c r="E16" s="12"/>
      <c r="F16" s="12"/>
    </row>
    <row r="17" spans="1:6" ht="13.5" thickBot="1">
      <c r="A17" s="16" t="s">
        <v>26</v>
      </c>
      <c r="B17" s="12"/>
      <c r="C17" s="12">
        <f>COUNT(C21:C2174)</f>
        <v>7</v>
      </c>
      <c r="E17" s="16" t="s">
        <v>29</v>
      </c>
      <c r="F17" s="17">
        <f ca="1">TODAY()+15018.5-B5/24</f>
        <v>59903.5</v>
      </c>
    </row>
    <row r="18" spans="1:6" ht="14.25" thickBot="1" thickTop="1">
      <c r="A18" s="18" t="s">
        <v>4</v>
      </c>
      <c r="B18" s="12"/>
      <c r="C18" s="21">
        <f>+C15</f>
        <v>57123.41749900029</v>
      </c>
      <c r="D18" s="22">
        <f>+C16</f>
        <v>3.8743163474628783</v>
      </c>
      <c r="E18" s="16" t="s">
        <v>30</v>
      </c>
      <c r="F18" s="17">
        <f>ROUND(2*(F17-C15)/C16,0)/2+1</f>
        <v>718.5</v>
      </c>
    </row>
    <row r="19" spans="5:6" ht="13.5" thickTop="1">
      <c r="E19" s="16" t="s">
        <v>31</v>
      </c>
      <c r="F19" s="20">
        <f>+C15+C16*F18-15018.5-C5/24</f>
        <v>44889.0096279857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44</v>
      </c>
      <c r="I20" s="7" t="s">
        <v>45</v>
      </c>
      <c r="J20" s="7" t="s">
        <v>46</v>
      </c>
      <c r="K20" s="7" t="s">
        <v>47</v>
      </c>
      <c r="L20" s="7" t="s">
        <v>23</v>
      </c>
      <c r="M20" s="7" t="s">
        <v>24</v>
      </c>
      <c r="N20" s="7" t="s">
        <v>25</v>
      </c>
      <c r="O20" s="7" t="s">
        <v>21</v>
      </c>
      <c r="P20" s="6" t="s">
        <v>20</v>
      </c>
      <c r="Q20" s="4" t="s">
        <v>13</v>
      </c>
    </row>
    <row r="21" spans="1:17" ht="12.75">
      <c r="A21" s="30" t="s">
        <v>39</v>
      </c>
      <c r="B21" s="31" t="s">
        <v>33</v>
      </c>
      <c r="C21" s="32">
        <v>51939.5807</v>
      </c>
      <c r="D21" s="33">
        <v>0.0007</v>
      </c>
      <c r="E21">
        <f aca="true" t="shared" si="0" ref="E21:E27">+(C21-C$7)/C$8</f>
        <v>-145.00031166787724</v>
      </c>
      <c r="F21">
        <f aca="true" t="shared" si="1" ref="F21:F27">ROUND(2*E21,0)/2</f>
        <v>-145</v>
      </c>
      <c r="G21">
        <f aca="true" t="shared" si="2" ref="G21:G27">+C21-(C$7+F21*C$8)</f>
        <v>-0.00120749999769032</v>
      </c>
      <c r="K21">
        <f aca="true" t="shared" si="3" ref="K21:K27">+G21</f>
        <v>-0.00120749999769032</v>
      </c>
      <c r="O21">
        <f aca="true" t="shared" si="4" ref="O21:O27">+C$11+C$12*$F21</f>
        <v>0.00031859496145059156</v>
      </c>
      <c r="Q21" s="2">
        <f aca="true" t="shared" si="5" ref="Q21:Q27">+C21-15018.5</f>
        <v>36921.0807</v>
      </c>
    </row>
    <row r="22" spans="1:17" ht="12.75">
      <c r="A22" s="29" t="s">
        <v>34</v>
      </c>
      <c r="B22" s="28" t="s">
        <v>33</v>
      </c>
      <c r="C22" s="29">
        <v>52501.3578</v>
      </c>
      <c r="D22" s="29"/>
      <c r="E22">
        <f t="shared" si="0"/>
        <v>0</v>
      </c>
      <c r="F22">
        <f t="shared" si="1"/>
        <v>0</v>
      </c>
      <c r="G22">
        <f t="shared" si="2"/>
        <v>0</v>
      </c>
      <c r="K22">
        <f t="shared" si="3"/>
        <v>0</v>
      </c>
      <c r="O22">
        <f t="shared" si="4"/>
        <v>0.00029647707882361237</v>
      </c>
      <c r="Q22" s="2">
        <f t="shared" si="5"/>
        <v>37482.8578</v>
      </c>
    </row>
    <row r="23" spans="1:17" ht="12.75">
      <c r="A23" s="34" t="s">
        <v>38</v>
      </c>
      <c r="B23" s="35"/>
      <c r="C23" s="34">
        <v>53516.4313</v>
      </c>
      <c r="D23" s="34">
        <v>0.0007</v>
      </c>
      <c r="E23">
        <f t="shared" si="0"/>
        <v>262.0006651495815</v>
      </c>
      <c r="F23">
        <f t="shared" si="1"/>
        <v>262</v>
      </c>
      <c r="G23">
        <f t="shared" si="2"/>
        <v>0.002576999999291729</v>
      </c>
      <c r="K23">
        <f t="shared" si="3"/>
        <v>0.002576999999291729</v>
      </c>
      <c r="O23">
        <f t="shared" si="4"/>
        <v>0.00025651235297348445</v>
      </c>
      <c r="Q23" s="2">
        <f t="shared" si="5"/>
        <v>38497.9313</v>
      </c>
    </row>
    <row r="24" spans="1:17" ht="12.75">
      <c r="A24" s="43" t="s">
        <v>49</v>
      </c>
      <c r="B24" s="44" t="s">
        <v>33</v>
      </c>
      <c r="C24" s="45">
        <v>55581.4406</v>
      </c>
      <c r="D24" s="45">
        <v>0.0004</v>
      </c>
      <c r="E24">
        <f t="shared" si="0"/>
        <v>795.0003052151274</v>
      </c>
      <c r="F24">
        <f t="shared" si="1"/>
        <v>795</v>
      </c>
      <c r="G24">
        <f t="shared" si="2"/>
        <v>0.0011825000037788413</v>
      </c>
      <c r="K24">
        <f t="shared" si="3"/>
        <v>0.0011825000037788413</v>
      </c>
      <c r="O24">
        <f t="shared" si="4"/>
        <v>0.0001752100671791402</v>
      </c>
      <c r="Q24" s="2">
        <f t="shared" si="5"/>
        <v>40562.9406</v>
      </c>
    </row>
    <row r="25" spans="1:17" ht="12.75">
      <c r="A25" s="36" t="s">
        <v>40</v>
      </c>
      <c r="B25" s="37" t="s">
        <v>33</v>
      </c>
      <c r="C25" s="38">
        <v>56015.3613</v>
      </c>
      <c r="D25" s="38">
        <v>0.0008</v>
      </c>
      <c r="E25">
        <f t="shared" si="0"/>
        <v>906.9995959287268</v>
      </c>
      <c r="F25">
        <f t="shared" si="1"/>
        <v>907</v>
      </c>
      <c r="G25">
        <f t="shared" si="2"/>
        <v>-0.0015655000024707988</v>
      </c>
      <c r="K25">
        <f t="shared" si="3"/>
        <v>-0.0015655000024707988</v>
      </c>
      <c r="O25">
        <f t="shared" si="4"/>
        <v>0.00015812590956381837</v>
      </c>
      <c r="Q25" s="2">
        <f t="shared" si="5"/>
        <v>40996.8613</v>
      </c>
    </row>
    <row r="26" spans="1:17" ht="12.75">
      <c r="A26" s="36" t="s">
        <v>41</v>
      </c>
      <c r="B26" s="37" t="s">
        <v>33</v>
      </c>
      <c r="C26" s="38">
        <v>56046.35873</v>
      </c>
      <c r="D26" s="38">
        <v>0.0002</v>
      </c>
      <c r="E26">
        <f t="shared" si="0"/>
        <v>915.0003439316333</v>
      </c>
      <c r="F26">
        <f t="shared" si="1"/>
        <v>915</v>
      </c>
      <c r="G26">
        <f t="shared" si="2"/>
        <v>0.0013325000036275014</v>
      </c>
      <c r="K26">
        <f t="shared" si="3"/>
        <v>0.0013325000036275014</v>
      </c>
      <c r="O26">
        <f t="shared" si="4"/>
        <v>0.00015690561259129536</v>
      </c>
      <c r="Q26" s="2">
        <f t="shared" si="5"/>
        <v>41027.85873</v>
      </c>
    </row>
    <row r="27" spans="1:17" ht="12.75">
      <c r="A27" s="39" t="s">
        <v>42</v>
      </c>
      <c r="B27" s="40" t="s">
        <v>43</v>
      </c>
      <c r="C27" s="41">
        <v>57125.3537</v>
      </c>
      <c r="D27" s="41">
        <v>0.0006</v>
      </c>
      <c r="E27">
        <f t="shared" si="0"/>
        <v>1193.4997824777613</v>
      </c>
      <c r="F27">
        <f t="shared" si="1"/>
        <v>1193.5</v>
      </c>
      <c r="G27">
        <f t="shared" si="2"/>
        <v>-0.0008427499997196719</v>
      </c>
      <c r="K27">
        <f t="shared" si="3"/>
        <v>-0.0008427499997196719</v>
      </c>
      <c r="O27">
        <f t="shared" si="4"/>
        <v>0.00011442402423533877</v>
      </c>
      <c r="Q27" s="2">
        <f t="shared" si="5"/>
        <v>42106.8537</v>
      </c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2022-11-20T01:52:17Z</dcterms:modified>
  <cp:category/>
  <cp:version/>
  <cp:contentType/>
  <cp:contentStatus/>
</cp:coreProperties>
</file>