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38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<sst xmlns="http://schemas.openxmlformats.org/spreadsheetml/2006/main" count="1508" uniqueCount="617">
  <si>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</si>
  <si>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</si>
  <si>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</si>
  <si>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</si>
  <si>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</si>
  <si>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</si>
  <si>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</si>
  <si>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</si>
  <si>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</si>
  <si>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</si>
  <si>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</si>
  <si>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</si>
  <si>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</si>
  <si>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</si>
  <si>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</si>
  <si>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</si>
  <si>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</si>
  <si>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</si>
  <si>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</si>
  <si>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</si>
  <si>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</si>
  <si>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</si>
  <si>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</si>
  <si>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</si>
  <si>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</si>
  <si>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Diethelm R</t>
  </si>
  <si>
    <t>BBSAG Bull...31</t>
  </si>
  <si>
    <t>B</t>
  </si>
  <si>
    <t>BBSAG Bull...32</t>
  </si>
  <si>
    <t>BBSAG Bull.6</t>
  </si>
  <si>
    <t>Locher K</t>
  </si>
  <si>
    <t>BBSAG Bull.10</t>
  </si>
  <si>
    <t>BBSAG Bull.12</t>
  </si>
  <si>
    <t>BBSAG Bull.20</t>
  </si>
  <si>
    <t>v</t>
  </si>
  <si>
    <t>BBSAG Bull.24</t>
  </si>
  <si>
    <t>BBSAG Bull.30</t>
  </si>
  <si>
    <t>BBSAG Bull.31</t>
  </si>
  <si>
    <t>BBSAG Bull.33</t>
  </si>
  <si>
    <t>BBSAG Bull.56</t>
  </si>
  <si>
    <t>BBSAG Bull.60</t>
  </si>
  <si>
    <t>BBSAG Bull.61</t>
  </si>
  <si>
    <t>BBSAG Bull.62</t>
  </si>
  <si>
    <t>Elias D</t>
  </si>
  <si>
    <t>BBSAG Bull.63</t>
  </si>
  <si>
    <t>BBSAG Bull.68</t>
  </si>
  <si>
    <t>BBSAG Bull.69</t>
  </si>
  <si>
    <t>BBSAG Bull.70</t>
  </si>
  <si>
    <t>BRNO 27</t>
  </si>
  <si>
    <t>K</t>
  </si>
  <si>
    <t>BBSAG Bull.74</t>
  </si>
  <si>
    <t>BBSAG Bull.78</t>
  </si>
  <si>
    <t>BBSAG Bull.80</t>
  </si>
  <si>
    <t>BBSAG Bull.82</t>
  </si>
  <si>
    <t>BBSAG Bull.85</t>
  </si>
  <si>
    <t>BBSAG Bull.86</t>
  </si>
  <si>
    <t>BBSAG Bull.87</t>
  </si>
  <si>
    <t>BBSAG Bull.88</t>
  </si>
  <si>
    <t>BRNO 30</t>
  </si>
  <si>
    <t>BBSAG Bull.92</t>
  </si>
  <si>
    <t>BBSAG Bull.96</t>
  </si>
  <si>
    <t>BBSAG Bull.99</t>
  </si>
  <si>
    <t>BBSAG Bull.101</t>
  </si>
  <si>
    <t>BBSAG Bull.104</t>
  </si>
  <si>
    <t>BBSAG 107</t>
  </si>
  <si>
    <t>BBSAG Bull.107</t>
  </si>
  <si>
    <t>BBSAG Bull.108</t>
  </si>
  <si>
    <t>BBSAG Bull.113</t>
  </si>
  <si>
    <t>BBSAG Bull.116</t>
  </si>
  <si>
    <t>Peter H</t>
  </si>
  <si>
    <t>Locher Kurt</t>
  </si>
  <si>
    <t>BBSAG Bull.118</t>
  </si>
  <si>
    <t>bad?</t>
  </si>
  <si>
    <t>IBVS 5583</t>
  </si>
  <si>
    <t>I</t>
  </si>
  <si>
    <t>EA/SD</t>
  </si>
  <si>
    <t>IBVS 5643</t>
  </si>
  <si>
    <t>IBVS 5684</t>
  </si>
  <si>
    <t>AU Lac / GSC 03610-00076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</si>
  <si>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</si>
  <si>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</si>
  <si>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</si>
  <si>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</si>
  <si>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</si>
  <si>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</si>
  <si>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IBVS 5741</t>
  </si>
  <si>
    <t>IBVS 5753</t>
  </si>
  <si>
    <t>Start of linear fit &gt;&gt;&gt;&gt;&gt;&gt;&gt;&gt;&gt;&gt;&gt;&gt;&gt;&gt;&gt;&gt;&gt;&gt;&gt;&gt;&gt;</t>
  </si>
  <si>
    <t>IBVS 5296</t>
  </si>
  <si>
    <t>OEJV 0074</t>
  </si>
  <si>
    <t>CCD</t>
  </si>
  <si>
    <t>vis</t>
  </si>
  <si>
    <t>IBVS 5933</t>
  </si>
  <si>
    <t>Add cycle</t>
  </si>
  <si>
    <t>Old Cycle</t>
  </si>
  <si>
    <t>IBVS 5958</t>
  </si>
  <si>
    <t>II</t>
  </si>
  <si>
    <t>OEJV 0137</t>
  </si>
  <si>
    <t>IBVS 5835</t>
  </si>
  <si>
    <t>IBVS 6007</t>
  </si>
  <si>
    <t>IBVS 6010</t>
  </si>
  <si>
    <t>OEJV 0160</t>
  </si>
  <si>
    <t>IBVS 6070</t>
  </si>
  <si>
    <t>IBVS 5984</t>
  </si>
  <si>
    <t>IBVS 6152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</si>
  <si>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</si>
  <si>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</si>
  <si>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</si>
  <si>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</si>
  <si>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</si>
  <si>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</si>
  <si>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</si>
  <si>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</si>
  <si>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</si>
  <si>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 -0.003 </t>
  </si>
  <si>
    <t>2416351.42 </t>
  </si>
  <si>
    <t> 24.08.1903 22:04 </t>
  </si>
  <si>
    <t> 0.11 </t>
  </si>
  <si>
    <t>P </t>
  </si>
  <si>
    <t> P.Parenago </t>
  </si>
  <si>
    <t> PZ 4.314 </t>
  </si>
  <si>
    <t>2417493.23 </t>
  </si>
  <si>
    <t> 09.10.1906 17:31 </t>
  </si>
  <si>
    <t> 0.12 </t>
  </si>
  <si>
    <t>2417820.32 </t>
  </si>
  <si>
    <t> 01.09.1907 19:40 </t>
  </si>
  <si>
    <t> -0.01 </t>
  </si>
  <si>
    <t>2425272.731 </t>
  </si>
  <si>
    <t> 27.01.1928 05:32 </t>
  </si>
  <si>
    <t> 0.052 </t>
  </si>
  <si>
    <t>V </t>
  </si>
  <si>
    <t> C.Hoffmeister </t>
  </si>
  <si>
    <t> KVBB 24.100 </t>
  </si>
  <si>
    <t>2425324.287 </t>
  </si>
  <si>
    <t> 18.03.1928 18:53 </t>
  </si>
  <si>
    <t> 0.088 </t>
  </si>
  <si>
    <t>2425325.646 </t>
  </si>
  <si>
    <t> 20.03.1928 03:30 </t>
  </si>
  <si>
    <t> 0.054 </t>
  </si>
  <si>
    <t>2425424.472 </t>
  </si>
  <si>
    <t> 26.06.1928 23:19 </t>
  </si>
  <si>
    <t> 0.017 </t>
  </si>
  <si>
    <t>2425438.429 </t>
  </si>
  <si>
    <t> 10.07.1928 22:17 </t>
  </si>
  <si>
    <t> 0.049 </t>
  </si>
  <si>
    <t>2425477.443 </t>
  </si>
  <si>
    <t> 18.08.1928 22:37 </t>
  </si>
  <si>
    <t> 0.075 </t>
  </si>
  <si>
    <t>2425484.371 </t>
  </si>
  <si>
    <t> 25.08.1928 20:54 </t>
  </si>
  <si>
    <t> 0.041 </t>
  </si>
  <si>
    <t>2425502.496 </t>
  </si>
  <si>
    <t> 12.09.1928 23:54 </t>
  </si>
  <si>
    <t> 0.064 </t>
  </si>
  <si>
    <t>2425506.637 </t>
  </si>
  <si>
    <t> 17.09.1928 03:17 </t>
  </si>
  <si>
    <t> 0.028 </t>
  </si>
  <si>
    <t>2425523.389 </t>
  </si>
  <si>
    <t> 03.10.1928 21:20 </t>
  </si>
  <si>
    <t> 0.071 </t>
  </si>
  <si>
    <t>2425527.568 </t>
  </si>
  <si>
    <t> 08.10.1928 01:37 </t>
  </si>
  <si>
    <t> 0.072 </t>
  </si>
  <si>
    <t>2425530.360 </t>
  </si>
  <si>
    <t> 10.10.1928 20:38 </t>
  </si>
  <si>
    <t> 0.079 </t>
  </si>
  <si>
    <t>2425534.522 </t>
  </si>
  <si>
    <t> 15.10.1928 00:31 </t>
  </si>
  <si>
    <t>2425647.283 </t>
  </si>
  <si>
    <t> 04.02.1929 18:47 </t>
  </si>
  <si>
    <t> 0.037 </t>
  </si>
  <si>
    <t> H.van Schewick </t>
  </si>
  <si>
    <t>2425938.341 </t>
  </si>
  <si>
    <t> 22.11.1929 20:11 </t>
  </si>
  <si>
    <t>2428720.31 </t>
  </si>
  <si>
    <t> 05.07.1937 19:26 </t>
  </si>
  <si>
    <t> -0.05 </t>
  </si>
  <si>
    <t> N.F.Florja </t>
  </si>
  <si>
    <t> PSMO 16.231 </t>
  </si>
  <si>
    <t>2428727.35 </t>
  </si>
  <si>
    <t> 12.07.1937 20:24 </t>
  </si>
  <si>
    <t> 0.02 </t>
  </si>
  <si>
    <t>2428745.44 </t>
  </si>
  <si>
    <t> 30.07.1937 22:33 </t>
  </si>
  <si>
    <t> 0.01 </t>
  </si>
  <si>
    <t>2428748.21 </t>
  </si>
  <si>
    <t> 02.08.1937 17:02 </t>
  </si>
  <si>
    <t> -0.00 </t>
  </si>
  <si>
    <t>2428752.38 </t>
  </si>
  <si>
    <t> 06.08.1937 21:07 </t>
  </si>
  <si>
    <t>2428755.20 </t>
  </si>
  <si>
    <t> 09.08.1937 16:48 </t>
  </si>
  <si>
    <t> 0.03 </t>
  </si>
  <si>
    <t>2428773.26 </t>
  </si>
  <si>
    <t> 27.08.1937 18:14 </t>
  </si>
  <si>
    <t> -0.02 </t>
  </si>
  <si>
    <t>2429160.36 </t>
  </si>
  <si>
    <t> 18.09.1938 20:38 </t>
  </si>
  <si>
    <t>2429465.34 </t>
  </si>
  <si>
    <t> 20.07.1939 20:09 </t>
  </si>
  <si>
    <t>2429490.37 </t>
  </si>
  <si>
    <t> 14.08.1939 20:52 </t>
  </si>
  <si>
    <t>2429582.26 </t>
  </si>
  <si>
    <t> 14.11.1939 18:14 </t>
  </si>
  <si>
    <t>2434195.441 </t>
  </si>
  <si>
    <t> 01.07.1952 22:35 </t>
  </si>
  <si>
    <t> 0.000 </t>
  </si>
  <si>
    <t> R.Szafraniec </t>
  </si>
  <si>
    <t> AAC 5.52 </t>
  </si>
  <si>
    <t>2434479.501 </t>
  </si>
  <si>
    <t> 12.04.1953 00:01 </t>
  </si>
  <si>
    <t> 0.002 </t>
  </si>
  <si>
    <t> AAC 5.191 </t>
  </si>
  <si>
    <t>2435075.469 </t>
  </si>
  <si>
    <t> 28.11.1954 23:15 </t>
  </si>
  <si>
    <t> 0.005 </t>
  </si>
  <si>
    <t> AAC 5.194 </t>
  </si>
  <si>
    <t>2437889.584 </t>
  </si>
  <si>
    <t> 13.08.1962 02:00 </t>
  </si>
  <si>
    <t> Busch &amp; Häussler </t>
  </si>
  <si>
    <t> VSS 10.214 </t>
  </si>
  <si>
    <t>2437903.499 </t>
  </si>
  <si>
    <t> 26.08.1962 23:58 </t>
  </si>
  <si>
    <t> -0.012 </t>
  </si>
  <si>
    <t>2437910.467 </t>
  </si>
  <si>
    <t> 02.09.1962 23:12 </t>
  </si>
  <si>
    <t> -0.007 </t>
  </si>
  <si>
    <t>2437935.513 </t>
  </si>
  <si>
    <t> 28.09.1962 00:18 </t>
  </si>
  <si>
    <t> -0.025 </t>
  </si>
  <si>
    <t>2437942.490 </t>
  </si>
  <si>
    <t> 04.10.1962 23:45 </t>
  </si>
  <si>
    <t> -0.010 </t>
  </si>
  <si>
    <t>2441181.338 </t>
  </si>
  <si>
    <t> 17.08.1971 20:06 </t>
  </si>
  <si>
    <t> 0.021 </t>
  </si>
  <si>
    <t> R.Diethelm </t>
  </si>
  <si>
    <t> ORI 126 </t>
  </si>
  <si>
    <t>2441213.337 </t>
  </si>
  <si>
    <t> 18.09.1971 20:05 </t>
  </si>
  <si>
    <t> ORI 127 </t>
  </si>
  <si>
    <t>2441220.305 </t>
  </si>
  <si>
    <t> 25.09.1971 19:19 </t>
  </si>
  <si>
    <t> -0.001 </t>
  </si>
  <si>
    <t>2441628.289 </t>
  </si>
  <si>
    <t> 06.11.1972 18:56 </t>
  </si>
  <si>
    <t> -0.002 </t>
  </si>
  <si>
    <t> BBS 6 </t>
  </si>
  <si>
    <t>2441838.546 </t>
  </si>
  <si>
    <t> 05.06.1973 01:06 </t>
  </si>
  <si>
    <t> -0.004 </t>
  </si>
  <si>
    <t> K.Locher </t>
  </si>
  <si>
    <t> BBS 10 </t>
  </si>
  <si>
    <t>2441845.511 </t>
  </si>
  <si>
    <t> 12.06.1973 00:15 </t>
  </si>
  <si>
    <t>2441958.304 </t>
  </si>
  <si>
    <t> 02.10.1973 19:17 </t>
  </si>
  <si>
    <t> 0.004 </t>
  </si>
  <si>
    <t> BBS 12 </t>
  </si>
  <si>
    <t>2442416.410 </t>
  </si>
  <si>
    <t> 03.01.1975 21:50 </t>
  </si>
  <si>
    <t> BBS 20 </t>
  </si>
  <si>
    <t>2442416.412 </t>
  </si>
  <si>
    <t> 03.01.1975 21:53 </t>
  </si>
  <si>
    <t>2442739.466 </t>
  </si>
  <si>
    <t> 22.11.1975 23:11 </t>
  </si>
  <si>
    <t> 0.007 </t>
  </si>
  <si>
    <t> BBS 24 </t>
  </si>
  <si>
    <t>2443041.619 </t>
  </si>
  <si>
    <t> 20.09.1976 02:51 </t>
  </si>
  <si>
    <t> BBS 30 </t>
  </si>
  <si>
    <t>2443143.252 </t>
  </si>
  <si>
    <t> 30.12.1976 18:02 </t>
  </si>
  <si>
    <t> -0.015 </t>
  </si>
  <si>
    <t> BBS 31 </t>
  </si>
  <si>
    <t>2443275.553 </t>
  </si>
  <si>
    <t> 12.05.1977 01:16 </t>
  </si>
  <si>
    <t> BBS 33 </t>
  </si>
  <si>
    <t>2444158.335 </t>
  </si>
  <si>
    <t> 11.10.1979 20:02 </t>
  </si>
  <si>
    <t> -0.021 </t>
  </si>
  <si>
    <t>2444257.234 </t>
  </si>
  <si>
    <t> 18.01.1980 17:36 </t>
  </si>
  <si>
    <t> 0.014 </t>
  </si>
  <si>
    <t>2444790.525 </t>
  </si>
  <si>
    <t> 05.07.1981 00:36 </t>
  </si>
  <si>
    <t> BBS 56 </t>
  </si>
  <si>
    <t>2444847.606 </t>
  </si>
  <si>
    <t> 31.08.1981 02:32 </t>
  </si>
  <si>
    <t> -0.009 </t>
  </si>
  <si>
    <t>2445067.617 </t>
  </si>
  <si>
    <t> 08.04.1982 02:48 </t>
  </si>
  <si>
    <t> BBS 60 </t>
  </si>
  <si>
    <t>2445141.414 </t>
  </si>
  <si>
    <t> 20.06.1982 21:56 </t>
  </si>
  <si>
    <t> -0.006 </t>
  </si>
  <si>
    <t> BBS 61 </t>
  </si>
  <si>
    <t>2445241.669 </t>
  </si>
  <si>
    <t> 29.09.1982 04:03 </t>
  </si>
  <si>
    <t> BBS 62 </t>
  </si>
  <si>
    <t>2445251.409 </t>
  </si>
  <si>
    <t> 08.10.1982 21:48 </t>
  </si>
  <si>
    <t> -0.014 </t>
  </si>
  <si>
    <t> D.Elias </t>
  </si>
  <si>
    <t> BBS 63 </t>
  </si>
  <si>
    <t>2445251.416 </t>
  </si>
  <si>
    <t> 08.10.1982 21:59 </t>
  </si>
  <si>
    <t>2445585.602 </t>
  </si>
  <si>
    <t> 08.09.1983 02:26 </t>
  </si>
  <si>
    <t> BBS 68 </t>
  </si>
  <si>
    <t>2445634.338 </t>
  </si>
  <si>
    <t> 26.10.1983 20:06 </t>
  </si>
  <si>
    <t> BBS 69 </t>
  </si>
  <si>
    <t>2445680.285 </t>
  </si>
  <si>
    <t> 11.12.1983 18:50 </t>
  </si>
  <si>
    <t> BBS 70 </t>
  </si>
  <si>
    <t>2445911.429 </t>
  </si>
  <si>
    <t> 29.07.1984 22:17 </t>
  </si>
  <si>
    <t> -0.011 </t>
  </si>
  <si>
    <t> J.Borovicka </t>
  </si>
  <si>
    <t> BRNO 27 </t>
  </si>
  <si>
    <t>2445911.435 </t>
  </si>
  <si>
    <t> 29.07.1984 22:26 </t>
  </si>
  <si>
    <t> -0.005 </t>
  </si>
  <si>
    <t> V.Svoboda </t>
  </si>
  <si>
    <t> V.Wagner </t>
  </si>
  <si>
    <t>2445911.437 </t>
  </si>
  <si>
    <t> 29.07.1984 22:29 </t>
  </si>
  <si>
    <t> M.Varady </t>
  </si>
  <si>
    <t>2445911.442 </t>
  </si>
  <si>
    <t> 29.07.1984 22:36 </t>
  </si>
  <si>
    <t> P.Hajek </t>
  </si>
  <si>
    <t>2445936.494 </t>
  </si>
  <si>
    <t> 23.08.1984 23:51 </t>
  </si>
  <si>
    <t>2445964.343 </t>
  </si>
  <si>
    <t> 20.09.1984 20:13 </t>
  </si>
  <si>
    <t> BBS 74 </t>
  </si>
  <si>
    <t>2446326.380 </t>
  </si>
  <si>
    <t> 17.09.1985 21:07 </t>
  </si>
  <si>
    <t> BBS 78 </t>
  </si>
  <si>
    <t>2446642.469 </t>
  </si>
  <si>
    <t> 30.07.1986 23:15 </t>
  </si>
  <si>
    <t> BBS 80 </t>
  </si>
  <si>
    <t>2446773.346 </t>
  </si>
  <si>
    <t> 08.12.1986 20:18 </t>
  </si>
  <si>
    <t> BBS 82 </t>
  </si>
  <si>
    <t>2447036.520 </t>
  </si>
  <si>
    <t> 29.08.1987 00:28 </t>
  </si>
  <si>
    <t> BBS 85 </t>
  </si>
  <si>
    <t>2447078.296 </t>
  </si>
  <si>
    <t> 09.10.1987 19:06 </t>
  </si>
  <si>
    <t> BBS 86 </t>
  </si>
  <si>
    <t>2447195.253 </t>
  </si>
  <si>
    <t> 03.02.1988 18:04 </t>
  </si>
  <si>
    <t> -0.017 </t>
  </si>
  <si>
    <t> BBS 87 </t>
  </si>
  <si>
    <t>2447320.566 </t>
  </si>
  <si>
    <t> 08.06.1988 01:35 </t>
  </si>
  <si>
    <t> -0.024 </t>
  </si>
  <si>
    <t> BBS 88 </t>
  </si>
  <si>
    <t>2447380.441 </t>
  </si>
  <si>
    <t> 06.08.1988 22:35 </t>
  </si>
  <si>
    <t> R.Santler </t>
  </si>
  <si>
    <t> BRNO 30 </t>
  </si>
  <si>
    <t>2447380.446 </t>
  </si>
  <si>
    <t> 06.08.1988 22:42 </t>
  </si>
  <si>
    <t> -0.019 </t>
  </si>
  <si>
    <t> A.Umlauf </t>
  </si>
  <si>
    <t> P.Znojilova </t>
  </si>
  <si>
    <t>2447380.450 </t>
  </si>
  <si>
    <t> 06.08.1988 22:48 </t>
  </si>
  <si>
    <t> V.Strupl </t>
  </si>
  <si>
    <t> P.Vabrousek </t>
  </si>
  <si>
    <t>2447380.452 </t>
  </si>
  <si>
    <t> 06.08.1988 22:50 </t>
  </si>
  <si>
    <t> -0.013 </t>
  </si>
  <si>
    <t> M.Znojilova </t>
  </si>
  <si>
    <t>2447380.454 </t>
  </si>
  <si>
    <t> 06.08.1988 22:53 </t>
  </si>
  <si>
    <t> A.Slatinsky </t>
  </si>
  <si>
    <t>2447770.318 </t>
  </si>
  <si>
    <t> 31.08.1989 19:37 </t>
  </si>
  <si>
    <t> -0.030 </t>
  </si>
  <si>
    <t> BBS 92 </t>
  </si>
  <si>
    <t>2447788.439 </t>
  </si>
  <si>
    <t> 18.09.1989 22:32 </t>
  </si>
  <si>
    <t> J.Manek </t>
  </si>
  <si>
    <t>2448146.309 </t>
  </si>
  <si>
    <t> 11.09.1990 19:24 </t>
  </si>
  <si>
    <t> BBS 96 </t>
  </si>
  <si>
    <t>2448572.386 </t>
  </si>
  <si>
    <t> 11.11.1991 21:15 </t>
  </si>
  <si>
    <t> -0.008 </t>
  </si>
  <si>
    <t> BBS 99 </t>
  </si>
  <si>
    <t>2448803.531 </t>
  </si>
  <si>
    <t> 30.06.1992 00:44 </t>
  </si>
  <si>
    <t> BBS 101 </t>
  </si>
  <si>
    <t>2449211.519 </t>
  </si>
  <si>
    <t> 12.08.1993 00:27 </t>
  </si>
  <si>
    <t> BBS 104 </t>
  </si>
  <si>
    <t>2449516.469 </t>
  </si>
  <si>
    <t> 12.06.1994 23:15 </t>
  </si>
  <si>
    <t> -0.000 </t>
  </si>
  <si>
    <t> BBS 107 </t>
  </si>
  <si>
    <t>2449686.333 </t>
  </si>
  <si>
    <t> 29.11.1994 19:59 </t>
  </si>
  <si>
    <t> BBS 108 </t>
  </si>
  <si>
    <t>2450311.542 </t>
  </si>
  <si>
    <t> 16.08.1996 01:00 </t>
  </si>
  <si>
    <t> BBS 113 </t>
  </si>
  <si>
    <t>2450715.346 </t>
  </si>
  <si>
    <t> 23.09.1997 20:18 </t>
  </si>
  <si>
    <t> BBS 116 </t>
  </si>
  <si>
    <t>2450754.340 </t>
  </si>
  <si>
    <t> 01.11.1997 20:09 </t>
  </si>
  <si>
    <t> H.Peter </t>
  </si>
  <si>
    <t>2451049.532 </t>
  </si>
  <si>
    <t> 24.08.1998 00:46 </t>
  </si>
  <si>
    <t> BBS 118 </t>
  </si>
  <si>
    <t>2451780.562 </t>
  </si>
  <si>
    <t> 24.08.2000 01:29 </t>
  </si>
  <si>
    <t> -0.016 </t>
  </si>
  <si>
    <t> BBS 123 </t>
  </si>
  <si>
    <t>2451833.4706 </t>
  </si>
  <si>
    <t> 15.10.2000 23:17 </t>
  </si>
  <si>
    <t> -0.0205 </t>
  </si>
  <si>
    <t>E </t>
  </si>
  <si>
    <t>o</t>
  </si>
  <si>
    <t> K.&amp; M.Rätz </t>
  </si>
  <si>
    <t>BAVM 152 </t>
  </si>
  <si>
    <t>2451907.2701 </t>
  </si>
  <si>
    <t> 28.12.2000 18:28 </t>
  </si>
  <si>
    <t> -0.0204 </t>
  </si>
  <si>
    <t>?</t>
  </si>
  <si>
    <t> BBS 124 </t>
  </si>
  <si>
    <t>2452195.50750 </t>
  </si>
  <si>
    <t> 13.10.2001 00:10 </t>
  </si>
  <si>
    <t> -0.01831 </t>
  </si>
  <si>
    <t>C </t>
  </si>
  <si>
    <t> P.Hájek </t>
  </si>
  <si>
    <t>OEJV 0074 </t>
  </si>
  <si>
    <t>2452876.4103 </t>
  </si>
  <si>
    <t> 24.08.2003 21:50 </t>
  </si>
  <si>
    <t> -0.0192 </t>
  </si>
  <si>
    <t>-I</t>
  </si>
  <si>
    <t> F.Agerer </t>
  </si>
  <si>
    <t>BAVM 172 </t>
  </si>
  <si>
    <t>2452901.4751 </t>
  </si>
  <si>
    <t> 18.09.2003 23:24 </t>
  </si>
  <si>
    <t>13434</t>
  </si>
  <si>
    <t> -0.0183 </t>
  </si>
  <si>
    <t> M.Zejda </t>
  </si>
  <si>
    <t>IBVS 5583 </t>
  </si>
  <si>
    <t>2452908.438 </t>
  </si>
  <si>
    <t> 25.09.2003 22:30 </t>
  </si>
  <si>
    <t>13439</t>
  </si>
  <si>
    <t> -0.018 </t>
  </si>
  <si>
    <t> M.Vrašták </t>
  </si>
  <si>
    <t>2453259.3324 </t>
  </si>
  <si>
    <t> 10.09.2004 19:58 </t>
  </si>
  <si>
    <t>13691</t>
  </si>
  <si>
    <t> M.Zejda et al. </t>
  </si>
  <si>
    <t>IBVS 5741 </t>
  </si>
  <si>
    <t>2453660.3536 </t>
  </si>
  <si>
    <t> 16.10.2005 20:29 </t>
  </si>
  <si>
    <t>13979</t>
  </si>
  <si>
    <t> -0.0201 </t>
  </si>
  <si>
    <t> I.Biro et al. </t>
  </si>
  <si>
    <t>IBVS 5684 </t>
  </si>
  <si>
    <t>2453745.2926 </t>
  </si>
  <si>
    <t> 09.01.2006 19:01 </t>
  </si>
  <si>
    <t>14040</t>
  </si>
  <si>
    <t> -0.0200 </t>
  </si>
  <si>
    <t>IBVS 5753 </t>
  </si>
  <si>
    <t>2454298.08919 </t>
  </si>
  <si>
    <t> 16.07.2007 14:08 </t>
  </si>
  <si>
    <t>14437</t>
  </si>
  <si>
    <t> -0.02253 </t>
  </si>
  <si>
    <t> P.Zasche </t>
  </si>
  <si>
    <t>IBVS 6007 </t>
  </si>
  <si>
    <t>2454338.46793 </t>
  </si>
  <si>
    <t> 25.08.2007 23:13 </t>
  </si>
  <si>
    <t>14466</t>
  </si>
  <si>
    <t> -0.02458 </t>
  </si>
  <si>
    <t>2454366.3163 </t>
  </si>
  <si>
    <t> 22.09.2007 19:35 </t>
  </si>
  <si>
    <t>14486</t>
  </si>
  <si>
    <t> -0.0250 </t>
  </si>
  <si>
    <t> T.Borkovits et al. </t>
  </si>
  <si>
    <t>IBVS 5835 </t>
  </si>
  <si>
    <t>2454675.4379 </t>
  </si>
  <si>
    <t> 27.07.2008 22:30 </t>
  </si>
  <si>
    <t>14708</t>
  </si>
  <si>
    <t> -0.0253 </t>
  </si>
  <si>
    <t>BAVM 203 </t>
  </si>
  <si>
    <t>2454682.3993 </t>
  </si>
  <si>
    <t> 03.08.2008 21:34 </t>
  </si>
  <si>
    <t>14713</t>
  </si>
  <si>
    <t> -0.0261 </t>
  </si>
  <si>
    <t>2454709.5510 </t>
  </si>
  <si>
    <t> 31.08.2008 01:13 </t>
  </si>
  <si>
    <t>14732.5</t>
  </si>
  <si>
    <t> -0.0270 </t>
  </si>
  <si>
    <t>2454718.6028 </t>
  </si>
  <si>
    <t> 09.09.2008 02:28 </t>
  </si>
  <si>
    <t>14739</t>
  </si>
  <si>
    <t>BAVM 215 </t>
  </si>
  <si>
    <t>2454746.4515 </t>
  </si>
  <si>
    <t> 06.10.2008 22:50 </t>
  </si>
  <si>
    <t>14759</t>
  </si>
  <si>
    <t> -0.0262 </t>
  </si>
  <si>
    <t> S.Kleidis </t>
  </si>
  <si>
    <t>IBVS 5933 </t>
  </si>
  <si>
    <t>2455062.5361 </t>
  </si>
  <si>
    <t> 19.08.2009 00:51 </t>
  </si>
  <si>
    <t>14986</t>
  </si>
  <si>
    <t> -0.0257 </t>
  </si>
  <si>
    <t>BAVM 212 </t>
  </si>
  <si>
    <t>2455071.5882 </t>
  </si>
  <si>
    <t> 28.08.2009 02:07 </t>
  </si>
  <si>
    <t>14992.5</t>
  </si>
  <si>
    <t> -0.0245 </t>
  </si>
  <si>
    <t>2455108.4856 </t>
  </si>
  <si>
    <t> 03.10.2009 23:39 </t>
  </si>
  <si>
    <t>15019</t>
  </si>
  <si>
    <t> -0.0268 </t>
  </si>
  <si>
    <t>2455404.3869 </t>
  </si>
  <si>
    <t> 26.07.2010 21:17 </t>
  </si>
  <si>
    <t>15231.5</t>
  </si>
  <si>
    <t> A.Liakos &amp; P.Niarchos </t>
  </si>
  <si>
    <t>IBVS 5958 </t>
  </si>
  <si>
    <t>2455406.4674 </t>
  </si>
  <si>
    <t> 28.07.2010 23:13 </t>
  </si>
  <si>
    <t>15233</t>
  </si>
  <si>
    <t> -0.0274 </t>
  </si>
  <si>
    <t>2455436.4096 </t>
  </si>
  <si>
    <t> 27.08.2010 21:49 </t>
  </si>
  <si>
    <t>15254.5</t>
  </si>
  <si>
    <t> -0.0226 </t>
  </si>
  <si>
    <t>m</t>
  </si>
  <si>
    <t>2455438.4932 </t>
  </si>
  <si>
    <t> 29.08.2010 23:50 </t>
  </si>
  <si>
    <t>15256</t>
  </si>
  <si>
    <t> -0.0277 </t>
  </si>
  <si>
    <t>2455441.2780 </t>
  </si>
  <si>
    <t> 01.09.2010 18:40 </t>
  </si>
  <si>
    <t>15258</t>
  </si>
  <si>
    <t> -0.0278 </t>
  </si>
  <si>
    <t>2455450.3232 </t>
  </si>
  <si>
    <t> 10.09.2010 19:45 </t>
  </si>
  <si>
    <t>15264.5</t>
  </si>
  <si>
    <t> -0.0334 </t>
  </si>
  <si>
    <t>2455457.2910 </t>
  </si>
  <si>
    <t> 17.09.2010 18:59 </t>
  </si>
  <si>
    <t>15269.5</t>
  </si>
  <si>
    <t>2455463.5586 </t>
  </si>
  <si>
    <t> 24.09.2010 01:24 </t>
  </si>
  <si>
    <t>15274</t>
  </si>
  <si>
    <t>2455480.2664 </t>
  </si>
  <si>
    <t> 10.10.2010 18:23 </t>
  </si>
  <si>
    <t>15286</t>
  </si>
  <si>
    <t> L.Šmelcer </t>
  </si>
  <si>
    <t>OEJV 0137 </t>
  </si>
  <si>
    <t>2455507.4374 </t>
  </si>
  <si>
    <t> 06.11.2010 22:29 </t>
  </si>
  <si>
    <t>15305.5</t>
  </si>
  <si>
    <t> -0.0093 </t>
  </si>
  <si>
    <t>2455759.4458 </t>
  </si>
  <si>
    <t> 16.07.2011 22:41 </t>
  </si>
  <si>
    <t>15486.5</t>
  </si>
  <si>
    <t> -0.0327 </t>
  </si>
  <si>
    <t>BAVM 220 </t>
  </si>
  <si>
    <t>2455803.30998 </t>
  </si>
  <si>
    <t> 29.08.2011 19:26 </t>
  </si>
  <si>
    <t> -0.03046 </t>
  </si>
  <si>
    <t>OEJV 0160 </t>
  </si>
  <si>
    <t>2455839.5143 </t>
  </si>
  <si>
    <t> 05.10.2011 00:20 </t>
  </si>
  <si>
    <t> -0.0296 </t>
  </si>
  <si>
    <t>BAVM 225 </t>
  </si>
  <si>
    <t>2455874.32418 </t>
  </si>
  <si>
    <t> 08.11.2011 19:46 </t>
  </si>
  <si>
    <t> -0.03075 </t>
  </si>
  <si>
    <t> K.Ho?kova </t>
  </si>
  <si>
    <t>R</t>
  </si>
  <si>
    <t>2455881.2866 </t>
  </si>
  <si>
    <t> 15.11.2011 18:52 </t>
  </si>
  <si>
    <t> -0.0305 </t>
  </si>
  <si>
    <t> H.Jungbluth </t>
  </si>
  <si>
    <t>2456158.3828 </t>
  </si>
  <si>
    <t> 18.08.2012 21:11 </t>
  </si>
  <si>
    <t> -0.0301 </t>
  </si>
  <si>
    <t>BAVM 231 </t>
  </si>
  <si>
    <t>2456275.34614 </t>
  </si>
  <si>
    <t> 13.12.2012 20:18 </t>
  </si>
  <si>
    <t> -0.03180 </t>
  </si>
  <si>
    <t>2456275.34656 </t>
  </si>
  <si>
    <t> 13.12.2012 20:19 </t>
  </si>
  <si>
    <t> -0.03138 </t>
  </si>
  <si>
    <t>2456275.34685 </t>
  </si>
  <si>
    <t> -0.03109 </t>
  </si>
  <si>
    <t>2456531.5572 </t>
  </si>
  <si>
    <t> 27.08.2013 01:22 </t>
  </si>
  <si>
    <t> -0.0299 </t>
  </si>
  <si>
    <t>B;V</t>
  </si>
  <si>
    <t> A.Liakos et al. </t>
  </si>
  <si>
    <t>IBVS 6095 </t>
  </si>
  <si>
    <t>2456928.4030 </t>
  </si>
  <si>
    <t> 27.09.2014 21:40 </t>
  </si>
  <si>
    <t> -0.0298 </t>
  </si>
  <si>
    <t>BAVM 239 </t>
  </si>
  <si>
    <t>IBVS 6230</t>
  </si>
  <si>
    <t>s5</t>
  </si>
  <si>
    <t>s6</t>
  </si>
  <si>
    <t>s7</t>
  </si>
  <si>
    <t>IBVS 6095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</si>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</sst>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7.35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3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5" fillId="33" borderId="18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46" fillId="0" borderId="0" xfId="58" applyFont="1" applyAlignment="1">
      <alignment horizontal="left" vertical="center" wrapText="1"/>
      <protection/>
    </xf>
    <xf numFmtId="0" fontId="46" fillId="0" borderId="0" xfId="58" applyFont="1" applyAlignment="1">
      <alignment horizontal="center" vertical="center" wrapText="1"/>
      <protection/>
    </xf>
    <xf numFmtId="0" fontId="46" fillId="0" borderId="0" xfId="58" applyFont="1" applyAlignment="1">
      <alignment horizontal="left" wrapText="1"/>
      <protection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 Lac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055"/>
          <c:w val="0.90125"/>
          <c:h val="0.7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0.005</c:v>
                  </c:pt>
                  <c:pt idx="87">
                    <c:v>0.003</c:v>
                  </c:pt>
                  <c:pt idx="88">
                    <c:v>0.003</c:v>
                  </c:pt>
                  <c:pt idx="89">
                    <c:v>NaN</c:v>
                  </c:pt>
                  <c:pt idx="90">
                    <c:v>0.004</c:v>
                  </c:pt>
                  <c:pt idx="91">
                    <c:v>0.004</c:v>
                  </c:pt>
                  <c:pt idx="92">
                    <c:v>0.003</c:v>
                  </c:pt>
                  <c:pt idx="93">
                    <c:v>0.004</c:v>
                  </c:pt>
                  <c:pt idx="94">
                    <c:v>0.008</c:v>
                  </c:pt>
                  <c:pt idx="95">
                    <c:v>0.003</c:v>
                  </c:pt>
                  <c:pt idx="96">
                    <c:v>0</c:v>
                  </c:pt>
                  <c:pt idx="97">
                    <c:v>0.0001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0.001</c:v>
                  </c:pt>
                  <c:pt idx="101">
                    <c:v>0.0037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0.0003</c:v>
                  </c:pt>
                  <c:pt idx="105">
                    <c:v>0.0003</c:v>
                  </c:pt>
                  <c:pt idx="106">
                    <c:v>0.0002</c:v>
                  </c:pt>
                  <c:pt idx="107">
                    <c:v>0.00206</c:v>
                  </c:pt>
                  <c:pt idx="108">
                    <c:v>0.00043</c:v>
                  </c:pt>
                  <c:pt idx="109">
                    <c:v>0.0003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0.0002</c:v>
                  </c:pt>
                  <c:pt idx="114">
                    <c:v>0.0001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0.0003</c:v>
                  </c:pt>
                  <c:pt idx="119">
                    <c:v>0.0001</c:v>
                  </c:pt>
                  <c:pt idx="120">
                    <c:v>0.0003</c:v>
                  </c:pt>
                  <c:pt idx="121">
                    <c:v>0.0013</c:v>
                  </c:pt>
                  <c:pt idx="122">
                    <c:v>0.0002</c:v>
                  </c:pt>
                  <c:pt idx="123">
                    <c:v>0.0006</c:v>
                  </c:pt>
                  <c:pt idx="124">
                    <c:v>0.0018</c:v>
                  </c:pt>
                  <c:pt idx="125">
                    <c:v>0.001</c:v>
                  </c:pt>
                  <c:pt idx="126">
                    <c:v>0.0025</c:v>
                  </c:pt>
                  <c:pt idx="127">
                    <c:v>0</c:v>
                  </c:pt>
                  <c:pt idx="128">
                    <c:v>0.0002</c:v>
                  </c:pt>
                  <c:pt idx="129">
                    <c:v>0.0001</c:v>
                  </c:pt>
                  <c:pt idx="130">
                    <c:v>0.0003</c:v>
                  </c:pt>
                  <c:pt idx="131">
                    <c:v>0.0001</c:v>
                  </c:pt>
                  <c:pt idx="132">
                    <c:v>0.0001</c:v>
                  </c:pt>
                  <c:pt idx="133">
                    <c:v>0</c:v>
                  </c:pt>
                  <c:pt idx="134">
                    <c:v>0.0002</c:v>
                  </c:pt>
                  <c:pt idx="135">
                    <c:v>0.0002</c:v>
                  </c:pt>
                  <c:pt idx="136">
                    <c:v>0</c:v>
                  </c:pt>
                  <c:pt idx="137">
                    <c:v>0.0009</c:v>
                  </c:pt>
                  <c:pt idx="138">
                    <c:v>0.0001</c:v>
                  </c:pt>
                  <c:pt idx="139">
                    <c:v>0.0002</c:v>
                  </c:pt>
                  <c:pt idx="140">
                    <c:v>0.0002</c:v>
                  </c:pt>
                  <c:pt idx="141">
                    <c:v>0</c:v>
                  </c:pt>
                  <c:pt idx="142">
                    <c:v>0.0014</c:v>
                  </c:pt>
                  <c:pt idx="143">
                    <c:v>0.0001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0.005</c:v>
                  </c:pt>
                  <c:pt idx="87">
                    <c:v>0.003</c:v>
                  </c:pt>
                  <c:pt idx="88">
                    <c:v>0.003</c:v>
                  </c:pt>
                  <c:pt idx="89">
                    <c:v>NaN</c:v>
                  </c:pt>
                  <c:pt idx="90">
                    <c:v>0.004</c:v>
                  </c:pt>
                  <c:pt idx="91">
                    <c:v>0.004</c:v>
                  </c:pt>
                  <c:pt idx="92">
                    <c:v>0.003</c:v>
                  </c:pt>
                  <c:pt idx="93">
                    <c:v>0.004</c:v>
                  </c:pt>
                  <c:pt idx="94">
                    <c:v>0.008</c:v>
                  </c:pt>
                  <c:pt idx="95">
                    <c:v>0.003</c:v>
                  </c:pt>
                  <c:pt idx="96">
                    <c:v>0</c:v>
                  </c:pt>
                  <c:pt idx="97">
                    <c:v>0.0001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0.001</c:v>
                  </c:pt>
                  <c:pt idx="101">
                    <c:v>0.0037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0.0003</c:v>
                  </c:pt>
                  <c:pt idx="105">
                    <c:v>0.0003</c:v>
                  </c:pt>
                  <c:pt idx="106">
                    <c:v>0.0002</c:v>
                  </c:pt>
                  <c:pt idx="107">
                    <c:v>0.00206</c:v>
                  </c:pt>
                  <c:pt idx="108">
                    <c:v>0.00043</c:v>
                  </c:pt>
                  <c:pt idx="109">
                    <c:v>0.0003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0.0002</c:v>
                  </c:pt>
                  <c:pt idx="114">
                    <c:v>0.0001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0.0003</c:v>
                  </c:pt>
                  <c:pt idx="119">
                    <c:v>0.0001</c:v>
                  </c:pt>
                  <c:pt idx="120">
                    <c:v>0.0003</c:v>
                  </c:pt>
                  <c:pt idx="121">
                    <c:v>0.0013</c:v>
                  </c:pt>
                  <c:pt idx="122">
                    <c:v>0.0002</c:v>
                  </c:pt>
                  <c:pt idx="123">
                    <c:v>0.0006</c:v>
                  </c:pt>
                  <c:pt idx="124">
                    <c:v>0.0018</c:v>
                  </c:pt>
                  <c:pt idx="125">
                    <c:v>0.001</c:v>
                  </c:pt>
                  <c:pt idx="126">
                    <c:v>0.0025</c:v>
                  </c:pt>
                  <c:pt idx="127">
                    <c:v>0</c:v>
                  </c:pt>
                  <c:pt idx="128">
                    <c:v>0.0002</c:v>
                  </c:pt>
                  <c:pt idx="129">
                    <c:v>0.0001</c:v>
                  </c:pt>
                  <c:pt idx="130">
                    <c:v>0.0003</c:v>
                  </c:pt>
                  <c:pt idx="131">
                    <c:v>0.0001</c:v>
                  </c:pt>
                  <c:pt idx="132">
                    <c:v>0.0001</c:v>
                  </c:pt>
                  <c:pt idx="133">
                    <c:v>0</c:v>
                  </c:pt>
                  <c:pt idx="134">
                    <c:v>0.0002</c:v>
                  </c:pt>
                  <c:pt idx="135">
                    <c:v>0.0002</c:v>
                  </c:pt>
                  <c:pt idx="136">
                    <c:v>0</c:v>
                  </c:pt>
                  <c:pt idx="137">
                    <c:v>0.0009</c:v>
                  </c:pt>
                  <c:pt idx="138">
                    <c:v>0.0001</c:v>
                  </c:pt>
                  <c:pt idx="139">
                    <c:v>0.0002</c:v>
                  </c:pt>
                  <c:pt idx="140">
                    <c:v>0.0002</c:v>
                  </c:pt>
                  <c:pt idx="141">
                    <c:v>0</c:v>
                  </c:pt>
                  <c:pt idx="142">
                    <c:v>0.0014</c:v>
                  </c:pt>
                  <c:pt idx="143">
                    <c:v>0.0001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6646048"/>
        <c:axId val="62943521"/>
      </c:scatterChart>
      <c:valAx>
        <c:axId val="6664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3521"/>
        <c:crosses val="autoZero"/>
        <c:crossBetween val="midCat"/>
        <c:dispUnits/>
      </c:valAx>
      <c:valAx>
        <c:axId val="62943521"/>
        <c:scaling>
          <c:orientation val="minMax"/>
          <c:max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604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05"/>
          <c:y val="0.9305"/>
          <c:w val="0.865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 Lac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165"/>
          <c:w val="0.908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0.005</c:v>
                  </c:pt>
                  <c:pt idx="87">
                    <c:v>0.003</c:v>
                  </c:pt>
                  <c:pt idx="88">
                    <c:v>0.003</c:v>
                  </c:pt>
                  <c:pt idx="89">
                    <c:v>NaN</c:v>
                  </c:pt>
                  <c:pt idx="90">
                    <c:v>0.004</c:v>
                  </c:pt>
                  <c:pt idx="91">
                    <c:v>0.004</c:v>
                  </c:pt>
                  <c:pt idx="92">
                    <c:v>0.003</c:v>
                  </c:pt>
                  <c:pt idx="93">
                    <c:v>0.004</c:v>
                  </c:pt>
                  <c:pt idx="94">
                    <c:v>0.008</c:v>
                  </c:pt>
                  <c:pt idx="95">
                    <c:v>0.003</c:v>
                  </c:pt>
                  <c:pt idx="96">
                    <c:v>0</c:v>
                  </c:pt>
                  <c:pt idx="97">
                    <c:v>0.0001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0.001</c:v>
                  </c:pt>
                  <c:pt idx="101">
                    <c:v>0.0037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0.0003</c:v>
                  </c:pt>
                  <c:pt idx="105">
                    <c:v>0.0003</c:v>
                  </c:pt>
                  <c:pt idx="106">
                    <c:v>0.0002</c:v>
                  </c:pt>
                  <c:pt idx="107">
                    <c:v>0.00206</c:v>
                  </c:pt>
                  <c:pt idx="108">
                    <c:v>0.00043</c:v>
                  </c:pt>
                  <c:pt idx="109">
                    <c:v>0.0003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0.0002</c:v>
                  </c:pt>
                  <c:pt idx="114">
                    <c:v>0.0001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0.0003</c:v>
                  </c:pt>
                  <c:pt idx="119">
                    <c:v>0.0001</c:v>
                  </c:pt>
                  <c:pt idx="120">
                    <c:v>0.0003</c:v>
                  </c:pt>
                  <c:pt idx="121">
                    <c:v>0.0013</c:v>
                  </c:pt>
                  <c:pt idx="122">
                    <c:v>0.0002</c:v>
                  </c:pt>
                  <c:pt idx="123">
                    <c:v>0.0006</c:v>
                  </c:pt>
                  <c:pt idx="124">
                    <c:v>0.0018</c:v>
                  </c:pt>
                  <c:pt idx="125">
                    <c:v>0.001</c:v>
                  </c:pt>
                  <c:pt idx="126">
                    <c:v>0.0025</c:v>
                  </c:pt>
                  <c:pt idx="127">
                    <c:v>0</c:v>
                  </c:pt>
                  <c:pt idx="128">
                    <c:v>0.0002</c:v>
                  </c:pt>
                  <c:pt idx="129">
                    <c:v>0.0001</c:v>
                  </c:pt>
                  <c:pt idx="130">
                    <c:v>0.0003</c:v>
                  </c:pt>
                  <c:pt idx="131">
                    <c:v>0.0001</c:v>
                  </c:pt>
                  <c:pt idx="132">
                    <c:v>0.0001</c:v>
                  </c:pt>
                  <c:pt idx="133">
                    <c:v>0</c:v>
                  </c:pt>
                  <c:pt idx="134">
                    <c:v>0.0002</c:v>
                  </c:pt>
                  <c:pt idx="135">
                    <c:v>0.0002</c:v>
                  </c:pt>
                  <c:pt idx="136">
                    <c:v>0</c:v>
                  </c:pt>
                  <c:pt idx="137">
                    <c:v>0.0009</c:v>
                  </c:pt>
                  <c:pt idx="138">
                    <c:v>0.0001</c:v>
                  </c:pt>
                  <c:pt idx="139">
                    <c:v>0.0002</c:v>
                  </c:pt>
                  <c:pt idx="140">
                    <c:v>0.0002</c:v>
                  </c:pt>
                  <c:pt idx="141">
                    <c:v>0</c:v>
                  </c:pt>
                  <c:pt idx="142">
                    <c:v>0.0014</c:v>
                  </c:pt>
                  <c:pt idx="143">
                    <c:v>0.0001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0.005</c:v>
                  </c:pt>
                  <c:pt idx="87">
                    <c:v>0.003</c:v>
                  </c:pt>
                  <c:pt idx="88">
                    <c:v>0.003</c:v>
                  </c:pt>
                  <c:pt idx="89">
                    <c:v>NaN</c:v>
                  </c:pt>
                  <c:pt idx="90">
                    <c:v>0.004</c:v>
                  </c:pt>
                  <c:pt idx="91">
                    <c:v>0.004</c:v>
                  </c:pt>
                  <c:pt idx="92">
                    <c:v>0.003</c:v>
                  </c:pt>
                  <c:pt idx="93">
                    <c:v>0.004</c:v>
                  </c:pt>
                  <c:pt idx="94">
                    <c:v>0.008</c:v>
                  </c:pt>
                  <c:pt idx="95">
                    <c:v>0.003</c:v>
                  </c:pt>
                  <c:pt idx="96">
                    <c:v>0</c:v>
                  </c:pt>
                  <c:pt idx="97">
                    <c:v>0.0001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0.001</c:v>
                  </c:pt>
                  <c:pt idx="101">
                    <c:v>0.0037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0.0003</c:v>
                  </c:pt>
                  <c:pt idx="105">
                    <c:v>0.0003</c:v>
                  </c:pt>
                  <c:pt idx="106">
                    <c:v>0.0002</c:v>
                  </c:pt>
                  <c:pt idx="107">
                    <c:v>0.00206</c:v>
                  </c:pt>
                  <c:pt idx="108">
                    <c:v>0.00043</c:v>
                  </c:pt>
                  <c:pt idx="109">
                    <c:v>0.0003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0.0002</c:v>
                  </c:pt>
                  <c:pt idx="114">
                    <c:v>0.0001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0.0003</c:v>
                  </c:pt>
                  <c:pt idx="119">
                    <c:v>0.0001</c:v>
                  </c:pt>
                  <c:pt idx="120">
                    <c:v>0.0003</c:v>
                  </c:pt>
                  <c:pt idx="121">
                    <c:v>0.0013</c:v>
                  </c:pt>
                  <c:pt idx="122">
                    <c:v>0.0002</c:v>
                  </c:pt>
                  <c:pt idx="123">
                    <c:v>0.0006</c:v>
                  </c:pt>
                  <c:pt idx="124">
                    <c:v>0.0018</c:v>
                  </c:pt>
                  <c:pt idx="125">
                    <c:v>0.001</c:v>
                  </c:pt>
                  <c:pt idx="126">
                    <c:v>0.0025</c:v>
                  </c:pt>
                  <c:pt idx="127">
                    <c:v>0</c:v>
                  </c:pt>
                  <c:pt idx="128">
                    <c:v>0.0002</c:v>
                  </c:pt>
                  <c:pt idx="129">
                    <c:v>0.0001</c:v>
                  </c:pt>
                  <c:pt idx="130">
                    <c:v>0.0003</c:v>
                  </c:pt>
                  <c:pt idx="131">
                    <c:v>0.0001</c:v>
                  </c:pt>
                  <c:pt idx="132">
                    <c:v>0.0001</c:v>
                  </c:pt>
                  <c:pt idx="133">
                    <c:v>0</c:v>
                  </c:pt>
                  <c:pt idx="134">
                    <c:v>0.0002</c:v>
                  </c:pt>
                  <c:pt idx="135">
                    <c:v>0.0002</c:v>
                  </c:pt>
                  <c:pt idx="136">
                    <c:v>0</c:v>
                  </c:pt>
                  <c:pt idx="137">
                    <c:v>0.0009</c:v>
                  </c:pt>
                  <c:pt idx="138">
                    <c:v>0.0001</c:v>
                  </c:pt>
                  <c:pt idx="139">
                    <c:v>0.0002</c:v>
                  </c:pt>
                  <c:pt idx="140">
                    <c:v>0.0002</c:v>
                  </c:pt>
                  <c:pt idx="141">
                    <c:v>0</c:v>
                  </c:pt>
                  <c:pt idx="142">
                    <c:v>0.0014</c:v>
                  </c:pt>
                  <c:pt idx="143">
                    <c:v>0.0001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0</c:v>
                  </c:pt>
                  <c:pt idx="51">
                    <c:v>0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9620778"/>
        <c:axId val="65260411"/>
      </c:scatterChart>
      <c:valAx>
        <c:axId val="29620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60411"/>
        <c:crosses val="autoZero"/>
        <c:crossBetween val="midCat"/>
        <c:dispUnits/>
      </c:valAx>
      <c:valAx>
        <c:axId val="6526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077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05"/>
          <c:y val="0.9305"/>
          <c:w val="0.865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15</xdr:col>
      <xdr:colOff>447675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72000" y="0"/>
        <a:ext cx="54578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85725</xdr:colOff>
      <xdr:row>0</xdr:row>
      <xdr:rowOff>0</xdr:rowOff>
    </xdr:from>
    <xdr:to>
      <xdr:col>24</xdr:col>
      <xdr:colOff>85725</xdr:colOff>
      <xdr:row>18</xdr:row>
      <xdr:rowOff>19050</xdr:rowOff>
    </xdr:to>
    <xdr:graphicFrame>
      <xdr:nvGraphicFramePr>
        <xdr:cNvPr id="2" name="Chart 1"/>
        <xdr:cNvGraphicFramePr/>
      </xdr:nvGraphicFramePr>
      <xdr:xfrm>
        <a:off x="10182225" y="0"/>
        <a:ext cx="54578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52" TargetMode="External" /><Relationship Id="rId2" Type="http://schemas.openxmlformats.org/officeDocument/2006/relationships/hyperlink" Target="http://var.astro.cz/oejv/issues/oejv0074.pdf" TargetMode="External" /><Relationship Id="rId3" Type="http://schemas.openxmlformats.org/officeDocument/2006/relationships/hyperlink" Target="http://www.bav-astro.de/sfs/BAVM_link.php?BAVMnr=172" TargetMode="External" /><Relationship Id="rId4" Type="http://schemas.openxmlformats.org/officeDocument/2006/relationships/hyperlink" Target="http://www.konkoly.hu/cgi-bin/IBVS?5583" TargetMode="External" /><Relationship Id="rId5" Type="http://schemas.openxmlformats.org/officeDocument/2006/relationships/hyperlink" Target="http://var.astro.cz/oejv/issues/oejv0074.pdf" TargetMode="External" /><Relationship Id="rId6" Type="http://schemas.openxmlformats.org/officeDocument/2006/relationships/hyperlink" Target="http://www.konkoly.hu/cgi-bin/IBVS?5741" TargetMode="External" /><Relationship Id="rId7" Type="http://schemas.openxmlformats.org/officeDocument/2006/relationships/hyperlink" Target="http://www.konkoly.hu/cgi-bin/IBVS?5684" TargetMode="External" /><Relationship Id="rId8" Type="http://schemas.openxmlformats.org/officeDocument/2006/relationships/hyperlink" Target="http://www.konkoly.hu/cgi-bin/IBVS?5753" TargetMode="External" /><Relationship Id="rId9" Type="http://schemas.openxmlformats.org/officeDocument/2006/relationships/hyperlink" Target="http://www.konkoly.hu/cgi-bin/IBVS?6007" TargetMode="External" /><Relationship Id="rId10" Type="http://schemas.openxmlformats.org/officeDocument/2006/relationships/hyperlink" Target="http://www.konkoly.hu/cgi-bin/IBVS?6007" TargetMode="External" /><Relationship Id="rId11" Type="http://schemas.openxmlformats.org/officeDocument/2006/relationships/hyperlink" Target="http://www.konkoly.hu/cgi-bin/IBVS?5835" TargetMode="External" /><Relationship Id="rId12" Type="http://schemas.openxmlformats.org/officeDocument/2006/relationships/hyperlink" Target="http://www.bav-astro.de/sfs/BAVM_link.php?BAVMnr=203" TargetMode="External" /><Relationship Id="rId13" Type="http://schemas.openxmlformats.org/officeDocument/2006/relationships/hyperlink" Target="http://www.bav-astro.de/sfs/BAVM_link.php?BAVMnr=203" TargetMode="External" /><Relationship Id="rId14" Type="http://schemas.openxmlformats.org/officeDocument/2006/relationships/hyperlink" Target="http://www.bav-astro.de/sfs/BAVM_link.php?BAVMnr=203" TargetMode="External" /><Relationship Id="rId15" Type="http://schemas.openxmlformats.org/officeDocument/2006/relationships/hyperlink" Target="http://www.bav-astro.de/sfs/BAVM_link.php?BAVMnr=215" TargetMode="External" /><Relationship Id="rId16" Type="http://schemas.openxmlformats.org/officeDocument/2006/relationships/hyperlink" Target="http://www.konkoly.hu/cgi-bin/IBVS?5933" TargetMode="External" /><Relationship Id="rId17" Type="http://schemas.openxmlformats.org/officeDocument/2006/relationships/hyperlink" Target="http://www.bav-astro.de/sfs/BAVM_link.php?BAVMnr=212" TargetMode="External" /><Relationship Id="rId18" Type="http://schemas.openxmlformats.org/officeDocument/2006/relationships/hyperlink" Target="http://www.bav-astro.de/sfs/BAVM_link.php?BAVMnr=212" TargetMode="External" /><Relationship Id="rId19" Type="http://schemas.openxmlformats.org/officeDocument/2006/relationships/hyperlink" Target="http://www.bav-astro.de/sfs/BAVM_link.php?BAVMnr=212" TargetMode="External" /><Relationship Id="rId20" Type="http://schemas.openxmlformats.org/officeDocument/2006/relationships/hyperlink" Target="http://www.konkoly.hu/cgi-bin/IBVS?5958" TargetMode="External" /><Relationship Id="rId21" Type="http://schemas.openxmlformats.org/officeDocument/2006/relationships/hyperlink" Target="http://www.konkoly.hu/cgi-bin/IBVS?5958" TargetMode="External" /><Relationship Id="rId22" Type="http://schemas.openxmlformats.org/officeDocument/2006/relationships/hyperlink" Target="http://www.konkoly.hu/cgi-bin/IBVS?5958" TargetMode="External" /><Relationship Id="rId23" Type="http://schemas.openxmlformats.org/officeDocument/2006/relationships/hyperlink" Target="http://www.konkoly.hu/cgi-bin/IBVS?5958" TargetMode="External" /><Relationship Id="rId24" Type="http://schemas.openxmlformats.org/officeDocument/2006/relationships/hyperlink" Target="http://www.konkoly.hu/cgi-bin/IBVS?5958" TargetMode="External" /><Relationship Id="rId25" Type="http://schemas.openxmlformats.org/officeDocument/2006/relationships/hyperlink" Target="http://www.konkoly.hu/cgi-bin/IBVS?5958" TargetMode="External" /><Relationship Id="rId26" Type="http://schemas.openxmlformats.org/officeDocument/2006/relationships/hyperlink" Target="http://www.konkoly.hu/cgi-bin/IBVS?5958" TargetMode="External" /><Relationship Id="rId27" Type="http://schemas.openxmlformats.org/officeDocument/2006/relationships/hyperlink" Target="http://www.bav-astro.de/sfs/BAVM_link.php?BAVMnr=215" TargetMode="External" /><Relationship Id="rId28" Type="http://schemas.openxmlformats.org/officeDocument/2006/relationships/hyperlink" Target="http://var.astro.cz/oejv/issues/oejv0137.pdf" TargetMode="External" /><Relationship Id="rId29" Type="http://schemas.openxmlformats.org/officeDocument/2006/relationships/hyperlink" Target="http://www.konkoly.hu/cgi-bin/IBVS?5958" TargetMode="External" /><Relationship Id="rId30" Type="http://schemas.openxmlformats.org/officeDocument/2006/relationships/hyperlink" Target="http://www.bav-astro.de/sfs/BAVM_link.php?BAVMnr=220" TargetMode="External" /><Relationship Id="rId31" Type="http://schemas.openxmlformats.org/officeDocument/2006/relationships/hyperlink" Target="http://var.astro.cz/oejv/issues/oejv0160.pdf" TargetMode="External" /><Relationship Id="rId32" Type="http://schemas.openxmlformats.org/officeDocument/2006/relationships/hyperlink" Target="http://www.bav-astro.de/sfs/BAVM_link.php?BAVMnr=225" TargetMode="External" /><Relationship Id="rId33" Type="http://schemas.openxmlformats.org/officeDocument/2006/relationships/hyperlink" Target="http://var.astro.cz/oejv/issues/oejv0160.pdf" TargetMode="External" /><Relationship Id="rId34" Type="http://schemas.openxmlformats.org/officeDocument/2006/relationships/hyperlink" Target="http://var.astro.cz/oejv/issues/oejv0160.pdf" TargetMode="External" /><Relationship Id="rId35" Type="http://schemas.openxmlformats.org/officeDocument/2006/relationships/hyperlink" Target="http://www.bav-astro.de/sfs/BAVM_link.php?BAVMnr=225" TargetMode="External" /><Relationship Id="rId36" Type="http://schemas.openxmlformats.org/officeDocument/2006/relationships/hyperlink" Target="http://www.bav-astro.de/sfs/BAVM_link.php?BAVMnr=231" TargetMode="External" /><Relationship Id="rId37" Type="http://schemas.openxmlformats.org/officeDocument/2006/relationships/hyperlink" Target="http://var.astro.cz/oejv/issues/oejv0160.pdf" TargetMode="External" /><Relationship Id="rId38" Type="http://schemas.openxmlformats.org/officeDocument/2006/relationships/hyperlink" Target="http://var.astro.cz/oejv/issues/oejv0160.pdf" TargetMode="External" /><Relationship Id="rId39" Type="http://schemas.openxmlformats.org/officeDocument/2006/relationships/hyperlink" Target="http://var.astro.cz/oejv/issues/oejv0160.pdf" TargetMode="External" /><Relationship Id="rId40" Type="http://schemas.openxmlformats.org/officeDocument/2006/relationships/hyperlink" Target="http://www.konkoly.hu/cgi-bin/IBVS?6095" TargetMode="External" /><Relationship Id="rId41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9"/>
  <sheetViews>
    <sheetView tabSelected="1" zoomScalePageLayoutView="0" workbookViewId="0" topLeftCell="A1">
      <pane xSplit="14" ySplit="22" topLeftCell="O23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8" sqref="F8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78</v>
      </c>
    </row>
    <row r="2" spans="1:2" ht="12.75">
      <c r="A2" t="s">
        <v>24</v>
      </c>
      <c r="B2" s="10" t="s">
        <v>75</v>
      </c>
    </row>
    <row r="4" spans="1:4" ht="14.25" thickBot="1" thickTop="1">
      <c r="A4" s="6" t="s">
        <v>0</v>
      </c>
      <c r="C4" s="3">
        <v>34195.441</v>
      </c>
      <c r="D4" s="4">
        <v>1.392441</v>
      </c>
    </row>
    <row r="5" spans="1:4" ht="13.5" thickTop="1">
      <c r="A5" s="11" t="s">
        <v>79</v>
      </c>
      <c r="B5" s="12"/>
      <c r="C5" s="13">
        <v>-9.5</v>
      </c>
      <c r="D5" s="12" t="s">
        <v>80</v>
      </c>
    </row>
    <row r="6" ht="12.75">
      <c r="A6" s="6" t="s">
        <v>1</v>
      </c>
    </row>
    <row r="7" spans="1:3" ht="12.75">
      <c r="A7" t="s">
        <v>2</v>
      </c>
      <c r="C7">
        <f>+C4</f>
        <v>34195.441</v>
      </c>
    </row>
    <row r="8" spans="1:3" ht="12.75">
      <c r="A8" t="s">
        <v>3</v>
      </c>
      <c r="C8">
        <f>+D4</f>
        <v>1.392441</v>
      </c>
    </row>
    <row r="9" spans="1:4" ht="12.75">
      <c r="A9" s="28" t="s">
        <v>87</v>
      </c>
      <c r="B9" s="29">
        <v>106</v>
      </c>
      <c r="C9" s="27" t="str">
        <f>"F"&amp;B9</f>
        <v>F106</v>
      </c>
      <c r="D9" s="9" t="str">
        <f>"G"&amp;B9</f>
        <v>G106</v>
      </c>
    </row>
    <row r="10" spans="1:5" ht="13.5" thickBot="1">
      <c r="A10" s="12"/>
      <c r="B10" s="12"/>
      <c r="C10" s="5" t="s">
        <v>20</v>
      </c>
      <c r="D10" s="5" t="s">
        <v>21</v>
      </c>
      <c r="E10" s="12"/>
    </row>
    <row r="11" spans="1:5" ht="12.75">
      <c r="A11" s="12" t="s">
        <v>16</v>
      </c>
      <c r="B11" s="12"/>
      <c r="C11" s="26">
        <f ca="1">INTERCEPT(INDIRECT($D$9):G992,INDIRECT($C$9):F992)</f>
        <v>0.041801070327174075</v>
      </c>
      <c r="D11" s="14"/>
      <c r="E11" s="12"/>
    </row>
    <row r="12" spans="1:5" ht="12.75">
      <c r="A12" s="12" t="s">
        <v>17</v>
      </c>
      <c r="B12" s="12"/>
      <c r="C12" s="26">
        <f ca="1">SLOPE(INDIRECT($D$9):G992,INDIRECT($C$9):F992)</f>
        <v>-4.553440050401887E-06</v>
      </c>
      <c r="D12" s="14"/>
      <c r="E12" s="12"/>
    </row>
    <row r="13" spans="1:3" ht="12.75">
      <c r="A13" s="12" t="s">
        <v>19</v>
      </c>
      <c r="B13" s="12"/>
      <c r="C13" s="14" t="s">
        <v>14</v>
      </c>
    </row>
    <row r="14" spans="1:3" ht="12.75">
      <c r="A14" s="12"/>
      <c r="B14" s="12"/>
      <c r="C14" s="12"/>
    </row>
    <row r="15" spans="1:6" ht="12.75">
      <c r="A15" s="15" t="s">
        <v>18</v>
      </c>
      <c r="B15" s="12"/>
      <c r="C15" s="16">
        <f>(C7+C11)+(C8+C12)*INT(MAX(F21:F3533))</f>
        <v>57180.43122443542</v>
      </c>
      <c r="E15" s="17" t="s">
        <v>93</v>
      </c>
      <c r="F15" s="13">
        <v>1</v>
      </c>
    </row>
    <row r="16" spans="1:6" ht="12.75">
      <c r="A16" s="19" t="s">
        <v>4</v>
      </c>
      <c r="B16" s="12"/>
      <c r="C16" s="20">
        <f>+C8+C12</f>
        <v>1.3924364465599497</v>
      </c>
      <c r="E16" s="17" t="s">
        <v>81</v>
      </c>
      <c r="F16" s="18">
        <f ca="1">NOW()+15018.5+$C$5/24</f>
        <v>59902.63111863426</v>
      </c>
    </row>
    <row r="17" spans="1:6" ht="13.5" thickBot="1">
      <c r="A17" s="17" t="s">
        <v>83</v>
      </c>
      <c r="B17" s="12"/>
      <c r="C17" s="12">
        <f>COUNT(C21:C2191)</f>
        <v>144</v>
      </c>
      <c r="E17" s="17" t="s">
        <v>94</v>
      </c>
      <c r="F17" s="18">
        <f>ROUND(2*(F16-$C$7)/$C$8,0)/2+F15</f>
        <v>18463</v>
      </c>
    </row>
    <row r="18" spans="1:6" ht="14.25" thickBot="1" thickTop="1">
      <c r="A18" s="19" t="s">
        <v>5</v>
      </c>
      <c r="B18" s="12"/>
      <c r="C18" s="22">
        <f>+C15</f>
        <v>57180.43122443542</v>
      </c>
      <c r="D18" s="23">
        <f>+C16</f>
        <v>1.3924364465599497</v>
      </c>
      <c r="E18" s="17" t="s">
        <v>82</v>
      </c>
      <c r="F18" s="9">
        <f>ROUND(2*(F16-$C$15)/$C$16,0)/2+F15</f>
        <v>1956</v>
      </c>
    </row>
    <row r="19" spans="5:6" ht="13.5" thickTop="1">
      <c r="E19" s="17" t="s">
        <v>84</v>
      </c>
      <c r="F19" s="21">
        <f>+$C$15+$C$16*F18-15018.5-$C$5/24</f>
        <v>44885.93274724002</v>
      </c>
    </row>
    <row r="20" spans="1:21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111</v>
      </c>
      <c r="I20" s="8" t="s">
        <v>91</v>
      </c>
      <c r="J20" s="8" t="s">
        <v>108</v>
      </c>
      <c r="K20" s="8" t="s">
        <v>90</v>
      </c>
      <c r="L20" s="8" t="s">
        <v>612</v>
      </c>
      <c r="M20" s="8" t="s">
        <v>613</v>
      </c>
      <c r="N20" s="8" t="s">
        <v>614</v>
      </c>
      <c r="O20" s="8" t="s">
        <v>23</v>
      </c>
      <c r="P20" s="7" t="s">
        <v>22</v>
      </c>
      <c r="Q20" s="5" t="s">
        <v>15</v>
      </c>
      <c r="U20" s="70" t="s">
        <v>616</v>
      </c>
    </row>
    <row r="21" spans="1:17" ht="12.75">
      <c r="A21" s="64" t="s">
        <v>120</v>
      </c>
      <c r="B21" s="66" t="s">
        <v>74</v>
      </c>
      <c r="C21" s="65">
        <v>16351.42</v>
      </c>
      <c r="D21" s="65" t="s">
        <v>91</v>
      </c>
      <c r="E21" s="43">
        <f aca="true" t="shared" si="0" ref="E21:E52">+(C21-C$7)/C$8</f>
        <v>-12814.920704001102</v>
      </c>
      <c r="F21">
        <f aca="true" t="shared" si="1" ref="F21:F52">ROUND(2*E21,0)/2</f>
        <v>-12815</v>
      </c>
      <c r="G21">
        <f aca="true" t="shared" si="2" ref="G21:G52">+C21-(C$7+F21*C$8)</f>
        <v>0.11041500000101223</v>
      </c>
      <c r="I21">
        <f aca="true" t="shared" si="3" ref="I21:I52">+G21</f>
        <v>0.11041500000101223</v>
      </c>
      <c r="O21">
        <f aca="true" t="shared" si="4" ref="O21:O52">+C$11+C$12*$F21</f>
        <v>0.10015340457307426</v>
      </c>
      <c r="Q21" s="2">
        <f aca="true" t="shared" si="5" ref="Q21:Q52">+C21-15018.5</f>
        <v>1332.92</v>
      </c>
    </row>
    <row r="22" spans="1:17" ht="12.75">
      <c r="A22" s="64" t="s">
        <v>120</v>
      </c>
      <c r="B22" s="66" t="s">
        <v>74</v>
      </c>
      <c r="C22" s="65">
        <v>17493.23</v>
      </c>
      <c r="D22" s="65" t="s">
        <v>91</v>
      </c>
      <c r="E22" s="43">
        <f t="shared" si="0"/>
        <v>-11994.91468579279</v>
      </c>
      <c r="F22">
        <f t="shared" si="1"/>
        <v>-11995</v>
      </c>
      <c r="G22">
        <f t="shared" si="2"/>
        <v>0.11879500000213739</v>
      </c>
      <c r="I22">
        <f t="shared" si="3"/>
        <v>0.11879500000213739</v>
      </c>
      <c r="O22">
        <f t="shared" si="4"/>
        <v>0.09641958373174471</v>
      </c>
      <c r="Q22" s="2">
        <f t="shared" si="5"/>
        <v>2474.7299999999996</v>
      </c>
    </row>
    <row r="23" spans="1:17" ht="12.75">
      <c r="A23" s="64" t="s">
        <v>120</v>
      </c>
      <c r="B23" s="66" t="s">
        <v>74</v>
      </c>
      <c r="C23" s="65">
        <v>17820.32</v>
      </c>
      <c r="D23" s="65" t="s">
        <v>91</v>
      </c>
      <c r="E23" s="43">
        <f t="shared" si="0"/>
        <v>-11760.01065754312</v>
      </c>
      <c r="F23">
        <f t="shared" si="1"/>
        <v>-11760</v>
      </c>
      <c r="G23">
        <f t="shared" si="2"/>
        <v>-0.014839999996183906</v>
      </c>
      <c r="I23">
        <f t="shared" si="3"/>
        <v>-0.014839999996183906</v>
      </c>
      <c r="O23">
        <f t="shared" si="4"/>
        <v>0.09534952531990026</v>
      </c>
      <c r="Q23" s="2">
        <f t="shared" si="5"/>
        <v>2801.8199999999997</v>
      </c>
    </row>
    <row r="24" spans="1:17" ht="12.75">
      <c r="A24" s="64" t="s">
        <v>132</v>
      </c>
      <c r="B24" s="66" t="s">
        <v>74</v>
      </c>
      <c r="C24" s="65">
        <v>25272.731</v>
      </c>
      <c r="D24" s="65" t="s">
        <v>91</v>
      </c>
      <c r="E24" s="43">
        <f t="shared" si="0"/>
        <v>-6407.962707217038</v>
      </c>
      <c r="F24">
        <f t="shared" si="1"/>
        <v>-6408</v>
      </c>
      <c r="G24">
        <f t="shared" si="2"/>
        <v>0.051928000000771135</v>
      </c>
      <c r="I24">
        <f t="shared" si="3"/>
        <v>0.051928000000771135</v>
      </c>
      <c r="O24">
        <f t="shared" si="4"/>
        <v>0.07097951417014936</v>
      </c>
      <c r="Q24" s="2">
        <f t="shared" si="5"/>
        <v>10254.231</v>
      </c>
    </row>
    <row r="25" spans="1:17" ht="12.75">
      <c r="A25" s="64" t="s">
        <v>132</v>
      </c>
      <c r="B25" s="66" t="s">
        <v>74</v>
      </c>
      <c r="C25" s="65">
        <v>25324.287</v>
      </c>
      <c r="D25" s="65" t="s">
        <v>91</v>
      </c>
      <c r="E25" s="43">
        <f t="shared" si="0"/>
        <v>-6370.9370809966085</v>
      </c>
      <c r="F25">
        <f t="shared" si="1"/>
        <v>-6371</v>
      </c>
      <c r="G25">
        <f t="shared" si="2"/>
        <v>0.0876109999990149</v>
      </c>
      <c r="I25">
        <f t="shared" si="3"/>
        <v>0.0876109999990149</v>
      </c>
      <c r="O25">
        <f t="shared" si="4"/>
        <v>0.0708110368882845</v>
      </c>
      <c r="Q25" s="2">
        <f t="shared" si="5"/>
        <v>10305.787</v>
      </c>
    </row>
    <row r="26" spans="1:17" ht="12.75">
      <c r="A26" s="64" t="s">
        <v>132</v>
      </c>
      <c r="B26" s="66" t="s">
        <v>74</v>
      </c>
      <c r="C26" s="65">
        <v>25325.646</v>
      </c>
      <c r="D26" s="65" t="s">
        <v>91</v>
      </c>
      <c r="E26" s="43">
        <f t="shared" si="0"/>
        <v>-6369.961097094956</v>
      </c>
      <c r="F26">
        <f t="shared" si="1"/>
        <v>-6370</v>
      </c>
      <c r="G26">
        <f t="shared" si="2"/>
        <v>0.05417000000306871</v>
      </c>
      <c r="I26">
        <f t="shared" si="3"/>
        <v>0.05417000000306871</v>
      </c>
      <c r="O26">
        <f t="shared" si="4"/>
        <v>0.07080648344823409</v>
      </c>
      <c r="Q26" s="2">
        <f t="shared" si="5"/>
        <v>10307.146</v>
      </c>
    </row>
    <row r="27" spans="1:17" ht="12.75">
      <c r="A27" s="64" t="s">
        <v>132</v>
      </c>
      <c r="B27" s="66" t="s">
        <v>74</v>
      </c>
      <c r="C27" s="65">
        <v>25424.472</v>
      </c>
      <c r="D27" s="65" t="s">
        <v>91</v>
      </c>
      <c r="E27" s="43">
        <f t="shared" si="0"/>
        <v>-6298.987892485209</v>
      </c>
      <c r="F27">
        <f t="shared" si="1"/>
        <v>-6299</v>
      </c>
      <c r="G27">
        <f t="shared" si="2"/>
        <v>0.01685900000302354</v>
      </c>
      <c r="I27">
        <f t="shared" si="3"/>
        <v>0.01685900000302354</v>
      </c>
      <c r="O27">
        <f t="shared" si="4"/>
        <v>0.07048318920465556</v>
      </c>
      <c r="Q27" s="2">
        <f t="shared" si="5"/>
        <v>10405.972000000002</v>
      </c>
    </row>
    <row r="28" spans="1:17" ht="12.75">
      <c r="A28" s="64" t="s">
        <v>132</v>
      </c>
      <c r="B28" s="66" t="s">
        <v>74</v>
      </c>
      <c r="C28" s="65">
        <v>25438.429</v>
      </c>
      <c r="D28" s="65" t="s">
        <v>91</v>
      </c>
      <c r="E28" s="43">
        <f t="shared" si="0"/>
        <v>-6288.964487543816</v>
      </c>
      <c r="F28">
        <f t="shared" si="1"/>
        <v>-6289</v>
      </c>
      <c r="G28">
        <f t="shared" si="2"/>
        <v>0.0494490000019141</v>
      </c>
      <c r="I28">
        <f t="shared" si="3"/>
        <v>0.0494490000019141</v>
      </c>
      <c r="O28">
        <f t="shared" si="4"/>
        <v>0.07043765480415154</v>
      </c>
      <c r="Q28" s="2">
        <f t="shared" si="5"/>
        <v>10419.929</v>
      </c>
    </row>
    <row r="29" spans="1:17" ht="12.75">
      <c r="A29" s="64" t="s">
        <v>132</v>
      </c>
      <c r="B29" s="66" t="s">
        <v>74</v>
      </c>
      <c r="C29" s="65">
        <v>25477.443</v>
      </c>
      <c r="D29" s="65" t="s">
        <v>91</v>
      </c>
      <c r="E29" s="43">
        <f t="shared" si="0"/>
        <v>-6260.94606521928</v>
      </c>
      <c r="F29">
        <f t="shared" si="1"/>
        <v>-6261</v>
      </c>
      <c r="G29">
        <f t="shared" si="2"/>
        <v>0.0751010000021779</v>
      </c>
      <c r="I29">
        <f t="shared" si="3"/>
        <v>0.0751010000021779</v>
      </c>
      <c r="O29">
        <f t="shared" si="4"/>
        <v>0.07031015848274029</v>
      </c>
      <c r="Q29" s="2">
        <f t="shared" si="5"/>
        <v>10458.943</v>
      </c>
    </row>
    <row r="30" spans="1:17" ht="12.75">
      <c r="A30" s="64" t="s">
        <v>132</v>
      </c>
      <c r="B30" s="66" t="s">
        <v>74</v>
      </c>
      <c r="C30" s="65">
        <v>25484.371</v>
      </c>
      <c r="D30" s="65" t="s">
        <v>91</v>
      </c>
      <c r="E30" s="43">
        <f t="shared" si="0"/>
        <v>-6255.970629994376</v>
      </c>
      <c r="F30">
        <f t="shared" si="1"/>
        <v>-6256</v>
      </c>
      <c r="G30">
        <f t="shared" si="2"/>
        <v>0.04089599999861093</v>
      </c>
      <c r="I30">
        <f t="shared" si="3"/>
        <v>0.04089599999861093</v>
      </c>
      <c r="O30">
        <f t="shared" si="4"/>
        <v>0.07028739128248829</v>
      </c>
      <c r="Q30" s="2">
        <f t="shared" si="5"/>
        <v>10465.871</v>
      </c>
    </row>
    <row r="31" spans="1:17" ht="12.75">
      <c r="A31" s="64" t="s">
        <v>132</v>
      </c>
      <c r="B31" s="66" t="s">
        <v>74</v>
      </c>
      <c r="C31" s="65">
        <v>25502.496</v>
      </c>
      <c r="D31" s="65" t="s">
        <v>91</v>
      </c>
      <c r="E31" s="43">
        <f t="shared" si="0"/>
        <v>-6242.95392048927</v>
      </c>
      <c r="F31">
        <f t="shared" si="1"/>
        <v>-6243</v>
      </c>
      <c r="G31">
        <f t="shared" si="2"/>
        <v>0.06416300000273623</v>
      </c>
      <c r="I31">
        <f t="shared" si="3"/>
        <v>0.06416300000273623</v>
      </c>
      <c r="O31">
        <f t="shared" si="4"/>
        <v>0.07022819656183306</v>
      </c>
      <c r="Q31" s="2">
        <f t="shared" si="5"/>
        <v>10483.996</v>
      </c>
    </row>
    <row r="32" spans="1:17" ht="12.75">
      <c r="A32" s="64" t="s">
        <v>132</v>
      </c>
      <c r="B32" s="66" t="s">
        <v>74</v>
      </c>
      <c r="C32" s="65">
        <v>25506.637</v>
      </c>
      <c r="D32" s="65" t="s">
        <v>91</v>
      </c>
      <c r="E32" s="43">
        <f t="shared" si="0"/>
        <v>-6239.9800063342</v>
      </c>
      <c r="F32">
        <f t="shared" si="1"/>
        <v>-6240</v>
      </c>
      <c r="G32">
        <f t="shared" si="2"/>
        <v>0.027839999998832354</v>
      </c>
      <c r="I32">
        <f t="shared" si="3"/>
        <v>0.027839999998832354</v>
      </c>
      <c r="O32">
        <f t="shared" si="4"/>
        <v>0.07021453624168185</v>
      </c>
      <c r="Q32" s="2">
        <f t="shared" si="5"/>
        <v>10488.136999999999</v>
      </c>
    </row>
    <row r="33" spans="1:17" ht="12.75">
      <c r="A33" s="64" t="s">
        <v>132</v>
      </c>
      <c r="B33" s="66" t="s">
        <v>74</v>
      </c>
      <c r="C33" s="65">
        <v>25523.389</v>
      </c>
      <c r="D33" s="65" t="s">
        <v>91</v>
      </c>
      <c r="E33" s="43">
        <f t="shared" si="0"/>
        <v>-6227.949335016708</v>
      </c>
      <c r="F33">
        <f t="shared" si="1"/>
        <v>-6228</v>
      </c>
      <c r="G33">
        <f t="shared" si="2"/>
        <v>0.07054799999968964</v>
      </c>
      <c r="I33">
        <f t="shared" si="3"/>
        <v>0.07054799999968964</v>
      </c>
      <c r="O33">
        <f t="shared" si="4"/>
        <v>0.07015989496107702</v>
      </c>
      <c r="Q33" s="2">
        <f t="shared" si="5"/>
        <v>10504.889</v>
      </c>
    </row>
    <row r="34" spans="1:17" ht="12.75">
      <c r="A34" s="64" t="s">
        <v>132</v>
      </c>
      <c r="B34" s="66" t="s">
        <v>74</v>
      </c>
      <c r="C34" s="65">
        <v>25527.568</v>
      </c>
      <c r="D34" s="65" t="s">
        <v>91</v>
      </c>
      <c r="E34" s="43">
        <f t="shared" si="0"/>
        <v>-6224.948130656882</v>
      </c>
      <c r="F34">
        <f t="shared" si="1"/>
        <v>-6225</v>
      </c>
      <c r="G34">
        <f t="shared" si="2"/>
        <v>0.0722249999998894</v>
      </c>
      <c r="I34">
        <f t="shared" si="3"/>
        <v>0.0722249999998894</v>
      </c>
      <c r="O34">
        <f t="shared" si="4"/>
        <v>0.07014623464092583</v>
      </c>
      <c r="Q34" s="2">
        <f t="shared" si="5"/>
        <v>10509.068</v>
      </c>
    </row>
    <row r="35" spans="1:17" ht="12.75">
      <c r="A35" s="64" t="s">
        <v>132</v>
      </c>
      <c r="B35" s="66" t="s">
        <v>74</v>
      </c>
      <c r="C35" s="65">
        <v>25530.36</v>
      </c>
      <c r="D35" s="65" t="s">
        <v>91</v>
      </c>
      <c r="E35" s="43">
        <f t="shared" si="0"/>
        <v>-6222.943018770632</v>
      </c>
      <c r="F35">
        <f t="shared" si="1"/>
        <v>-6223</v>
      </c>
      <c r="G35">
        <f t="shared" si="2"/>
        <v>0.07934300000124495</v>
      </c>
      <c r="I35">
        <f t="shared" si="3"/>
        <v>0.07934300000124495</v>
      </c>
      <c r="O35">
        <f t="shared" si="4"/>
        <v>0.07013712776082502</v>
      </c>
      <c r="Q35" s="2">
        <f t="shared" si="5"/>
        <v>10511.86</v>
      </c>
    </row>
    <row r="36" spans="1:17" ht="12.75">
      <c r="A36" s="64" t="s">
        <v>132</v>
      </c>
      <c r="B36" s="66" t="s">
        <v>74</v>
      </c>
      <c r="C36" s="65">
        <v>25534.522</v>
      </c>
      <c r="D36" s="65" t="s">
        <v>91</v>
      </c>
      <c r="E36" s="43">
        <f t="shared" si="0"/>
        <v>-6219.9540231866185</v>
      </c>
      <c r="F36">
        <f t="shared" si="1"/>
        <v>-6220</v>
      </c>
      <c r="G36">
        <f t="shared" si="2"/>
        <v>0.06402000000161934</v>
      </c>
      <c r="I36">
        <f t="shared" si="3"/>
        <v>0.06402000000161934</v>
      </c>
      <c r="O36">
        <f t="shared" si="4"/>
        <v>0.07012346744067381</v>
      </c>
      <c r="Q36" s="2">
        <f t="shared" si="5"/>
        <v>10516.022</v>
      </c>
    </row>
    <row r="37" spans="1:17" ht="12.75">
      <c r="A37" s="64" t="s">
        <v>132</v>
      </c>
      <c r="B37" s="66" t="s">
        <v>74</v>
      </c>
      <c r="C37" s="65">
        <v>25647.283</v>
      </c>
      <c r="D37" s="65" t="s">
        <v>91</v>
      </c>
      <c r="E37" s="43">
        <f t="shared" si="0"/>
        <v>-6138.973213227705</v>
      </c>
      <c r="F37">
        <f t="shared" si="1"/>
        <v>-6139</v>
      </c>
      <c r="G37">
        <f t="shared" si="2"/>
        <v>0.03729899999962072</v>
      </c>
      <c r="I37">
        <f t="shared" si="3"/>
        <v>0.03729899999962072</v>
      </c>
      <c r="O37">
        <f t="shared" si="4"/>
        <v>0.06975463879659126</v>
      </c>
      <c r="Q37" s="2">
        <f t="shared" si="5"/>
        <v>10628.783</v>
      </c>
    </row>
    <row r="38" spans="1:17" ht="12.75">
      <c r="A38" s="64" t="s">
        <v>132</v>
      </c>
      <c r="B38" s="66" t="s">
        <v>74</v>
      </c>
      <c r="C38" s="65">
        <v>25938.341</v>
      </c>
      <c r="D38" s="65" t="s">
        <v>91</v>
      </c>
      <c r="E38" s="43">
        <f t="shared" si="0"/>
        <v>-5929.946044392544</v>
      </c>
      <c r="F38">
        <f t="shared" si="1"/>
        <v>-5930</v>
      </c>
      <c r="G38">
        <f t="shared" si="2"/>
        <v>0.0751300000010815</v>
      </c>
      <c r="I38">
        <f t="shared" si="3"/>
        <v>0.0751300000010815</v>
      </c>
      <c r="O38">
        <f t="shared" si="4"/>
        <v>0.06880296982605727</v>
      </c>
      <c r="Q38" s="2">
        <f t="shared" si="5"/>
        <v>10919.841</v>
      </c>
    </row>
    <row r="39" spans="1:17" ht="12.75">
      <c r="A39" s="64" t="s">
        <v>178</v>
      </c>
      <c r="B39" s="66" t="s">
        <v>74</v>
      </c>
      <c r="C39" s="65">
        <v>28720.31</v>
      </c>
      <c r="D39" s="65" t="s">
        <v>91</v>
      </c>
      <c r="E39" s="43">
        <f t="shared" si="0"/>
        <v>-3932.0380540360397</v>
      </c>
      <c r="F39">
        <f t="shared" si="1"/>
        <v>-3932</v>
      </c>
      <c r="G39">
        <f t="shared" si="2"/>
        <v>-0.052987999999459134</v>
      </c>
      <c r="I39">
        <f t="shared" si="3"/>
        <v>-0.052987999999459134</v>
      </c>
      <c r="O39">
        <f t="shared" si="4"/>
        <v>0.059705196605354297</v>
      </c>
      <c r="Q39" s="2">
        <f t="shared" si="5"/>
        <v>13701.810000000001</v>
      </c>
    </row>
    <row r="40" spans="1:17" ht="12.75">
      <c r="A40" s="64" t="s">
        <v>178</v>
      </c>
      <c r="B40" s="66" t="s">
        <v>74</v>
      </c>
      <c r="C40" s="65">
        <v>28727.35</v>
      </c>
      <c r="D40" s="65" t="s">
        <v>91</v>
      </c>
      <c r="E40" s="43">
        <f t="shared" si="0"/>
        <v>-3926.982184523438</v>
      </c>
      <c r="F40">
        <f t="shared" si="1"/>
        <v>-3927</v>
      </c>
      <c r="G40">
        <f t="shared" si="2"/>
        <v>0.02480700000160141</v>
      </c>
      <c r="I40">
        <f t="shared" si="3"/>
        <v>0.02480700000160141</v>
      </c>
      <c r="O40">
        <f t="shared" si="4"/>
        <v>0.05968242940510229</v>
      </c>
      <c r="Q40" s="2">
        <f t="shared" si="5"/>
        <v>13708.849999999999</v>
      </c>
    </row>
    <row r="41" spans="1:17" ht="12.75">
      <c r="A41" s="64" t="s">
        <v>178</v>
      </c>
      <c r="B41" s="66" t="s">
        <v>74</v>
      </c>
      <c r="C41" s="65">
        <v>28745.44</v>
      </c>
      <c r="D41" s="65" t="s">
        <v>91</v>
      </c>
      <c r="E41" s="43">
        <f t="shared" si="0"/>
        <v>-3913.9906107332376</v>
      </c>
      <c r="F41">
        <f t="shared" si="1"/>
        <v>-3914</v>
      </c>
      <c r="G41">
        <f t="shared" si="2"/>
        <v>0.013073999998596264</v>
      </c>
      <c r="I41">
        <f t="shared" si="3"/>
        <v>0.013073999998596264</v>
      </c>
      <c r="O41">
        <f t="shared" si="4"/>
        <v>0.059623234684447066</v>
      </c>
      <c r="Q41" s="2">
        <f t="shared" si="5"/>
        <v>13726.939999999999</v>
      </c>
    </row>
    <row r="42" spans="1:17" ht="12.75">
      <c r="A42" s="64" t="s">
        <v>178</v>
      </c>
      <c r="B42" s="66" t="s">
        <v>74</v>
      </c>
      <c r="C42" s="65">
        <v>28748.21</v>
      </c>
      <c r="D42" s="65" t="s">
        <v>91</v>
      </c>
      <c r="E42" s="43">
        <f t="shared" si="0"/>
        <v>-3912.0012984392156</v>
      </c>
      <c r="F42">
        <f t="shared" si="1"/>
        <v>-3912</v>
      </c>
      <c r="G42">
        <f t="shared" si="2"/>
        <v>-0.001808000000892207</v>
      </c>
      <c r="I42">
        <f t="shared" si="3"/>
        <v>-0.001808000000892207</v>
      </c>
      <c r="O42">
        <f t="shared" si="4"/>
        <v>0.05961412780434626</v>
      </c>
      <c r="Q42" s="2">
        <f t="shared" si="5"/>
        <v>13729.71</v>
      </c>
    </row>
    <row r="43" spans="1:17" ht="12.75">
      <c r="A43" s="64" t="s">
        <v>178</v>
      </c>
      <c r="B43" s="66" t="s">
        <v>74</v>
      </c>
      <c r="C43" s="65">
        <v>28752.38</v>
      </c>
      <c r="D43" s="65" t="s">
        <v>91</v>
      </c>
      <c r="E43" s="43">
        <f t="shared" si="0"/>
        <v>-3909.0065575489357</v>
      </c>
      <c r="F43">
        <f t="shared" si="1"/>
        <v>-3909</v>
      </c>
      <c r="G43">
        <f t="shared" si="2"/>
        <v>-0.009130999998888</v>
      </c>
      <c r="I43">
        <f t="shared" si="3"/>
        <v>-0.009130999998888</v>
      </c>
      <c r="O43">
        <f t="shared" si="4"/>
        <v>0.05960046748419505</v>
      </c>
      <c r="Q43" s="2">
        <f t="shared" si="5"/>
        <v>13733.880000000001</v>
      </c>
    </row>
    <row r="44" spans="1:17" ht="12.75">
      <c r="A44" s="64" t="s">
        <v>178</v>
      </c>
      <c r="B44" s="66" t="s">
        <v>74</v>
      </c>
      <c r="C44" s="65">
        <v>28755.2</v>
      </c>
      <c r="D44" s="65" t="s">
        <v>91</v>
      </c>
      <c r="E44" s="43">
        <f t="shared" si="0"/>
        <v>-3906.9813370907623</v>
      </c>
      <c r="F44">
        <f t="shared" si="1"/>
        <v>-3907</v>
      </c>
      <c r="G44">
        <f t="shared" si="2"/>
        <v>0.025987000000895932</v>
      </c>
      <c r="I44">
        <f t="shared" si="3"/>
        <v>0.025987000000895932</v>
      </c>
      <c r="O44">
        <f t="shared" si="4"/>
        <v>0.05959136060409425</v>
      </c>
      <c r="Q44" s="2">
        <f t="shared" si="5"/>
        <v>13736.7</v>
      </c>
    </row>
    <row r="45" spans="1:17" ht="12.75">
      <c r="A45" s="64" t="s">
        <v>178</v>
      </c>
      <c r="B45" s="66" t="s">
        <v>74</v>
      </c>
      <c r="C45" s="65">
        <v>28773.26</v>
      </c>
      <c r="D45" s="65" t="s">
        <v>91</v>
      </c>
      <c r="E45" s="43">
        <f t="shared" si="0"/>
        <v>-3894.011308199055</v>
      </c>
      <c r="F45">
        <f t="shared" si="1"/>
        <v>-3894</v>
      </c>
      <c r="G45">
        <f t="shared" si="2"/>
        <v>-0.01574600000094506</v>
      </c>
      <c r="I45">
        <f t="shared" si="3"/>
        <v>-0.01574600000094506</v>
      </c>
      <c r="O45">
        <f t="shared" si="4"/>
        <v>0.05953216588343903</v>
      </c>
      <c r="Q45" s="2">
        <f t="shared" si="5"/>
        <v>13754.759999999998</v>
      </c>
    </row>
    <row r="46" spans="1:17" ht="12.75">
      <c r="A46" s="64" t="s">
        <v>178</v>
      </c>
      <c r="B46" s="66" t="s">
        <v>74</v>
      </c>
      <c r="C46" s="65">
        <v>29160.36</v>
      </c>
      <c r="D46" s="65" t="s">
        <v>91</v>
      </c>
      <c r="E46" s="43">
        <f t="shared" si="0"/>
        <v>-3616.0103013341304</v>
      </c>
      <c r="F46">
        <f t="shared" si="1"/>
        <v>-3616</v>
      </c>
      <c r="G46">
        <f t="shared" si="2"/>
        <v>-0.014343999999255175</v>
      </c>
      <c r="I46">
        <f t="shared" si="3"/>
        <v>-0.014343999999255175</v>
      </c>
      <c r="O46">
        <f t="shared" si="4"/>
        <v>0.0582663095494273</v>
      </c>
      <c r="Q46" s="2">
        <f t="shared" si="5"/>
        <v>14141.86</v>
      </c>
    </row>
    <row r="47" spans="1:17" ht="12.75">
      <c r="A47" s="64" t="s">
        <v>178</v>
      </c>
      <c r="B47" s="66" t="s">
        <v>74</v>
      </c>
      <c r="C47" s="65">
        <v>29465.34</v>
      </c>
      <c r="D47" s="65" t="s">
        <v>91</v>
      </c>
      <c r="E47" s="43">
        <f t="shared" si="0"/>
        <v>-3396.9848632724825</v>
      </c>
      <c r="F47">
        <f t="shared" si="1"/>
        <v>-3397</v>
      </c>
      <c r="G47">
        <f t="shared" si="2"/>
        <v>0.021077000001241686</v>
      </c>
      <c r="I47">
        <f t="shared" si="3"/>
        <v>0.021077000001241686</v>
      </c>
      <c r="O47">
        <f t="shared" si="4"/>
        <v>0.05726910617838929</v>
      </c>
      <c r="Q47" s="2">
        <f t="shared" si="5"/>
        <v>14446.84</v>
      </c>
    </row>
    <row r="48" spans="1:17" ht="12.75">
      <c r="A48" s="64" t="s">
        <v>178</v>
      </c>
      <c r="B48" s="66" t="s">
        <v>74</v>
      </c>
      <c r="C48" s="65">
        <v>29490.37</v>
      </c>
      <c r="D48" s="65" t="s">
        <v>91</v>
      </c>
      <c r="E48" s="43">
        <f t="shared" si="0"/>
        <v>-3379.009236297983</v>
      </c>
      <c r="F48">
        <f t="shared" si="1"/>
        <v>-3379</v>
      </c>
      <c r="G48">
        <f t="shared" si="2"/>
        <v>-0.012860999999247724</v>
      </c>
      <c r="I48">
        <f t="shared" si="3"/>
        <v>-0.012860999999247724</v>
      </c>
      <c r="O48">
        <f t="shared" si="4"/>
        <v>0.05718714425748205</v>
      </c>
      <c r="Q48" s="2">
        <f t="shared" si="5"/>
        <v>14471.869999999999</v>
      </c>
    </row>
    <row r="49" spans="1:17" ht="12.75">
      <c r="A49" s="64" t="s">
        <v>178</v>
      </c>
      <c r="B49" s="66" t="s">
        <v>74</v>
      </c>
      <c r="C49" s="65">
        <v>29582.26</v>
      </c>
      <c r="D49" s="65" t="s">
        <v>91</v>
      </c>
      <c r="E49" s="43">
        <f t="shared" si="0"/>
        <v>-3313.017212219405</v>
      </c>
      <c r="F49">
        <f t="shared" si="1"/>
        <v>-3313</v>
      </c>
      <c r="G49">
        <f t="shared" si="2"/>
        <v>-0.02396700000099372</v>
      </c>
      <c r="I49">
        <f t="shared" si="3"/>
        <v>-0.02396700000099372</v>
      </c>
      <c r="O49">
        <f t="shared" si="4"/>
        <v>0.05688661721415553</v>
      </c>
      <c r="Q49" s="2">
        <f t="shared" si="5"/>
        <v>14563.759999999998</v>
      </c>
    </row>
    <row r="50" spans="1:17" ht="12.75">
      <c r="A50" t="s">
        <v>12</v>
      </c>
      <c r="C50" s="24">
        <v>34195.441</v>
      </c>
      <c r="D50" s="24" t="s">
        <v>14</v>
      </c>
      <c r="E50">
        <f t="shared" si="0"/>
        <v>0</v>
      </c>
      <c r="F50">
        <f t="shared" si="1"/>
        <v>0</v>
      </c>
      <c r="G50">
        <f t="shared" si="2"/>
        <v>0</v>
      </c>
      <c r="H50">
        <f>+G50</f>
        <v>0</v>
      </c>
      <c r="I50">
        <f t="shared" si="3"/>
        <v>0</v>
      </c>
      <c r="O50">
        <f t="shared" si="4"/>
        <v>0.041801070327174075</v>
      </c>
      <c r="Q50" s="2">
        <f t="shared" si="5"/>
        <v>19176.941</v>
      </c>
    </row>
    <row r="51" spans="1:17" ht="12.75">
      <c r="A51" s="64" t="s">
        <v>212</v>
      </c>
      <c r="B51" s="66" t="s">
        <v>74</v>
      </c>
      <c r="C51" s="65">
        <v>34479.501</v>
      </c>
      <c r="D51" s="65" t="s">
        <v>91</v>
      </c>
      <c r="E51" s="43">
        <f t="shared" si="0"/>
        <v>204.0014621804426</v>
      </c>
      <c r="F51">
        <f t="shared" si="1"/>
        <v>204</v>
      </c>
      <c r="G51">
        <f t="shared" si="2"/>
        <v>0.0020359999980428256</v>
      </c>
      <c r="I51">
        <f t="shared" si="3"/>
        <v>0.0020359999980428256</v>
      </c>
      <c r="O51">
        <f t="shared" si="4"/>
        <v>0.04087216855689209</v>
      </c>
      <c r="Q51" s="2">
        <f t="shared" si="5"/>
        <v>19461.000999999997</v>
      </c>
    </row>
    <row r="52" spans="1:17" ht="12.75">
      <c r="A52" s="64" t="s">
        <v>216</v>
      </c>
      <c r="B52" s="66" t="s">
        <v>74</v>
      </c>
      <c r="C52" s="65">
        <v>35075.469</v>
      </c>
      <c r="D52" s="65" t="s">
        <v>91</v>
      </c>
      <c r="E52" s="43">
        <f t="shared" si="0"/>
        <v>632.0037976474396</v>
      </c>
      <c r="F52">
        <f t="shared" si="1"/>
        <v>632</v>
      </c>
      <c r="G52">
        <f t="shared" si="2"/>
        <v>0.005288000000291504</v>
      </c>
      <c r="I52">
        <f t="shared" si="3"/>
        <v>0.005288000000291504</v>
      </c>
      <c r="O52">
        <f t="shared" si="4"/>
        <v>0.038923296215320084</v>
      </c>
      <c r="Q52" s="2">
        <f t="shared" si="5"/>
        <v>20056.968999999997</v>
      </c>
    </row>
    <row r="53" spans="1:17" ht="12.75">
      <c r="A53" s="64" t="s">
        <v>220</v>
      </c>
      <c r="B53" s="66" t="s">
        <v>74</v>
      </c>
      <c r="C53" s="65">
        <v>37889.584</v>
      </c>
      <c r="D53" s="65" t="s">
        <v>91</v>
      </c>
      <c r="E53" s="43">
        <f aca="true" t="shared" si="6" ref="E53:E84">+(C53-C$7)/C$8</f>
        <v>2652.997864900562</v>
      </c>
      <c r="F53">
        <f aca="true" t="shared" si="7" ref="F53:F84">ROUND(2*E53,0)/2</f>
        <v>2653</v>
      </c>
      <c r="G53">
        <f aca="true" t="shared" si="8" ref="G53:G84">+C53-(C$7+F53*C$8)</f>
        <v>-0.002972999995108694</v>
      </c>
      <c r="I53">
        <f aca="true" t="shared" si="9" ref="I53:I84">+G53</f>
        <v>-0.002972999995108694</v>
      </c>
      <c r="O53">
        <f aca="true" t="shared" si="10" ref="O53:O84">+C$11+C$12*$F53</f>
        <v>0.02972079387345787</v>
      </c>
      <c r="Q53" s="2">
        <f aca="true" t="shared" si="11" ref="Q53:Q84">+C53-15018.5</f>
        <v>22871.084000000003</v>
      </c>
    </row>
    <row r="54" spans="1:17" ht="12.75">
      <c r="A54" s="64" t="s">
        <v>220</v>
      </c>
      <c r="B54" s="66" t="s">
        <v>74</v>
      </c>
      <c r="C54" s="65">
        <v>37903.499</v>
      </c>
      <c r="D54" s="65" t="s">
        <v>91</v>
      </c>
      <c r="E54" s="43">
        <f t="shared" si="6"/>
        <v>2662.991106984069</v>
      </c>
      <c r="F54">
        <f t="shared" si="7"/>
        <v>2663</v>
      </c>
      <c r="G54">
        <f t="shared" si="8"/>
        <v>-0.012382999993860722</v>
      </c>
      <c r="I54">
        <f t="shared" si="9"/>
        <v>-0.012382999993860722</v>
      </c>
      <c r="O54">
        <f t="shared" si="10"/>
        <v>0.029675259472953852</v>
      </c>
      <c r="Q54" s="2">
        <f t="shared" si="11"/>
        <v>22884.999000000003</v>
      </c>
    </row>
    <row r="55" spans="1:17" ht="12.75">
      <c r="A55" s="64" t="s">
        <v>220</v>
      </c>
      <c r="B55" s="66" t="s">
        <v>74</v>
      </c>
      <c r="C55" s="65">
        <v>37910.467</v>
      </c>
      <c r="D55" s="65" t="s">
        <v>91</v>
      </c>
      <c r="E55" s="43">
        <f t="shared" si="6"/>
        <v>2667.9952687402897</v>
      </c>
      <c r="F55">
        <f t="shared" si="7"/>
        <v>2668</v>
      </c>
      <c r="G55">
        <f t="shared" si="8"/>
        <v>-0.00658800000383053</v>
      </c>
      <c r="I55">
        <f t="shared" si="9"/>
        <v>-0.00658800000383053</v>
      </c>
      <c r="O55">
        <f t="shared" si="10"/>
        <v>0.029652492272701843</v>
      </c>
      <c r="Q55" s="2">
        <f t="shared" si="11"/>
        <v>22891.966999999997</v>
      </c>
    </row>
    <row r="56" spans="1:17" ht="12.75">
      <c r="A56" s="64" t="s">
        <v>220</v>
      </c>
      <c r="B56" s="66" t="s">
        <v>74</v>
      </c>
      <c r="C56" s="65">
        <v>37935.513</v>
      </c>
      <c r="D56" s="65" t="s">
        <v>91</v>
      </c>
      <c r="E56" s="43">
        <f t="shared" si="6"/>
        <v>2685.98238632732</v>
      </c>
      <c r="F56">
        <f t="shared" si="7"/>
        <v>2686</v>
      </c>
      <c r="G56">
        <f t="shared" si="8"/>
        <v>-0.02452600000106031</v>
      </c>
      <c r="I56">
        <f t="shared" si="9"/>
        <v>-0.02452600000106031</v>
      </c>
      <c r="O56">
        <f t="shared" si="10"/>
        <v>0.029570530351794605</v>
      </c>
      <c r="Q56" s="2">
        <f t="shared" si="11"/>
        <v>22917.013</v>
      </c>
    </row>
    <row r="57" spans="1:17" ht="12.75">
      <c r="A57" s="64" t="s">
        <v>220</v>
      </c>
      <c r="B57" s="66" t="s">
        <v>74</v>
      </c>
      <c r="C57" s="65">
        <v>37942.49</v>
      </c>
      <c r="D57" s="65" t="s">
        <v>91</v>
      </c>
      <c r="E57" s="43">
        <f t="shared" si="6"/>
        <v>2690.993011553092</v>
      </c>
      <c r="F57">
        <f t="shared" si="7"/>
        <v>2691</v>
      </c>
      <c r="G57">
        <f t="shared" si="8"/>
        <v>-0.009730999998282641</v>
      </c>
      <c r="I57">
        <f t="shared" si="9"/>
        <v>-0.009730999998282641</v>
      </c>
      <c r="O57">
        <f t="shared" si="10"/>
        <v>0.029547763151542596</v>
      </c>
      <c r="Q57" s="2">
        <f t="shared" si="11"/>
        <v>22923.989999999998</v>
      </c>
    </row>
    <row r="58" spans="1:32" ht="12.75">
      <c r="A58" t="s">
        <v>26</v>
      </c>
      <c r="C58" s="24">
        <v>41181.338</v>
      </c>
      <c r="D58" s="24"/>
      <c r="E58">
        <f t="shared" si="6"/>
        <v>5017.014724501795</v>
      </c>
      <c r="F58">
        <f t="shared" si="7"/>
        <v>5017</v>
      </c>
      <c r="G58">
        <f t="shared" si="8"/>
        <v>0.020503000007010996</v>
      </c>
      <c r="I58">
        <f t="shared" si="9"/>
        <v>0.020503000007010996</v>
      </c>
      <c r="O58">
        <f t="shared" si="10"/>
        <v>0.01895646159430781</v>
      </c>
      <c r="Q58" s="2">
        <f t="shared" si="11"/>
        <v>26162.838000000003</v>
      </c>
      <c r="AB58">
        <v>8</v>
      </c>
      <c r="AD58" t="s">
        <v>25</v>
      </c>
      <c r="AF58" t="s">
        <v>27</v>
      </c>
    </row>
    <row r="59" spans="1:32" ht="12.75">
      <c r="A59" t="s">
        <v>28</v>
      </c>
      <c r="C59" s="24">
        <v>41213.337</v>
      </c>
      <c r="D59" s="24"/>
      <c r="E59">
        <f t="shared" si="6"/>
        <v>5039.995231395801</v>
      </c>
      <c r="F59">
        <f t="shared" si="7"/>
        <v>5040</v>
      </c>
      <c r="G59">
        <f t="shared" si="8"/>
        <v>-0.006639999999606516</v>
      </c>
      <c r="I59">
        <f t="shared" si="9"/>
        <v>-0.006639999999606516</v>
      </c>
      <c r="O59">
        <f t="shared" si="10"/>
        <v>0.018851732473148565</v>
      </c>
      <c r="Q59" s="2">
        <f t="shared" si="11"/>
        <v>26194.837</v>
      </c>
      <c r="AB59">
        <v>10</v>
      </c>
      <c r="AD59" t="s">
        <v>25</v>
      </c>
      <c r="AF59" t="s">
        <v>27</v>
      </c>
    </row>
    <row r="60" spans="1:32" ht="12.75">
      <c r="A60" t="s">
        <v>28</v>
      </c>
      <c r="C60" s="24">
        <v>41220.305</v>
      </c>
      <c r="D60" s="24"/>
      <c r="E60">
        <f t="shared" si="6"/>
        <v>5044.999393152027</v>
      </c>
      <c r="F60">
        <f t="shared" si="7"/>
        <v>5045</v>
      </c>
      <c r="G60">
        <f t="shared" si="8"/>
        <v>-0.0008449999950244091</v>
      </c>
      <c r="I60">
        <f t="shared" si="9"/>
        <v>-0.0008449999950244091</v>
      </c>
      <c r="O60">
        <f t="shared" si="10"/>
        <v>0.018828965272896556</v>
      </c>
      <c r="Q60" s="2">
        <f t="shared" si="11"/>
        <v>26201.805</v>
      </c>
      <c r="AB60">
        <v>8</v>
      </c>
      <c r="AD60" t="s">
        <v>25</v>
      </c>
      <c r="AF60" t="s">
        <v>27</v>
      </c>
    </row>
    <row r="61" spans="1:32" ht="12.75">
      <c r="A61" t="s">
        <v>29</v>
      </c>
      <c r="C61" s="24">
        <v>41628.289</v>
      </c>
      <c r="D61" s="24"/>
      <c r="E61">
        <f t="shared" si="6"/>
        <v>5337.998522019962</v>
      </c>
      <c r="F61">
        <f t="shared" si="7"/>
        <v>5338</v>
      </c>
      <c r="G61">
        <f t="shared" si="8"/>
        <v>-0.0020580000054906122</v>
      </c>
      <c r="I61">
        <f t="shared" si="9"/>
        <v>-0.0020580000054906122</v>
      </c>
      <c r="O61">
        <f t="shared" si="10"/>
        <v>0.0174948073381288</v>
      </c>
      <c r="Q61" s="2">
        <f t="shared" si="11"/>
        <v>26609.788999999997</v>
      </c>
      <c r="AB61">
        <v>11</v>
      </c>
      <c r="AD61" t="s">
        <v>25</v>
      </c>
      <c r="AF61" t="s">
        <v>27</v>
      </c>
    </row>
    <row r="62" spans="1:32" ht="12.75">
      <c r="A62" t="s">
        <v>31</v>
      </c>
      <c r="C62" s="24">
        <v>41838.546</v>
      </c>
      <c r="D62" s="24"/>
      <c r="E62">
        <f t="shared" si="6"/>
        <v>5488.997379422182</v>
      </c>
      <c r="F62">
        <f t="shared" si="7"/>
        <v>5489</v>
      </c>
      <c r="G62">
        <f t="shared" si="8"/>
        <v>-0.0036489999984041788</v>
      </c>
      <c r="I62">
        <f t="shared" si="9"/>
        <v>-0.0036489999984041788</v>
      </c>
      <c r="O62">
        <f t="shared" si="10"/>
        <v>0.016807237890518117</v>
      </c>
      <c r="Q62" s="2">
        <f t="shared" si="11"/>
        <v>26820.046000000002</v>
      </c>
      <c r="AB62">
        <v>6</v>
      </c>
      <c r="AD62" t="s">
        <v>30</v>
      </c>
      <c r="AF62" t="s">
        <v>27</v>
      </c>
    </row>
    <row r="63" spans="1:32" ht="12.75">
      <c r="A63" t="s">
        <v>31</v>
      </c>
      <c r="C63" s="24">
        <v>41845.511</v>
      </c>
      <c r="D63" s="24"/>
      <c r="E63">
        <f t="shared" si="6"/>
        <v>5493.999386688556</v>
      </c>
      <c r="F63">
        <f t="shared" si="7"/>
        <v>5494</v>
      </c>
      <c r="G63">
        <f t="shared" si="8"/>
        <v>-0.000853999998071231</v>
      </c>
      <c r="I63">
        <f t="shared" si="9"/>
        <v>-0.000853999998071231</v>
      </c>
      <c r="O63">
        <f t="shared" si="10"/>
        <v>0.016784470690266107</v>
      </c>
      <c r="Q63" s="2">
        <f t="shared" si="11"/>
        <v>26827.011</v>
      </c>
      <c r="AB63">
        <v>11</v>
      </c>
      <c r="AD63" t="s">
        <v>30</v>
      </c>
      <c r="AF63" t="s">
        <v>27</v>
      </c>
    </row>
    <row r="64" spans="1:32" ht="12.75">
      <c r="A64" t="s">
        <v>32</v>
      </c>
      <c r="C64" s="24">
        <v>41958.304</v>
      </c>
      <c r="D64" s="24"/>
      <c r="E64">
        <f t="shared" si="6"/>
        <v>5575.003177872525</v>
      </c>
      <c r="F64">
        <f t="shared" si="7"/>
        <v>5575</v>
      </c>
      <c r="G64">
        <f t="shared" si="8"/>
        <v>0.004424999999173451</v>
      </c>
      <c r="I64">
        <f t="shared" si="9"/>
        <v>0.004424999999173451</v>
      </c>
      <c r="O64">
        <f t="shared" si="10"/>
        <v>0.016415642046183555</v>
      </c>
      <c r="Q64" s="2">
        <f t="shared" si="11"/>
        <v>26939.803999999996</v>
      </c>
      <c r="AB64">
        <v>8</v>
      </c>
      <c r="AD64" t="s">
        <v>30</v>
      </c>
      <c r="AF64" t="s">
        <v>27</v>
      </c>
    </row>
    <row r="65" spans="1:32" ht="12.75">
      <c r="A65" t="s">
        <v>33</v>
      </c>
      <c r="C65" s="24">
        <v>42416.41</v>
      </c>
      <c r="D65" s="24"/>
      <c r="E65">
        <f t="shared" si="6"/>
        <v>5903.998086813017</v>
      </c>
      <c r="F65">
        <f t="shared" si="7"/>
        <v>5904</v>
      </c>
      <c r="G65">
        <f t="shared" si="8"/>
        <v>-0.0026639999996405095</v>
      </c>
      <c r="I65">
        <f t="shared" si="9"/>
        <v>-0.0026639999996405095</v>
      </c>
      <c r="O65">
        <f t="shared" si="10"/>
        <v>0.014917560269601334</v>
      </c>
      <c r="Q65" s="2">
        <f t="shared" si="11"/>
        <v>27397.910000000003</v>
      </c>
      <c r="AB65">
        <v>6</v>
      </c>
      <c r="AD65" t="s">
        <v>25</v>
      </c>
      <c r="AF65" t="s">
        <v>27</v>
      </c>
    </row>
    <row r="66" spans="1:32" ht="12.75">
      <c r="A66" t="s">
        <v>33</v>
      </c>
      <c r="C66" s="24">
        <v>42416.412</v>
      </c>
      <c r="D66" s="24"/>
      <c r="E66">
        <f t="shared" si="6"/>
        <v>5903.999523139578</v>
      </c>
      <c r="F66">
        <f t="shared" si="7"/>
        <v>5904</v>
      </c>
      <c r="G66">
        <f t="shared" si="8"/>
        <v>-0.0006640000065090135</v>
      </c>
      <c r="I66">
        <f t="shared" si="9"/>
        <v>-0.0006640000065090135</v>
      </c>
      <c r="O66">
        <f t="shared" si="10"/>
        <v>0.014917560269601334</v>
      </c>
      <c r="Q66" s="2">
        <f t="shared" si="11"/>
        <v>27397.911999999997</v>
      </c>
      <c r="AA66" t="s">
        <v>34</v>
      </c>
      <c r="AB66">
        <v>6</v>
      </c>
      <c r="AD66" t="s">
        <v>30</v>
      </c>
      <c r="AF66" t="s">
        <v>27</v>
      </c>
    </row>
    <row r="67" spans="1:32" ht="12.75">
      <c r="A67" t="s">
        <v>35</v>
      </c>
      <c r="C67" s="24">
        <v>42739.466</v>
      </c>
      <c r="D67" s="24"/>
      <c r="E67">
        <f t="shared" si="6"/>
        <v>6136.0050443789005</v>
      </c>
      <c r="F67">
        <f t="shared" si="7"/>
        <v>6136</v>
      </c>
      <c r="G67">
        <f t="shared" si="8"/>
        <v>0.007023999998637009</v>
      </c>
      <c r="I67">
        <f t="shared" si="9"/>
        <v>0.007023999998637009</v>
      </c>
      <c r="O67">
        <f t="shared" si="10"/>
        <v>0.013861162177908094</v>
      </c>
      <c r="Q67" s="2">
        <f t="shared" si="11"/>
        <v>27720.966</v>
      </c>
      <c r="AA67" t="s">
        <v>34</v>
      </c>
      <c r="AB67">
        <v>6</v>
      </c>
      <c r="AD67" t="s">
        <v>30</v>
      </c>
      <c r="AF67" t="s">
        <v>27</v>
      </c>
    </row>
    <row r="68" spans="1:32" ht="12.75">
      <c r="A68" t="s">
        <v>36</v>
      </c>
      <c r="C68" s="24">
        <v>43041.619</v>
      </c>
      <c r="D68" s="24"/>
      <c r="E68">
        <f t="shared" si="6"/>
        <v>6353.000234839394</v>
      </c>
      <c r="F68">
        <f t="shared" si="7"/>
        <v>6353</v>
      </c>
      <c r="G68">
        <f t="shared" si="8"/>
        <v>0.00032700000156182796</v>
      </c>
      <c r="I68">
        <f t="shared" si="9"/>
        <v>0.00032700000156182796</v>
      </c>
      <c r="O68">
        <f t="shared" si="10"/>
        <v>0.012873065686970886</v>
      </c>
      <c r="Q68" s="2">
        <f t="shared" si="11"/>
        <v>28023.119</v>
      </c>
      <c r="AB68">
        <v>10</v>
      </c>
      <c r="AD68" t="s">
        <v>30</v>
      </c>
      <c r="AF68" t="s">
        <v>27</v>
      </c>
    </row>
    <row r="69" spans="1:32" ht="12.75">
      <c r="A69" t="s">
        <v>37</v>
      </c>
      <c r="C69" s="24">
        <v>43143.252</v>
      </c>
      <c r="D69" s="24"/>
      <c r="E69">
        <f t="shared" si="6"/>
        <v>6425.989323784635</v>
      </c>
      <c r="F69">
        <f t="shared" si="7"/>
        <v>6426</v>
      </c>
      <c r="G69">
        <f t="shared" si="8"/>
        <v>-0.014865999997709878</v>
      </c>
      <c r="I69">
        <f t="shared" si="9"/>
        <v>-0.014865999997709878</v>
      </c>
      <c r="O69">
        <f t="shared" si="10"/>
        <v>0.012540664563291549</v>
      </c>
      <c r="Q69" s="2">
        <f t="shared" si="11"/>
        <v>28124.752</v>
      </c>
      <c r="AA69" t="s">
        <v>34</v>
      </c>
      <c r="AB69">
        <v>10</v>
      </c>
      <c r="AD69" t="s">
        <v>30</v>
      </c>
      <c r="AF69" t="s">
        <v>27</v>
      </c>
    </row>
    <row r="70" spans="1:32" ht="12.75">
      <c r="A70" t="s">
        <v>38</v>
      </c>
      <c r="C70" s="24">
        <v>43275.553</v>
      </c>
      <c r="D70" s="24"/>
      <c r="E70">
        <f t="shared" si="6"/>
        <v>6521.003044294157</v>
      </c>
      <c r="F70">
        <f t="shared" si="7"/>
        <v>6521</v>
      </c>
      <c r="G70">
        <f t="shared" si="8"/>
        <v>0.004239000001689419</v>
      </c>
      <c r="I70">
        <f t="shared" si="9"/>
        <v>0.004239000001689419</v>
      </c>
      <c r="O70">
        <f t="shared" si="10"/>
        <v>0.012108087758503368</v>
      </c>
      <c r="Q70" s="2">
        <f t="shared" si="11"/>
        <v>28257.053</v>
      </c>
      <c r="AA70" t="s">
        <v>34</v>
      </c>
      <c r="AB70">
        <v>7</v>
      </c>
      <c r="AD70" t="s">
        <v>30</v>
      </c>
      <c r="AF70" t="s">
        <v>27</v>
      </c>
    </row>
    <row r="71" spans="1:17" ht="12.75">
      <c r="A71" s="64" t="s">
        <v>220</v>
      </c>
      <c r="B71" s="66" t="s">
        <v>74</v>
      </c>
      <c r="C71" s="65">
        <v>44158.335</v>
      </c>
      <c r="D71" s="65" t="s">
        <v>91</v>
      </c>
      <c r="E71" s="43">
        <f t="shared" si="6"/>
        <v>7154.9846636230905</v>
      </c>
      <c r="F71">
        <f t="shared" si="7"/>
        <v>7155</v>
      </c>
      <c r="G71">
        <f t="shared" si="8"/>
        <v>-0.021354999997129198</v>
      </c>
      <c r="I71">
        <f t="shared" si="9"/>
        <v>-0.021354999997129198</v>
      </c>
      <c r="O71">
        <f t="shared" si="10"/>
        <v>0.00922120676654857</v>
      </c>
      <c r="Q71" s="2">
        <f t="shared" si="11"/>
        <v>29139.835</v>
      </c>
    </row>
    <row r="72" spans="1:17" ht="12.75">
      <c r="A72" s="64" t="s">
        <v>220</v>
      </c>
      <c r="B72" s="66" t="s">
        <v>74</v>
      </c>
      <c r="C72" s="65">
        <v>44257.234</v>
      </c>
      <c r="D72" s="65" t="s">
        <v>91</v>
      </c>
      <c r="E72" s="43">
        <f t="shared" si="6"/>
        <v>7226.010294152497</v>
      </c>
      <c r="F72">
        <f t="shared" si="7"/>
        <v>7226</v>
      </c>
      <c r="G72">
        <f t="shared" si="8"/>
        <v>0.014333999999507796</v>
      </c>
      <c r="I72">
        <f t="shared" si="9"/>
        <v>0.014333999999507796</v>
      </c>
      <c r="O72">
        <f t="shared" si="10"/>
        <v>0.008897912522970036</v>
      </c>
      <c r="Q72" s="2">
        <f t="shared" si="11"/>
        <v>29238.733999999997</v>
      </c>
    </row>
    <row r="73" spans="1:32" ht="12.75">
      <c r="A73" t="s">
        <v>39</v>
      </c>
      <c r="C73" s="24">
        <v>44790.525</v>
      </c>
      <c r="D73" s="24"/>
      <c r="E73">
        <f t="shared" si="6"/>
        <v>7609.000309528376</v>
      </c>
      <c r="F73">
        <f t="shared" si="7"/>
        <v>7609</v>
      </c>
      <c r="G73">
        <f t="shared" si="8"/>
        <v>0.0004310000003897585</v>
      </c>
      <c r="I73">
        <f t="shared" si="9"/>
        <v>0.0004310000003897585</v>
      </c>
      <c r="O73">
        <f t="shared" si="10"/>
        <v>0.007153944983666116</v>
      </c>
      <c r="Q73" s="2">
        <f t="shared" si="11"/>
        <v>29772.025</v>
      </c>
      <c r="AA73" t="s">
        <v>34</v>
      </c>
      <c r="AB73">
        <v>7</v>
      </c>
      <c r="AD73" t="s">
        <v>30</v>
      </c>
      <c r="AF73" t="s">
        <v>27</v>
      </c>
    </row>
    <row r="74" spans="1:32" ht="12.75">
      <c r="A74" t="s">
        <v>39</v>
      </c>
      <c r="C74" s="24">
        <v>44847.606</v>
      </c>
      <c r="D74" s="24"/>
      <c r="E74">
        <f t="shared" si="6"/>
        <v>7649.993787887602</v>
      </c>
      <c r="F74">
        <f t="shared" si="7"/>
        <v>7650</v>
      </c>
      <c r="G74">
        <f t="shared" si="8"/>
        <v>-0.008650000003399327</v>
      </c>
      <c r="I74">
        <f t="shared" si="9"/>
        <v>-0.008650000003399327</v>
      </c>
      <c r="O74">
        <f t="shared" si="10"/>
        <v>0.006967253941599638</v>
      </c>
      <c r="Q74" s="2">
        <f t="shared" si="11"/>
        <v>29829.106</v>
      </c>
      <c r="AA74" t="s">
        <v>34</v>
      </c>
      <c r="AB74">
        <v>6</v>
      </c>
      <c r="AD74" t="s">
        <v>30</v>
      </c>
      <c r="AF74" t="s">
        <v>27</v>
      </c>
    </row>
    <row r="75" spans="1:32" ht="12.75">
      <c r="A75" t="s">
        <v>40</v>
      </c>
      <c r="C75" s="24">
        <v>45067.617</v>
      </c>
      <c r="D75" s="24"/>
      <c r="E75">
        <f t="shared" si="6"/>
        <v>7807.997609952594</v>
      </c>
      <c r="F75">
        <f t="shared" si="7"/>
        <v>7808</v>
      </c>
      <c r="G75">
        <f t="shared" si="8"/>
        <v>-0.0033279999988735653</v>
      </c>
      <c r="I75">
        <f t="shared" si="9"/>
        <v>-0.0033279999988735653</v>
      </c>
      <c r="O75">
        <f t="shared" si="10"/>
        <v>0.006247810413636139</v>
      </c>
      <c r="Q75" s="2">
        <f t="shared" si="11"/>
        <v>30049.117</v>
      </c>
      <c r="AA75" t="s">
        <v>34</v>
      </c>
      <c r="AB75">
        <v>7</v>
      </c>
      <c r="AD75" t="s">
        <v>30</v>
      </c>
      <c r="AF75" t="s">
        <v>27</v>
      </c>
    </row>
    <row r="76" spans="1:32" ht="12.75">
      <c r="A76" t="s">
        <v>41</v>
      </c>
      <c r="C76" s="24">
        <v>45141.414</v>
      </c>
      <c r="D76" s="24"/>
      <c r="E76">
        <f t="shared" si="6"/>
        <v>7860.995905751121</v>
      </c>
      <c r="F76">
        <f t="shared" si="7"/>
        <v>7861</v>
      </c>
      <c r="G76">
        <f t="shared" si="8"/>
        <v>-0.0057010000018635765</v>
      </c>
      <c r="I76">
        <f t="shared" si="9"/>
        <v>-0.0057010000018635765</v>
      </c>
      <c r="O76">
        <f t="shared" si="10"/>
        <v>0.006006478090964842</v>
      </c>
      <c r="Q76" s="2">
        <f t="shared" si="11"/>
        <v>30122.913999999997</v>
      </c>
      <c r="AA76" t="s">
        <v>34</v>
      </c>
      <c r="AB76">
        <v>7</v>
      </c>
      <c r="AD76" t="s">
        <v>30</v>
      </c>
      <c r="AF76" t="s">
        <v>27</v>
      </c>
    </row>
    <row r="77" spans="1:32" ht="12.75">
      <c r="A77" t="s">
        <v>42</v>
      </c>
      <c r="C77" s="24">
        <v>45241.669</v>
      </c>
      <c r="D77" s="24"/>
      <c r="E77">
        <f t="shared" si="6"/>
        <v>7932.995365692336</v>
      </c>
      <c r="F77">
        <f t="shared" si="7"/>
        <v>7933</v>
      </c>
      <c r="G77">
        <f t="shared" si="8"/>
        <v>-0.006453000001783948</v>
      </c>
      <c r="I77">
        <f t="shared" si="9"/>
        <v>-0.006453000001783948</v>
      </c>
      <c r="O77">
        <f t="shared" si="10"/>
        <v>0.005678630407335905</v>
      </c>
      <c r="Q77" s="2">
        <f t="shared" si="11"/>
        <v>30223.169</v>
      </c>
      <c r="AA77" t="s">
        <v>34</v>
      </c>
      <c r="AB77">
        <v>7</v>
      </c>
      <c r="AD77" t="s">
        <v>30</v>
      </c>
      <c r="AF77" t="s">
        <v>27</v>
      </c>
    </row>
    <row r="78" spans="1:32" ht="12.75">
      <c r="A78" t="s">
        <v>44</v>
      </c>
      <c r="C78" s="24">
        <v>45251.409</v>
      </c>
      <c r="D78" s="24"/>
      <c r="E78">
        <f t="shared" si="6"/>
        <v>7939.9902760691475</v>
      </c>
      <c r="F78">
        <f t="shared" si="7"/>
        <v>7940</v>
      </c>
      <c r="G78">
        <f t="shared" si="8"/>
        <v>-0.013539999999920838</v>
      </c>
      <c r="I78">
        <f t="shared" si="9"/>
        <v>-0.013539999999920838</v>
      </c>
      <c r="O78">
        <f t="shared" si="10"/>
        <v>0.005646756326983089</v>
      </c>
      <c r="Q78" s="2">
        <f t="shared" si="11"/>
        <v>30232.909</v>
      </c>
      <c r="AA78" t="s">
        <v>34</v>
      </c>
      <c r="AB78">
        <v>6</v>
      </c>
      <c r="AD78" t="s">
        <v>43</v>
      </c>
      <c r="AF78" t="s">
        <v>27</v>
      </c>
    </row>
    <row r="79" spans="1:32" ht="12.75">
      <c r="A79" t="s">
        <v>44</v>
      </c>
      <c r="C79" s="24">
        <v>45251.416</v>
      </c>
      <c r="D79" s="24"/>
      <c r="E79">
        <f t="shared" si="6"/>
        <v>7939.9953032121275</v>
      </c>
      <c r="F79">
        <f t="shared" si="7"/>
        <v>7940</v>
      </c>
      <c r="G79">
        <f t="shared" si="8"/>
        <v>-0.006540000002132729</v>
      </c>
      <c r="I79">
        <f t="shared" si="9"/>
        <v>-0.006540000002132729</v>
      </c>
      <c r="O79">
        <f t="shared" si="10"/>
        <v>0.005646756326983089</v>
      </c>
      <c r="Q79" s="2">
        <f t="shared" si="11"/>
        <v>30232.915999999997</v>
      </c>
      <c r="AA79" t="s">
        <v>34</v>
      </c>
      <c r="AB79">
        <v>7</v>
      </c>
      <c r="AD79" t="s">
        <v>30</v>
      </c>
      <c r="AF79" t="s">
        <v>27</v>
      </c>
    </row>
    <row r="80" spans="1:32" ht="12.75">
      <c r="A80" t="s">
        <v>45</v>
      </c>
      <c r="C80" s="24">
        <v>45585.602</v>
      </c>
      <c r="D80" s="24"/>
      <c r="E80">
        <f t="shared" si="6"/>
        <v>8179.995418118254</v>
      </c>
      <c r="F80">
        <f t="shared" si="7"/>
        <v>8180</v>
      </c>
      <c r="G80">
        <f t="shared" si="8"/>
        <v>-0.006379999998898711</v>
      </c>
      <c r="I80">
        <f t="shared" si="9"/>
        <v>-0.006379999998898711</v>
      </c>
      <c r="O80">
        <f t="shared" si="10"/>
        <v>0.004553930714886641</v>
      </c>
      <c r="Q80" s="2">
        <f t="shared" si="11"/>
        <v>30567.102</v>
      </c>
      <c r="AA80" t="s">
        <v>34</v>
      </c>
      <c r="AB80">
        <v>6</v>
      </c>
      <c r="AD80" t="s">
        <v>30</v>
      </c>
      <c r="AF80" t="s">
        <v>27</v>
      </c>
    </row>
    <row r="81" spans="1:32" ht="12.75">
      <c r="A81" t="s">
        <v>46</v>
      </c>
      <c r="C81" s="24">
        <v>45634.338</v>
      </c>
      <c r="D81" s="24"/>
      <c r="E81">
        <f t="shared" si="6"/>
        <v>8214.995823880512</v>
      </c>
      <c r="F81">
        <f t="shared" si="7"/>
        <v>8215</v>
      </c>
      <c r="G81">
        <f t="shared" si="8"/>
        <v>-0.005814999996800907</v>
      </c>
      <c r="I81">
        <f t="shared" si="9"/>
        <v>-0.005814999996800907</v>
      </c>
      <c r="O81">
        <f t="shared" si="10"/>
        <v>0.004394560313122575</v>
      </c>
      <c r="Q81" s="2">
        <f t="shared" si="11"/>
        <v>30615.838000000003</v>
      </c>
      <c r="AA81" t="s">
        <v>34</v>
      </c>
      <c r="AB81">
        <v>6</v>
      </c>
      <c r="AD81" t="s">
        <v>30</v>
      </c>
      <c r="AF81" t="s">
        <v>27</v>
      </c>
    </row>
    <row r="82" spans="1:32" ht="12.75">
      <c r="A82" t="s">
        <v>47</v>
      </c>
      <c r="C82" s="24">
        <v>45680.285</v>
      </c>
      <c r="D82" s="24"/>
      <c r="E82">
        <f t="shared" si="6"/>
        <v>8247.993272246367</v>
      </c>
      <c r="F82">
        <f t="shared" si="7"/>
        <v>8248</v>
      </c>
      <c r="G82">
        <f t="shared" si="8"/>
        <v>-0.009367999999085441</v>
      </c>
      <c r="I82">
        <f t="shared" si="9"/>
        <v>-0.009367999999085441</v>
      </c>
      <c r="O82">
        <f t="shared" si="10"/>
        <v>0.004244296791459309</v>
      </c>
      <c r="Q82" s="2">
        <f t="shared" si="11"/>
        <v>30661.785000000003</v>
      </c>
      <c r="AA82" t="s">
        <v>34</v>
      </c>
      <c r="AB82">
        <v>7</v>
      </c>
      <c r="AD82" t="s">
        <v>30</v>
      </c>
      <c r="AF82" t="s">
        <v>27</v>
      </c>
    </row>
    <row r="83" spans="1:32" ht="12.75">
      <c r="A83" t="s">
        <v>48</v>
      </c>
      <c r="C83" s="24">
        <v>45911.429</v>
      </c>
      <c r="D83" s="24"/>
      <c r="E83">
        <f t="shared" si="6"/>
        <v>8413.992406141444</v>
      </c>
      <c r="F83">
        <f t="shared" si="7"/>
        <v>8414</v>
      </c>
      <c r="G83">
        <f t="shared" si="8"/>
        <v>-0.010574000007181894</v>
      </c>
      <c r="I83">
        <f t="shared" si="9"/>
        <v>-0.010574000007181894</v>
      </c>
      <c r="O83">
        <f t="shared" si="10"/>
        <v>0.0034884257430925977</v>
      </c>
      <c r="Q83" s="2">
        <f t="shared" si="11"/>
        <v>30892.928999999996</v>
      </c>
      <c r="AA83" t="s">
        <v>34</v>
      </c>
      <c r="AF83" t="s">
        <v>49</v>
      </c>
    </row>
    <row r="84" spans="1:32" ht="12.75">
      <c r="A84" t="s">
        <v>48</v>
      </c>
      <c r="C84" s="24">
        <v>45911.435</v>
      </c>
      <c r="D84" s="24"/>
      <c r="E84">
        <f t="shared" si="6"/>
        <v>8413.996715121142</v>
      </c>
      <c r="F84">
        <f t="shared" si="7"/>
        <v>8414</v>
      </c>
      <c r="G84">
        <f t="shared" si="8"/>
        <v>-0.004574000005959533</v>
      </c>
      <c r="I84">
        <f t="shared" si="9"/>
        <v>-0.004574000005959533</v>
      </c>
      <c r="O84">
        <f t="shared" si="10"/>
        <v>0.0034884257430925977</v>
      </c>
      <c r="Q84" s="2">
        <f t="shared" si="11"/>
        <v>30892.934999999998</v>
      </c>
      <c r="AA84" t="s">
        <v>34</v>
      </c>
      <c r="AF84" t="s">
        <v>49</v>
      </c>
    </row>
    <row r="85" spans="1:32" ht="12.75">
      <c r="A85" t="s">
        <v>48</v>
      </c>
      <c r="C85" s="24">
        <v>45911.435</v>
      </c>
      <c r="D85" s="24"/>
      <c r="E85">
        <f aca="true" t="shared" si="12" ref="E85:E116">+(C85-C$7)/C$8</f>
        <v>8413.996715121142</v>
      </c>
      <c r="F85">
        <f aca="true" t="shared" si="13" ref="F85:F116">ROUND(2*E85,0)/2</f>
        <v>8414</v>
      </c>
      <c r="G85">
        <f aca="true" t="shared" si="14" ref="G85:G116">+C85-(C$7+F85*C$8)</f>
        <v>-0.004574000005959533</v>
      </c>
      <c r="I85">
        <f aca="true" t="shared" si="15" ref="I85:I117">+G85</f>
        <v>-0.004574000005959533</v>
      </c>
      <c r="O85">
        <f aca="true" t="shared" si="16" ref="O85:O116">+C$11+C$12*$F85</f>
        <v>0.0034884257430925977</v>
      </c>
      <c r="Q85" s="2">
        <f aca="true" t="shared" si="17" ref="Q85:Q116">+C85-15018.5</f>
        <v>30892.934999999998</v>
      </c>
      <c r="AA85" t="s">
        <v>34</v>
      </c>
      <c r="AF85" t="s">
        <v>49</v>
      </c>
    </row>
    <row r="86" spans="1:32" ht="12.75">
      <c r="A86" t="s">
        <v>48</v>
      </c>
      <c r="C86" s="24">
        <v>45911.437</v>
      </c>
      <c r="D86" s="24"/>
      <c r="E86">
        <f t="shared" si="12"/>
        <v>8413.99815144771</v>
      </c>
      <c r="F86">
        <f t="shared" si="13"/>
        <v>8414</v>
      </c>
      <c r="G86">
        <f t="shared" si="14"/>
        <v>-0.0025740000055520795</v>
      </c>
      <c r="I86">
        <f t="shared" si="15"/>
        <v>-0.0025740000055520795</v>
      </c>
      <c r="O86">
        <f t="shared" si="16"/>
        <v>0.0034884257430925977</v>
      </c>
      <c r="Q86" s="2">
        <f t="shared" si="17"/>
        <v>30892.936999999998</v>
      </c>
      <c r="AA86" t="s">
        <v>34</v>
      </c>
      <c r="AF86" t="s">
        <v>49</v>
      </c>
    </row>
    <row r="87" spans="1:32" ht="12.75">
      <c r="A87" t="s">
        <v>48</v>
      </c>
      <c r="C87" s="24">
        <v>45911.442</v>
      </c>
      <c r="D87" s="24"/>
      <c r="E87">
        <f t="shared" si="12"/>
        <v>8414.001742264127</v>
      </c>
      <c r="F87">
        <f t="shared" si="13"/>
        <v>8414</v>
      </c>
      <c r="G87">
        <f t="shared" si="14"/>
        <v>0.0024259999991045333</v>
      </c>
      <c r="I87">
        <f t="shared" si="15"/>
        <v>0.0024259999991045333</v>
      </c>
      <c r="O87">
        <f t="shared" si="16"/>
        <v>0.0034884257430925977</v>
      </c>
      <c r="Q87" s="2">
        <f t="shared" si="17"/>
        <v>30892.942000000003</v>
      </c>
      <c r="AA87" t="s">
        <v>34</v>
      </c>
      <c r="AF87" t="s">
        <v>49</v>
      </c>
    </row>
    <row r="88" spans="1:32" ht="12.75">
      <c r="A88" t="s">
        <v>48</v>
      </c>
      <c r="C88" s="24">
        <v>45936.494</v>
      </c>
      <c r="D88" s="24"/>
      <c r="E88">
        <f t="shared" si="12"/>
        <v>8431.993168830852</v>
      </c>
      <c r="F88">
        <f t="shared" si="13"/>
        <v>8432</v>
      </c>
      <c r="G88">
        <f t="shared" si="14"/>
        <v>-0.009511999996902887</v>
      </c>
      <c r="I88">
        <f t="shared" si="15"/>
        <v>-0.009511999996902887</v>
      </c>
      <c r="O88">
        <f t="shared" si="16"/>
        <v>0.00340646382218536</v>
      </c>
      <c r="Q88" s="2">
        <f t="shared" si="17"/>
        <v>30917.994</v>
      </c>
      <c r="AA88" t="s">
        <v>34</v>
      </c>
      <c r="AF88" t="s">
        <v>49</v>
      </c>
    </row>
    <row r="89" spans="1:32" ht="12.75">
      <c r="A89" t="s">
        <v>50</v>
      </c>
      <c r="C89" s="24">
        <v>45964.343</v>
      </c>
      <c r="D89" s="24"/>
      <c r="E89">
        <f t="shared" si="12"/>
        <v>8451.993298100244</v>
      </c>
      <c r="F89">
        <f t="shared" si="13"/>
        <v>8452</v>
      </c>
      <c r="G89">
        <f t="shared" si="14"/>
        <v>-0.009331999994174112</v>
      </c>
      <c r="I89">
        <f t="shared" si="15"/>
        <v>-0.009331999994174112</v>
      </c>
      <c r="O89">
        <f t="shared" si="16"/>
        <v>0.0033153950211773225</v>
      </c>
      <c r="Q89" s="2">
        <f t="shared" si="17"/>
        <v>30945.843</v>
      </c>
      <c r="AA89" t="s">
        <v>34</v>
      </c>
      <c r="AB89">
        <v>4</v>
      </c>
      <c r="AD89" t="s">
        <v>30</v>
      </c>
      <c r="AF89" t="s">
        <v>27</v>
      </c>
    </row>
    <row r="90" spans="1:32" ht="12.75">
      <c r="A90" t="s">
        <v>51</v>
      </c>
      <c r="C90" s="24">
        <v>46326.38</v>
      </c>
      <c r="D90" s="24"/>
      <c r="E90">
        <f t="shared" si="12"/>
        <v>8711.994978602324</v>
      </c>
      <c r="F90">
        <f t="shared" si="13"/>
        <v>8712</v>
      </c>
      <c r="G90">
        <f t="shared" si="14"/>
        <v>-0.0069920000023557805</v>
      </c>
      <c r="I90">
        <f t="shared" si="15"/>
        <v>-0.0069920000023557805</v>
      </c>
      <c r="O90">
        <f t="shared" si="16"/>
        <v>0.0021315006080728366</v>
      </c>
      <c r="Q90" s="2">
        <f t="shared" si="17"/>
        <v>31307.879999999997</v>
      </c>
      <c r="AA90" t="s">
        <v>34</v>
      </c>
      <c r="AB90">
        <v>6</v>
      </c>
      <c r="AD90" t="s">
        <v>30</v>
      </c>
      <c r="AF90" t="s">
        <v>27</v>
      </c>
    </row>
    <row r="91" spans="1:32" ht="12.75">
      <c r="A91" t="s">
        <v>52</v>
      </c>
      <c r="C91" s="24">
        <v>46642.469</v>
      </c>
      <c r="D91" s="24"/>
      <c r="E91">
        <f t="shared" si="12"/>
        <v>8938.998492575267</v>
      </c>
      <c r="F91">
        <f t="shared" si="13"/>
        <v>8939</v>
      </c>
      <c r="G91">
        <f t="shared" si="14"/>
        <v>-0.002099000004818663</v>
      </c>
      <c r="I91">
        <f t="shared" si="15"/>
        <v>-0.002099000004818663</v>
      </c>
      <c r="O91">
        <f t="shared" si="16"/>
        <v>0.0010978697166316026</v>
      </c>
      <c r="Q91" s="2">
        <f t="shared" si="17"/>
        <v>31623.968999999997</v>
      </c>
      <c r="AA91" t="s">
        <v>34</v>
      </c>
      <c r="AB91">
        <v>6</v>
      </c>
      <c r="AD91" t="s">
        <v>30</v>
      </c>
      <c r="AF91" t="s">
        <v>27</v>
      </c>
    </row>
    <row r="92" spans="1:32" ht="12.75">
      <c r="A92" t="s">
        <v>53</v>
      </c>
      <c r="C92" s="24">
        <v>46773.346</v>
      </c>
      <c r="D92" s="24"/>
      <c r="E92">
        <f t="shared" si="12"/>
        <v>9032.989548569742</v>
      </c>
      <c r="F92">
        <f t="shared" si="13"/>
        <v>9033</v>
      </c>
      <c r="G92">
        <f t="shared" si="14"/>
        <v>-0.01455300000088755</v>
      </c>
      <c r="I92">
        <f t="shared" si="15"/>
        <v>-0.01455300000088755</v>
      </c>
      <c r="O92">
        <f t="shared" si="16"/>
        <v>0.0006698463518938283</v>
      </c>
      <c r="Q92" s="2">
        <f t="shared" si="17"/>
        <v>31754.845999999998</v>
      </c>
      <c r="AA92" t="s">
        <v>34</v>
      </c>
      <c r="AB92">
        <v>6</v>
      </c>
      <c r="AD92" t="s">
        <v>30</v>
      </c>
      <c r="AF92" t="s">
        <v>27</v>
      </c>
    </row>
    <row r="93" spans="1:32" ht="12.75">
      <c r="A93" t="s">
        <v>54</v>
      </c>
      <c r="C93" s="24">
        <v>47036.52</v>
      </c>
      <c r="D93" s="24"/>
      <c r="E93">
        <f t="shared" si="12"/>
        <v>9221.991452420603</v>
      </c>
      <c r="F93">
        <f t="shared" si="13"/>
        <v>9222</v>
      </c>
      <c r="G93">
        <f t="shared" si="14"/>
        <v>-0.011902000005648006</v>
      </c>
      <c r="I93">
        <f t="shared" si="15"/>
        <v>-0.011902000005648006</v>
      </c>
      <c r="O93">
        <f t="shared" si="16"/>
        <v>-0.0001907538176321305</v>
      </c>
      <c r="Q93" s="2">
        <f t="shared" si="17"/>
        <v>32018.019999999997</v>
      </c>
      <c r="AA93" t="s">
        <v>34</v>
      </c>
      <c r="AB93">
        <v>5</v>
      </c>
      <c r="AD93" t="s">
        <v>30</v>
      </c>
      <c r="AF93" t="s">
        <v>27</v>
      </c>
    </row>
    <row r="94" spans="1:32" ht="12.75">
      <c r="A94" t="s">
        <v>55</v>
      </c>
      <c r="C94" s="24">
        <v>47078.296</v>
      </c>
      <c r="D94" s="24"/>
      <c r="E94">
        <f t="shared" si="12"/>
        <v>9251.9934417329</v>
      </c>
      <c r="F94">
        <f t="shared" si="13"/>
        <v>9252</v>
      </c>
      <c r="G94">
        <f t="shared" si="14"/>
        <v>-0.009131999999226537</v>
      </c>
      <c r="I94">
        <f t="shared" si="15"/>
        <v>-0.009131999999226537</v>
      </c>
      <c r="O94">
        <f t="shared" si="16"/>
        <v>-0.0003273570191441866</v>
      </c>
      <c r="Q94" s="2">
        <f t="shared" si="17"/>
        <v>32059.796000000002</v>
      </c>
      <c r="AA94" t="s">
        <v>34</v>
      </c>
      <c r="AB94">
        <v>6</v>
      </c>
      <c r="AD94" t="s">
        <v>30</v>
      </c>
      <c r="AF94" t="s">
        <v>27</v>
      </c>
    </row>
    <row r="95" spans="1:32" ht="12.75">
      <c r="A95" t="s">
        <v>56</v>
      </c>
      <c r="C95" s="24">
        <v>47195.253</v>
      </c>
      <c r="D95" s="24"/>
      <c r="E95">
        <f t="shared" si="12"/>
        <v>9335.98766482745</v>
      </c>
      <c r="F95">
        <f t="shared" si="13"/>
        <v>9336</v>
      </c>
      <c r="G95">
        <f t="shared" si="14"/>
        <v>-0.01717600000120001</v>
      </c>
      <c r="I95">
        <f t="shared" si="15"/>
        <v>-0.01717600000120001</v>
      </c>
      <c r="O95">
        <f t="shared" si="16"/>
        <v>-0.0007098459833779422</v>
      </c>
      <c r="Q95" s="2">
        <f t="shared" si="17"/>
        <v>32176.752999999997</v>
      </c>
      <c r="AA95" t="s">
        <v>34</v>
      </c>
      <c r="AB95">
        <v>4</v>
      </c>
      <c r="AD95" t="s">
        <v>30</v>
      </c>
      <c r="AF95" t="s">
        <v>27</v>
      </c>
    </row>
    <row r="96" spans="1:32" ht="12.75">
      <c r="A96" t="s">
        <v>57</v>
      </c>
      <c r="C96" s="24">
        <v>47320.566</v>
      </c>
      <c r="D96" s="24"/>
      <c r="E96">
        <f t="shared" si="12"/>
        <v>9425.982860315087</v>
      </c>
      <c r="F96">
        <f t="shared" si="13"/>
        <v>9426</v>
      </c>
      <c r="G96">
        <f t="shared" si="14"/>
        <v>-0.02386599999590544</v>
      </c>
      <c r="I96">
        <f t="shared" si="15"/>
        <v>-0.02386599999590544</v>
      </c>
      <c r="O96">
        <f t="shared" si="16"/>
        <v>-0.0011196555879141104</v>
      </c>
      <c r="Q96" s="2">
        <f t="shared" si="17"/>
        <v>32302.066</v>
      </c>
      <c r="AA96" t="s">
        <v>34</v>
      </c>
      <c r="AB96">
        <v>7</v>
      </c>
      <c r="AD96" t="s">
        <v>30</v>
      </c>
      <c r="AF96" t="s">
        <v>27</v>
      </c>
    </row>
    <row r="97" spans="1:32" ht="12.75">
      <c r="A97" t="s">
        <v>58</v>
      </c>
      <c r="C97" s="24">
        <v>47380.441</v>
      </c>
      <c r="D97" s="24"/>
      <c r="E97">
        <f t="shared" si="12"/>
        <v>9468.982886887128</v>
      </c>
      <c r="F97">
        <f t="shared" si="13"/>
        <v>9469</v>
      </c>
      <c r="G97">
        <f t="shared" si="14"/>
        <v>-0.023828999997931533</v>
      </c>
      <c r="I97">
        <f t="shared" si="15"/>
        <v>-0.023828999997931533</v>
      </c>
      <c r="O97">
        <f t="shared" si="16"/>
        <v>-0.001315453510081395</v>
      </c>
      <c r="Q97" s="2">
        <f t="shared" si="17"/>
        <v>32361.941</v>
      </c>
      <c r="AA97" t="s">
        <v>34</v>
      </c>
      <c r="AF97" t="s">
        <v>49</v>
      </c>
    </row>
    <row r="98" spans="1:32" ht="12.75">
      <c r="A98" t="s">
        <v>58</v>
      </c>
      <c r="C98" s="24">
        <v>47380.446</v>
      </c>
      <c r="D98" s="24"/>
      <c r="E98">
        <f t="shared" si="12"/>
        <v>9468.986477703547</v>
      </c>
      <c r="F98">
        <f t="shared" si="13"/>
        <v>9469</v>
      </c>
      <c r="G98">
        <f t="shared" si="14"/>
        <v>-0.01882899999327492</v>
      </c>
      <c r="I98">
        <f t="shared" si="15"/>
        <v>-0.01882899999327492</v>
      </c>
      <c r="O98">
        <f t="shared" si="16"/>
        <v>-0.001315453510081395</v>
      </c>
      <c r="Q98" s="2">
        <f t="shared" si="17"/>
        <v>32361.946000000004</v>
      </c>
      <c r="AA98" t="s">
        <v>34</v>
      </c>
      <c r="AF98" t="s">
        <v>49</v>
      </c>
    </row>
    <row r="99" spans="1:32" ht="12.75">
      <c r="A99" t="s">
        <v>58</v>
      </c>
      <c r="C99" s="24">
        <v>47380.446</v>
      </c>
      <c r="D99" s="24"/>
      <c r="E99">
        <f t="shared" si="12"/>
        <v>9468.986477703547</v>
      </c>
      <c r="F99">
        <f t="shared" si="13"/>
        <v>9469</v>
      </c>
      <c r="G99">
        <f t="shared" si="14"/>
        <v>-0.01882899999327492</v>
      </c>
      <c r="I99">
        <f t="shared" si="15"/>
        <v>-0.01882899999327492</v>
      </c>
      <c r="O99">
        <f t="shared" si="16"/>
        <v>-0.001315453510081395</v>
      </c>
      <c r="Q99" s="2">
        <f t="shared" si="17"/>
        <v>32361.946000000004</v>
      </c>
      <c r="AA99" t="s">
        <v>34</v>
      </c>
      <c r="AF99" t="s">
        <v>49</v>
      </c>
    </row>
    <row r="100" spans="1:32" ht="12.75">
      <c r="A100" t="s">
        <v>58</v>
      </c>
      <c r="C100" s="24">
        <v>47380.45</v>
      </c>
      <c r="D100" s="24"/>
      <c r="E100">
        <f t="shared" si="12"/>
        <v>9468.989350356675</v>
      </c>
      <c r="F100">
        <f t="shared" si="13"/>
        <v>9469</v>
      </c>
      <c r="G100">
        <f t="shared" si="14"/>
        <v>-0.01482899999973597</v>
      </c>
      <c r="I100">
        <f t="shared" si="15"/>
        <v>-0.01482899999973597</v>
      </c>
      <c r="O100">
        <f t="shared" si="16"/>
        <v>-0.001315453510081395</v>
      </c>
      <c r="Q100" s="2">
        <f t="shared" si="17"/>
        <v>32361.949999999997</v>
      </c>
      <c r="AA100" t="s">
        <v>34</v>
      </c>
      <c r="AF100" t="s">
        <v>49</v>
      </c>
    </row>
    <row r="101" spans="1:32" ht="12.75">
      <c r="A101" t="s">
        <v>58</v>
      </c>
      <c r="C101" s="24">
        <v>47380.45</v>
      </c>
      <c r="D101" s="24"/>
      <c r="E101">
        <f t="shared" si="12"/>
        <v>9468.989350356675</v>
      </c>
      <c r="F101">
        <f t="shared" si="13"/>
        <v>9469</v>
      </c>
      <c r="G101">
        <f t="shared" si="14"/>
        <v>-0.01482899999973597</v>
      </c>
      <c r="I101">
        <f t="shared" si="15"/>
        <v>-0.01482899999973597</v>
      </c>
      <c r="O101">
        <f t="shared" si="16"/>
        <v>-0.001315453510081395</v>
      </c>
      <c r="Q101" s="2">
        <f t="shared" si="17"/>
        <v>32361.949999999997</v>
      </c>
      <c r="AA101" t="s">
        <v>34</v>
      </c>
      <c r="AF101" t="s">
        <v>49</v>
      </c>
    </row>
    <row r="102" spans="1:32" ht="12.75">
      <c r="A102" t="s">
        <v>58</v>
      </c>
      <c r="C102" s="24">
        <v>47380.452</v>
      </c>
      <c r="D102" s="24"/>
      <c r="E102">
        <f t="shared" si="12"/>
        <v>9468.99078668324</v>
      </c>
      <c r="F102">
        <f t="shared" si="13"/>
        <v>9469</v>
      </c>
      <c r="G102">
        <f t="shared" si="14"/>
        <v>-0.012828999999328516</v>
      </c>
      <c r="I102">
        <f t="shared" si="15"/>
        <v>-0.012828999999328516</v>
      </c>
      <c r="O102">
        <f t="shared" si="16"/>
        <v>-0.001315453510081395</v>
      </c>
      <c r="Q102" s="2">
        <f t="shared" si="17"/>
        <v>32361.951999999997</v>
      </c>
      <c r="AA102" t="s">
        <v>34</v>
      </c>
      <c r="AF102" t="s">
        <v>49</v>
      </c>
    </row>
    <row r="103" spans="1:32" ht="12.75">
      <c r="A103" t="s">
        <v>58</v>
      </c>
      <c r="C103" s="24">
        <v>47380.454</v>
      </c>
      <c r="D103" s="24"/>
      <c r="E103">
        <f t="shared" si="12"/>
        <v>9468.992223009807</v>
      </c>
      <c r="F103">
        <f t="shared" si="13"/>
        <v>9469</v>
      </c>
      <c r="G103">
        <f t="shared" si="14"/>
        <v>-0.010828999998921063</v>
      </c>
      <c r="I103">
        <f t="shared" si="15"/>
        <v>-0.010828999998921063</v>
      </c>
      <c r="O103">
        <f t="shared" si="16"/>
        <v>-0.001315453510081395</v>
      </c>
      <c r="Q103" s="2">
        <f t="shared" si="17"/>
        <v>32361.953999999998</v>
      </c>
      <c r="AA103" t="s">
        <v>34</v>
      </c>
      <c r="AF103" t="s">
        <v>49</v>
      </c>
    </row>
    <row r="104" spans="1:32" ht="12.75">
      <c r="A104" t="s">
        <v>59</v>
      </c>
      <c r="C104" s="24">
        <v>47770.318</v>
      </c>
      <c r="D104" s="24"/>
      <c r="E104">
        <f t="shared" si="12"/>
        <v>9748.978233189055</v>
      </c>
      <c r="F104">
        <f t="shared" si="13"/>
        <v>9749</v>
      </c>
      <c r="G104">
        <f t="shared" si="14"/>
        <v>-0.03030900000157999</v>
      </c>
      <c r="I104">
        <f t="shared" si="15"/>
        <v>-0.03030900000157999</v>
      </c>
      <c r="O104">
        <f t="shared" si="16"/>
        <v>-0.002590416724193925</v>
      </c>
      <c r="Q104" s="2">
        <f t="shared" si="17"/>
        <v>32751.818</v>
      </c>
      <c r="AA104" t="s">
        <v>34</v>
      </c>
      <c r="AB104">
        <v>6</v>
      </c>
      <c r="AD104" t="s">
        <v>30</v>
      </c>
      <c r="AF104" t="s">
        <v>27</v>
      </c>
    </row>
    <row r="105" spans="1:32" ht="12.75">
      <c r="A105" t="s">
        <v>58</v>
      </c>
      <c r="C105" s="24">
        <v>47788.439</v>
      </c>
      <c r="D105" s="24"/>
      <c r="E105">
        <f t="shared" si="12"/>
        <v>9761.992070041028</v>
      </c>
      <c r="F105">
        <f t="shared" si="13"/>
        <v>9762</v>
      </c>
      <c r="G105">
        <f t="shared" si="14"/>
        <v>-0.011041999998269603</v>
      </c>
      <c r="I105">
        <f t="shared" si="15"/>
        <v>-0.011041999998269603</v>
      </c>
      <c r="O105">
        <f t="shared" si="16"/>
        <v>-0.0026496114448491467</v>
      </c>
      <c r="Q105" s="2">
        <f t="shared" si="17"/>
        <v>32769.939</v>
      </c>
      <c r="AA105" t="s">
        <v>34</v>
      </c>
      <c r="AF105" t="s">
        <v>49</v>
      </c>
    </row>
    <row r="106" spans="1:32" ht="12.75">
      <c r="A106" t="s">
        <v>60</v>
      </c>
      <c r="C106" s="24">
        <v>48146.309</v>
      </c>
      <c r="D106" s="24"/>
      <c r="E106">
        <f t="shared" si="12"/>
        <v>10019.001164142683</v>
      </c>
      <c r="F106">
        <f t="shared" si="13"/>
        <v>10019</v>
      </c>
      <c r="G106">
        <f t="shared" si="14"/>
        <v>0.0016210000030696392</v>
      </c>
      <c r="I106">
        <f t="shared" si="15"/>
        <v>0.0016210000030696392</v>
      </c>
      <c r="O106">
        <f t="shared" si="16"/>
        <v>-0.00381984553780243</v>
      </c>
      <c r="Q106" s="2">
        <f t="shared" si="17"/>
        <v>33127.809</v>
      </c>
      <c r="AA106" t="s">
        <v>34</v>
      </c>
      <c r="AB106">
        <v>6</v>
      </c>
      <c r="AD106" t="s">
        <v>30</v>
      </c>
      <c r="AF106" t="s">
        <v>27</v>
      </c>
    </row>
    <row r="107" spans="1:32" ht="12.75">
      <c r="A107" t="s">
        <v>61</v>
      </c>
      <c r="C107" s="24">
        <v>48572.386</v>
      </c>
      <c r="D107" s="24">
        <v>0.005</v>
      </c>
      <c r="E107">
        <f t="shared" si="12"/>
        <v>10324.994021290668</v>
      </c>
      <c r="F107">
        <f t="shared" si="13"/>
        <v>10325</v>
      </c>
      <c r="G107">
        <f t="shared" si="14"/>
        <v>-0.008325000002514571</v>
      </c>
      <c r="I107">
        <f t="shared" si="15"/>
        <v>-0.008325000002514571</v>
      </c>
      <c r="O107">
        <f t="shared" si="16"/>
        <v>-0.00521319819322541</v>
      </c>
      <c r="Q107" s="2">
        <f t="shared" si="17"/>
        <v>33553.886</v>
      </c>
      <c r="AA107" t="s">
        <v>34</v>
      </c>
      <c r="AB107">
        <v>5</v>
      </c>
      <c r="AD107" t="s">
        <v>30</v>
      </c>
      <c r="AF107" t="s">
        <v>27</v>
      </c>
    </row>
    <row r="108" spans="1:32" ht="12.75">
      <c r="A108" t="s">
        <v>62</v>
      </c>
      <c r="C108" s="24">
        <v>48803.531</v>
      </c>
      <c r="D108" s="24">
        <v>0.003</v>
      </c>
      <c r="E108">
        <f t="shared" si="12"/>
        <v>10490.993873349034</v>
      </c>
      <c r="F108">
        <f t="shared" si="13"/>
        <v>10491</v>
      </c>
      <c r="G108">
        <f t="shared" si="14"/>
        <v>-0.00853099999949336</v>
      </c>
      <c r="I108">
        <f t="shared" si="15"/>
        <v>-0.00853099999949336</v>
      </c>
      <c r="O108">
        <f t="shared" si="16"/>
        <v>-0.005969069241592122</v>
      </c>
      <c r="Q108" s="2">
        <f t="shared" si="17"/>
        <v>33785.031</v>
      </c>
      <c r="AA108" t="s">
        <v>34</v>
      </c>
      <c r="AB108">
        <v>6</v>
      </c>
      <c r="AD108" t="s">
        <v>30</v>
      </c>
      <c r="AF108" t="s">
        <v>27</v>
      </c>
    </row>
    <row r="109" spans="1:32" ht="12.75">
      <c r="A109" t="s">
        <v>63</v>
      </c>
      <c r="C109" s="24">
        <v>49211.519</v>
      </c>
      <c r="D109" s="24">
        <v>0.003</v>
      </c>
      <c r="E109">
        <f t="shared" si="12"/>
        <v>10783.995874870103</v>
      </c>
      <c r="F109">
        <f t="shared" si="13"/>
        <v>10784</v>
      </c>
      <c r="G109">
        <f t="shared" si="14"/>
        <v>-0.005743999994592741</v>
      </c>
      <c r="I109">
        <f t="shared" si="15"/>
        <v>-0.005743999994592741</v>
      </c>
      <c r="O109">
        <f t="shared" si="16"/>
        <v>-0.0073032271763598736</v>
      </c>
      <c r="Q109" s="2">
        <f t="shared" si="17"/>
        <v>34193.019</v>
      </c>
      <c r="AA109" t="s">
        <v>34</v>
      </c>
      <c r="AB109">
        <v>7</v>
      </c>
      <c r="AD109" t="s">
        <v>30</v>
      </c>
      <c r="AF109" t="s">
        <v>27</v>
      </c>
    </row>
    <row r="110" spans="1:32" ht="12.75">
      <c r="A110" t="s">
        <v>64</v>
      </c>
      <c r="C110" s="24">
        <v>49516.469</v>
      </c>
      <c r="D110" s="24"/>
      <c r="E110">
        <f t="shared" si="12"/>
        <v>11002.999768033258</v>
      </c>
      <c r="F110">
        <f t="shared" si="13"/>
        <v>11003</v>
      </c>
      <c r="G110">
        <f t="shared" si="14"/>
        <v>-0.00032300000020768493</v>
      </c>
      <c r="I110">
        <f t="shared" si="15"/>
        <v>-0.00032300000020768493</v>
      </c>
      <c r="O110">
        <f t="shared" si="16"/>
        <v>-0.008300430547397888</v>
      </c>
      <c r="Q110" s="2">
        <f t="shared" si="17"/>
        <v>34497.969</v>
      </c>
      <c r="AA110" t="s">
        <v>34</v>
      </c>
      <c r="AF110" t="s">
        <v>49</v>
      </c>
    </row>
    <row r="111" spans="1:32" ht="12.75">
      <c r="A111" t="s">
        <v>65</v>
      </c>
      <c r="B111" s="9" t="s">
        <v>72</v>
      </c>
      <c r="C111" s="24">
        <v>49576.469</v>
      </c>
      <c r="D111" s="24">
        <v>0.004</v>
      </c>
      <c r="E111">
        <f t="shared" si="12"/>
        <v>11046.08956501568</v>
      </c>
      <c r="F111">
        <f t="shared" si="13"/>
        <v>11046</v>
      </c>
      <c r="I111">
        <f t="shared" si="15"/>
        <v>0</v>
      </c>
      <c r="O111">
        <f t="shared" si="16"/>
        <v>-0.008496228469565173</v>
      </c>
      <c r="Q111" s="2">
        <f t="shared" si="17"/>
        <v>34557.969</v>
      </c>
      <c r="AB111">
        <v>6</v>
      </c>
      <c r="AD111" t="s">
        <v>30</v>
      </c>
      <c r="AF111" t="s">
        <v>27</v>
      </c>
    </row>
    <row r="112" spans="1:32" ht="12.75">
      <c r="A112" t="s">
        <v>66</v>
      </c>
      <c r="C112" s="24">
        <v>49686.333</v>
      </c>
      <c r="D112" s="24">
        <v>0.004</v>
      </c>
      <c r="E112">
        <f t="shared" si="12"/>
        <v>11124.989855943626</v>
      </c>
      <c r="F112">
        <f t="shared" si="13"/>
        <v>11125</v>
      </c>
      <c r="G112">
        <f aca="true" t="shared" si="18" ref="G112:G123">+C112-(C$7+F112*C$8)</f>
        <v>-0.0141250000015134</v>
      </c>
      <c r="I112">
        <f t="shared" si="15"/>
        <v>-0.0141250000015134</v>
      </c>
      <c r="O112">
        <f t="shared" si="16"/>
        <v>-0.00885595023354692</v>
      </c>
      <c r="Q112" s="2">
        <f t="shared" si="17"/>
        <v>34667.833</v>
      </c>
      <c r="AA112" t="s">
        <v>34</v>
      </c>
      <c r="AB112">
        <v>5</v>
      </c>
      <c r="AD112" t="s">
        <v>30</v>
      </c>
      <c r="AF112" t="s">
        <v>27</v>
      </c>
    </row>
    <row r="113" spans="1:32" ht="12.75">
      <c r="A113" t="s">
        <v>67</v>
      </c>
      <c r="C113" s="24">
        <v>50311.542</v>
      </c>
      <c r="D113" s="24">
        <v>0.003</v>
      </c>
      <c r="E113">
        <f t="shared" si="12"/>
        <v>11573.992003970008</v>
      </c>
      <c r="F113">
        <f t="shared" si="13"/>
        <v>11574</v>
      </c>
      <c r="G113">
        <f t="shared" si="18"/>
        <v>-0.011134000000311062</v>
      </c>
      <c r="I113">
        <f t="shared" si="15"/>
        <v>-0.011134000000311062</v>
      </c>
      <c r="O113">
        <f t="shared" si="16"/>
        <v>-0.010900444816177364</v>
      </c>
      <c r="Q113" s="2">
        <f t="shared" si="17"/>
        <v>35293.042</v>
      </c>
      <c r="AA113" t="s">
        <v>34</v>
      </c>
      <c r="AB113">
        <v>5</v>
      </c>
      <c r="AD113" t="s">
        <v>30</v>
      </c>
      <c r="AF113" t="s">
        <v>27</v>
      </c>
    </row>
    <row r="114" spans="1:32" ht="12.75">
      <c r="A114" t="s">
        <v>68</v>
      </c>
      <c r="C114" s="24">
        <v>50715.346</v>
      </c>
      <c r="D114" s="24">
        <v>0.004</v>
      </c>
      <c r="E114">
        <f t="shared" si="12"/>
        <v>11863.989210314834</v>
      </c>
      <c r="F114">
        <f t="shared" si="13"/>
        <v>11864</v>
      </c>
      <c r="G114">
        <f t="shared" si="18"/>
        <v>-0.015024000000266824</v>
      </c>
      <c r="I114">
        <f t="shared" si="15"/>
        <v>-0.015024000000266824</v>
      </c>
      <c r="O114">
        <f t="shared" si="16"/>
        <v>-0.012220942430793913</v>
      </c>
      <c r="Q114" s="2">
        <f t="shared" si="17"/>
        <v>35696.846</v>
      </c>
      <c r="AA114" t="s">
        <v>34</v>
      </c>
      <c r="AB114">
        <v>6</v>
      </c>
      <c r="AD114" t="s">
        <v>30</v>
      </c>
      <c r="AF114" t="s">
        <v>27</v>
      </c>
    </row>
    <row r="115" spans="1:32" ht="12.75">
      <c r="A115" t="s">
        <v>68</v>
      </c>
      <c r="C115" s="24">
        <v>50754.34</v>
      </c>
      <c r="D115" s="24">
        <v>0.008</v>
      </c>
      <c r="E115">
        <f t="shared" si="12"/>
        <v>11891.99326937371</v>
      </c>
      <c r="F115">
        <f t="shared" si="13"/>
        <v>11892</v>
      </c>
      <c r="G115">
        <f t="shared" si="18"/>
        <v>-0.009372000000439584</v>
      </c>
      <c r="I115">
        <f t="shared" si="15"/>
        <v>-0.009372000000439584</v>
      </c>
      <c r="O115">
        <f t="shared" si="16"/>
        <v>-0.01234843875220517</v>
      </c>
      <c r="Q115" s="2">
        <f t="shared" si="17"/>
        <v>35735.84</v>
      </c>
      <c r="AA115" t="s">
        <v>34</v>
      </c>
      <c r="AB115">
        <v>10</v>
      </c>
      <c r="AD115" t="s">
        <v>69</v>
      </c>
      <c r="AF115" t="s">
        <v>27</v>
      </c>
    </row>
    <row r="116" spans="1:32" ht="12.75">
      <c r="A116" t="s">
        <v>71</v>
      </c>
      <c r="C116" s="24">
        <v>51049.532</v>
      </c>
      <c r="D116" s="24">
        <v>0.003</v>
      </c>
      <c r="E116">
        <f t="shared" si="12"/>
        <v>12103.98932522096</v>
      </c>
      <c r="F116">
        <f t="shared" si="13"/>
        <v>12104</v>
      </c>
      <c r="G116">
        <f t="shared" si="18"/>
        <v>-0.014864000004308764</v>
      </c>
      <c r="I116">
        <f t="shared" si="15"/>
        <v>-0.014864000004308764</v>
      </c>
      <c r="O116">
        <f t="shared" si="16"/>
        <v>-0.013313768042890368</v>
      </c>
      <c r="Q116" s="2">
        <f t="shared" si="17"/>
        <v>36031.032</v>
      </c>
      <c r="AA116" t="s">
        <v>34</v>
      </c>
      <c r="AB116">
        <v>5</v>
      </c>
      <c r="AD116" t="s">
        <v>70</v>
      </c>
      <c r="AF116" t="s">
        <v>27</v>
      </c>
    </row>
    <row r="117" spans="1:17" ht="12.75">
      <c r="A117" s="64" t="s">
        <v>422</v>
      </c>
      <c r="B117" s="66" t="s">
        <v>74</v>
      </c>
      <c r="C117" s="65">
        <v>51780.562</v>
      </c>
      <c r="D117" s="65" t="s">
        <v>91</v>
      </c>
      <c r="E117" s="43">
        <f aca="true" t="shared" si="19" ref="E117:E148">+(C117-C$7)/C$8</f>
        <v>12628.988230021952</v>
      </c>
      <c r="F117">
        <f aca="true" t="shared" si="20" ref="F117:F148">ROUND(2*E117,0)/2</f>
        <v>12629</v>
      </c>
      <c r="G117">
        <f t="shared" si="18"/>
        <v>-0.0163890000039828</v>
      </c>
      <c r="I117">
        <f t="shared" si="15"/>
        <v>-0.0163890000039828</v>
      </c>
      <c r="O117">
        <f aca="true" t="shared" si="21" ref="O117:O150">+C$11+C$12*$F117</f>
        <v>-0.015704324069351357</v>
      </c>
      <c r="Q117" s="2">
        <f aca="true" t="shared" si="22" ref="Q117:Q148">+C117-15018.5</f>
        <v>36762.062</v>
      </c>
    </row>
    <row r="118" spans="1:17" ht="12.75">
      <c r="A118" s="30" t="s">
        <v>88</v>
      </c>
      <c r="B118" s="31" t="s">
        <v>74</v>
      </c>
      <c r="C118" s="30">
        <v>51833.4706</v>
      </c>
      <c r="D118" s="30">
        <v>0.0001</v>
      </c>
      <c r="E118">
        <f t="shared" si="19"/>
        <v>12666.985243899024</v>
      </c>
      <c r="F118">
        <f t="shared" si="20"/>
        <v>12667</v>
      </c>
      <c r="G118">
        <f t="shared" si="18"/>
        <v>-0.020547000000078697</v>
      </c>
      <c r="J118">
        <f>+G118</f>
        <v>-0.020547000000078697</v>
      </c>
      <c r="O118">
        <f t="shared" si="21"/>
        <v>-0.015877354791266632</v>
      </c>
      <c r="Q118" s="2">
        <f t="shared" si="22"/>
        <v>36814.9706</v>
      </c>
    </row>
    <row r="119" spans="1:17" ht="12.75">
      <c r="A119" s="64" t="s">
        <v>434</v>
      </c>
      <c r="B119" s="66" t="s">
        <v>74</v>
      </c>
      <c r="C119" s="65">
        <v>51907.2701</v>
      </c>
      <c r="D119" s="65" t="s">
        <v>91</v>
      </c>
      <c r="E119" s="43">
        <f t="shared" si="19"/>
        <v>12719.985335105763</v>
      </c>
      <c r="F119">
        <f t="shared" si="20"/>
        <v>12720</v>
      </c>
      <c r="G119">
        <f t="shared" si="18"/>
        <v>-0.020419999993464444</v>
      </c>
      <c r="K119">
        <f>+G119</f>
        <v>-0.020419999993464444</v>
      </c>
      <c r="O119">
        <f t="shared" si="21"/>
        <v>-0.016118687113937928</v>
      </c>
      <c r="Q119" s="2">
        <f t="shared" si="22"/>
        <v>36888.7701</v>
      </c>
    </row>
    <row r="120" spans="1:17" ht="12.75">
      <c r="A120" s="36" t="s">
        <v>89</v>
      </c>
      <c r="B120" s="37" t="s">
        <v>74</v>
      </c>
      <c r="C120" s="36">
        <v>52195.5075</v>
      </c>
      <c r="D120" s="36" t="s">
        <v>90</v>
      </c>
      <c r="E120">
        <f t="shared" si="19"/>
        <v>12926.986852584778</v>
      </c>
      <c r="F120">
        <f t="shared" si="20"/>
        <v>12927</v>
      </c>
      <c r="G120">
        <f t="shared" si="18"/>
        <v>-0.018306999998458195</v>
      </c>
      <c r="K120">
        <f>+G120</f>
        <v>-0.018306999998458195</v>
      </c>
      <c r="O120">
        <f t="shared" si="21"/>
        <v>-0.017061249204371118</v>
      </c>
      <c r="Q120" s="2">
        <f t="shared" si="22"/>
        <v>37177.0075</v>
      </c>
    </row>
    <row r="121" spans="1:17" ht="12.75">
      <c r="A121" s="32" t="s">
        <v>76</v>
      </c>
      <c r="B121" s="33"/>
      <c r="C121" s="34">
        <v>52876.4103</v>
      </c>
      <c r="D121" s="34">
        <v>0.001</v>
      </c>
      <c r="E121">
        <f t="shared" si="19"/>
        <v>13415.986242864154</v>
      </c>
      <c r="F121">
        <f t="shared" si="20"/>
        <v>13416</v>
      </c>
      <c r="G121">
        <f t="shared" si="18"/>
        <v>-0.019155999994836748</v>
      </c>
      <c r="J121">
        <f>+G121</f>
        <v>-0.019155999994836748</v>
      </c>
      <c r="O121">
        <f t="shared" si="21"/>
        <v>-0.019287881389017644</v>
      </c>
      <c r="Q121" s="2">
        <f t="shared" si="22"/>
        <v>37857.9103</v>
      </c>
    </row>
    <row r="122" spans="1:17" ht="12.75">
      <c r="A122" s="33" t="s">
        <v>73</v>
      </c>
      <c r="B122" s="31" t="s">
        <v>74</v>
      </c>
      <c r="C122" s="35">
        <v>52901.4751</v>
      </c>
      <c r="D122" s="35">
        <v>0.0037</v>
      </c>
      <c r="E122">
        <f t="shared" si="19"/>
        <v>13433.986861920903</v>
      </c>
      <c r="F122">
        <f t="shared" si="20"/>
        <v>13434</v>
      </c>
      <c r="G122">
        <f t="shared" si="18"/>
        <v>-0.01829400000133319</v>
      </c>
      <c r="K122">
        <f>+G122</f>
        <v>-0.01829400000133319</v>
      </c>
      <c r="O122">
        <f t="shared" si="21"/>
        <v>-0.019369843309924875</v>
      </c>
      <c r="Q122" s="2">
        <f t="shared" si="22"/>
        <v>37882.9751</v>
      </c>
    </row>
    <row r="123" spans="1:17" ht="12.75">
      <c r="A123" s="64" t="s">
        <v>440</v>
      </c>
      <c r="B123" s="66" t="s">
        <v>74</v>
      </c>
      <c r="C123" s="65">
        <v>52908.438</v>
      </c>
      <c r="D123" s="65" t="s">
        <v>91</v>
      </c>
      <c r="E123" s="43">
        <f t="shared" si="19"/>
        <v>13438.987361044383</v>
      </c>
      <c r="F123">
        <f t="shared" si="20"/>
        <v>13439</v>
      </c>
      <c r="G123">
        <f t="shared" si="18"/>
        <v>-0.01759899999888148</v>
      </c>
      <c r="I123">
        <f>+G123</f>
        <v>-0.01759899999888148</v>
      </c>
      <c r="O123">
        <f t="shared" si="21"/>
        <v>-0.019392610510176884</v>
      </c>
      <c r="Q123" s="2">
        <f t="shared" si="22"/>
        <v>37889.938</v>
      </c>
    </row>
    <row r="124" spans="1:17" ht="12.75">
      <c r="A124" s="36" t="s">
        <v>89</v>
      </c>
      <c r="B124" s="37" t="s">
        <v>74</v>
      </c>
      <c r="C124" s="36">
        <v>52908.43884</v>
      </c>
      <c r="D124" s="36" t="s">
        <v>91</v>
      </c>
      <c r="E124">
        <f t="shared" si="19"/>
        <v>13438.987964301541</v>
      </c>
      <c r="F124">
        <f t="shared" si="20"/>
        <v>13439</v>
      </c>
      <c r="K124" s="9">
        <v>-0.016758999998273794</v>
      </c>
      <c r="O124">
        <f t="shared" si="21"/>
        <v>-0.019392610510176884</v>
      </c>
      <c r="Q124" s="2">
        <f t="shared" si="22"/>
        <v>37889.93884</v>
      </c>
    </row>
    <row r="125" spans="1:17" ht="12.75">
      <c r="A125" s="25" t="s">
        <v>85</v>
      </c>
      <c r="B125" s="31" t="s">
        <v>74</v>
      </c>
      <c r="C125" s="35">
        <v>53259.3324</v>
      </c>
      <c r="D125" s="35">
        <v>0.0003</v>
      </c>
      <c r="E125">
        <f t="shared" si="19"/>
        <v>13690.986835348858</v>
      </c>
      <c r="F125">
        <f t="shared" si="20"/>
        <v>13691</v>
      </c>
      <c r="G125">
        <f aca="true" t="shared" si="23" ref="G125:G150">+C125-(C$7+F125*C$8)</f>
        <v>-0.018330999999307096</v>
      </c>
      <c r="K125">
        <f aca="true" t="shared" si="24" ref="K125:K133">+G125</f>
        <v>-0.018330999999307096</v>
      </c>
      <c r="O125">
        <f t="shared" si="21"/>
        <v>-0.020540077402878165</v>
      </c>
      <c r="Q125" s="2">
        <f t="shared" si="22"/>
        <v>38240.8324</v>
      </c>
    </row>
    <row r="126" spans="1:17" ht="12.75">
      <c r="A126" s="32" t="s">
        <v>77</v>
      </c>
      <c r="B126" s="31" t="s">
        <v>74</v>
      </c>
      <c r="C126" s="35">
        <v>53660.3536</v>
      </c>
      <c r="D126" s="34">
        <v>0.0003</v>
      </c>
      <c r="E126">
        <f t="shared" si="19"/>
        <v>13978.985536909644</v>
      </c>
      <c r="F126">
        <f t="shared" si="20"/>
        <v>13979</v>
      </c>
      <c r="G126">
        <f t="shared" si="23"/>
        <v>-0.020139000000199303</v>
      </c>
      <c r="K126">
        <f t="shared" si="24"/>
        <v>-0.020139000000199303</v>
      </c>
      <c r="O126">
        <f t="shared" si="21"/>
        <v>-0.0218514681373939</v>
      </c>
      <c r="Q126" s="2">
        <f t="shared" si="22"/>
        <v>38641.8536</v>
      </c>
    </row>
    <row r="127" spans="1:17" ht="12.75">
      <c r="A127" s="25" t="s">
        <v>86</v>
      </c>
      <c r="B127" s="31" t="s">
        <v>74</v>
      </c>
      <c r="C127" s="35">
        <v>53745.2926</v>
      </c>
      <c r="D127" s="34">
        <v>0.0002</v>
      </c>
      <c r="E127" s="43">
        <f t="shared" si="19"/>
        <v>14039.985608007808</v>
      </c>
      <c r="F127">
        <f t="shared" si="20"/>
        <v>14040</v>
      </c>
      <c r="G127">
        <f t="shared" si="23"/>
        <v>-0.02004000000306405</v>
      </c>
      <c r="K127">
        <f t="shared" si="24"/>
        <v>-0.02004000000306405</v>
      </c>
      <c r="O127">
        <f t="shared" si="21"/>
        <v>-0.022129227980468416</v>
      </c>
      <c r="Q127" s="2">
        <f t="shared" si="22"/>
        <v>38726.7926</v>
      </c>
    </row>
    <row r="128" spans="1:17" ht="12.75">
      <c r="A128" s="38" t="s">
        <v>99</v>
      </c>
      <c r="B128" s="39" t="s">
        <v>74</v>
      </c>
      <c r="C128" s="38">
        <v>54298.08919</v>
      </c>
      <c r="D128" s="38">
        <v>0.00206</v>
      </c>
      <c r="E128" s="43">
        <f t="shared" si="19"/>
        <v>14436.983821935723</v>
      </c>
      <c r="F128">
        <f t="shared" si="20"/>
        <v>14437</v>
      </c>
      <c r="G128">
        <f t="shared" si="23"/>
        <v>-0.022527000000991393</v>
      </c>
      <c r="K128">
        <f t="shared" si="24"/>
        <v>-0.022527000000991393</v>
      </c>
      <c r="O128">
        <f t="shared" si="21"/>
        <v>-0.023936943680477968</v>
      </c>
      <c r="Q128" s="2">
        <f t="shared" si="22"/>
        <v>39279.58919</v>
      </c>
    </row>
    <row r="129" spans="1:17" ht="12.75">
      <c r="A129" s="38" t="s">
        <v>99</v>
      </c>
      <c r="B129" s="39" t="s">
        <v>74</v>
      </c>
      <c r="C129" s="38">
        <v>54338.46793</v>
      </c>
      <c r="D129" s="38">
        <v>0.00043</v>
      </c>
      <c r="E129" s="43">
        <f t="shared" si="19"/>
        <v>14465.982350419155</v>
      </c>
      <c r="F129">
        <f t="shared" si="20"/>
        <v>14466</v>
      </c>
      <c r="G129">
        <f t="shared" si="23"/>
        <v>-0.024575999996159226</v>
      </c>
      <c r="K129">
        <f t="shared" si="24"/>
        <v>-0.024575999996159226</v>
      </c>
      <c r="O129">
        <f t="shared" si="21"/>
        <v>-0.02406899344193962</v>
      </c>
      <c r="Q129" s="2">
        <f t="shared" si="22"/>
        <v>39319.96793</v>
      </c>
    </row>
    <row r="130" spans="1:17" ht="12.75">
      <c r="A130" s="38" t="s">
        <v>98</v>
      </c>
      <c r="B130" s="39" t="s">
        <v>74</v>
      </c>
      <c r="C130" s="38">
        <v>54366.3163</v>
      </c>
      <c r="D130" s="38">
        <v>0.0003</v>
      </c>
      <c r="E130" s="43">
        <f t="shared" si="19"/>
        <v>14485.982027245678</v>
      </c>
      <c r="F130">
        <f t="shared" si="20"/>
        <v>14486</v>
      </c>
      <c r="G130">
        <f t="shared" si="23"/>
        <v>-0.025025999995705206</v>
      </c>
      <c r="K130">
        <f t="shared" si="24"/>
        <v>-0.025025999995705206</v>
      </c>
      <c r="O130">
        <f t="shared" si="21"/>
        <v>-0.024160062242947658</v>
      </c>
      <c r="Q130" s="2">
        <f t="shared" si="22"/>
        <v>39347.8163</v>
      </c>
    </row>
    <row r="131" spans="1:17" ht="12.75">
      <c r="A131" s="64" t="s">
        <v>494</v>
      </c>
      <c r="B131" s="66" t="s">
        <v>74</v>
      </c>
      <c r="C131" s="65">
        <v>54675.4379</v>
      </c>
      <c r="D131" s="65" t="s">
        <v>91</v>
      </c>
      <c r="E131" s="43">
        <f t="shared" si="19"/>
        <v>14707.981810360365</v>
      </c>
      <c r="F131">
        <f t="shared" si="20"/>
        <v>14708</v>
      </c>
      <c r="G131">
        <f t="shared" si="23"/>
        <v>-0.025328000003355555</v>
      </c>
      <c r="K131">
        <f t="shared" si="24"/>
        <v>-0.025328000003355555</v>
      </c>
      <c r="O131">
        <f t="shared" si="21"/>
        <v>-0.025170925934136876</v>
      </c>
      <c r="Q131" s="2">
        <f t="shared" si="22"/>
        <v>39656.9379</v>
      </c>
    </row>
    <row r="132" spans="1:17" ht="12.75">
      <c r="A132" s="64" t="s">
        <v>494</v>
      </c>
      <c r="B132" s="66" t="s">
        <v>74</v>
      </c>
      <c r="C132" s="65">
        <v>54682.3993</v>
      </c>
      <c r="D132" s="65" t="s">
        <v>91</v>
      </c>
      <c r="E132" s="43">
        <f t="shared" si="19"/>
        <v>14712.981232238923</v>
      </c>
      <c r="F132">
        <f t="shared" si="20"/>
        <v>14713</v>
      </c>
      <c r="G132">
        <f t="shared" si="23"/>
        <v>-0.02613299999939045</v>
      </c>
      <c r="K132">
        <f t="shared" si="24"/>
        <v>-0.02613299999939045</v>
      </c>
      <c r="O132">
        <f t="shared" si="21"/>
        <v>-0.025193693134388892</v>
      </c>
      <c r="Q132" s="2">
        <f t="shared" si="22"/>
        <v>39663.8993</v>
      </c>
    </row>
    <row r="133" spans="1:17" ht="12.75">
      <c r="A133" s="64" t="s">
        <v>494</v>
      </c>
      <c r="B133" s="66" t="s">
        <v>96</v>
      </c>
      <c r="C133" s="65">
        <v>54709.551</v>
      </c>
      <c r="D133" s="65" t="s">
        <v>91</v>
      </c>
      <c r="E133" s="43">
        <f t="shared" si="19"/>
        <v>14732.480586251051</v>
      </c>
      <c r="F133">
        <f t="shared" si="20"/>
        <v>14732.5</v>
      </c>
      <c r="G133">
        <f t="shared" si="23"/>
        <v>-0.027032499994675163</v>
      </c>
      <c r="K133">
        <f t="shared" si="24"/>
        <v>-0.027032499994675163</v>
      </c>
      <c r="O133">
        <f t="shared" si="21"/>
        <v>-0.025282485215371728</v>
      </c>
      <c r="Q133" s="2">
        <f t="shared" si="22"/>
        <v>39691.051</v>
      </c>
    </row>
    <row r="134" spans="1:17" ht="12.75">
      <c r="A134" s="45" t="s">
        <v>103</v>
      </c>
      <c r="B134" s="45"/>
      <c r="C134" s="46">
        <v>54718.6028</v>
      </c>
      <c r="D134" s="46">
        <v>0.0002</v>
      </c>
      <c r="E134" s="43">
        <f t="shared" si="19"/>
        <v>14738.981256656476</v>
      </c>
      <c r="F134">
        <f t="shared" si="20"/>
        <v>14739</v>
      </c>
      <c r="G134">
        <f t="shared" si="23"/>
        <v>-0.02609900000243215</v>
      </c>
      <c r="J134">
        <f>+G134</f>
        <v>-0.02609900000243215</v>
      </c>
      <c r="O134">
        <f t="shared" si="21"/>
        <v>-0.025312082575699335</v>
      </c>
      <c r="Q134" s="2">
        <f t="shared" si="22"/>
        <v>39700.1028</v>
      </c>
    </row>
    <row r="135" spans="1:17" ht="12.75">
      <c r="A135" s="38" t="s">
        <v>92</v>
      </c>
      <c r="B135" s="39" t="s">
        <v>74</v>
      </c>
      <c r="C135" s="38">
        <v>54746.4515</v>
      </c>
      <c r="D135" s="38">
        <v>0.0001</v>
      </c>
      <c r="E135" s="43">
        <f t="shared" si="19"/>
        <v>14758.981170476884</v>
      </c>
      <c r="F135">
        <f t="shared" si="20"/>
        <v>14759</v>
      </c>
      <c r="G135">
        <f t="shared" si="23"/>
        <v>-0.026218999999400694</v>
      </c>
      <c r="K135">
        <f aca="true" t="shared" si="25" ref="K135:K146">+G135</f>
        <v>-0.026218999999400694</v>
      </c>
      <c r="O135">
        <f t="shared" si="21"/>
        <v>-0.025403151376707372</v>
      </c>
      <c r="Q135" s="2">
        <f t="shared" si="22"/>
        <v>39727.9515</v>
      </c>
    </row>
    <row r="136" spans="1:17" ht="12.75">
      <c r="A136" s="64" t="s">
        <v>517</v>
      </c>
      <c r="B136" s="66" t="s">
        <v>74</v>
      </c>
      <c r="C136" s="65">
        <v>55062.5361</v>
      </c>
      <c r="D136" s="65" t="s">
        <v>91</v>
      </c>
      <c r="E136" s="43">
        <f t="shared" si="19"/>
        <v>14985.981524531378</v>
      </c>
      <c r="F136">
        <f t="shared" si="20"/>
        <v>14986</v>
      </c>
      <c r="G136">
        <f t="shared" si="23"/>
        <v>-0.02572600000712555</v>
      </c>
      <c r="K136">
        <f t="shared" si="25"/>
        <v>-0.02572600000712555</v>
      </c>
      <c r="O136">
        <f t="shared" si="21"/>
        <v>-0.026436782268148606</v>
      </c>
      <c r="Q136" s="2">
        <f t="shared" si="22"/>
        <v>40044.0361</v>
      </c>
    </row>
    <row r="137" spans="1:17" ht="12.75">
      <c r="A137" s="64" t="s">
        <v>517</v>
      </c>
      <c r="B137" s="66" t="s">
        <v>96</v>
      </c>
      <c r="C137" s="65">
        <v>55071.5882</v>
      </c>
      <c r="D137" s="65" t="s">
        <v>91</v>
      </c>
      <c r="E137" s="43">
        <f t="shared" si="19"/>
        <v>14992.48241038579</v>
      </c>
      <c r="F137">
        <f t="shared" si="20"/>
        <v>14992.5</v>
      </c>
      <c r="G137">
        <f t="shared" si="23"/>
        <v>-0.0244925000006333</v>
      </c>
      <c r="K137">
        <f t="shared" si="25"/>
        <v>-0.0244925000006333</v>
      </c>
      <c r="O137">
        <f t="shared" si="21"/>
        <v>-0.026466379628476214</v>
      </c>
      <c r="Q137" s="2">
        <f t="shared" si="22"/>
        <v>40053.0882</v>
      </c>
    </row>
    <row r="138" spans="1:17" ht="12.75">
      <c r="A138" s="64" t="s">
        <v>517</v>
      </c>
      <c r="B138" s="66" t="s">
        <v>74</v>
      </c>
      <c r="C138" s="65">
        <v>55108.4856</v>
      </c>
      <c r="D138" s="65" t="s">
        <v>91</v>
      </c>
      <c r="E138" s="43">
        <f t="shared" si="19"/>
        <v>15018.980768305444</v>
      </c>
      <c r="F138">
        <f t="shared" si="20"/>
        <v>15019</v>
      </c>
      <c r="G138">
        <f t="shared" si="23"/>
        <v>-0.02677899999980582</v>
      </c>
      <c r="K138">
        <f t="shared" si="25"/>
        <v>-0.02677899999980582</v>
      </c>
      <c r="O138">
        <f t="shared" si="21"/>
        <v>-0.026587045789811872</v>
      </c>
      <c r="Q138" s="2">
        <f t="shared" si="22"/>
        <v>40089.9856</v>
      </c>
    </row>
    <row r="139" spans="1:17" ht="12.75">
      <c r="A139" s="25" t="s">
        <v>95</v>
      </c>
      <c r="B139" s="44" t="s">
        <v>96</v>
      </c>
      <c r="C139" s="30">
        <v>55404.3869</v>
      </c>
      <c r="D139" s="30">
        <v>0.0003</v>
      </c>
      <c r="E139" s="43">
        <f t="shared" si="19"/>
        <v>15231.486217369353</v>
      </c>
      <c r="F139">
        <f t="shared" si="20"/>
        <v>15231.5</v>
      </c>
      <c r="G139">
        <f t="shared" si="23"/>
        <v>-0.019191500003216788</v>
      </c>
      <c r="K139">
        <f t="shared" si="25"/>
        <v>-0.019191500003216788</v>
      </c>
      <c r="O139">
        <f t="shared" si="21"/>
        <v>-0.027554651800522273</v>
      </c>
      <c r="Q139" s="2">
        <f t="shared" si="22"/>
        <v>40385.8869</v>
      </c>
    </row>
    <row r="140" spans="1:17" ht="12.75">
      <c r="A140" s="25" t="s">
        <v>95</v>
      </c>
      <c r="B140" s="44" t="s">
        <v>74</v>
      </c>
      <c r="C140" s="30">
        <v>55406.4674</v>
      </c>
      <c r="D140" s="30">
        <v>0.0001</v>
      </c>
      <c r="E140" s="43">
        <f t="shared" si="19"/>
        <v>15232.98035607972</v>
      </c>
      <c r="F140">
        <f t="shared" si="20"/>
        <v>15233</v>
      </c>
      <c r="G140">
        <f t="shared" si="23"/>
        <v>-0.027352999997674488</v>
      </c>
      <c r="K140">
        <f t="shared" si="25"/>
        <v>-0.027352999997674488</v>
      </c>
      <c r="O140">
        <f t="shared" si="21"/>
        <v>-0.027561481960597878</v>
      </c>
      <c r="Q140" s="2">
        <f t="shared" si="22"/>
        <v>40387.9674</v>
      </c>
    </row>
    <row r="141" spans="1:17" ht="12.75">
      <c r="A141" s="67" t="s">
        <v>611</v>
      </c>
      <c r="B141" s="68" t="s">
        <v>96</v>
      </c>
      <c r="C141" s="69">
        <v>55415.52</v>
      </c>
      <c r="D141" s="69">
        <v>0.0003</v>
      </c>
      <c r="E141" s="43">
        <f t="shared" si="19"/>
        <v>15239.481601015768</v>
      </c>
      <c r="F141">
        <f t="shared" si="20"/>
        <v>15239.5</v>
      </c>
      <c r="G141">
        <f t="shared" si="23"/>
        <v>-0.0256195000038133</v>
      </c>
      <c r="K141">
        <f t="shared" si="25"/>
        <v>-0.0256195000038133</v>
      </c>
      <c r="O141">
        <f t="shared" si="21"/>
        <v>-0.027591079320925485</v>
      </c>
      <c r="Q141" s="2">
        <f t="shared" si="22"/>
        <v>40397.02</v>
      </c>
    </row>
    <row r="142" spans="1:17" ht="12.75">
      <c r="A142" s="25" t="s">
        <v>95</v>
      </c>
      <c r="B142" s="44" t="s">
        <v>96</v>
      </c>
      <c r="C142" s="30">
        <v>55436.4096</v>
      </c>
      <c r="D142" s="30">
        <v>0.0013</v>
      </c>
      <c r="E142" s="43">
        <f t="shared" si="19"/>
        <v>15254.48374473317</v>
      </c>
      <c r="F142">
        <f t="shared" si="20"/>
        <v>15254.5</v>
      </c>
      <c r="G142">
        <f t="shared" si="23"/>
        <v>-0.02263449999736622</v>
      </c>
      <c r="K142">
        <f t="shared" si="25"/>
        <v>-0.02263449999736622</v>
      </c>
      <c r="O142">
        <f t="shared" si="21"/>
        <v>-0.027659380921681506</v>
      </c>
      <c r="Q142" s="2">
        <f t="shared" si="22"/>
        <v>40417.9096</v>
      </c>
    </row>
    <row r="143" spans="1:17" ht="12.75">
      <c r="A143" s="25" t="s">
        <v>95</v>
      </c>
      <c r="B143" s="44" t="s">
        <v>74</v>
      </c>
      <c r="C143" s="30">
        <v>55438.4932</v>
      </c>
      <c r="D143" s="30">
        <v>0.0002</v>
      </c>
      <c r="E143" s="43">
        <f t="shared" si="19"/>
        <v>15255.980109749711</v>
      </c>
      <c r="F143">
        <f t="shared" si="20"/>
        <v>15256</v>
      </c>
      <c r="G143">
        <f t="shared" si="23"/>
        <v>-0.027696000004652888</v>
      </c>
      <c r="K143">
        <f t="shared" si="25"/>
        <v>-0.027696000004652888</v>
      </c>
      <c r="O143">
        <f t="shared" si="21"/>
        <v>-0.02766621108175711</v>
      </c>
      <c r="Q143" s="2">
        <f t="shared" si="22"/>
        <v>40419.9932</v>
      </c>
    </row>
    <row r="144" spans="1:17" ht="12.75">
      <c r="A144" s="25" t="s">
        <v>95</v>
      </c>
      <c r="B144" s="44" t="s">
        <v>74</v>
      </c>
      <c r="C144" s="30">
        <v>55441.278</v>
      </c>
      <c r="D144" s="30">
        <v>0.0006</v>
      </c>
      <c r="E144" s="43">
        <f t="shared" si="19"/>
        <v>15257.980050860322</v>
      </c>
      <c r="F144">
        <f t="shared" si="20"/>
        <v>15258</v>
      </c>
      <c r="G144">
        <f t="shared" si="23"/>
        <v>-0.02777799999603303</v>
      </c>
      <c r="K144">
        <f t="shared" si="25"/>
        <v>-0.02777799999603303</v>
      </c>
      <c r="O144">
        <f t="shared" si="21"/>
        <v>-0.027675317961857918</v>
      </c>
      <c r="Q144" s="2">
        <f t="shared" si="22"/>
        <v>40422.778</v>
      </c>
    </row>
    <row r="145" spans="1:17" ht="12.75">
      <c r="A145" s="25" t="s">
        <v>95</v>
      </c>
      <c r="B145" s="44" t="s">
        <v>96</v>
      </c>
      <c r="C145" s="30">
        <v>55450.3232</v>
      </c>
      <c r="D145" s="30">
        <v>0.0018</v>
      </c>
      <c r="E145" s="43">
        <f t="shared" si="19"/>
        <v>15264.47598138808</v>
      </c>
      <c r="F145">
        <f t="shared" si="20"/>
        <v>15264.5</v>
      </c>
      <c r="G145">
        <f t="shared" si="23"/>
        <v>-0.03344450000440702</v>
      </c>
      <c r="K145">
        <f t="shared" si="25"/>
        <v>-0.03344450000440702</v>
      </c>
      <c r="O145">
        <f t="shared" si="21"/>
        <v>-0.027704915322185525</v>
      </c>
      <c r="Q145" s="2">
        <f t="shared" si="22"/>
        <v>40431.8232</v>
      </c>
    </row>
    <row r="146" spans="1:17" ht="12.75">
      <c r="A146" s="25" t="s">
        <v>95</v>
      </c>
      <c r="B146" s="44" t="s">
        <v>96</v>
      </c>
      <c r="C146" s="30">
        <v>55457.291</v>
      </c>
      <c r="D146" s="30">
        <v>0.001</v>
      </c>
      <c r="E146" s="43">
        <f t="shared" si="19"/>
        <v>15269.479999511648</v>
      </c>
      <c r="F146">
        <f t="shared" si="20"/>
        <v>15269.5</v>
      </c>
      <c r="G146">
        <f t="shared" si="23"/>
        <v>-0.027849500002048444</v>
      </c>
      <c r="K146">
        <f t="shared" si="25"/>
        <v>-0.027849500002048444</v>
      </c>
      <c r="O146">
        <f t="shared" si="21"/>
        <v>-0.02772768252243754</v>
      </c>
      <c r="Q146" s="2">
        <f t="shared" si="22"/>
        <v>40438.791</v>
      </c>
    </row>
    <row r="147" spans="1:17" ht="12.75">
      <c r="A147" s="45" t="s">
        <v>103</v>
      </c>
      <c r="B147" s="45"/>
      <c r="C147" s="46">
        <v>55463.5586</v>
      </c>
      <c r="D147" s="46">
        <v>0.0025</v>
      </c>
      <c r="E147" s="43">
        <f t="shared" si="19"/>
        <v>15273.98115970443</v>
      </c>
      <c r="F147">
        <f t="shared" si="20"/>
        <v>15274</v>
      </c>
      <c r="G147">
        <f t="shared" si="23"/>
        <v>-0.02623400000447873</v>
      </c>
      <c r="J147">
        <f>+G147</f>
        <v>-0.02623400000447873</v>
      </c>
      <c r="O147">
        <f t="shared" si="21"/>
        <v>-0.027748173002664356</v>
      </c>
      <c r="Q147" s="2">
        <f t="shared" si="22"/>
        <v>40445.0586</v>
      </c>
    </row>
    <row r="148" spans="1:17" ht="12.75">
      <c r="A148" s="64" t="s">
        <v>562</v>
      </c>
      <c r="B148" s="66" t="s">
        <v>74</v>
      </c>
      <c r="C148" s="65">
        <v>55480.2664</v>
      </c>
      <c r="D148" s="65" t="s">
        <v>91</v>
      </c>
      <c r="E148" s="43">
        <f t="shared" si="19"/>
        <v>15285.980088204815</v>
      </c>
      <c r="F148">
        <f t="shared" si="20"/>
        <v>15286</v>
      </c>
      <c r="G148">
        <f t="shared" si="23"/>
        <v>-0.027726000000257045</v>
      </c>
      <c r="K148">
        <f>+G148</f>
        <v>-0.027726000000257045</v>
      </c>
      <c r="O148">
        <f t="shared" si="21"/>
        <v>-0.027802814283269167</v>
      </c>
      <c r="Q148" s="2">
        <f t="shared" si="22"/>
        <v>40461.7664</v>
      </c>
    </row>
    <row r="149" spans="1:17" ht="12.75">
      <c r="A149" s="25" t="s">
        <v>97</v>
      </c>
      <c r="B149" s="44" t="s">
        <v>74</v>
      </c>
      <c r="C149" s="30">
        <v>55480.26643</v>
      </c>
      <c r="D149" s="30">
        <v>0.0002</v>
      </c>
      <c r="E149" s="43">
        <f aca="true" t="shared" si="26" ref="E149:E164">+(C149-C$7)/C$8</f>
        <v>15285.980109749715</v>
      </c>
      <c r="F149">
        <f aca="true" t="shared" si="27" ref="F149:F180">ROUND(2*E149,0)/2</f>
        <v>15286</v>
      </c>
      <c r="G149">
        <f t="shared" si="23"/>
        <v>-0.02769599999737693</v>
      </c>
      <c r="K149">
        <f>+G149</f>
        <v>-0.02769599999737693</v>
      </c>
      <c r="O149">
        <f t="shared" si="21"/>
        <v>-0.027802814283269167</v>
      </c>
      <c r="Q149" s="2">
        <f aca="true" t="shared" si="28" ref="Q149:Q164">+C149-15018.5</f>
        <v>40461.76643</v>
      </c>
    </row>
    <row r="150" spans="1:17" ht="12.75">
      <c r="A150" s="67" t="s">
        <v>611</v>
      </c>
      <c r="B150" s="68" t="s">
        <v>74</v>
      </c>
      <c r="C150" s="69">
        <v>55505.33</v>
      </c>
      <c r="D150" s="69">
        <v>0.0001</v>
      </c>
      <c r="E150" s="43">
        <f t="shared" si="26"/>
        <v>15303.979845465627</v>
      </c>
      <c r="F150">
        <f t="shared" si="27"/>
        <v>15304</v>
      </c>
      <c r="G150">
        <f t="shared" si="23"/>
        <v>-0.02806399999826681</v>
      </c>
      <c r="K150">
        <f>+G150</f>
        <v>-0.02806399999826681</v>
      </c>
      <c r="O150">
        <f t="shared" si="21"/>
        <v>-0.027884776204176412</v>
      </c>
      <c r="Q150" s="2">
        <f t="shared" si="28"/>
        <v>40486.83</v>
      </c>
    </row>
    <row r="151" spans="1:21" ht="12.75">
      <c r="A151" s="25" t="s">
        <v>95</v>
      </c>
      <c r="B151" s="44" t="s">
        <v>96</v>
      </c>
      <c r="C151" s="30">
        <v>55507.4374</v>
      </c>
      <c r="D151" s="30">
        <v>0.0003</v>
      </c>
      <c r="E151" s="43">
        <f t="shared" si="26"/>
        <v>15305.493302768306</v>
      </c>
      <c r="F151">
        <f t="shared" si="27"/>
        <v>15305.5</v>
      </c>
      <c r="Q151" s="2">
        <f t="shared" si="28"/>
        <v>40488.9374</v>
      </c>
      <c r="U151">
        <f>+C151-(C$7+F151*C$8)</f>
        <v>-0.009325499995611608</v>
      </c>
    </row>
    <row r="152" spans="1:17" ht="12.75">
      <c r="A152" s="38" t="s">
        <v>100</v>
      </c>
      <c r="B152" s="39" t="s">
        <v>96</v>
      </c>
      <c r="C152" s="38">
        <v>55759.4458</v>
      </c>
      <c r="D152" s="38">
        <v>0.0001</v>
      </c>
      <c r="E152" s="43">
        <f t="shared" si="26"/>
        <v>15486.476482666054</v>
      </c>
      <c r="F152">
        <f t="shared" si="27"/>
        <v>15486.5</v>
      </c>
      <c r="G152">
        <f aca="true" t="shared" si="29" ref="G152:G164">+C152-(C$7+F152*C$8)</f>
        <v>-0.032746500000939704</v>
      </c>
      <c r="J152">
        <f>+G152</f>
        <v>-0.032746500000939704</v>
      </c>
      <c r="O152">
        <f aca="true" t="shared" si="30" ref="O152:O164">+C$11+C$12*$F152</f>
        <v>-0.028715779013374756</v>
      </c>
      <c r="Q152" s="2">
        <f t="shared" si="28"/>
        <v>40740.9458</v>
      </c>
    </row>
    <row r="153" spans="1:17" ht="12.75">
      <c r="A153" s="40" t="s">
        <v>101</v>
      </c>
      <c r="B153" s="41" t="s">
        <v>74</v>
      </c>
      <c r="C153" s="42">
        <v>55803.30998</v>
      </c>
      <c r="D153" s="42">
        <v>0.0001</v>
      </c>
      <c r="E153" s="43">
        <f t="shared" si="26"/>
        <v>15517.978126182725</v>
      </c>
      <c r="F153">
        <f t="shared" si="27"/>
        <v>15518</v>
      </c>
      <c r="G153">
        <f t="shared" si="29"/>
        <v>-0.030458000001090113</v>
      </c>
      <c r="K153">
        <f>+G153</f>
        <v>-0.030458000001090113</v>
      </c>
      <c r="O153">
        <f t="shared" si="30"/>
        <v>-0.028859212374962404</v>
      </c>
      <c r="Q153" s="2">
        <f t="shared" si="28"/>
        <v>40784.80998</v>
      </c>
    </row>
    <row r="154" spans="1:17" ht="12.75">
      <c r="A154" s="64" t="s">
        <v>579</v>
      </c>
      <c r="B154" s="66" t="s">
        <v>74</v>
      </c>
      <c r="C154" s="65">
        <v>55839.5143</v>
      </c>
      <c r="D154" s="65" t="s">
        <v>91</v>
      </c>
      <c r="E154" s="43">
        <f t="shared" si="26"/>
        <v>15543.97873949417</v>
      </c>
      <c r="F154">
        <f t="shared" si="27"/>
        <v>15544</v>
      </c>
      <c r="G154">
        <f t="shared" si="29"/>
        <v>-0.029603999995742925</v>
      </c>
      <c r="K154">
        <f>+G154</f>
        <v>-0.029603999995742925</v>
      </c>
      <c r="O154">
        <f t="shared" si="30"/>
        <v>-0.02897760181627286</v>
      </c>
      <c r="Q154" s="2">
        <f t="shared" si="28"/>
        <v>40821.0143</v>
      </c>
    </row>
    <row r="155" spans="1:17" ht="12.75">
      <c r="A155" s="40" t="s">
        <v>101</v>
      </c>
      <c r="B155" s="41" t="s">
        <v>74</v>
      </c>
      <c r="C155" s="42">
        <v>55874.32418</v>
      </c>
      <c r="D155" s="42">
        <v>0.0002</v>
      </c>
      <c r="E155" s="43">
        <f t="shared" si="26"/>
        <v>15568.977917197213</v>
      </c>
      <c r="F155">
        <f t="shared" si="27"/>
        <v>15569</v>
      </c>
      <c r="G155">
        <f t="shared" si="29"/>
        <v>-0.03074899999774061</v>
      </c>
      <c r="K155">
        <f>+G155</f>
        <v>-0.03074899999774061</v>
      </c>
      <c r="O155">
        <f t="shared" si="30"/>
        <v>-0.0290914378175329</v>
      </c>
      <c r="Q155" s="2">
        <f t="shared" si="28"/>
        <v>40855.82418</v>
      </c>
    </row>
    <row r="156" spans="1:17" ht="12.75">
      <c r="A156" s="40" t="s">
        <v>101</v>
      </c>
      <c r="B156" s="41" t="s">
        <v>74</v>
      </c>
      <c r="C156" s="42">
        <v>55874.32418</v>
      </c>
      <c r="D156" s="42">
        <v>0.0002</v>
      </c>
      <c r="E156" s="43">
        <f t="shared" si="26"/>
        <v>15568.977917197213</v>
      </c>
      <c r="F156">
        <f t="shared" si="27"/>
        <v>15569</v>
      </c>
      <c r="G156">
        <f t="shared" si="29"/>
        <v>-0.03074899999774061</v>
      </c>
      <c r="K156">
        <f>+G156</f>
        <v>-0.03074899999774061</v>
      </c>
      <c r="O156">
        <f t="shared" si="30"/>
        <v>-0.0290914378175329</v>
      </c>
      <c r="Q156" s="2">
        <f t="shared" si="28"/>
        <v>40855.82418</v>
      </c>
    </row>
    <row r="157" spans="1:17" ht="12.75">
      <c r="A157" s="64" t="s">
        <v>579</v>
      </c>
      <c r="B157" s="66" t="s">
        <v>74</v>
      </c>
      <c r="C157" s="65">
        <v>55881.2866</v>
      </c>
      <c r="D157" s="65" t="s">
        <v>91</v>
      </c>
      <c r="E157" s="43">
        <f t="shared" si="26"/>
        <v>15573.978071602316</v>
      </c>
      <c r="F157">
        <f t="shared" si="27"/>
        <v>15574</v>
      </c>
      <c r="G157">
        <f t="shared" si="29"/>
        <v>-0.030533999997715</v>
      </c>
      <c r="K157">
        <f>+G157</f>
        <v>-0.030533999997715</v>
      </c>
      <c r="O157">
        <f t="shared" si="30"/>
        <v>-0.029114205017784917</v>
      </c>
      <c r="Q157" s="2">
        <f t="shared" si="28"/>
        <v>40862.7866</v>
      </c>
    </row>
    <row r="158" spans="1:17" ht="12.75">
      <c r="A158" s="40" t="s">
        <v>102</v>
      </c>
      <c r="B158" s="41" t="s">
        <v>74</v>
      </c>
      <c r="C158" s="42">
        <v>56158.3828</v>
      </c>
      <c r="D158" s="42">
        <v>0.0009</v>
      </c>
      <c r="E158" s="43">
        <f t="shared" si="26"/>
        <v>15772.978388312324</v>
      </c>
      <c r="F158">
        <f t="shared" si="27"/>
        <v>15773</v>
      </c>
      <c r="G158">
        <f t="shared" si="29"/>
        <v>-0.03009300000121584</v>
      </c>
      <c r="J158">
        <f>+G158</f>
        <v>-0.03009300000121584</v>
      </c>
      <c r="O158">
        <f t="shared" si="30"/>
        <v>-0.030020339587814887</v>
      </c>
      <c r="Q158" s="2">
        <f t="shared" si="28"/>
        <v>41139.8828</v>
      </c>
    </row>
    <row r="159" spans="1:17" ht="12.75">
      <c r="A159" s="40" t="s">
        <v>101</v>
      </c>
      <c r="B159" s="41" t="s">
        <v>74</v>
      </c>
      <c r="C159" s="42">
        <v>56275.34614</v>
      </c>
      <c r="D159" s="42">
        <v>0.0001</v>
      </c>
      <c r="E159" s="43">
        <f t="shared" si="26"/>
        <v>15856.977164562091</v>
      </c>
      <c r="F159">
        <f t="shared" si="27"/>
        <v>15857</v>
      </c>
      <c r="G159">
        <f t="shared" si="29"/>
        <v>-0.03179699999600416</v>
      </c>
      <c r="K159">
        <f>+G159</f>
        <v>-0.03179699999600416</v>
      </c>
      <c r="O159">
        <f t="shared" si="30"/>
        <v>-0.03040282855204865</v>
      </c>
      <c r="Q159" s="2">
        <f t="shared" si="28"/>
        <v>41256.84614</v>
      </c>
    </row>
    <row r="160" spans="1:17" ht="12.75">
      <c r="A160" s="40" t="s">
        <v>101</v>
      </c>
      <c r="B160" s="41" t="s">
        <v>74</v>
      </c>
      <c r="C160" s="42">
        <v>56275.34656</v>
      </c>
      <c r="D160" s="42">
        <v>0.0002</v>
      </c>
      <c r="E160" s="43">
        <f t="shared" si="26"/>
        <v>15856.977466190667</v>
      </c>
      <c r="F160">
        <f t="shared" si="27"/>
        <v>15857</v>
      </c>
      <c r="G160">
        <f t="shared" si="29"/>
        <v>-0.031376999999338295</v>
      </c>
      <c r="K160">
        <f>+G160</f>
        <v>-0.031376999999338295</v>
      </c>
      <c r="O160">
        <f t="shared" si="30"/>
        <v>-0.03040282855204865</v>
      </c>
      <c r="Q160" s="2">
        <f t="shared" si="28"/>
        <v>41256.84656</v>
      </c>
    </row>
    <row r="161" spans="1:17" ht="12.75">
      <c r="A161" s="40" t="s">
        <v>101</v>
      </c>
      <c r="B161" s="41" t="s">
        <v>74</v>
      </c>
      <c r="C161" s="42">
        <v>56275.34685</v>
      </c>
      <c r="D161" s="42">
        <v>0.0002</v>
      </c>
      <c r="E161" s="43">
        <f t="shared" si="26"/>
        <v>15856.977674458021</v>
      </c>
      <c r="F161">
        <f t="shared" si="27"/>
        <v>15857</v>
      </c>
      <c r="G161">
        <f t="shared" si="29"/>
        <v>-0.031086999995750375</v>
      </c>
      <c r="K161">
        <f>+G161</f>
        <v>-0.031086999995750375</v>
      </c>
      <c r="O161">
        <f t="shared" si="30"/>
        <v>-0.03040282855204865</v>
      </c>
      <c r="Q161" s="2">
        <f t="shared" si="28"/>
        <v>41256.84685</v>
      </c>
    </row>
    <row r="162" spans="1:17" ht="12.75">
      <c r="A162" s="64" t="s">
        <v>615</v>
      </c>
      <c r="B162" s="66" t="s">
        <v>74</v>
      </c>
      <c r="C162" s="65">
        <v>56531.5572</v>
      </c>
      <c r="D162" s="65" t="s">
        <v>91</v>
      </c>
      <c r="E162" s="43">
        <f t="shared" si="26"/>
        <v>16040.978540562943</v>
      </c>
      <c r="F162">
        <f t="shared" si="27"/>
        <v>16041</v>
      </c>
      <c r="G162">
        <f t="shared" si="29"/>
        <v>-0.02988099999492988</v>
      </c>
      <c r="K162">
        <f>+G162</f>
        <v>-0.02988099999492988</v>
      </c>
      <c r="O162">
        <f t="shared" si="30"/>
        <v>-0.0312406615213226</v>
      </c>
      <c r="Q162" s="2">
        <f t="shared" si="28"/>
        <v>41513.0572</v>
      </c>
    </row>
    <row r="163" spans="1:17" ht="12.75">
      <c r="A163" s="47" t="s">
        <v>104</v>
      </c>
      <c r="B163" s="48"/>
      <c r="C163" s="47">
        <v>56928.403</v>
      </c>
      <c r="D163" s="47">
        <v>0.0014</v>
      </c>
      <c r="E163" s="43">
        <f t="shared" si="26"/>
        <v>16325.978623151716</v>
      </c>
      <c r="F163">
        <f t="shared" si="27"/>
        <v>16326</v>
      </c>
      <c r="G163">
        <f t="shared" si="29"/>
        <v>-0.029765999999654014</v>
      </c>
      <c r="J163">
        <f>+G163</f>
        <v>-0.029765999999654014</v>
      </c>
      <c r="O163">
        <f t="shared" si="30"/>
        <v>-0.03253839193568714</v>
      </c>
      <c r="Q163" s="2">
        <f t="shared" si="28"/>
        <v>41909.903</v>
      </c>
    </row>
    <row r="164" spans="1:17" ht="12.75">
      <c r="A164" s="67" t="s">
        <v>611</v>
      </c>
      <c r="B164" s="68" t="s">
        <v>74</v>
      </c>
      <c r="C164" s="69">
        <v>57180.4315</v>
      </c>
      <c r="D164" s="69">
        <v>0.0001</v>
      </c>
      <c r="E164" s="43">
        <f t="shared" si="26"/>
        <v>16506.976238131454</v>
      </c>
      <c r="F164">
        <f t="shared" si="27"/>
        <v>16507</v>
      </c>
      <c r="G164">
        <f t="shared" si="29"/>
        <v>-0.03308699999615783</v>
      </c>
      <c r="K164">
        <f>+G164</f>
        <v>-0.03308699999615783</v>
      </c>
      <c r="O164">
        <f t="shared" si="30"/>
        <v>-0.03336256458480988</v>
      </c>
      <c r="Q164" s="2">
        <f t="shared" si="28"/>
        <v>42161.9315</v>
      </c>
    </row>
    <row r="165" spans="2:4" ht="12.75">
      <c r="B165" s="14"/>
      <c r="C165" s="24"/>
      <c r="D165" s="24"/>
    </row>
    <row r="166" spans="2:4" ht="12.75">
      <c r="B166" s="14"/>
      <c r="C166" s="24"/>
      <c r="D166" s="24"/>
    </row>
    <row r="167" spans="2:4" ht="12.75">
      <c r="B167" s="14"/>
      <c r="C167" s="24"/>
      <c r="D167" s="24"/>
    </row>
    <row r="168" spans="2:4" ht="12.75">
      <c r="B168" s="14"/>
      <c r="C168" s="24"/>
      <c r="D168" s="24"/>
    </row>
    <row r="169" spans="2:4" ht="12.75">
      <c r="B169" s="14"/>
      <c r="C169" s="24"/>
      <c r="D169" s="24"/>
    </row>
    <row r="170" spans="2:4" ht="12.75">
      <c r="B170" s="14"/>
      <c r="C170" s="24"/>
      <c r="D170" s="24"/>
    </row>
    <row r="171" spans="2:4" ht="12.75">
      <c r="B171" s="14"/>
      <c r="C171" s="24"/>
      <c r="D171" s="24"/>
    </row>
    <row r="172" spans="2:4" ht="12.75">
      <c r="B172" s="14"/>
      <c r="C172" s="24"/>
      <c r="D172" s="24"/>
    </row>
    <row r="173" spans="2:4" ht="12.75">
      <c r="B173" s="14"/>
      <c r="C173" s="24"/>
      <c r="D173" s="24"/>
    </row>
    <row r="174" spans="2:4" ht="12.75">
      <c r="B174" s="14"/>
      <c r="C174" s="24"/>
      <c r="D174" s="24"/>
    </row>
    <row r="175" spans="2:4" ht="12.75">
      <c r="B175" s="14"/>
      <c r="C175" s="24"/>
      <c r="D175" s="24"/>
    </row>
    <row r="176" spans="2:4" ht="12.75">
      <c r="B176" s="14"/>
      <c r="C176" s="24"/>
      <c r="D176" s="24"/>
    </row>
    <row r="177" spans="2:4" ht="12.75">
      <c r="B177" s="14"/>
      <c r="C177" s="24"/>
      <c r="D177" s="24"/>
    </row>
    <row r="178" spans="2:4" ht="12.75">
      <c r="B178" s="14"/>
      <c r="C178" s="24"/>
      <c r="D178" s="24"/>
    </row>
    <row r="179" spans="2:4" ht="12.75">
      <c r="B179" s="14"/>
      <c r="C179" s="24"/>
      <c r="D179" s="24"/>
    </row>
    <row r="180" spans="2:4" ht="12.75">
      <c r="B180" s="14"/>
      <c r="C180" s="24"/>
      <c r="D180" s="24"/>
    </row>
    <row r="181" spans="2:4" ht="12.75">
      <c r="B181" s="14"/>
      <c r="C181" s="24"/>
      <c r="D181" s="24"/>
    </row>
    <row r="182" spans="2:4" ht="12.75">
      <c r="B182" s="14"/>
      <c r="C182" s="24"/>
      <c r="D182" s="24"/>
    </row>
    <row r="183" spans="2:4" ht="12.75">
      <c r="B183" s="14"/>
      <c r="C183" s="24"/>
      <c r="D183" s="24"/>
    </row>
    <row r="184" spans="2:4" ht="12.75">
      <c r="B184" s="14"/>
      <c r="C184" s="24"/>
      <c r="D184" s="24"/>
    </row>
    <row r="185" spans="2:4" ht="12.75">
      <c r="B185" s="14"/>
      <c r="C185" s="24"/>
      <c r="D185" s="24"/>
    </row>
    <row r="186" spans="2:4" ht="12.75">
      <c r="B186" s="14"/>
      <c r="C186" s="24"/>
      <c r="D186" s="24"/>
    </row>
    <row r="187" spans="2:4" ht="12.75">
      <c r="B187" s="14"/>
      <c r="C187" s="24"/>
      <c r="D187" s="24"/>
    </row>
    <row r="188" spans="2:4" ht="12.75">
      <c r="B188" s="14"/>
      <c r="C188" s="24"/>
      <c r="D188" s="24"/>
    </row>
    <row r="189" spans="2:4" ht="12.75">
      <c r="B189" s="14"/>
      <c r="C189" s="24"/>
      <c r="D189" s="24"/>
    </row>
    <row r="190" spans="2:4" ht="12.75">
      <c r="B190" s="14"/>
      <c r="C190" s="24"/>
      <c r="D190" s="24"/>
    </row>
    <row r="191" spans="2:4" ht="12.75">
      <c r="B191" s="14"/>
      <c r="C191" s="24"/>
      <c r="D191" s="24"/>
    </row>
    <row r="192" spans="2:4" ht="12.75">
      <c r="B192" s="14"/>
      <c r="C192" s="24"/>
      <c r="D192" s="24"/>
    </row>
    <row r="193" spans="2:4" ht="12.75">
      <c r="B193" s="14"/>
      <c r="C193" s="24"/>
      <c r="D193" s="24"/>
    </row>
    <row r="194" spans="2:4" ht="12.75">
      <c r="B194" s="14"/>
      <c r="C194" s="24"/>
      <c r="D194" s="24"/>
    </row>
    <row r="195" spans="2:4" ht="12.75">
      <c r="B195" s="14"/>
      <c r="C195" s="24"/>
      <c r="D195" s="24"/>
    </row>
    <row r="196" spans="2:4" ht="12.75">
      <c r="B196" s="14"/>
      <c r="C196" s="24"/>
      <c r="D196" s="24"/>
    </row>
    <row r="197" spans="2:4" ht="12.75">
      <c r="B197" s="14"/>
      <c r="C197" s="24"/>
      <c r="D197" s="24"/>
    </row>
    <row r="198" spans="2:4" ht="12.75">
      <c r="B198" s="14"/>
      <c r="C198" s="24"/>
      <c r="D198" s="24"/>
    </row>
    <row r="199" spans="2:4" ht="12.75">
      <c r="B199" s="14"/>
      <c r="C199" s="24"/>
      <c r="D199" s="24"/>
    </row>
    <row r="200" spans="2:4" ht="12.75">
      <c r="B200" s="14"/>
      <c r="C200" s="24"/>
      <c r="D200" s="24"/>
    </row>
    <row r="201" spans="2:4" ht="12.75">
      <c r="B201" s="14"/>
      <c r="C201" s="24"/>
      <c r="D201" s="24"/>
    </row>
    <row r="202" spans="2:4" ht="12.75">
      <c r="B202" s="14"/>
      <c r="C202" s="24"/>
      <c r="D202" s="24"/>
    </row>
    <row r="203" spans="2:4" ht="12.75">
      <c r="B203" s="14"/>
      <c r="C203" s="24"/>
      <c r="D203" s="24"/>
    </row>
    <row r="204" spans="2:4" ht="12.75">
      <c r="B204" s="14"/>
      <c r="C204" s="24"/>
      <c r="D204" s="24"/>
    </row>
    <row r="205" spans="2:4" ht="12.75">
      <c r="B205" s="14"/>
      <c r="C205" s="24"/>
      <c r="D205" s="24"/>
    </row>
    <row r="206" spans="2:4" ht="12.75">
      <c r="B206" s="14"/>
      <c r="C206" s="24"/>
      <c r="D206" s="24"/>
    </row>
    <row r="207" spans="2:4" ht="12.75">
      <c r="B207" s="14"/>
      <c r="C207" s="24"/>
      <c r="D207" s="24"/>
    </row>
    <row r="208" spans="3:4" ht="12.75">
      <c r="C208" s="24"/>
      <c r="D208" s="24"/>
    </row>
    <row r="209" spans="3:4" ht="12.75">
      <c r="C209" s="24"/>
      <c r="D209" s="24"/>
    </row>
    <row r="210" spans="3:4" ht="12.75">
      <c r="C210" s="24"/>
      <c r="D210" s="24"/>
    </row>
    <row r="211" spans="3:4" ht="12.75">
      <c r="C211" s="24"/>
      <c r="D211" s="24"/>
    </row>
    <row r="212" spans="3:4" ht="12.75">
      <c r="C212" s="24"/>
      <c r="D212" s="24"/>
    </row>
    <row r="213" spans="3:4" ht="12.75">
      <c r="C213" s="24"/>
      <c r="D213" s="24"/>
    </row>
    <row r="214" spans="3:4" ht="12.75">
      <c r="C214" s="24"/>
      <c r="D214" s="24"/>
    </row>
    <row r="215" spans="3:4" ht="12.75">
      <c r="C215" s="24"/>
      <c r="D215" s="24"/>
    </row>
    <row r="216" spans="3:4" ht="12.75">
      <c r="C216" s="24"/>
      <c r="D216" s="24"/>
    </row>
    <row r="217" spans="3:4" ht="12.75">
      <c r="C217" s="24"/>
      <c r="D217" s="24"/>
    </row>
    <row r="218" spans="3:4" ht="12.75">
      <c r="C218" s="24"/>
      <c r="D218" s="24"/>
    </row>
    <row r="219" spans="3:4" ht="12.75">
      <c r="C219" s="24"/>
      <c r="D219" s="24"/>
    </row>
    <row r="220" spans="3:4" ht="12.75">
      <c r="C220" s="24"/>
      <c r="D220" s="24"/>
    </row>
    <row r="221" spans="3:4" ht="12.75">
      <c r="C221" s="24"/>
      <c r="D221" s="24"/>
    </row>
    <row r="222" spans="3:4" ht="12.75">
      <c r="C222" s="24"/>
      <c r="D222" s="24"/>
    </row>
    <row r="223" spans="3:4" ht="12.75">
      <c r="C223" s="24"/>
      <c r="D223" s="24"/>
    </row>
    <row r="224" spans="3:4" ht="12.75">
      <c r="C224" s="24"/>
      <c r="D224" s="24"/>
    </row>
    <row r="225" spans="3:4" ht="12.75">
      <c r="C225" s="24"/>
      <c r="D225" s="24"/>
    </row>
    <row r="226" spans="3:4" ht="12.75">
      <c r="C226" s="24"/>
      <c r="D226" s="24"/>
    </row>
    <row r="227" spans="3:4" ht="12.75">
      <c r="C227" s="24"/>
      <c r="D227" s="24"/>
    </row>
    <row r="228" spans="3:4" ht="12.75">
      <c r="C228" s="24"/>
      <c r="D228" s="24"/>
    </row>
    <row r="229" spans="3:4" ht="12.75">
      <c r="C229" s="24"/>
      <c r="D229" s="24"/>
    </row>
    <row r="230" spans="3:4" ht="12.75">
      <c r="C230" s="24"/>
      <c r="D230" s="24"/>
    </row>
    <row r="231" spans="3:4" ht="12.75">
      <c r="C231" s="24"/>
      <c r="D231" s="24"/>
    </row>
    <row r="232" spans="3:4" ht="12.75">
      <c r="C232" s="24"/>
      <c r="D232" s="24"/>
    </row>
    <row r="233" spans="3:4" ht="12.75">
      <c r="C233" s="24"/>
      <c r="D233" s="24"/>
    </row>
    <row r="234" spans="3:4" ht="12.75">
      <c r="C234" s="24"/>
      <c r="D234" s="24"/>
    </row>
    <row r="235" spans="3:4" ht="12.75">
      <c r="C235" s="24"/>
      <c r="D235" s="24"/>
    </row>
    <row r="236" spans="3:4" ht="12.75">
      <c r="C236" s="24"/>
      <c r="D236" s="24"/>
    </row>
    <row r="237" spans="3:4" ht="12.75">
      <c r="C237" s="24"/>
      <c r="D237" s="24"/>
    </row>
    <row r="238" spans="3:4" ht="12.75">
      <c r="C238" s="24"/>
      <c r="D238" s="24"/>
    </row>
    <row r="239" spans="3:4" ht="12.75">
      <c r="C239" s="24"/>
      <c r="D239" s="24"/>
    </row>
    <row r="240" spans="3:4" ht="12.75">
      <c r="C240" s="24"/>
      <c r="D240" s="24"/>
    </row>
    <row r="241" spans="3:4" ht="12.75">
      <c r="C241" s="24"/>
      <c r="D241" s="24"/>
    </row>
    <row r="242" spans="3:4" ht="12.75">
      <c r="C242" s="24"/>
      <c r="D242" s="24"/>
    </row>
    <row r="243" spans="3:4" ht="12.75">
      <c r="C243" s="24"/>
      <c r="D243" s="24"/>
    </row>
    <row r="244" spans="3:4" ht="12.75">
      <c r="C244" s="24"/>
      <c r="D244" s="24"/>
    </row>
    <row r="245" spans="3:4" ht="12.75">
      <c r="C245" s="24"/>
      <c r="D245" s="24"/>
    </row>
    <row r="246" spans="3:4" ht="12.75">
      <c r="C246" s="24"/>
      <c r="D246" s="24"/>
    </row>
    <row r="247" spans="3:4" ht="12.75">
      <c r="C247" s="24"/>
      <c r="D247" s="24"/>
    </row>
    <row r="248" spans="3:4" ht="12.75">
      <c r="C248" s="24"/>
      <c r="D248" s="24"/>
    </row>
    <row r="249" spans="3:4" ht="12.75">
      <c r="C249" s="24"/>
      <c r="D249" s="24"/>
    </row>
    <row r="250" spans="3:4" ht="12.75">
      <c r="C250" s="24"/>
      <c r="D250" s="24"/>
    </row>
    <row r="251" spans="3:4" ht="12.75">
      <c r="C251" s="24"/>
      <c r="D251" s="24"/>
    </row>
    <row r="252" spans="3:4" ht="12.75">
      <c r="C252" s="24"/>
      <c r="D252" s="24"/>
    </row>
    <row r="253" spans="3:4" ht="12.75">
      <c r="C253" s="24"/>
      <c r="D253" s="24"/>
    </row>
    <row r="254" spans="3:4" ht="12.75">
      <c r="C254" s="24"/>
      <c r="D254" s="24"/>
    </row>
    <row r="255" spans="3:4" ht="12.75">
      <c r="C255" s="24"/>
      <c r="D255" s="24"/>
    </row>
    <row r="256" spans="3:4" ht="12.75">
      <c r="C256" s="24"/>
      <c r="D256" s="24"/>
    </row>
    <row r="257" spans="3:4" ht="12.75">
      <c r="C257" s="24"/>
      <c r="D257" s="24"/>
    </row>
    <row r="258" spans="3:4" ht="12.75">
      <c r="C258" s="24"/>
      <c r="D258" s="24"/>
    </row>
    <row r="259" spans="3:4" ht="12.75">
      <c r="C259" s="24"/>
      <c r="D259" s="24"/>
    </row>
    <row r="260" spans="3:4" ht="12.75">
      <c r="C260" s="24"/>
      <c r="D260" s="24"/>
    </row>
    <row r="261" spans="3:4" ht="12.75">
      <c r="C261" s="24"/>
      <c r="D261" s="24"/>
    </row>
    <row r="262" spans="3:4" ht="12.75">
      <c r="C262" s="24"/>
      <c r="D262" s="24"/>
    </row>
    <row r="263" spans="3:4" ht="12.75">
      <c r="C263" s="24"/>
      <c r="D263" s="24"/>
    </row>
    <row r="264" spans="3:4" ht="12.75">
      <c r="C264" s="24"/>
      <c r="D264" s="24"/>
    </row>
    <row r="265" spans="3:4" ht="12.75">
      <c r="C265" s="24"/>
      <c r="D265" s="24"/>
    </row>
    <row r="266" spans="3:4" ht="12.75">
      <c r="C266" s="24"/>
      <c r="D266" s="24"/>
    </row>
    <row r="267" spans="3:4" ht="12.75">
      <c r="C267" s="24"/>
      <c r="D267" s="24"/>
    </row>
    <row r="268" spans="3:4" ht="12.75">
      <c r="C268" s="24"/>
      <c r="D268" s="24"/>
    </row>
    <row r="269" spans="3:4" ht="12.75">
      <c r="C269" s="24"/>
      <c r="D269" s="24"/>
    </row>
    <row r="270" spans="3:4" ht="12.75">
      <c r="C270" s="24"/>
      <c r="D270" s="24"/>
    </row>
    <row r="271" spans="3:4" ht="12.75">
      <c r="C271" s="24"/>
      <c r="D271" s="24"/>
    </row>
    <row r="272" spans="3:4" ht="12.75">
      <c r="C272" s="24"/>
      <c r="D272" s="24"/>
    </row>
    <row r="273" spans="3:4" ht="12.75">
      <c r="C273" s="24"/>
      <c r="D273" s="24"/>
    </row>
    <row r="274" spans="3:4" ht="12.75">
      <c r="C274" s="24"/>
      <c r="D274" s="24"/>
    </row>
    <row r="275" spans="3:4" ht="12.75">
      <c r="C275" s="24"/>
      <c r="D275" s="24"/>
    </row>
    <row r="276" spans="3:4" ht="12.75">
      <c r="C276" s="24"/>
      <c r="D276" s="24"/>
    </row>
    <row r="277" spans="3:4" ht="12.75">
      <c r="C277" s="24"/>
      <c r="D277" s="24"/>
    </row>
    <row r="278" spans="3:4" ht="12.75">
      <c r="C278" s="24"/>
      <c r="D278" s="24"/>
    </row>
    <row r="279" spans="3:4" ht="12.75">
      <c r="C279" s="24"/>
      <c r="D279" s="24"/>
    </row>
    <row r="280" spans="3:4" ht="12.75">
      <c r="C280" s="24"/>
      <c r="D280" s="24"/>
    </row>
    <row r="281" spans="3:4" ht="12.75">
      <c r="C281" s="24"/>
      <c r="D281" s="24"/>
    </row>
    <row r="282" spans="3:4" ht="12.75">
      <c r="C282" s="24"/>
      <c r="D282" s="24"/>
    </row>
    <row r="283" spans="3:4" ht="12.75">
      <c r="C283" s="24"/>
      <c r="D283" s="24"/>
    </row>
    <row r="284" spans="3:4" ht="12.75">
      <c r="C284" s="24"/>
      <c r="D284" s="24"/>
    </row>
    <row r="285" spans="3:4" ht="12.75">
      <c r="C285" s="24"/>
      <c r="D285" s="24"/>
    </row>
    <row r="286" spans="3:4" ht="12.75">
      <c r="C286" s="24"/>
      <c r="D286" s="24"/>
    </row>
    <row r="287" spans="3:4" ht="12.75">
      <c r="C287" s="24"/>
      <c r="D287" s="24"/>
    </row>
    <row r="288" spans="3:4" ht="12.75">
      <c r="C288" s="24"/>
      <c r="D288" s="24"/>
    </row>
    <row r="289" spans="3:4" ht="12.75">
      <c r="C289" s="24"/>
      <c r="D289" s="24"/>
    </row>
    <row r="290" spans="3:4" ht="12.75">
      <c r="C290" s="24"/>
      <c r="D290" s="24"/>
    </row>
    <row r="291" spans="3:4" ht="12.75">
      <c r="C291" s="24"/>
      <c r="D291" s="24"/>
    </row>
    <row r="292" spans="3:4" ht="12.75">
      <c r="C292" s="24"/>
      <c r="D292" s="24"/>
    </row>
    <row r="293" spans="3:4" ht="12.75">
      <c r="C293" s="24"/>
      <c r="D293" s="24"/>
    </row>
    <row r="294" spans="3:4" ht="12.75">
      <c r="C294" s="24"/>
      <c r="D294" s="24"/>
    </row>
    <row r="295" spans="3:4" ht="12.75">
      <c r="C295" s="24"/>
      <c r="D295" s="24"/>
    </row>
    <row r="296" spans="3:4" ht="12.75">
      <c r="C296" s="24"/>
      <c r="D296" s="24"/>
    </row>
    <row r="297" spans="3:4" ht="12.75">
      <c r="C297" s="24"/>
      <c r="D297" s="24"/>
    </row>
    <row r="298" spans="3:4" ht="12.75">
      <c r="C298" s="24"/>
      <c r="D298" s="24"/>
    </row>
    <row r="299" spans="3:4" ht="12.75">
      <c r="C299" s="24"/>
      <c r="D299" s="24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7"/>
  <sheetViews>
    <sheetView zoomScalePageLayoutView="0" workbookViewId="0" topLeftCell="A101">
      <selection activeCell="A98" sqref="A98:D148"/>
    </sheetView>
  </sheetViews>
  <sheetFormatPr defaultColWidth="9.140625" defaultRowHeight="12.75"/>
  <cols>
    <col min="1" max="1" width="19.7109375" style="50" customWidth="1"/>
    <col min="2" max="2" width="4.421875" style="12" customWidth="1"/>
    <col min="3" max="3" width="12.7109375" style="5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5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49" t="s">
        <v>105</v>
      </c>
      <c r="I1" s="51" t="s">
        <v>106</v>
      </c>
      <c r="J1" s="52" t="s">
        <v>90</v>
      </c>
    </row>
    <row r="2" spans="9:10" ht="12.75">
      <c r="I2" s="53" t="s">
        <v>107</v>
      </c>
      <c r="J2" s="54" t="s">
        <v>108</v>
      </c>
    </row>
    <row r="3" spans="1:10" ht="12.75">
      <c r="A3" s="55" t="s">
        <v>109</v>
      </c>
      <c r="I3" s="53" t="s">
        <v>110</v>
      </c>
      <c r="J3" s="54" t="s">
        <v>111</v>
      </c>
    </row>
    <row r="4" spans="9:10" ht="12.75">
      <c r="I4" s="53" t="s">
        <v>112</v>
      </c>
      <c r="J4" s="54" t="s">
        <v>111</v>
      </c>
    </row>
    <row r="5" spans="9:10" ht="13.5" thickBot="1">
      <c r="I5" s="56" t="s">
        <v>113</v>
      </c>
      <c r="J5" s="57" t="s">
        <v>91</v>
      </c>
    </row>
    <row r="10" ht="13.5" thickBot="1"/>
    <row r="11" spans="1:16" ht="12.75" customHeight="1" thickBot="1">
      <c r="A11" s="50" t="str">
        <f aca="true" t="shared" si="0" ref="A11:A42">P11</f>
        <v> AAC 5.52 </v>
      </c>
      <c r="B11" s="14" t="str">
        <f aca="true" t="shared" si="1" ref="B11:B42">IF(H11=INT(H11),"I","II")</f>
        <v>I</v>
      </c>
      <c r="C11" s="50">
        <f aca="true" t="shared" si="2" ref="C11:C42">1*G11</f>
        <v>34195.441</v>
      </c>
      <c r="D11" s="12" t="str">
        <f aca="true" t="shared" si="3" ref="D11:D42">VLOOKUP(F11,I$1:J$5,2,FALSE)</f>
        <v>vis</v>
      </c>
      <c r="E11" s="58">
        <f>VLOOKUP(C11,A!C$21:E$973,3,FALSE)</f>
        <v>0</v>
      </c>
      <c r="F11" s="14" t="s">
        <v>113</v>
      </c>
      <c r="G11" s="12" t="str">
        <f aca="true" t="shared" si="4" ref="G11:G42">MID(I11,3,LEN(I11)-3)</f>
        <v>34195.441</v>
      </c>
      <c r="H11" s="50">
        <f aca="true" t="shared" si="5" ref="H11:H42">1*K11</f>
        <v>0</v>
      </c>
      <c r="I11" s="59" t="s">
        <v>204</v>
      </c>
      <c r="J11" s="60" t="s">
        <v>205</v>
      </c>
      <c r="K11" s="59">
        <v>0</v>
      </c>
      <c r="L11" s="59" t="s">
        <v>206</v>
      </c>
      <c r="M11" s="60" t="s">
        <v>130</v>
      </c>
      <c r="N11" s="60"/>
      <c r="O11" s="61" t="s">
        <v>207</v>
      </c>
      <c r="P11" s="61" t="s">
        <v>208</v>
      </c>
    </row>
    <row r="12" spans="1:16" ht="12.75" customHeight="1" thickBot="1">
      <c r="A12" s="50" t="str">
        <f t="shared" si="0"/>
        <v> ORI 126 </v>
      </c>
      <c r="B12" s="14" t="str">
        <f t="shared" si="1"/>
        <v>I</v>
      </c>
      <c r="C12" s="50">
        <f t="shared" si="2"/>
        <v>41181.338</v>
      </c>
      <c r="D12" s="12" t="str">
        <f t="shared" si="3"/>
        <v>vis</v>
      </c>
      <c r="E12" s="58">
        <f>VLOOKUP(C12,A!C$21:E$973,3,FALSE)</f>
        <v>5017.014724501795</v>
      </c>
      <c r="F12" s="14" t="s">
        <v>113</v>
      </c>
      <c r="G12" s="12" t="str">
        <f t="shared" si="4"/>
        <v>41181.338</v>
      </c>
      <c r="H12" s="50">
        <f t="shared" si="5"/>
        <v>5017</v>
      </c>
      <c r="I12" s="59" t="s">
        <v>233</v>
      </c>
      <c r="J12" s="60" t="s">
        <v>234</v>
      </c>
      <c r="K12" s="59">
        <v>5017</v>
      </c>
      <c r="L12" s="59" t="s">
        <v>235</v>
      </c>
      <c r="M12" s="60" t="s">
        <v>130</v>
      </c>
      <c r="N12" s="60"/>
      <c r="O12" s="61" t="s">
        <v>236</v>
      </c>
      <c r="P12" s="61" t="s">
        <v>237</v>
      </c>
    </row>
    <row r="13" spans="1:16" ht="12.75" customHeight="1" thickBot="1">
      <c r="A13" s="50" t="str">
        <f t="shared" si="0"/>
        <v> ORI 127 </v>
      </c>
      <c r="B13" s="14" t="str">
        <f t="shared" si="1"/>
        <v>I</v>
      </c>
      <c r="C13" s="50">
        <f t="shared" si="2"/>
        <v>41213.337</v>
      </c>
      <c r="D13" s="12" t="str">
        <f t="shared" si="3"/>
        <v>vis</v>
      </c>
      <c r="E13" s="58">
        <f>VLOOKUP(C13,A!C$21:E$973,3,FALSE)</f>
        <v>5039.995231395801</v>
      </c>
      <c r="F13" s="14" t="s">
        <v>113</v>
      </c>
      <c r="G13" s="12" t="str">
        <f t="shared" si="4"/>
        <v>41213.337</v>
      </c>
      <c r="H13" s="50">
        <f t="shared" si="5"/>
        <v>5040</v>
      </c>
      <c r="I13" s="59" t="s">
        <v>238</v>
      </c>
      <c r="J13" s="60" t="s">
        <v>239</v>
      </c>
      <c r="K13" s="59">
        <v>5040</v>
      </c>
      <c r="L13" s="59" t="s">
        <v>226</v>
      </c>
      <c r="M13" s="60" t="s">
        <v>130</v>
      </c>
      <c r="N13" s="60"/>
      <c r="O13" s="61" t="s">
        <v>236</v>
      </c>
      <c r="P13" s="61" t="s">
        <v>240</v>
      </c>
    </row>
    <row r="14" spans="1:16" ht="12.75" customHeight="1" thickBot="1">
      <c r="A14" s="50" t="str">
        <f t="shared" si="0"/>
        <v> ORI 127 </v>
      </c>
      <c r="B14" s="14" t="str">
        <f t="shared" si="1"/>
        <v>I</v>
      </c>
      <c r="C14" s="50">
        <f t="shared" si="2"/>
        <v>41220.305</v>
      </c>
      <c r="D14" s="12" t="str">
        <f t="shared" si="3"/>
        <v>vis</v>
      </c>
      <c r="E14" s="58">
        <f>VLOOKUP(C14,A!C$21:E$973,3,FALSE)</f>
        <v>5044.999393152027</v>
      </c>
      <c r="F14" s="14" t="s">
        <v>113</v>
      </c>
      <c r="G14" s="12" t="str">
        <f t="shared" si="4"/>
        <v>41220.305</v>
      </c>
      <c r="H14" s="50">
        <f t="shared" si="5"/>
        <v>5045</v>
      </c>
      <c r="I14" s="59" t="s">
        <v>241</v>
      </c>
      <c r="J14" s="60" t="s">
        <v>242</v>
      </c>
      <c r="K14" s="59">
        <v>5045</v>
      </c>
      <c r="L14" s="59" t="s">
        <v>243</v>
      </c>
      <c r="M14" s="60" t="s">
        <v>130</v>
      </c>
      <c r="N14" s="60"/>
      <c r="O14" s="61" t="s">
        <v>236</v>
      </c>
      <c r="P14" s="61" t="s">
        <v>240</v>
      </c>
    </row>
    <row r="15" spans="1:16" ht="12.75" customHeight="1" thickBot="1">
      <c r="A15" s="50" t="str">
        <f t="shared" si="0"/>
        <v> BBS 6 </v>
      </c>
      <c r="B15" s="14" t="str">
        <f t="shared" si="1"/>
        <v>I</v>
      </c>
      <c r="C15" s="50">
        <f t="shared" si="2"/>
        <v>41628.289</v>
      </c>
      <c r="D15" s="12" t="str">
        <f t="shared" si="3"/>
        <v>vis</v>
      </c>
      <c r="E15" s="58">
        <f>VLOOKUP(C15,A!C$21:E$973,3,FALSE)</f>
        <v>5337.998522019962</v>
      </c>
      <c r="F15" s="14" t="s">
        <v>113</v>
      </c>
      <c r="G15" s="12" t="str">
        <f t="shared" si="4"/>
        <v>41628.289</v>
      </c>
      <c r="H15" s="50">
        <f t="shared" si="5"/>
        <v>5338</v>
      </c>
      <c r="I15" s="59" t="s">
        <v>244</v>
      </c>
      <c r="J15" s="60" t="s">
        <v>245</v>
      </c>
      <c r="K15" s="59">
        <v>5338</v>
      </c>
      <c r="L15" s="59" t="s">
        <v>246</v>
      </c>
      <c r="M15" s="60" t="s">
        <v>130</v>
      </c>
      <c r="N15" s="60"/>
      <c r="O15" s="61" t="s">
        <v>236</v>
      </c>
      <c r="P15" s="61" t="s">
        <v>247</v>
      </c>
    </row>
    <row r="16" spans="1:16" ht="12.75" customHeight="1" thickBot="1">
      <c r="A16" s="50" t="str">
        <f t="shared" si="0"/>
        <v> BBS 10 </v>
      </c>
      <c r="B16" s="14" t="str">
        <f t="shared" si="1"/>
        <v>I</v>
      </c>
      <c r="C16" s="50">
        <f t="shared" si="2"/>
        <v>41838.546</v>
      </c>
      <c r="D16" s="12" t="str">
        <f t="shared" si="3"/>
        <v>vis</v>
      </c>
      <c r="E16" s="58">
        <f>VLOOKUP(C16,A!C$21:E$973,3,FALSE)</f>
        <v>5488.997379422182</v>
      </c>
      <c r="F16" s="14" t="s">
        <v>113</v>
      </c>
      <c r="G16" s="12" t="str">
        <f t="shared" si="4"/>
        <v>41838.546</v>
      </c>
      <c r="H16" s="50">
        <f t="shared" si="5"/>
        <v>5489</v>
      </c>
      <c r="I16" s="59" t="s">
        <v>248</v>
      </c>
      <c r="J16" s="60" t="s">
        <v>249</v>
      </c>
      <c r="K16" s="59">
        <v>5489</v>
      </c>
      <c r="L16" s="59" t="s">
        <v>250</v>
      </c>
      <c r="M16" s="60" t="s">
        <v>130</v>
      </c>
      <c r="N16" s="60"/>
      <c r="O16" s="61" t="s">
        <v>251</v>
      </c>
      <c r="P16" s="61" t="s">
        <v>252</v>
      </c>
    </row>
    <row r="17" spans="1:16" ht="12.75" customHeight="1" thickBot="1">
      <c r="A17" s="50" t="str">
        <f t="shared" si="0"/>
        <v> BBS 10 </v>
      </c>
      <c r="B17" s="14" t="str">
        <f t="shared" si="1"/>
        <v>I</v>
      </c>
      <c r="C17" s="50">
        <f t="shared" si="2"/>
        <v>41845.511</v>
      </c>
      <c r="D17" s="12" t="str">
        <f t="shared" si="3"/>
        <v>vis</v>
      </c>
      <c r="E17" s="58">
        <f>VLOOKUP(C17,A!C$21:E$973,3,FALSE)</f>
        <v>5493.999386688556</v>
      </c>
      <c r="F17" s="14" t="s">
        <v>113</v>
      </c>
      <c r="G17" s="12" t="str">
        <f t="shared" si="4"/>
        <v>41845.511</v>
      </c>
      <c r="H17" s="50">
        <f t="shared" si="5"/>
        <v>5494</v>
      </c>
      <c r="I17" s="59" t="s">
        <v>253</v>
      </c>
      <c r="J17" s="60" t="s">
        <v>254</v>
      </c>
      <c r="K17" s="59">
        <v>5494</v>
      </c>
      <c r="L17" s="59" t="s">
        <v>243</v>
      </c>
      <c r="M17" s="60" t="s">
        <v>130</v>
      </c>
      <c r="N17" s="60"/>
      <c r="O17" s="61" t="s">
        <v>251</v>
      </c>
      <c r="P17" s="61" t="s">
        <v>252</v>
      </c>
    </row>
    <row r="18" spans="1:16" ht="12.75" customHeight="1" thickBot="1">
      <c r="A18" s="50" t="str">
        <f t="shared" si="0"/>
        <v> BBS 12 </v>
      </c>
      <c r="B18" s="14" t="str">
        <f t="shared" si="1"/>
        <v>I</v>
      </c>
      <c r="C18" s="50">
        <f t="shared" si="2"/>
        <v>41958.304</v>
      </c>
      <c r="D18" s="12" t="str">
        <f t="shared" si="3"/>
        <v>vis</v>
      </c>
      <c r="E18" s="58">
        <f>VLOOKUP(C18,A!C$21:E$973,3,FALSE)</f>
        <v>5575.003177872525</v>
      </c>
      <c r="F18" s="14" t="s">
        <v>113</v>
      </c>
      <c r="G18" s="12" t="str">
        <f t="shared" si="4"/>
        <v>41958.304</v>
      </c>
      <c r="H18" s="50">
        <f t="shared" si="5"/>
        <v>5575</v>
      </c>
      <c r="I18" s="59" t="s">
        <v>255</v>
      </c>
      <c r="J18" s="60" t="s">
        <v>256</v>
      </c>
      <c r="K18" s="59">
        <v>5575</v>
      </c>
      <c r="L18" s="59" t="s">
        <v>257</v>
      </c>
      <c r="M18" s="60" t="s">
        <v>130</v>
      </c>
      <c r="N18" s="60"/>
      <c r="O18" s="61" t="s">
        <v>251</v>
      </c>
      <c r="P18" s="61" t="s">
        <v>258</v>
      </c>
    </row>
    <row r="19" spans="1:16" ht="12.75" customHeight="1" thickBot="1">
      <c r="A19" s="50" t="str">
        <f t="shared" si="0"/>
        <v> BBS 20 </v>
      </c>
      <c r="B19" s="14" t="str">
        <f t="shared" si="1"/>
        <v>I</v>
      </c>
      <c r="C19" s="50">
        <f t="shared" si="2"/>
        <v>42416.41</v>
      </c>
      <c r="D19" s="12" t="str">
        <f t="shared" si="3"/>
        <v>vis</v>
      </c>
      <c r="E19" s="58">
        <f>VLOOKUP(C19,A!C$21:E$973,3,FALSE)</f>
        <v>5903.998086813017</v>
      </c>
      <c r="F19" s="14" t="s">
        <v>113</v>
      </c>
      <c r="G19" s="12" t="str">
        <f t="shared" si="4"/>
        <v>42416.410</v>
      </c>
      <c r="H19" s="50">
        <f t="shared" si="5"/>
        <v>5904</v>
      </c>
      <c r="I19" s="59" t="s">
        <v>259</v>
      </c>
      <c r="J19" s="60" t="s">
        <v>260</v>
      </c>
      <c r="K19" s="59">
        <v>5904</v>
      </c>
      <c r="L19" s="59" t="s">
        <v>114</v>
      </c>
      <c r="M19" s="60" t="s">
        <v>130</v>
      </c>
      <c r="N19" s="60"/>
      <c r="O19" s="61" t="s">
        <v>236</v>
      </c>
      <c r="P19" s="61" t="s">
        <v>261</v>
      </c>
    </row>
    <row r="20" spans="1:16" ht="12.75" customHeight="1" thickBot="1">
      <c r="A20" s="50" t="str">
        <f t="shared" si="0"/>
        <v> BBS 20 </v>
      </c>
      <c r="B20" s="14" t="str">
        <f t="shared" si="1"/>
        <v>I</v>
      </c>
      <c r="C20" s="50">
        <f t="shared" si="2"/>
        <v>42416.412</v>
      </c>
      <c r="D20" s="12" t="str">
        <f t="shared" si="3"/>
        <v>vis</v>
      </c>
      <c r="E20" s="58">
        <f>VLOOKUP(C20,A!C$21:E$973,3,FALSE)</f>
        <v>5903.999523139578</v>
      </c>
      <c r="F20" s="14" t="s">
        <v>113</v>
      </c>
      <c r="G20" s="12" t="str">
        <f t="shared" si="4"/>
        <v>42416.412</v>
      </c>
      <c r="H20" s="50">
        <f t="shared" si="5"/>
        <v>5904</v>
      </c>
      <c r="I20" s="59" t="s">
        <v>262</v>
      </c>
      <c r="J20" s="60" t="s">
        <v>263</v>
      </c>
      <c r="K20" s="59">
        <v>5904</v>
      </c>
      <c r="L20" s="59" t="s">
        <v>243</v>
      </c>
      <c r="M20" s="60" t="s">
        <v>130</v>
      </c>
      <c r="N20" s="60"/>
      <c r="O20" s="61" t="s">
        <v>251</v>
      </c>
      <c r="P20" s="61" t="s">
        <v>261</v>
      </c>
    </row>
    <row r="21" spans="1:16" ht="12.75" customHeight="1" thickBot="1">
      <c r="A21" s="50" t="str">
        <f t="shared" si="0"/>
        <v> BBS 24 </v>
      </c>
      <c r="B21" s="14" t="str">
        <f t="shared" si="1"/>
        <v>I</v>
      </c>
      <c r="C21" s="50">
        <f t="shared" si="2"/>
        <v>42739.466</v>
      </c>
      <c r="D21" s="12" t="str">
        <f t="shared" si="3"/>
        <v>vis</v>
      </c>
      <c r="E21" s="58">
        <f>VLOOKUP(C21,A!C$21:E$973,3,FALSE)</f>
        <v>6136.0050443789005</v>
      </c>
      <c r="F21" s="14" t="s">
        <v>113</v>
      </c>
      <c r="G21" s="12" t="str">
        <f t="shared" si="4"/>
        <v>42739.466</v>
      </c>
      <c r="H21" s="50">
        <f t="shared" si="5"/>
        <v>6136</v>
      </c>
      <c r="I21" s="59" t="s">
        <v>264</v>
      </c>
      <c r="J21" s="60" t="s">
        <v>265</v>
      </c>
      <c r="K21" s="59">
        <v>6136</v>
      </c>
      <c r="L21" s="59" t="s">
        <v>266</v>
      </c>
      <c r="M21" s="60" t="s">
        <v>130</v>
      </c>
      <c r="N21" s="60"/>
      <c r="O21" s="61" t="s">
        <v>251</v>
      </c>
      <c r="P21" s="61" t="s">
        <v>267</v>
      </c>
    </row>
    <row r="22" spans="1:16" ht="12.75" customHeight="1" thickBot="1">
      <c r="A22" s="50" t="str">
        <f t="shared" si="0"/>
        <v> BBS 30 </v>
      </c>
      <c r="B22" s="14" t="str">
        <f t="shared" si="1"/>
        <v>I</v>
      </c>
      <c r="C22" s="50">
        <f t="shared" si="2"/>
        <v>43041.619</v>
      </c>
      <c r="D22" s="12" t="str">
        <f t="shared" si="3"/>
        <v>vis</v>
      </c>
      <c r="E22" s="58">
        <f>VLOOKUP(C22,A!C$21:E$973,3,FALSE)</f>
        <v>6353.000234839394</v>
      </c>
      <c r="F22" s="14" t="s">
        <v>113</v>
      </c>
      <c r="G22" s="12" t="str">
        <f t="shared" si="4"/>
        <v>43041.619</v>
      </c>
      <c r="H22" s="50">
        <f t="shared" si="5"/>
        <v>6353</v>
      </c>
      <c r="I22" s="59" t="s">
        <v>268</v>
      </c>
      <c r="J22" s="60" t="s">
        <v>269</v>
      </c>
      <c r="K22" s="59">
        <v>6353</v>
      </c>
      <c r="L22" s="59" t="s">
        <v>206</v>
      </c>
      <c r="M22" s="60" t="s">
        <v>130</v>
      </c>
      <c r="N22" s="60"/>
      <c r="O22" s="61" t="s">
        <v>251</v>
      </c>
      <c r="P22" s="61" t="s">
        <v>270</v>
      </c>
    </row>
    <row r="23" spans="1:16" ht="12.75" customHeight="1" thickBot="1">
      <c r="A23" s="50" t="str">
        <f t="shared" si="0"/>
        <v> BBS 31 </v>
      </c>
      <c r="B23" s="14" t="str">
        <f t="shared" si="1"/>
        <v>I</v>
      </c>
      <c r="C23" s="50">
        <f t="shared" si="2"/>
        <v>43143.252</v>
      </c>
      <c r="D23" s="12" t="str">
        <f t="shared" si="3"/>
        <v>vis</v>
      </c>
      <c r="E23" s="58">
        <f>VLOOKUP(C23,A!C$21:E$973,3,FALSE)</f>
        <v>6425.989323784635</v>
      </c>
      <c r="F23" s="14" t="s">
        <v>113</v>
      </c>
      <c r="G23" s="12" t="str">
        <f t="shared" si="4"/>
        <v>43143.252</v>
      </c>
      <c r="H23" s="50">
        <f t="shared" si="5"/>
        <v>6426</v>
      </c>
      <c r="I23" s="59" t="s">
        <v>271</v>
      </c>
      <c r="J23" s="60" t="s">
        <v>272</v>
      </c>
      <c r="K23" s="59">
        <v>6426</v>
      </c>
      <c r="L23" s="59" t="s">
        <v>273</v>
      </c>
      <c r="M23" s="60" t="s">
        <v>130</v>
      </c>
      <c r="N23" s="60"/>
      <c r="O23" s="61" t="s">
        <v>251</v>
      </c>
      <c r="P23" s="61" t="s">
        <v>274</v>
      </c>
    </row>
    <row r="24" spans="1:16" ht="12.75" customHeight="1" thickBot="1">
      <c r="A24" s="50" t="str">
        <f t="shared" si="0"/>
        <v> BBS 33 </v>
      </c>
      <c r="B24" s="14" t="str">
        <f t="shared" si="1"/>
        <v>I</v>
      </c>
      <c r="C24" s="50">
        <f t="shared" si="2"/>
        <v>43275.553</v>
      </c>
      <c r="D24" s="12" t="str">
        <f t="shared" si="3"/>
        <v>vis</v>
      </c>
      <c r="E24" s="58">
        <f>VLOOKUP(C24,A!C$21:E$973,3,FALSE)</f>
        <v>6521.003044294157</v>
      </c>
      <c r="F24" s="14" t="s">
        <v>113</v>
      </c>
      <c r="G24" s="12" t="str">
        <f t="shared" si="4"/>
        <v>43275.553</v>
      </c>
      <c r="H24" s="50">
        <f t="shared" si="5"/>
        <v>6521</v>
      </c>
      <c r="I24" s="59" t="s">
        <v>275</v>
      </c>
      <c r="J24" s="60" t="s">
        <v>276</v>
      </c>
      <c r="K24" s="59">
        <v>6521</v>
      </c>
      <c r="L24" s="59" t="s">
        <v>257</v>
      </c>
      <c r="M24" s="60" t="s">
        <v>130</v>
      </c>
      <c r="N24" s="60"/>
      <c r="O24" s="61" t="s">
        <v>251</v>
      </c>
      <c r="P24" s="61" t="s">
        <v>277</v>
      </c>
    </row>
    <row r="25" spans="1:16" ht="12.75" customHeight="1" thickBot="1">
      <c r="A25" s="50" t="str">
        <f t="shared" si="0"/>
        <v> BBS 56 </v>
      </c>
      <c r="B25" s="14" t="str">
        <f t="shared" si="1"/>
        <v>I</v>
      </c>
      <c r="C25" s="50">
        <f t="shared" si="2"/>
        <v>44790.525</v>
      </c>
      <c r="D25" s="12" t="str">
        <f t="shared" si="3"/>
        <v>vis</v>
      </c>
      <c r="E25" s="58">
        <f>VLOOKUP(C25,A!C$21:E$973,3,FALSE)</f>
        <v>7609.000309528376</v>
      </c>
      <c r="F25" s="14" t="s">
        <v>113</v>
      </c>
      <c r="G25" s="12" t="str">
        <f t="shared" si="4"/>
        <v>44790.525</v>
      </c>
      <c r="H25" s="50">
        <f t="shared" si="5"/>
        <v>7609</v>
      </c>
      <c r="I25" s="59" t="s">
        <v>284</v>
      </c>
      <c r="J25" s="60" t="s">
        <v>285</v>
      </c>
      <c r="K25" s="59">
        <v>7609</v>
      </c>
      <c r="L25" s="59" t="s">
        <v>206</v>
      </c>
      <c r="M25" s="60" t="s">
        <v>130</v>
      </c>
      <c r="N25" s="60"/>
      <c r="O25" s="61" t="s">
        <v>251</v>
      </c>
      <c r="P25" s="61" t="s">
        <v>286</v>
      </c>
    </row>
    <row r="26" spans="1:16" ht="12.75" customHeight="1" thickBot="1">
      <c r="A26" s="50" t="str">
        <f t="shared" si="0"/>
        <v> BBS 56 </v>
      </c>
      <c r="B26" s="14" t="str">
        <f t="shared" si="1"/>
        <v>I</v>
      </c>
      <c r="C26" s="50">
        <f t="shared" si="2"/>
        <v>44847.606</v>
      </c>
      <c r="D26" s="12" t="str">
        <f t="shared" si="3"/>
        <v>vis</v>
      </c>
      <c r="E26" s="58">
        <f>VLOOKUP(C26,A!C$21:E$973,3,FALSE)</f>
        <v>7649.993787887602</v>
      </c>
      <c r="F26" s="14" t="s">
        <v>113</v>
      </c>
      <c r="G26" s="12" t="str">
        <f t="shared" si="4"/>
        <v>44847.606</v>
      </c>
      <c r="H26" s="50">
        <f t="shared" si="5"/>
        <v>7650</v>
      </c>
      <c r="I26" s="59" t="s">
        <v>287</v>
      </c>
      <c r="J26" s="60" t="s">
        <v>288</v>
      </c>
      <c r="K26" s="59">
        <v>7650</v>
      </c>
      <c r="L26" s="59" t="s">
        <v>289</v>
      </c>
      <c r="M26" s="60" t="s">
        <v>130</v>
      </c>
      <c r="N26" s="60"/>
      <c r="O26" s="61" t="s">
        <v>251</v>
      </c>
      <c r="P26" s="61" t="s">
        <v>286</v>
      </c>
    </row>
    <row r="27" spans="1:16" ht="12.75" customHeight="1" thickBot="1">
      <c r="A27" s="50" t="str">
        <f t="shared" si="0"/>
        <v> BBS 60 </v>
      </c>
      <c r="B27" s="14" t="str">
        <f t="shared" si="1"/>
        <v>I</v>
      </c>
      <c r="C27" s="50">
        <f t="shared" si="2"/>
        <v>45067.617</v>
      </c>
      <c r="D27" s="12" t="str">
        <f t="shared" si="3"/>
        <v>vis</v>
      </c>
      <c r="E27" s="58">
        <f>VLOOKUP(C27,A!C$21:E$973,3,FALSE)</f>
        <v>7807.997609952594</v>
      </c>
      <c r="F27" s="14" t="s">
        <v>113</v>
      </c>
      <c r="G27" s="12" t="str">
        <f t="shared" si="4"/>
        <v>45067.617</v>
      </c>
      <c r="H27" s="50">
        <f t="shared" si="5"/>
        <v>7808</v>
      </c>
      <c r="I27" s="59" t="s">
        <v>290</v>
      </c>
      <c r="J27" s="60" t="s">
        <v>291</v>
      </c>
      <c r="K27" s="59">
        <v>7808</v>
      </c>
      <c r="L27" s="59" t="s">
        <v>114</v>
      </c>
      <c r="M27" s="60" t="s">
        <v>130</v>
      </c>
      <c r="N27" s="60"/>
      <c r="O27" s="61" t="s">
        <v>251</v>
      </c>
      <c r="P27" s="61" t="s">
        <v>292</v>
      </c>
    </row>
    <row r="28" spans="1:16" ht="12.75" customHeight="1" thickBot="1">
      <c r="A28" s="50" t="str">
        <f t="shared" si="0"/>
        <v> BBS 61 </v>
      </c>
      <c r="B28" s="14" t="str">
        <f t="shared" si="1"/>
        <v>I</v>
      </c>
      <c r="C28" s="50">
        <f t="shared" si="2"/>
        <v>45141.414</v>
      </c>
      <c r="D28" s="12" t="str">
        <f t="shared" si="3"/>
        <v>vis</v>
      </c>
      <c r="E28" s="58">
        <f>VLOOKUP(C28,A!C$21:E$973,3,FALSE)</f>
        <v>7860.995905751121</v>
      </c>
      <c r="F28" s="14" t="s">
        <v>113</v>
      </c>
      <c r="G28" s="12" t="str">
        <f t="shared" si="4"/>
        <v>45141.414</v>
      </c>
      <c r="H28" s="50">
        <f t="shared" si="5"/>
        <v>7861</v>
      </c>
      <c r="I28" s="59" t="s">
        <v>293</v>
      </c>
      <c r="J28" s="60" t="s">
        <v>294</v>
      </c>
      <c r="K28" s="59">
        <v>7861</v>
      </c>
      <c r="L28" s="59" t="s">
        <v>295</v>
      </c>
      <c r="M28" s="60" t="s">
        <v>130</v>
      </c>
      <c r="N28" s="60"/>
      <c r="O28" s="61" t="s">
        <v>251</v>
      </c>
      <c r="P28" s="61" t="s">
        <v>296</v>
      </c>
    </row>
    <row r="29" spans="1:16" ht="12.75" customHeight="1" thickBot="1">
      <c r="A29" s="50" t="str">
        <f t="shared" si="0"/>
        <v> BBS 62 </v>
      </c>
      <c r="B29" s="14" t="str">
        <f t="shared" si="1"/>
        <v>I</v>
      </c>
      <c r="C29" s="50">
        <f t="shared" si="2"/>
        <v>45241.669</v>
      </c>
      <c r="D29" s="12" t="str">
        <f t="shared" si="3"/>
        <v>vis</v>
      </c>
      <c r="E29" s="58">
        <f>VLOOKUP(C29,A!C$21:E$973,3,FALSE)</f>
        <v>7932.995365692336</v>
      </c>
      <c r="F29" s="14" t="s">
        <v>113</v>
      </c>
      <c r="G29" s="12" t="str">
        <f t="shared" si="4"/>
        <v>45241.669</v>
      </c>
      <c r="H29" s="50">
        <f t="shared" si="5"/>
        <v>7933</v>
      </c>
      <c r="I29" s="59" t="s">
        <v>297</v>
      </c>
      <c r="J29" s="60" t="s">
        <v>298</v>
      </c>
      <c r="K29" s="59">
        <v>7933</v>
      </c>
      <c r="L29" s="59" t="s">
        <v>295</v>
      </c>
      <c r="M29" s="60" t="s">
        <v>130</v>
      </c>
      <c r="N29" s="60"/>
      <c r="O29" s="61" t="s">
        <v>251</v>
      </c>
      <c r="P29" s="61" t="s">
        <v>299</v>
      </c>
    </row>
    <row r="30" spans="1:16" ht="12.75" customHeight="1" thickBot="1">
      <c r="A30" s="50" t="str">
        <f t="shared" si="0"/>
        <v> BBS 63 </v>
      </c>
      <c r="B30" s="14" t="str">
        <f t="shared" si="1"/>
        <v>I</v>
      </c>
      <c r="C30" s="50">
        <f t="shared" si="2"/>
        <v>45251.409</v>
      </c>
      <c r="D30" s="12" t="str">
        <f t="shared" si="3"/>
        <v>vis</v>
      </c>
      <c r="E30" s="58">
        <f>VLOOKUP(C30,A!C$21:E$973,3,FALSE)</f>
        <v>7939.9902760691475</v>
      </c>
      <c r="F30" s="14" t="s">
        <v>113</v>
      </c>
      <c r="G30" s="12" t="str">
        <f t="shared" si="4"/>
        <v>45251.409</v>
      </c>
      <c r="H30" s="50">
        <f t="shared" si="5"/>
        <v>7940</v>
      </c>
      <c r="I30" s="59" t="s">
        <v>300</v>
      </c>
      <c r="J30" s="60" t="s">
        <v>301</v>
      </c>
      <c r="K30" s="59">
        <v>7940</v>
      </c>
      <c r="L30" s="59" t="s">
        <v>302</v>
      </c>
      <c r="M30" s="60" t="s">
        <v>130</v>
      </c>
      <c r="N30" s="60"/>
      <c r="O30" s="61" t="s">
        <v>303</v>
      </c>
      <c r="P30" s="61" t="s">
        <v>304</v>
      </c>
    </row>
    <row r="31" spans="1:16" ht="12.75" customHeight="1" thickBot="1">
      <c r="A31" s="50" t="str">
        <f t="shared" si="0"/>
        <v> BBS 63 </v>
      </c>
      <c r="B31" s="14" t="str">
        <f t="shared" si="1"/>
        <v>I</v>
      </c>
      <c r="C31" s="50">
        <f t="shared" si="2"/>
        <v>45251.416</v>
      </c>
      <c r="D31" s="12" t="str">
        <f t="shared" si="3"/>
        <v>vis</v>
      </c>
      <c r="E31" s="58">
        <f>VLOOKUP(C31,A!C$21:E$973,3,FALSE)</f>
        <v>7939.9953032121275</v>
      </c>
      <c r="F31" s="14" t="s">
        <v>113</v>
      </c>
      <c r="G31" s="12" t="str">
        <f t="shared" si="4"/>
        <v>45251.416</v>
      </c>
      <c r="H31" s="50">
        <f t="shared" si="5"/>
        <v>7940</v>
      </c>
      <c r="I31" s="59" t="s">
        <v>305</v>
      </c>
      <c r="J31" s="60" t="s">
        <v>306</v>
      </c>
      <c r="K31" s="59">
        <v>7940</v>
      </c>
      <c r="L31" s="59" t="s">
        <v>226</v>
      </c>
      <c r="M31" s="60" t="s">
        <v>130</v>
      </c>
      <c r="N31" s="60"/>
      <c r="O31" s="61" t="s">
        <v>251</v>
      </c>
      <c r="P31" s="61" t="s">
        <v>304</v>
      </c>
    </row>
    <row r="32" spans="1:16" ht="12.75" customHeight="1" thickBot="1">
      <c r="A32" s="50" t="str">
        <f t="shared" si="0"/>
        <v> BBS 68 </v>
      </c>
      <c r="B32" s="14" t="str">
        <f t="shared" si="1"/>
        <v>I</v>
      </c>
      <c r="C32" s="50">
        <f t="shared" si="2"/>
        <v>45585.602</v>
      </c>
      <c r="D32" s="12" t="str">
        <f t="shared" si="3"/>
        <v>vis</v>
      </c>
      <c r="E32" s="58">
        <f>VLOOKUP(C32,A!C$21:E$973,3,FALSE)</f>
        <v>8179.995418118254</v>
      </c>
      <c r="F32" s="14" t="s">
        <v>113</v>
      </c>
      <c r="G32" s="12" t="str">
        <f t="shared" si="4"/>
        <v>45585.602</v>
      </c>
      <c r="H32" s="50">
        <f t="shared" si="5"/>
        <v>8180</v>
      </c>
      <c r="I32" s="59" t="s">
        <v>307</v>
      </c>
      <c r="J32" s="60" t="s">
        <v>308</v>
      </c>
      <c r="K32" s="59">
        <v>8180</v>
      </c>
      <c r="L32" s="59" t="s">
        <v>295</v>
      </c>
      <c r="M32" s="60" t="s">
        <v>130</v>
      </c>
      <c r="N32" s="60"/>
      <c r="O32" s="61" t="s">
        <v>251</v>
      </c>
      <c r="P32" s="61" t="s">
        <v>309</v>
      </c>
    </row>
    <row r="33" spans="1:16" ht="12.75" customHeight="1" thickBot="1">
      <c r="A33" s="50" t="str">
        <f t="shared" si="0"/>
        <v> BBS 69 </v>
      </c>
      <c r="B33" s="14" t="str">
        <f t="shared" si="1"/>
        <v>I</v>
      </c>
      <c r="C33" s="50">
        <f t="shared" si="2"/>
        <v>45634.338</v>
      </c>
      <c r="D33" s="12" t="str">
        <f t="shared" si="3"/>
        <v>vis</v>
      </c>
      <c r="E33" s="58">
        <f>VLOOKUP(C33,A!C$21:E$973,3,FALSE)</f>
        <v>8214.995823880512</v>
      </c>
      <c r="F33" s="14" t="s">
        <v>113</v>
      </c>
      <c r="G33" s="12" t="str">
        <f t="shared" si="4"/>
        <v>45634.338</v>
      </c>
      <c r="H33" s="50">
        <f t="shared" si="5"/>
        <v>8215</v>
      </c>
      <c r="I33" s="59" t="s">
        <v>310</v>
      </c>
      <c r="J33" s="60" t="s">
        <v>311</v>
      </c>
      <c r="K33" s="59">
        <v>8215</v>
      </c>
      <c r="L33" s="59" t="s">
        <v>295</v>
      </c>
      <c r="M33" s="60" t="s">
        <v>130</v>
      </c>
      <c r="N33" s="60"/>
      <c r="O33" s="61" t="s">
        <v>251</v>
      </c>
      <c r="P33" s="61" t="s">
        <v>312</v>
      </c>
    </row>
    <row r="34" spans="1:16" ht="12.75" customHeight="1" thickBot="1">
      <c r="A34" s="50" t="str">
        <f t="shared" si="0"/>
        <v> BBS 70 </v>
      </c>
      <c r="B34" s="14" t="str">
        <f t="shared" si="1"/>
        <v>I</v>
      </c>
      <c r="C34" s="50">
        <f t="shared" si="2"/>
        <v>45680.285</v>
      </c>
      <c r="D34" s="12" t="str">
        <f t="shared" si="3"/>
        <v>vis</v>
      </c>
      <c r="E34" s="58">
        <f>VLOOKUP(C34,A!C$21:E$973,3,FALSE)</f>
        <v>8247.993272246367</v>
      </c>
      <c r="F34" s="14" t="s">
        <v>113</v>
      </c>
      <c r="G34" s="12" t="str">
        <f t="shared" si="4"/>
        <v>45680.285</v>
      </c>
      <c r="H34" s="50">
        <f t="shared" si="5"/>
        <v>8248</v>
      </c>
      <c r="I34" s="59" t="s">
        <v>313</v>
      </c>
      <c r="J34" s="60" t="s">
        <v>314</v>
      </c>
      <c r="K34" s="59">
        <v>8248</v>
      </c>
      <c r="L34" s="59" t="s">
        <v>289</v>
      </c>
      <c r="M34" s="60" t="s">
        <v>130</v>
      </c>
      <c r="N34" s="60"/>
      <c r="O34" s="61" t="s">
        <v>251</v>
      </c>
      <c r="P34" s="61" t="s">
        <v>315</v>
      </c>
    </row>
    <row r="35" spans="1:16" ht="12.75" customHeight="1" thickBot="1">
      <c r="A35" s="50" t="str">
        <f t="shared" si="0"/>
        <v> BRNO 27 </v>
      </c>
      <c r="B35" s="14" t="str">
        <f t="shared" si="1"/>
        <v>I</v>
      </c>
      <c r="C35" s="50">
        <f t="shared" si="2"/>
        <v>45911.429</v>
      </c>
      <c r="D35" s="12" t="str">
        <f t="shared" si="3"/>
        <v>vis</v>
      </c>
      <c r="E35" s="58">
        <f>VLOOKUP(C35,A!C$21:E$973,3,FALSE)</f>
        <v>8413.992406141444</v>
      </c>
      <c r="F35" s="14" t="s">
        <v>113</v>
      </c>
      <c r="G35" s="12" t="str">
        <f t="shared" si="4"/>
        <v>45911.429</v>
      </c>
      <c r="H35" s="50">
        <f t="shared" si="5"/>
        <v>8414</v>
      </c>
      <c r="I35" s="59" t="s">
        <v>316</v>
      </c>
      <c r="J35" s="60" t="s">
        <v>317</v>
      </c>
      <c r="K35" s="59">
        <v>8414</v>
      </c>
      <c r="L35" s="59" t="s">
        <v>318</v>
      </c>
      <c r="M35" s="60" t="s">
        <v>130</v>
      </c>
      <c r="N35" s="60"/>
      <c r="O35" s="61" t="s">
        <v>319</v>
      </c>
      <c r="P35" s="61" t="s">
        <v>320</v>
      </c>
    </row>
    <row r="36" spans="1:16" ht="12.75" customHeight="1" thickBot="1">
      <c r="A36" s="50" t="str">
        <f t="shared" si="0"/>
        <v> BRNO 27 </v>
      </c>
      <c r="B36" s="14" t="str">
        <f t="shared" si="1"/>
        <v>I</v>
      </c>
      <c r="C36" s="50">
        <f t="shared" si="2"/>
        <v>45911.435</v>
      </c>
      <c r="D36" s="12" t="str">
        <f t="shared" si="3"/>
        <v>vis</v>
      </c>
      <c r="E36" s="58">
        <f>VLOOKUP(C36,A!C$21:E$973,3,FALSE)</f>
        <v>8413.996715121142</v>
      </c>
      <c r="F36" s="14" t="s">
        <v>113</v>
      </c>
      <c r="G36" s="12" t="str">
        <f t="shared" si="4"/>
        <v>45911.435</v>
      </c>
      <c r="H36" s="50">
        <f t="shared" si="5"/>
        <v>8414</v>
      </c>
      <c r="I36" s="59" t="s">
        <v>321</v>
      </c>
      <c r="J36" s="60" t="s">
        <v>322</v>
      </c>
      <c r="K36" s="59">
        <v>8414</v>
      </c>
      <c r="L36" s="59" t="s">
        <v>323</v>
      </c>
      <c r="M36" s="60" t="s">
        <v>130</v>
      </c>
      <c r="N36" s="60"/>
      <c r="O36" s="61" t="s">
        <v>324</v>
      </c>
      <c r="P36" s="61" t="s">
        <v>320</v>
      </c>
    </row>
    <row r="37" spans="1:16" ht="12.75" customHeight="1" thickBot="1">
      <c r="A37" s="50" t="str">
        <f t="shared" si="0"/>
        <v> BRNO 27 </v>
      </c>
      <c r="B37" s="14" t="str">
        <f t="shared" si="1"/>
        <v>I</v>
      </c>
      <c r="C37" s="50">
        <f t="shared" si="2"/>
        <v>45911.435</v>
      </c>
      <c r="D37" s="12" t="str">
        <f t="shared" si="3"/>
        <v>vis</v>
      </c>
      <c r="E37" s="58">
        <f>VLOOKUP(C37,A!C$21:E$973,3,FALSE)</f>
        <v>8413.996715121142</v>
      </c>
      <c r="F37" s="14" t="s">
        <v>113</v>
      </c>
      <c r="G37" s="12" t="str">
        <f t="shared" si="4"/>
        <v>45911.435</v>
      </c>
      <c r="H37" s="50">
        <f t="shared" si="5"/>
        <v>8414</v>
      </c>
      <c r="I37" s="59" t="s">
        <v>321</v>
      </c>
      <c r="J37" s="60" t="s">
        <v>322</v>
      </c>
      <c r="K37" s="59">
        <v>8414</v>
      </c>
      <c r="L37" s="59" t="s">
        <v>323</v>
      </c>
      <c r="M37" s="60" t="s">
        <v>130</v>
      </c>
      <c r="N37" s="60"/>
      <c r="O37" s="61" t="s">
        <v>325</v>
      </c>
      <c r="P37" s="61" t="s">
        <v>320</v>
      </c>
    </row>
    <row r="38" spans="1:16" ht="12.75" customHeight="1" thickBot="1">
      <c r="A38" s="50" t="str">
        <f t="shared" si="0"/>
        <v> BRNO 27 </v>
      </c>
      <c r="B38" s="14" t="str">
        <f t="shared" si="1"/>
        <v>I</v>
      </c>
      <c r="C38" s="50">
        <f t="shared" si="2"/>
        <v>45911.437</v>
      </c>
      <c r="D38" s="12" t="str">
        <f t="shared" si="3"/>
        <v>vis</v>
      </c>
      <c r="E38" s="58">
        <f>VLOOKUP(C38,A!C$21:E$973,3,FALSE)</f>
        <v>8413.99815144771</v>
      </c>
      <c r="F38" s="14" t="s">
        <v>113</v>
      </c>
      <c r="G38" s="12" t="str">
        <f t="shared" si="4"/>
        <v>45911.437</v>
      </c>
      <c r="H38" s="50">
        <f t="shared" si="5"/>
        <v>8414</v>
      </c>
      <c r="I38" s="59" t="s">
        <v>326</v>
      </c>
      <c r="J38" s="60" t="s">
        <v>327</v>
      </c>
      <c r="K38" s="59">
        <v>8414</v>
      </c>
      <c r="L38" s="59" t="s">
        <v>114</v>
      </c>
      <c r="M38" s="60" t="s">
        <v>130</v>
      </c>
      <c r="N38" s="60"/>
      <c r="O38" s="61" t="s">
        <v>328</v>
      </c>
      <c r="P38" s="61" t="s">
        <v>320</v>
      </c>
    </row>
    <row r="39" spans="1:16" ht="12.75" customHeight="1" thickBot="1">
      <c r="A39" s="50" t="str">
        <f t="shared" si="0"/>
        <v> BRNO 27 </v>
      </c>
      <c r="B39" s="14" t="str">
        <f t="shared" si="1"/>
        <v>I</v>
      </c>
      <c r="C39" s="50">
        <f t="shared" si="2"/>
        <v>45911.442</v>
      </c>
      <c r="D39" s="12" t="str">
        <f t="shared" si="3"/>
        <v>vis</v>
      </c>
      <c r="E39" s="58">
        <f>VLOOKUP(C39,A!C$21:E$973,3,FALSE)</f>
        <v>8414.001742264127</v>
      </c>
      <c r="F39" s="14" t="s">
        <v>113</v>
      </c>
      <c r="G39" s="12" t="str">
        <f t="shared" si="4"/>
        <v>45911.442</v>
      </c>
      <c r="H39" s="50">
        <f t="shared" si="5"/>
        <v>8414</v>
      </c>
      <c r="I39" s="59" t="s">
        <v>329</v>
      </c>
      <c r="J39" s="60" t="s">
        <v>330</v>
      </c>
      <c r="K39" s="59">
        <v>8414</v>
      </c>
      <c r="L39" s="59" t="s">
        <v>211</v>
      </c>
      <c r="M39" s="60" t="s">
        <v>130</v>
      </c>
      <c r="N39" s="60"/>
      <c r="O39" s="61" t="s">
        <v>331</v>
      </c>
      <c r="P39" s="61" t="s">
        <v>320</v>
      </c>
    </row>
    <row r="40" spans="1:16" ht="12.75" customHeight="1" thickBot="1">
      <c r="A40" s="50" t="str">
        <f t="shared" si="0"/>
        <v> BRNO 27 </v>
      </c>
      <c r="B40" s="14" t="str">
        <f t="shared" si="1"/>
        <v>I</v>
      </c>
      <c r="C40" s="50">
        <f t="shared" si="2"/>
        <v>45936.494</v>
      </c>
      <c r="D40" s="12" t="str">
        <f t="shared" si="3"/>
        <v>vis</v>
      </c>
      <c r="E40" s="58">
        <f>VLOOKUP(C40,A!C$21:E$973,3,FALSE)</f>
        <v>8431.993168830852</v>
      </c>
      <c r="F40" s="14" t="str">
        <f>LEFT(M40,1)</f>
        <v>V</v>
      </c>
      <c r="G40" s="12" t="str">
        <f t="shared" si="4"/>
        <v>45936.494</v>
      </c>
      <c r="H40" s="50">
        <f t="shared" si="5"/>
        <v>8432</v>
      </c>
      <c r="I40" s="59" t="s">
        <v>332</v>
      </c>
      <c r="J40" s="60" t="s">
        <v>333</v>
      </c>
      <c r="K40" s="59">
        <v>8432</v>
      </c>
      <c r="L40" s="59" t="s">
        <v>232</v>
      </c>
      <c r="M40" s="60" t="s">
        <v>130</v>
      </c>
      <c r="N40" s="60"/>
      <c r="O40" s="61" t="s">
        <v>319</v>
      </c>
      <c r="P40" s="61" t="s">
        <v>320</v>
      </c>
    </row>
    <row r="41" spans="1:16" ht="12.75" customHeight="1" thickBot="1">
      <c r="A41" s="50" t="str">
        <f t="shared" si="0"/>
        <v> BBS 74 </v>
      </c>
      <c r="B41" s="14" t="str">
        <f t="shared" si="1"/>
        <v>I</v>
      </c>
      <c r="C41" s="50">
        <f t="shared" si="2"/>
        <v>45964.343</v>
      </c>
      <c r="D41" s="12" t="str">
        <f t="shared" si="3"/>
        <v>vis</v>
      </c>
      <c r="E41" s="58">
        <f>VLOOKUP(C41,A!C$21:E$973,3,FALSE)</f>
        <v>8451.993298100244</v>
      </c>
      <c r="F41" s="14" t="str">
        <f>LEFT(M41,1)</f>
        <v>V</v>
      </c>
      <c r="G41" s="12" t="str">
        <f t="shared" si="4"/>
        <v>45964.343</v>
      </c>
      <c r="H41" s="50">
        <f t="shared" si="5"/>
        <v>8452</v>
      </c>
      <c r="I41" s="59" t="s">
        <v>334</v>
      </c>
      <c r="J41" s="60" t="s">
        <v>335</v>
      </c>
      <c r="K41" s="59">
        <v>8452</v>
      </c>
      <c r="L41" s="59" t="s">
        <v>289</v>
      </c>
      <c r="M41" s="60" t="s">
        <v>130</v>
      </c>
      <c r="N41" s="60"/>
      <c r="O41" s="61" t="s">
        <v>251</v>
      </c>
      <c r="P41" s="61" t="s">
        <v>336</v>
      </c>
    </row>
    <row r="42" spans="1:16" ht="12.75" customHeight="1" thickBot="1">
      <c r="A42" s="50" t="str">
        <f t="shared" si="0"/>
        <v> BBS 78 </v>
      </c>
      <c r="B42" s="14" t="str">
        <f t="shared" si="1"/>
        <v>I</v>
      </c>
      <c r="C42" s="50">
        <f t="shared" si="2"/>
        <v>46326.38</v>
      </c>
      <c r="D42" s="12" t="str">
        <f t="shared" si="3"/>
        <v>vis</v>
      </c>
      <c r="E42" s="58">
        <f>VLOOKUP(C42,A!C$21:E$973,3,FALSE)</f>
        <v>8711.994978602324</v>
      </c>
      <c r="F42" s="14" t="str">
        <f>LEFT(M42,1)</f>
        <v>V</v>
      </c>
      <c r="G42" s="12" t="str">
        <f t="shared" si="4"/>
        <v>46326.380</v>
      </c>
      <c r="H42" s="50">
        <f t="shared" si="5"/>
        <v>8712</v>
      </c>
      <c r="I42" s="59" t="s">
        <v>337</v>
      </c>
      <c r="J42" s="60" t="s">
        <v>338</v>
      </c>
      <c r="K42" s="59">
        <v>8712</v>
      </c>
      <c r="L42" s="59" t="s">
        <v>226</v>
      </c>
      <c r="M42" s="60" t="s">
        <v>130</v>
      </c>
      <c r="N42" s="60"/>
      <c r="O42" s="61" t="s">
        <v>251</v>
      </c>
      <c r="P42" s="61" t="s">
        <v>339</v>
      </c>
    </row>
    <row r="43" spans="1:16" ht="12.75" customHeight="1" thickBot="1">
      <c r="A43" s="50" t="str">
        <f aca="true" t="shared" si="6" ref="A43:A74">P43</f>
        <v> BBS 80 </v>
      </c>
      <c r="B43" s="14" t="str">
        <f aca="true" t="shared" si="7" ref="B43:B74">IF(H43=INT(H43),"I","II")</f>
        <v>I</v>
      </c>
      <c r="C43" s="50">
        <f aca="true" t="shared" si="8" ref="C43:C74">1*G43</f>
        <v>46642.469</v>
      </c>
      <c r="D43" s="12" t="str">
        <f aca="true" t="shared" si="9" ref="D43:D74">VLOOKUP(F43,I$1:J$5,2,FALSE)</f>
        <v>vis</v>
      </c>
      <c r="E43" s="58">
        <f>VLOOKUP(C43,A!C$21:E$973,3,FALSE)</f>
        <v>8938.998492575267</v>
      </c>
      <c r="F43" s="14" t="str">
        <f>LEFT(M43,1)</f>
        <v>V</v>
      </c>
      <c r="G43" s="12" t="str">
        <f aca="true" t="shared" si="10" ref="G43:G74">MID(I43,3,LEN(I43)-3)</f>
        <v>46642.469</v>
      </c>
      <c r="H43" s="50">
        <f aca="true" t="shared" si="11" ref="H43:H74">1*K43</f>
        <v>8939</v>
      </c>
      <c r="I43" s="59" t="s">
        <v>340</v>
      </c>
      <c r="J43" s="60" t="s">
        <v>341</v>
      </c>
      <c r="K43" s="59">
        <v>8939</v>
      </c>
      <c r="L43" s="59" t="s">
        <v>246</v>
      </c>
      <c r="M43" s="60" t="s">
        <v>130</v>
      </c>
      <c r="N43" s="60"/>
      <c r="O43" s="61" t="s">
        <v>251</v>
      </c>
      <c r="P43" s="61" t="s">
        <v>342</v>
      </c>
    </row>
    <row r="44" spans="1:16" ht="12.75" customHeight="1" thickBot="1">
      <c r="A44" s="50" t="str">
        <f t="shared" si="6"/>
        <v> BBS 82 </v>
      </c>
      <c r="B44" s="14" t="str">
        <f t="shared" si="7"/>
        <v>I</v>
      </c>
      <c r="C44" s="50">
        <f t="shared" si="8"/>
        <v>46773.346</v>
      </c>
      <c r="D44" s="12" t="str">
        <f t="shared" si="9"/>
        <v>vis</v>
      </c>
      <c r="E44" s="58">
        <f>VLOOKUP(C44,A!C$21:E$973,3,FALSE)</f>
        <v>9032.989548569742</v>
      </c>
      <c r="F44" s="14" t="str">
        <f>LEFT(M44,1)</f>
        <v>V</v>
      </c>
      <c r="G44" s="12" t="str">
        <f t="shared" si="10"/>
        <v>46773.346</v>
      </c>
      <c r="H44" s="50">
        <f t="shared" si="11"/>
        <v>9033</v>
      </c>
      <c r="I44" s="59" t="s">
        <v>343</v>
      </c>
      <c r="J44" s="60" t="s">
        <v>344</v>
      </c>
      <c r="K44" s="59">
        <v>9033</v>
      </c>
      <c r="L44" s="59" t="s">
        <v>273</v>
      </c>
      <c r="M44" s="60" t="s">
        <v>130</v>
      </c>
      <c r="N44" s="60"/>
      <c r="O44" s="61" t="s">
        <v>251</v>
      </c>
      <c r="P44" s="61" t="s">
        <v>345</v>
      </c>
    </row>
    <row r="45" spans="1:16" ht="12.75" customHeight="1" thickBot="1">
      <c r="A45" s="50" t="str">
        <f t="shared" si="6"/>
        <v> BBS 85 </v>
      </c>
      <c r="B45" s="14" t="str">
        <f t="shared" si="7"/>
        <v>I</v>
      </c>
      <c r="C45" s="50">
        <f t="shared" si="8"/>
        <v>47036.52</v>
      </c>
      <c r="D45" s="12" t="str">
        <f t="shared" si="9"/>
        <v>vis</v>
      </c>
      <c r="E45" s="58">
        <f>VLOOKUP(C45,A!C$21:E$973,3,FALSE)</f>
        <v>9221.991452420603</v>
      </c>
      <c r="F45" s="14" t="s">
        <v>113</v>
      </c>
      <c r="G45" s="12" t="str">
        <f t="shared" si="10"/>
        <v>47036.520</v>
      </c>
      <c r="H45" s="50">
        <f t="shared" si="11"/>
        <v>9222</v>
      </c>
      <c r="I45" s="59" t="s">
        <v>346</v>
      </c>
      <c r="J45" s="60" t="s">
        <v>347</v>
      </c>
      <c r="K45" s="59">
        <v>9222</v>
      </c>
      <c r="L45" s="59" t="s">
        <v>223</v>
      </c>
      <c r="M45" s="60" t="s">
        <v>130</v>
      </c>
      <c r="N45" s="60"/>
      <c r="O45" s="61" t="s">
        <v>251</v>
      </c>
      <c r="P45" s="61" t="s">
        <v>348</v>
      </c>
    </row>
    <row r="46" spans="1:16" ht="12.75" customHeight="1" thickBot="1">
      <c r="A46" s="50" t="str">
        <f t="shared" si="6"/>
        <v> BBS 86 </v>
      </c>
      <c r="B46" s="14" t="str">
        <f t="shared" si="7"/>
        <v>I</v>
      </c>
      <c r="C46" s="50">
        <f t="shared" si="8"/>
        <v>47078.296</v>
      </c>
      <c r="D46" s="12" t="str">
        <f t="shared" si="9"/>
        <v>vis</v>
      </c>
      <c r="E46" s="58">
        <f>VLOOKUP(C46,A!C$21:E$973,3,FALSE)</f>
        <v>9251.9934417329</v>
      </c>
      <c r="F46" s="14" t="s">
        <v>113</v>
      </c>
      <c r="G46" s="12" t="str">
        <f t="shared" si="10"/>
        <v>47078.296</v>
      </c>
      <c r="H46" s="50">
        <f t="shared" si="11"/>
        <v>9252</v>
      </c>
      <c r="I46" s="59" t="s">
        <v>349</v>
      </c>
      <c r="J46" s="60" t="s">
        <v>350</v>
      </c>
      <c r="K46" s="59">
        <v>9252</v>
      </c>
      <c r="L46" s="59" t="s">
        <v>289</v>
      </c>
      <c r="M46" s="60" t="s">
        <v>130</v>
      </c>
      <c r="N46" s="60"/>
      <c r="O46" s="61" t="s">
        <v>251</v>
      </c>
      <c r="P46" s="61" t="s">
        <v>351</v>
      </c>
    </row>
    <row r="47" spans="1:16" ht="12.75" customHeight="1" thickBot="1">
      <c r="A47" s="50" t="str">
        <f t="shared" si="6"/>
        <v> BBS 87 </v>
      </c>
      <c r="B47" s="14" t="str">
        <f t="shared" si="7"/>
        <v>I</v>
      </c>
      <c r="C47" s="50">
        <f t="shared" si="8"/>
        <v>47195.253</v>
      </c>
      <c r="D47" s="12" t="str">
        <f t="shared" si="9"/>
        <v>vis</v>
      </c>
      <c r="E47" s="58">
        <f>VLOOKUP(C47,A!C$21:E$973,3,FALSE)</f>
        <v>9335.98766482745</v>
      </c>
      <c r="F47" s="14" t="s">
        <v>113</v>
      </c>
      <c r="G47" s="12" t="str">
        <f t="shared" si="10"/>
        <v>47195.253</v>
      </c>
      <c r="H47" s="50">
        <f t="shared" si="11"/>
        <v>9336</v>
      </c>
      <c r="I47" s="59" t="s">
        <v>352</v>
      </c>
      <c r="J47" s="60" t="s">
        <v>353</v>
      </c>
      <c r="K47" s="59">
        <v>9336</v>
      </c>
      <c r="L47" s="59" t="s">
        <v>354</v>
      </c>
      <c r="M47" s="60" t="s">
        <v>130</v>
      </c>
      <c r="N47" s="60"/>
      <c r="O47" s="61" t="s">
        <v>251</v>
      </c>
      <c r="P47" s="61" t="s">
        <v>355</v>
      </c>
    </row>
    <row r="48" spans="1:16" ht="12.75" customHeight="1" thickBot="1">
      <c r="A48" s="50" t="str">
        <f t="shared" si="6"/>
        <v> BBS 88 </v>
      </c>
      <c r="B48" s="14" t="str">
        <f t="shared" si="7"/>
        <v>I</v>
      </c>
      <c r="C48" s="50">
        <f t="shared" si="8"/>
        <v>47320.566</v>
      </c>
      <c r="D48" s="12" t="str">
        <f t="shared" si="9"/>
        <v>vis</v>
      </c>
      <c r="E48" s="58">
        <f>VLOOKUP(C48,A!C$21:E$973,3,FALSE)</f>
        <v>9425.982860315087</v>
      </c>
      <c r="F48" s="14" t="s">
        <v>113</v>
      </c>
      <c r="G48" s="12" t="str">
        <f t="shared" si="10"/>
        <v>47320.566</v>
      </c>
      <c r="H48" s="50">
        <f t="shared" si="11"/>
        <v>9426</v>
      </c>
      <c r="I48" s="59" t="s">
        <v>356</v>
      </c>
      <c r="J48" s="60" t="s">
        <v>357</v>
      </c>
      <c r="K48" s="59">
        <v>9426</v>
      </c>
      <c r="L48" s="59" t="s">
        <v>358</v>
      </c>
      <c r="M48" s="60" t="s">
        <v>130</v>
      </c>
      <c r="N48" s="60"/>
      <c r="O48" s="61" t="s">
        <v>251</v>
      </c>
      <c r="P48" s="61" t="s">
        <v>359</v>
      </c>
    </row>
    <row r="49" spans="1:16" ht="12.75" customHeight="1" thickBot="1">
      <c r="A49" s="50" t="str">
        <f t="shared" si="6"/>
        <v> BRNO 30 </v>
      </c>
      <c r="B49" s="14" t="str">
        <f t="shared" si="7"/>
        <v>I</v>
      </c>
      <c r="C49" s="50">
        <f t="shared" si="8"/>
        <v>47380.441</v>
      </c>
      <c r="D49" s="12" t="str">
        <f t="shared" si="9"/>
        <v>vis</v>
      </c>
      <c r="E49" s="58">
        <f>VLOOKUP(C49,A!C$21:E$973,3,FALSE)</f>
        <v>9468.982886887128</v>
      </c>
      <c r="F49" s="14" t="s">
        <v>113</v>
      </c>
      <c r="G49" s="12" t="str">
        <f t="shared" si="10"/>
        <v>47380.441</v>
      </c>
      <c r="H49" s="50">
        <f t="shared" si="11"/>
        <v>9469</v>
      </c>
      <c r="I49" s="59" t="s">
        <v>360</v>
      </c>
      <c r="J49" s="60" t="s">
        <v>361</v>
      </c>
      <c r="K49" s="59">
        <v>9469</v>
      </c>
      <c r="L49" s="59" t="s">
        <v>358</v>
      </c>
      <c r="M49" s="60" t="s">
        <v>130</v>
      </c>
      <c r="N49" s="60"/>
      <c r="O49" s="61" t="s">
        <v>362</v>
      </c>
      <c r="P49" s="61" t="s">
        <v>363</v>
      </c>
    </row>
    <row r="50" spans="1:16" ht="12.75" customHeight="1" thickBot="1">
      <c r="A50" s="50" t="str">
        <f t="shared" si="6"/>
        <v> BRNO 30 </v>
      </c>
      <c r="B50" s="14" t="str">
        <f t="shared" si="7"/>
        <v>I</v>
      </c>
      <c r="C50" s="50">
        <f t="shared" si="8"/>
        <v>47380.446</v>
      </c>
      <c r="D50" s="12" t="str">
        <f t="shared" si="9"/>
        <v>vis</v>
      </c>
      <c r="E50" s="58">
        <f>VLOOKUP(C50,A!C$21:E$973,3,FALSE)</f>
        <v>9468.986477703547</v>
      </c>
      <c r="F50" s="14" t="s">
        <v>113</v>
      </c>
      <c r="G50" s="12" t="str">
        <f t="shared" si="10"/>
        <v>47380.446</v>
      </c>
      <c r="H50" s="50">
        <f t="shared" si="11"/>
        <v>9469</v>
      </c>
      <c r="I50" s="59" t="s">
        <v>364</v>
      </c>
      <c r="J50" s="60" t="s">
        <v>365</v>
      </c>
      <c r="K50" s="59">
        <v>9469</v>
      </c>
      <c r="L50" s="59" t="s">
        <v>366</v>
      </c>
      <c r="M50" s="60" t="s">
        <v>130</v>
      </c>
      <c r="N50" s="60"/>
      <c r="O50" s="61" t="s">
        <v>367</v>
      </c>
      <c r="P50" s="61" t="s">
        <v>363</v>
      </c>
    </row>
    <row r="51" spans="1:16" ht="12.75" customHeight="1" thickBot="1">
      <c r="A51" s="50" t="str">
        <f t="shared" si="6"/>
        <v> BRNO 30 </v>
      </c>
      <c r="B51" s="14" t="str">
        <f t="shared" si="7"/>
        <v>I</v>
      </c>
      <c r="C51" s="50">
        <f t="shared" si="8"/>
        <v>47380.446</v>
      </c>
      <c r="D51" s="12" t="str">
        <f t="shared" si="9"/>
        <v>vis</v>
      </c>
      <c r="E51" s="58">
        <f>VLOOKUP(C51,A!C$21:E$973,3,FALSE)</f>
        <v>9468.986477703547</v>
      </c>
      <c r="F51" s="14" t="s">
        <v>113</v>
      </c>
      <c r="G51" s="12" t="str">
        <f t="shared" si="10"/>
        <v>47380.446</v>
      </c>
      <c r="H51" s="50">
        <f t="shared" si="11"/>
        <v>9469</v>
      </c>
      <c r="I51" s="59" t="s">
        <v>364</v>
      </c>
      <c r="J51" s="60" t="s">
        <v>365</v>
      </c>
      <c r="K51" s="59">
        <v>9469</v>
      </c>
      <c r="L51" s="59" t="s">
        <v>366</v>
      </c>
      <c r="M51" s="60" t="s">
        <v>130</v>
      </c>
      <c r="N51" s="60"/>
      <c r="O51" s="61" t="s">
        <v>368</v>
      </c>
      <c r="P51" s="61" t="s">
        <v>363</v>
      </c>
    </row>
    <row r="52" spans="1:16" ht="12.75" customHeight="1" thickBot="1">
      <c r="A52" s="50" t="str">
        <f t="shared" si="6"/>
        <v> BRNO 30 </v>
      </c>
      <c r="B52" s="14" t="str">
        <f t="shared" si="7"/>
        <v>I</v>
      </c>
      <c r="C52" s="50">
        <f t="shared" si="8"/>
        <v>47380.45</v>
      </c>
      <c r="D52" s="12" t="str">
        <f t="shared" si="9"/>
        <v>vis</v>
      </c>
      <c r="E52" s="58">
        <f>VLOOKUP(C52,A!C$21:E$973,3,FALSE)</f>
        <v>9468.989350356675</v>
      </c>
      <c r="F52" s="14" t="s">
        <v>113</v>
      </c>
      <c r="G52" s="12" t="str">
        <f t="shared" si="10"/>
        <v>47380.450</v>
      </c>
      <c r="H52" s="50">
        <f t="shared" si="11"/>
        <v>9469</v>
      </c>
      <c r="I52" s="59" t="s">
        <v>369</v>
      </c>
      <c r="J52" s="60" t="s">
        <v>370</v>
      </c>
      <c r="K52" s="59">
        <v>9469</v>
      </c>
      <c r="L52" s="59" t="s">
        <v>273</v>
      </c>
      <c r="M52" s="60" t="s">
        <v>130</v>
      </c>
      <c r="N52" s="60"/>
      <c r="O52" s="61" t="s">
        <v>371</v>
      </c>
      <c r="P52" s="61" t="s">
        <v>363</v>
      </c>
    </row>
    <row r="53" spans="1:16" ht="12.75" customHeight="1" thickBot="1">
      <c r="A53" s="50" t="str">
        <f t="shared" si="6"/>
        <v> BRNO 30 </v>
      </c>
      <c r="B53" s="14" t="str">
        <f t="shared" si="7"/>
        <v>I</v>
      </c>
      <c r="C53" s="50">
        <f t="shared" si="8"/>
        <v>47380.45</v>
      </c>
      <c r="D53" s="12" t="str">
        <f t="shared" si="9"/>
        <v>vis</v>
      </c>
      <c r="E53" s="58">
        <f>VLOOKUP(C53,A!C$21:E$973,3,FALSE)</f>
        <v>9468.989350356675</v>
      </c>
      <c r="F53" s="14" t="s">
        <v>113</v>
      </c>
      <c r="G53" s="12" t="str">
        <f t="shared" si="10"/>
        <v>47380.450</v>
      </c>
      <c r="H53" s="50">
        <f t="shared" si="11"/>
        <v>9469</v>
      </c>
      <c r="I53" s="59" t="s">
        <v>369</v>
      </c>
      <c r="J53" s="60" t="s">
        <v>370</v>
      </c>
      <c r="K53" s="59">
        <v>9469</v>
      </c>
      <c r="L53" s="59" t="s">
        <v>273</v>
      </c>
      <c r="M53" s="60" t="s">
        <v>130</v>
      </c>
      <c r="N53" s="60"/>
      <c r="O53" s="61" t="s">
        <v>372</v>
      </c>
      <c r="P53" s="61" t="s">
        <v>363</v>
      </c>
    </row>
    <row r="54" spans="1:16" ht="12.75" customHeight="1" thickBot="1">
      <c r="A54" s="50" t="str">
        <f t="shared" si="6"/>
        <v> BRNO 30 </v>
      </c>
      <c r="B54" s="14" t="str">
        <f t="shared" si="7"/>
        <v>I</v>
      </c>
      <c r="C54" s="50">
        <f t="shared" si="8"/>
        <v>47380.452</v>
      </c>
      <c r="D54" s="12" t="str">
        <f t="shared" si="9"/>
        <v>vis</v>
      </c>
      <c r="E54" s="58">
        <f>VLOOKUP(C54,A!C$21:E$973,3,FALSE)</f>
        <v>9468.99078668324</v>
      </c>
      <c r="F54" s="14" t="s">
        <v>113</v>
      </c>
      <c r="G54" s="12" t="str">
        <f t="shared" si="10"/>
        <v>47380.452</v>
      </c>
      <c r="H54" s="50">
        <f t="shared" si="11"/>
        <v>9469</v>
      </c>
      <c r="I54" s="59" t="s">
        <v>373</v>
      </c>
      <c r="J54" s="60" t="s">
        <v>374</v>
      </c>
      <c r="K54" s="59">
        <v>9469</v>
      </c>
      <c r="L54" s="59" t="s">
        <v>375</v>
      </c>
      <c r="M54" s="60" t="s">
        <v>130</v>
      </c>
      <c r="N54" s="60"/>
      <c r="O54" s="61" t="s">
        <v>376</v>
      </c>
      <c r="P54" s="61" t="s">
        <v>363</v>
      </c>
    </row>
    <row r="55" spans="1:16" ht="12.75" customHeight="1" thickBot="1">
      <c r="A55" s="50" t="str">
        <f t="shared" si="6"/>
        <v> BRNO 30 </v>
      </c>
      <c r="B55" s="14" t="str">
        <f t="shared" si="7"/>
        <v>I</v>
      </c>
      <c r="C55" s="50">
        <f t="shared" si="8"/>
        <v>47380.454</v>
      </c>
      <c r="D55" s="12" t="str">
        <f t="shared" si="9"/>
        <v>vis</v>
      </c>
      <c r="E55" s="58">
        <f>VLOOKUP(C55,A!C$21:E$973,3,FALSE)</f>
        <v>9468.992223009807</v>
      </c>
      <c r="F55" s="14" t="s">
        <v>113</v>
      </c>
      <c r="G55" s="12" t="str">
        <f t="shared" si="10"/>
        <v>47380.454</v>
      </c>
      <c r="H55" s="50">
        <f t="shared" si="11"/>
        <v>9469</v>
      </c>
      <c r="I55" s="59" t="s">
        <v>377</v>
      </c>
      <c r="J55" s="60" t="s">
        <v>378</v>
      </c>
      <c r="K55" s="59">
        <v>9469</v>
      </c>
      <c r="L55" s="59" t="s">
        <v>318</v>
      </c>
      <c r="M55" s="60" t="s">
        <v>130</v>
      </c>
      <c r="N55" s="60"/>
      <c r="O55" s="61" t="s">
        <v>379</v>
      </c>
      <c r="P55" s="61" t="s">
        <v>363</v>
      </c>
    </row>
    <row r="56" spans="1:16" ht="12.75" customHeight="1" thickBot="1">
      <c r="A56" s="50" t="str">
        <f t="shared" si="6"/>
        <v> BBS 92 </v>
      </c>
      <c r="B56" s="14" t="str">
        <f t="shared" si="7"/>
        <v>I</v>
      </c>
      <c r="C56" s="50">
        <f t="shared" si="8"/>
        <v>47770.318</v>
      </c>
      <c r="D56" s="12" t="str">
        <f t="shared" si="9"/>
        <v>vis</v>
      </c>
      <c r="E56" s="58">
        <f>VLOOKUP(C56,A!C$21:E$973,3,FALSE)</f>
        <v>9748.978233189055</v>
      </c>
      <c r="F56" s="14" t="s">
        <v>113</v>
      </c>
      <c r="G56" s="12" t="str">
        <f t="shared" si="10"/>
        <v>47770.318</v>
      </c>
      <c r="H56" s="50">
        <f t="shared" si="11"/>
        <v>9749</v>
      </c>
      <c r="I56" s="59" t="s">
        <v>380</v>
      </c>
      <c r="J56" s="60" t="s">
        <v>381</v>
      </c>
      <c r="K56" s="59">
        <v>9749</v>
      </c>
      <c r="L56" s="59" t="s">
        <v>382</v>
      </c>
      <c r="M56" s="60" t="s">
        <v>130</v>
      </c>
      <c r="N56" s="60"/>
      <c r="O56" s="61" t="s">
        <v>251</v>
      </c>
      <c r="P56" s="61" t="s">
        <v>383</v>
      </c>
    </row>
    <row r="57" spans="1:16" ht="12.75" customHeight="1" thickBot="1">
      <c r="A57" s="50" t="str">
        <f t="shared" si="6"/>
        <v> BRNO 30 </v>
      </c>
      <c r="B57" s="14" t="str">
        <f t="shared" si="7"/>
        <v>I</v>
      </c>
      <c r="C57" s="50">
        <f t="shared" si="8"/>
        <v>47788.439</v>
      </c>
      <c r="D57" s="12" t="str">
        <f t="shared" si="9"/>
        <v>vis</v>
      </c>
      <c r="E57" s="58">
        <f>VLOOKUP(C57,A!C$21:E$973,3,FALSE)</f>
        <v>9761.992070041028</v>
      </c>
      <c r="F57" s="14" t="s">
        <v>113</v>
      </c>
      <c r="G57" s="12" t="str">
        <f t="shared" si="10"/>
        <v>47788.439</v>
      </c>
      <c r="H57" s="50">
        <f t="shared" si="11"/>
        <v>9762</v>
      </c>
      <c r="I57" s="59" t="s">
        <v>384</v>
      </c>
      <c r="J57" s="60" t="s">
        <v>385</v>
      </c>
      <c r="K57" s="59">
        <v>9762</v>
      </c>
      <c r="L57" s="59" t="s">
        <v>318</v>
      </c>
      <c r="M57" s="60" t="s">
        <v>130</v>
      </c>
      <c r="N57" s="60"/>
      <c r="O57" s="61" t="s">
        <v>386</v>
      </c>
      <c r="P57" s="61" t="s">
        <v>363</v>
      </c>
    </row>
    <row r="58" spans="1:16" ht="12.75" customHeight="1" thickBot="1">
      <c r="A58" s="50" t="str">
        <f t="shared" si="6"/>
        <v> BBS 96 </v>
      </c>
      <c r="B58" s="14" t="str">
        <f t="shared" si="7"/>
        <v>I</v>
      </c>
      <c r="C58" s="50">
        <f t="shared" si="8"/>
        <v>48146.309</v>
      </c>
      <c r="D58" s="12" t="str">
        <f t="shared" si="9"/>
        <v>vis</v>
      </c>
      <c r="E58" s="58">
        <f>VLOOKUP(C58,A!C$21:E$973,3,FALSE)</f>
        <v>10019.001164142683</v>
      </c>
      <c r="F58" s="14" t="s">
        <v>113</v>
      </c>
      <c r="G58" s="12" t="str">
        <f t="shared" si="10"/>
        <v>48146.309</v>
      </c>
      <c r="H58" s="50">
        <f t="shared" si="11"/>
        <v>10019</v>
      </c>
      <c r="I58" s="59" t="s">
        <v>387</v>
      </c>
      <c r="J58" s="60" t="s">
        <v>388</v>
      </c>
      <c r="K58" s="59">
        <v>10019</v>
      </c>
      <c r="L58" s="59" t="s">
        <v>211</v>
      </c>
      <c r="M58" s="60" t="s">
        <v>130</v>
      </c>
      <c r="N58" s="60"/>
      <c r="O58" s="61" t="s">
        <v>251</v>
      </c>
      <c r="P58" s="61" t="s">
        <v>389</v>
      </c>
    </row>
    <row r="59" spans="1:16" ht="12.75" customHeight="1" thickBot="1">
      <c r="A59" s="50" t="str">
        <f t="shared" si="6"/>
        <v> BBS 99 </v>
      </c>
      <c r="B59" s="14" t="str">
        <f t="shared" si="7"/>
        <v>I</v>
      </c>
      <c r="C59" s="50">
        <f t="shared" si="8"/>
        <v>48572.386</v>
      </c>
      <c r="D59" s="12" t="str">
        <f t="shared" si="9"/>
        <v>vis</v>
      </c>
      <c r="E59" s="58">
        <f>VLOOKUP(C59,A!C$21:E$973,3,FALSE)</f>
        <v>10324.994021290668</v>
      </c>
      <c r="F59" s="14" t="s">
        <v>113</v>
      </c>
      <c r="G59" s="12" t="str">
        <f t="shared" si="10"/>
        <v>48572.386</v>
      </c>
      <c r="H59" s="50">
        <f t="shared" si="11"/>
        <v>10325</v>
      </c>
      <c r="I59" s="59" t="s">
        <v>390</v>
      </c>
      <c r="J59" s="60" t="s">
        <v>391</v>
      </c>
      <c r="K59" s="59">
        <v>10325</v>
      </c>
      <c r="L59" s="59" t="s">
        <v>392</v>
      </c>
      <c r="M59" s="60" t="s">
        <v>130</v>
      </c>
      <c r="N59" s="60"/>
      <c r="O59" s="61" t="s">
        <v>251</v>
      </c>
      <c r="P59" s="61" t="s">
        <v>393</v>
      </c>
    </row>
    <row r="60" spans="1:16" ht="12.75" customHeight="1" thickBot="1">
      <c r="A60" s="50" t="str">
        <f t="shared" si="6"/>
        <v> BBS 101 </v>
      </c>
      <c r="B60" s="14" t="str">
        <f t="shared" si="7"/>
        <v>I</v>
      </c>
      <c r="C60" s="50">
        <f t="shared" si="8"/>
        <v>48803.531</v>
      </c>
      <c r="D60" s="12" t="str">
        <f t="shared" si="9"/>
        <v>vis</v>
      </c>
      <c r="E60" s="58">
        <f>VLOOKUP(C60,A!C$21:E$973,3,FALSE)</f>
        <v>10490.993873349034</v>
      </c>
      <c r="F60" s="14" t="s">
        <v>113</v>
      </c>
      <c r="G60" s="12" t="str">
        <f t="shared" si="10"/>
        <v>48803.531</v>
      </c>
      <c r="H60" s="50">
        <f t="shared" si="11"/>
        <v>10491</v>
      </c>
      <c r="I60" s="59" t="s">
        <v>394</v>
      </c>
      <c r="J60" s="60" t="s">
        <v>395</v>
      </c>
      <c r="K60" s="59">
        <v>10491</v>
      </c>
      <c r="L60" s="59" t="s">
        <v>289</v>
      </c>
      <c r="M60" s="60" t="s">
        <v>130</v>
      </c>
      <c r="N60" s="60"/>
      <c r="O60" s="61" t="s">
        <v>251</v>
      </c>
      <c r="P60" s="61" t="s">
        <v>396</v>
      </c>
    </row>
    <row r="61" spans="1:16" ht="12.75" customHeight="1" thickBot="1">
      <c r="A61" s="50" t="str">
        <f t="shared" si="6"/>
        <v> BBS 104 </v>
      </c>
      <c r="B61" s="14" t="str">
        <f t="shared" si="7"/>
        <v>I</v>
      </c>
      <c r="C61" s="50">
        <f t="shared" si="8"/>
        <v>49211.519</v>
      </c>
      <c r="D61" s="12" t="str">
        <f t="shared" si="9"/>
        <v>vis</v>
      </c>
      <c r="E61" s="58">
        <f>VLOOKUP(C61,A!C$21:E$973,3,FALSE)</f>
        <v>10783.995874870103</v>
      </c>
      <c r="F61" s="14" t="s">
        <v>113</v>
      </c>
      <c r="G61" s="12" t="str">
        <f t="shared" si="10"/>
        <v>49211.519</v>
      </c>
      <c r="H61" s="50">
        <f t="shared" si="11"/>
        <v>10784</v>
      </c>
      <c r="I61" s="59" t="s">
        <v>397</v>
      </c>
      <c r="J61" s="60" t="s">
        <v>398</v>
      </c>
      <c r="K61" s="59">
        <v>10784</v>
      </c>
      <c r="L61" s="59" t="s">
        <v>295</v>
      </c>
      <c r="M61" s="60" t="s">
        <v>130</v>
      </c>
      <c r="N61" s="60"/>
      <c r="O61" s="61" t="s">
        <v>251</v>
      </c>
      <c r="P61" s="61" t="s">
        <v>399</v>
      </c>
    </row>
    <row r="62" spans="1:16" ht="12.75" customHeight="1" thickBot="1">
      <c r="A62" s="50" t="str">
        <f t="shared" si="6"/>
        <v> BBS 107 </v>
      </c>
      <c r="B62" s="14" t="str">
        <f t="shared" si="7"/>
        <v>I</v>
      </c>
      <c r="C62" s="50">
        <f t="shared" si="8"/>
        <v>49516.469</v>
      </c>
      <c r="D62" s="12" t="str">
        <f t="shared" si="9"/>
        <v>vis</v>
      </c>
      <c r="E62" s="58">
        <f>VLOOKUP(C62,A!C$21:E$973,3,FALSE)</f>
        <v>11002.999768033258</v>
      </c>
      <c r="F62" s="14" t="s">
        <v>113</v>
      </c>
      <c r="G62" s="12" t="str">
        <f t="shared" si="10"/>
        <v>49516.469</v>
      </c>
      <c r="H62" s="50">
        <f t="shared" si="11"/>
        <v>11003</v>
      </c>
      <c r="I62" s="59" t="s">
        <v>400</v>
      </c>
      <c r="J62" s="60" t="s">
        <v>401</v>
      </c>
      <c r="K62" s="59">
        <v>11003</v>
      </c>
      <c r="L62" s="59" t="s">
        <v>402</v>
      </c>
      <c r="M62" s="60" t="s">
        <v>130</v>
      </c>
      <c r="N62" s="60"/>
      <c r="O62" s="61" t="s">
        <v>251</v>
      </c>
      <c r="P62" s="61" t="s">
        <v>403</v>
      </c>
    </row>
    <row r="63" spans="1:16" ht="12.75" customHeight="1" thickBot="1">
      <c r="A63" s="50" t="str">
        <f t="shared" si="6"/>
        <v> BBS 108 </v>
      </c>
      <c r="B63" s="14" t="str">
        <f t="shared" si="7"/>
        <v>I</v>
      </c>
      <c r="C63" s="50">
        <f t="shared" si="8"/>
        <v>49686.333</v>
      </c>
      <c r="D63" s="12" t="str">
        <f t="shared" si="9"/>
        <v>vis</v>
      </c>
      <c r="E63" s="58">
        <f>VLOOKUP(C63,A!C$21:E$973,3,FALSE)</f>
        <v>11124.989855943626</v>
      </c>
      <c r="F63" s="14" t="s">
        <v>113</v>
      </c>
      <c r="G63" s="12" t="str">
        <f t="shared" si="10"/>
        <v>49686.333</v>
      </c>
      <c r="H63" s="50">
        <f t="shared" si="11"/>
        <v>11125</v>
      </c>
      <c r="I63" s="59" t="s">
        <v>404</v>
      </c>
      <c r="J63" s="60" t="s">
        <v>405</v>
      </c>
      <c r="K63" s="59">
        <v>11125</v>
      </c>
      <c r="L63" s="59" t="s">
        <v>302</v>
      </c>
      <c r="M63" s="60" t="s">
        <v>130</v>
      </c>
      <c r="N63" s="60"/>
      <c r="O63" s="61" t="s">
        <v>251</v>
      </c>
      <c r="P63" s="61" t="s">
        <v>406</v>
      </c>
    </row>
    <row r="64" spans="1:16" ht="12.75" customHeight="1" thickBot="1">
      <c r="A64" s="50" t="str">
        <f t="shared" si="6"/>
        <v> BBS 113 </v>
      </c>
      <c r="B64" s="14" t="str">
        <f t="shared" si="7"/>
        <v>I</v>
      </c>
      <c r="C64" s="50">
        <f t="shared" si="8"/>
        <v>50311.542</v>
      </c>
      <c r="D64" s="12" t="str">
        <f t="shared" si="9"/>
        <v>vis</v>
      </c>
      <c r="E64" s="58">
        <f>VLOOKUP(C64,A!C$21:E$973,3,FALSE)</f>
        <v>11573.992003970008</v>
      </c>
      <c r="F64" s="14" t="s">
        <v>113</v>
      </c>
      <c r="G64" s="12" t="str">
        <f t="shared" si="10"/>
        <v>50311.542</v>
      </c>
      <c r="H64" s="50">
        <f t="shared" si="11"/>
        <v>11574</v>
      </c>
      <c r="I64" s="59" t="s">
        <v>407</v>
      </c>
      <c r="J64" s="60" t="s">
        <v>408</v>
      </c>
      <c r="K64" s="59">
        <v>11574</v>
      </c>
      <c r="L64" s="59" t="s">
        <v>318</v>
      </c>
      <c r="M64" s="60" t="s">
        <v>130</v>
      </c>
      <c r="N64" s="60"/>
      <c r="O64" s="61" t="s">
        <v>251</v>
      </c>
      <c r="P64" s="61" t="s">
        <v>409</v>
      </c>
    </row>
    <row r="65" spans="1:16" ht="12.75" customHeight="1" thickBot="1">
      <c r="A65" s="50" t="str">
        <f t="shared" si="6"/>
        <v> BBS 116 </v>
      </c>
      <c r="B65" s="14" t="str">
        <f t="shared" si="7"/>
        <v>I</v>
      </c>
      <c r="C65" s="50">
        <f t="shared" si="8"/>
        <v>50715.346</v>
      </c>
      <c r="D65" s="12" t="str">
        <f t="shared" si="9"/>
        <v>vis</v>
      </c>
      <c r="E65" s="58">
        <f>VLOOKUP(C65,A!C$21:E$973,3,FALSE)</f>
        <v>11863.989210314834</v>
      </c>
      <c r="F65" s="14" t="s">
        <v>113</v>
      </c>
      <c r="G65" s="12" t="str">
        <f t="shared" si="10"/>
        <v>50715.346</v>
      </c>
      <c r="H65" s="50">
        <f t="shared" si="11"/>
        <v>11864</v>
      </c>
      <c r="I65" s="59" t="s">
        <v>410</v>
      </c>
      <c r="J65" s="60" t="s">
        <v>411</v>
      </c>
      <c r="K65" s="59">
        <v>11864</v>
      </c>
      <c r="L65" s="59" t="s">
        <v>273</v>
      </c>
      <c r="M65" s="60" t="s">
        <v>130</v>
      </c>
      <c r="N65" s="60"/>
      <c r="O65" s="61" t="s">
        <v>251</v>
      </c>
      <c r="P65" s="61" t="s">
        <v>412</v>
      </c>
    </row>
    <row r="66" spans="1:16" ht="12.75" customHeight="1" thickBot="1">
      <c r="A66" s="50" t="str">
        <f t="shared" si="6"/>
        <v> BBS 116 </v>
      </c>
      <c r="B66" s="14" t="str">
        <f t="shared" si="7"/>
        <v>I</v>
      </c>
      <c r="C66" s="50">
        <f t="shared" si="8"/>
        <v>50754.34</v>
      </c>
      <c r="D66" s="12" t="str">
        <f t="shared" si="9"/>
        <v>vis</v>
      </c>
      <c r="E66" s="58">
        <f>VLOOKUP(C66,A!C$21:E$973,3,FALSE)</f>
        <v>11891.99326937371</v>
      </c>
      <c r="F66" s="14" t="s">
        <v>113</v>
      </c>
      <c r="G66" s="12" t="str">
        <f t="shared" si="10"/>
        <v>50754.340</v>
      </c>
      <c r="H66" s="50">
        <f t="shared" si="11"/>
        <v>11892</v>
      </c>
      <c r="I66" s="59" t="s">
        <v>413</v>
      </c>
      <c r="J66" s="60" t="s">
        <v>414</v>
      </c>
      <c r="K66" s="59">
        <v>11892</v>
      </c>
      <c r="L66" s="59" t="s">
        <v>289</v>
      </c>
      <c r="M66" s="60" t="s">
        <v>130</v>
      </c>
      <c r="N66" s="60"/>
      <c r="O66" s="61" t="s">
        <v>415</v>
      </c>
      <c r="P66" s="61" t="s">
        <v>412</v>
      </c>
    </row>
    <row r="67" spans="1:16" ht="12.75" customHeight="1" thickBot="1">
      <c r="A67" s="50" t="str">
        <f t="shared" si="6"/>
        <v> BBS 118 </v>
      </c>
      <c r="B67" s="14" t="str">
        <f t="shared" si="7"/>
        <v>I</v>
      </c>
      <c r="C67" s="50">
        <f t="shared" si="8"/>
        <v>51049.532</v>
      </c>
      <c r="D67" s="12" t="str">
        <f t="shared" si="9"/>
        <v>vis</v>
      </c>
      <c r="E67" s="58">
        <f>VLOOKUP(C67,A!C$21:E$973,3,FALSE)</f>
        <v>12103.98932522096</v>
      </c>
      <c r="F67" s="14" t="s">
        <v>113</v>
      </c>
      <c r="G67" s="12" t="str">
        <f t="shared" si="10"/>
        <v>51049.532</v>
      </c>
      <c r="H67" s="50">
        <f t="shared" si="11"/>
        <v>12104</v>
      </c>
      <c r="I67" s="59" t="s">
        <v>416</v>
      </c>
      <c r="J67" s="60" t="s">
        <v>417</v>
      </c>
      <c r="K67" s="59">
        <v>12104</v>
      </c>
      <c r="L67" s="59" t="s">
        <v>273</v>
      </c>
      <c r="M67" s="60" t="s">
        <v>130</v>
      </c>
      <c r="N67" s="60"/>
      <c r="O67" s="61" t="s">
        <v>251</v>
      </c>
      <c r="P67" s="61" t="s">
        <v>418</v>
      </c>
    </row>
    <row r="68" spans="1:16" ht="12.75" customHeight="1" thickBot="1">
      <c r="A68" s="50" t="str">
        <f t="shared" si="6"/>
        <v>BAVM 152 </v>
      </c>
      <c r="B68" s="14" t="str">
        <f t="shared" si="7"/>
        <v>I</v>
      </c>
      <c r="C68" s="50">
        <f t="shared" si="8"/>
        <v>51833.4706</v>
      </c>
      <c r="D68" s="12" t="str">
        <f t="shared" si="9"/>
        <v>vis</v>
      </c>
      <c r="E68" s="58">
        <f>VLOOKUP(C68,A!C$21:E$973,3,FALSE)</f>
        <v>12666.985243899024</v>
      </c>
      <c r="F68" s="14" t="s">
        <v>113</v>
      </c>
      <c r="G68" s="12" t="str">
        <f t="shared" si="10"/>
        <v>51833.4706</v>
      </c>
      <c r="H68" s="50">
        <f t="shared" si="11"/>
        <v>12667</v>
      </c>
      <c r="I68" s="59" t="s">
        <v>423</v>
      </c>
      <c r="J68" s="60" t="s">
        <v>424</v>
      </c>
      <c r="K68" s="59">
        <v>12667</v>
      </c>
      <c r="L68" s="59" t="s">
        <v>425</v>
      </c>
      <c r="M68" s="60" t="s">
        <v>426</v>
      </c>
      <c r="N68" s="60" t="s">
        <v>427</v>
      </c>
      <c r="O68" s="61" t="s">
        <v>428</v>
      </c>
      <c r="P68" s="62" t="s">
        <v>429</v>
      </c>
    </row>
    <row r="69" spans="1:16" ht="12.75" customHeight="1" thickBot="1">
      <c r="A69" s="50" t="str">
        <f t="shared" si="6"/>
        <v>OEJV 0074 </v>
      </c>
      <c r="B69" s="14" t="str">
        <f t="shared" si="7"/>
        <v>I</v>
      </c>
      <c r="C69" s="50">
        <f t="shared" si="8"/>
        <v>52195.5075</v>
      </c>
      <c r="D69" s="12" t="str">
        <f t="shared" si="9"/>
        <v>vis</v>
      </c>
      <c r="E69" s="58">
        <f>VLOOKUP(C69,A!C$21:E$973,3,FALSE)</f>
        <v>12926.986852584778</v>
      </c>
      <c r="F69" s="14" t="s">
        <v>113</v>
      </c>
      <c r="G69" s="12" t="str">
        <f t="shared" si="10"/>
        <v>52195.50750</v>
      </c>
      <c r="H69" s="50">
        <f t="shared" si="11"/>
        <v>12927</v>
      </c>
      <c r="I69" s="59" t="s">
        <v>435</v>
      </c>
      <c r="J69" s="60" t="s">
        <v>436</v>
      </c>
      <c r="K69" s="59">
        <v>12927</v>
      </c>
      <c r="L69" s="59" t="s">
        <v>437</v>
      </c>
      <c r="M69" s="60" t="s">
        <v>438</v>
      </c>
      <c r="N69" s="60" t="s">
        <v>427</v>
      </c>
      <c r="O69" s="61" t="s">
        <v>439</v>
      </c>
      <c r="P69" s="62" t="s">
        <v>440</v>
      </c>
    </row>
    <row r="70" spans="1:16" ht="12.75" customHeight="1" thickBot="1">
      <c r="A70" s="50" t="str">
        <f t="shared" si="6"/>
        <v>BAVM 172 </v>
      </c>
      <c r="B70" s="14" t="str">
        <f t="shared" si="7"/>
        <v>I</v>
      </c>
      <c r="C70" s="50">
        <f t="shared" si="8"/>
        <v>52876.4103</v>
      </c>
      <c r="D70" s="12" t="str">
        <f t="shared" si="9"/>
        <v>vis</v>
      </c>
      <c r="E70" s="58">
        <f>VLOOKUP(C70,A!C$21:E$973,3,FALSE)</f>
        <v>13415.986242864154</v>
      </c>
      <c r="F70" s="14" t="s">
        <v>113</v>
      </c>
      <c r="G70" s="12" t="str">
        <f t="shared" si="10"/>
        <v>52876.4103</v>
      </c>
      <c r="H70" s="50">
        <f t="shared" si="11"/>
        <v>13416</v>
      </c>
      <c r="I70" s="59" t="s">
        <v>441</v>
      </c>
      <c r="J70" s="60" t="s">
        <v>442</v>
      </c>
      <c r="K70" s="59">
        <v>13416</v>
      </c>
      <c r="L70" s="59" t="s">
        <v>443</v>
      </c>
      <c r="M70" s="60" t="s">
        <v>426</v>
      </c>
      <c r="N70" s="60" t="s">
        <v>444</v>
      </c>
      <c r="O70" s="61" t="s">
        <v>445</v>
      </c>
      <c r="P70" s="62" t="s">
        <v>446</v>
      </c>
    </row>
    <row r="71" spans="1:16" ht="12.75" customHeight="1" thickBot="1">
      <c r="A71" s="50" t="str">
        <f t="shared" si="6"/>
        <v>IBVS 5583 </v>
      </c>
      <c r="B71" s="14" t="str">
        <f t="shared" si="7"/>
        <v>I</v>
      </c>
      <c r="C71" s="50">
        <f t="shared" si="8"/>
        <v>52901.4751</v>
      </c>
      <c r="D71" s="12" t="str">
        <f t="shared" si="9"/>
        <v>vis</v>
      </c>
      <c r="E71" s="58">
        <f>VLOOKUP(C71,A!C$21:E$973,3,FALSE)</f>
        <v>13433.986861920903</v>
      </c>
      <c r="F71" s="14" t="s">
        <v>113</v>
      </c>
      <c r="G71" s="12" t="str">
        <f t="shared" si="10"/>
        <v>52901.4751</v>
      </c>
      <c r="H71" s="50">
        <f t="shared" si="11"/>
        <v>13434</v>
      </c>
      <c r="I71" s="59" t="s">
        <v>447</v>
      </c>
      <c r="J71" s="60" t="s">
        <v>448</v>
      </c>
      <c r="K71" s="59" t="s">
        <v>449</v>
      </c>
      <c r="L71" s="59" t="s">
        <v>450</v>
      </c>
      <c r="M71" s="60" t="s">
        <v>426</v>
      </c>
      <c r="N71" s="60" t="s">
        <v>433</v>
      </c>
      <c r="O71" s="61" t="s">
        <v>451</v>
      </c>
      <c r="P71" s="62" t="s">
        <v>452</v>
      </c>
    </row>
    <row r="72" spans="1:16" ht="12.75" customHeight="1" thickBot="1">
      <c r="A72" s="50" t="str">
        <f t="shared" si="6"/>
        <v>IBVS 5741 </v>
      </c>
      <c r="B72" s="14" t="str">
        <f t="shared" si="7"/>
        <v>I</v>
      </c>
      <c r="C72" s="50">
        <f t="shared" si="8"/>
        <v>53259.3324</v>
      </c>
      <c r="D72" s="12" t="str">
        <f t="shared" si="9"/>
        <v>vis</v>
      </c>
      <c r="E72" s="58">
        <f>VLOOKUP(C72,A!C$21:E$973,3,FALSE)</f>
        <v>13690.986835348858</v>
      </c>
      <c r="F72" s="14" t="s">
        <v>113</v>
      </c>
      <c r="G72" s="12" t="str">
        <f t="shared" si="10"/>
        <v>53259.3324</v>
      </c>
      <c r="H72" s="50">
        <f t="shared" si="11"/>
        <v>13691</v>
      </c>
      <c r="I72" s="59" t="s">
        <v>458</v>
      </c>
      <c r="J72" s="60" t="s">
        <v>459</v>
      </c>
      <c r="K72" s="59" t="s">
        <v>460</v>
      </c>
      <c r="L72" s="59" t="s">
        <v>450</v>
      </c>
      <c r="M72" s="60" t="s">
        <v>426</v>
      </c>
      <c r="N72" s="60" t="s">
        <v>433</v>
      </c>
      <c r="O72" s="61" t="s">
        <v>461</v>
      </c>
      <c r="P72" s="62" t="s">
        <v>462</v>
      </c>
    </row>
    <row r="73" spans="1:16" ht="12.75" customHeight="1" thickBot="1">
      <c r="A73" s="50" t="str">
        <f t="shared" si="6"/>
        <v>IBVS 5684 </v>
      </c>
      <c r="B73" s="14" t="str">
        <f t="shared" si="7"/>
        <v>I</v>
      </c>
      <c r="C73" s="50">
        <f t="shared" si="8"/>
        <v>53660.3536</v>
      </c>
      <c r="D73" s="12" t="str">
        <f t="shared" si="9"/>
        <v>vis</v>
      </c>
      <c r="E73" s="58">
        <f>VLOOKUP(C73,A!C$21:E$973,3,FALSE)</f>
        <v>13978.985536909644</v>
      </c>
      <c r="F73" s="14" t="s">
        <v>113</v>
      </c>
      <c r="G73" s="12" t="str">
        <f t="shared" si="10"/>
        <v>53660.3536</v>
      </c>
      <c r="H73" s="50">
        <f t="shared" si="11"/>
        <v>13979</v>
      </c>
      <c r="I73" s="59" t="s">
        <v>463</v>
      </c>
      <c r="J73" s="60" t="s">
        <v>464</v>
      </c>
      <c r="K73" s="59" t="s">
        <v>465</v>
      </c>
      <c r="L73" s="59" t="s">
        <v>466</v>
      </c>
      <c r="M73" s="60" t="s">
        <v>426</v>
      </c>
      <c r="N73" s="60" t="s">
        <v>433</v>
      </c>
      <c r="O73" s="61" t="s">
        <v>467</v>
      </c>
      <c r="P73" s="62" t="s">
        <v>468</v>
      </c>
    </row>
    <row r="74" spans="1:16" ht="12.75" customHeight="1" thickBot="1">
      <c r="A74" s="50" t="str">
        <f t="shared" si="6"/>
        <v>IBVS 5753 </v>
      </c>
      <c r="B74" s="14" t="str">
        <f t="shared" si="7"/>
        <v>I</v>
      </c>
      <c r="C74" s="50">
        <f t="shared" si="8"/>
        <v>53745.2926</v>
      </c>
      <c r="D74" s="12" t="str">
        <f t="shared" si="9"/>
        <v>vis</v>
      </c>
      <c r="E74" s="58">
        <f>VLOOKUP(C74,A!C$21:E$973,3,FALSE)</f>
        <v>14039.985608007808</v>
      </c>
      <c r="F74" s="14" t="s">
        <v>113</v>
      </c>
      <c r="G74" s="12" t="str">
        <f t="shared" si="10"/>
        <v>53745.2926</v>
      </c>
      <c r="H74" s="50">
        <f t="shared" si="11"/>
        <v>14040</v>
      </c>
      <c r="I74" s="59" t="s">
        <v>469</v>
      </c>
      <c r="J74" s="60" t="s">
        <v>470</v>
      </c>
      <c r="K74" s="59" t="s">
        <v>471</v>
      </c>
      <c r="L74" s="59" t="s">
        <v>472</v>
      </c>
      <c r="M74" s="60" t="s">
        <v>426</v>
      </c>
      <c r="N74" s="60" t="s">
        <v>433</v>
      </c>
      <c r="O74" s="61" t="s">
        <v>467</v>
      </c>
      <c r="P74" s="62" t="s">
        <v>473</v>
      </c>
    </row>
    <row r="75" spans="1:16" ht="12.75" customHeight="1" thickBot="1">
      <c r="A75" s="50" t="str">
        <f aca="true" t="shared" si="12" ref="A75:A106">P75</f>
        <v>IBVS 6007 </v>
      </c>
      <c r="B75" s="14" t="str">
        <f aca="true" t="shared" si="13" ref="B75:B106">IF(H75=INT(H75),"I","II")</f>
        <v>I</v>
      </c>
      <c r="C75" s="50">
        <f aca="true" t="shared" si="14" ref="C75:C106">1*G75</f>
        <v>54298.08919</v>
      </c>
      <c r="D75" s="12" t="str">
        <f aca="true" t="shared" si="15" ref="D75:D106">VLOOKUP(F75,I$1:J$5,2,FALSE)</f>
        <v>vis</v>
      </c>
      <c r="E75" s="58">
        <f>VLOOKUP(C75,A!C$21:E$973,3,FALSE)</f>
        <v>14436.983821935723</v>
      </c>
      <c r="F75" s="14" t="s">
        <v>113</v>
      </c>
      <c r="G75" s="12" t="str">
        <f aca="true" t="shared" si="16" ref="G75:G106">MID(I75,3,LEN(I75)-3)</f>
        <v>54298.08919</v>
      </c>
      <c r="H75" s="50">
        <f aca="true" t="shared" si="17" ref="H75:H106">1*K75</f>
        <v>14437</v>
      </c>
      <c r="I75" s="59" t="s">
        <v>474</v>
      </c>
      <c r="J75" s="60" t="s">
        <v>475</v>
      </c>
      <c r="K75" s="59" t="s">
        <v>476</v>
      </c>
      <c r="L75" s="59" t="s">
        <v>477</v>
      </c>
      <c r="M75" s="60" t="s">
        <v>438</v>
      </c>
      <c r="N75" s="60" t="s">
        <v>106</v>
      </c>
      <c r="O75" s="61" t="s">
        <v>478</v>
      </c>
      <c r="P75" s="62" t="s">
        <v>479</v>
      </c>
    </row>
    <row r="76" spans="1:16" ht="12.75" customHeight="1" thickBot="1">
      <c r="A76" s="50" t="str">
        <f t="shared" si="12"/>
        <v>IBVS 6007 </v>
      </c>
      <c r="B76" s="14" t="str">
        <f t="shared" si="13"/>
        <v>I</v>
      </c>
      <c r="C76" s="50">
        <f t="shared" si="14"/>
        <v>54338.46793</v>
      </c>
      <c r="D76" s="12" t="str">
        <f t="shared" si="15"/>
        <v>vis</v>
      </c>
      <c r="E76" s="58">
        <f>VLOOKUP(C76,A!C$21:E$973,3,FALSE)</f>
        <v>14465.982350419155</v>
      </c>
      <c r="F76" s="14" t="s">
        <v>113</v>
      </c>
      <c r="G76" s="12" t="str">
        <f t="shared" si="16"/>
        <v>54338.46793</v>
      </c>
      <c r="H76" s="50">
        <f t="shared" si="17"/>
        <v>14466</v>
      </c>
      <c r="I76" s="59" t="s">
        <v>480</v>
      </c>
      <c r="J76" s="60" t="s">
        <v>481</v>
      </c>
      <c r="K76" s="59" t="s">
        <v>482</v>
      </c>
      <c r="L76" s="59" t="s">
        <v>483</v>
      </c>
      <c r="M76" s="60" t="s">
        <v>438</v>
      </c>
      <c r="N76" s="60" t="s">
        <v>106</v>
      </c>
      <c r="O76" s="61" t="s">
        <v>478</v>
      </c>
      <c r="P76" s="62" t="s">
        <v>479</v>
      </c>
    </row>
    <row r="77" spans="1:16" ht="12.75" customHeight="1" thickBot="1">
      <c r="A77" s="50" t="str">
        <f t="shared" si="12"/>
        <v>IBVS 5835 </v>
      </c>
      <c r="B77" s="14" t="str">
        <f t="shared" si="13"/>
        <v>I</v>
      </c>
      <c r="C77" s="50">
        <f t="shared" si="14"/>
        <v>54366.3163</v>
      </c>
      <c r="D77" s="12" t="str">
        <f t="shared" si="15"/>
        <v>vis</v>
      </c>
      <c r="E77" s="58">
        <f>VLOOKUP(C77,A!C$21:E$973,3,FALSE)</f>
        <v>14485.982027245678</v>
      </c>
      <c r="F77" s="14" t="s">
        <v>113</v>
      </c>
      <c r="G77" s="12" t="str">
        <f t="shared" si="16"/>
        <v>54366.3163</v>
      </c>
      <c r="H77" s="50">
        <f t="shared" si="17"/>
        <v>14486</v>
      </c>
      <c r="I77" s="59" t="s">
        <v>484</v>
      </c>
      <c r="J77" s="60" t="s">
        <v>485</v>
      </c>
      <c r="K77" s="59" t="s">
        <v>486</v>
      </c>
      <c r="L77" s="59" t="s">
        <v>487</v>
      </c>
      <c r="M77" s="60" t="s">
        <v>438</v>
      </c>
      <c r="N77" s="60" t="s">
        <v>427</v>
      </c>
      <c r="O77" s="61" t="s">
        <v>488</v>
      </c>
      <c r="P77" s="62" t="s">
        <v>489</v>
      </c>
    </row>
    <row r="78" spans="1:16" ht="12.75" customHeight="1" thickBot="1">
      <c r="A78" s="50" t="str">
        <f t="shared" si="12"/>
        <v>BAVM 215 </v>
      </c>
      <c r="B78" s="14" t="str">
        <f t="shared" si="13"/>
        <v>I</v>
      </c>
      <c r="C78" s="50">
        <f t="shared" si="14"/>
        <v>54718.6028</v>
      </c>
      <c r="D78" s="12" t="str">
        <f t="shared" si="15"/>
        <v>vis</v>
      </c>
      <c r="E78" s="58">
        <f>VLOOKUP(C78,A!C$21:E$973,3,FALSE)</f>
        <v>14738.981256656476</v>
      </c>
      <c r="F78" s="14" t="s">
        <v>113</v>
      </c>
      <c r="G78" s="12" t="str">
        <f t="shared" si="16"/>
        <v>54718.6028</v>
      </c>
      <c r="H78" s="50">
        <f t="shared" si="17"/>
        <v>14739</v>
      </c>
      <c r="I78" s="59" t="s">
        <v>503</v>
      </c>
      <c r="J78" s="60" t="s">
        <v>504</v>
      </c>
      <c r="K78" s="59" t="s">
        <v>505</v>
      </c>
      <c r="L78" s="59" t="s">
        <v>498</v>
      </c>
      <c r="M78" s="60" t="s">
        <v>438</v>
      </c>
      <c r="N78" s="60" t="s">
        <v>444</v>
      </c>
      <c r="O78" s="61" t="s">
        <v>445</v>
      </c>
      <c r="P78" s="62" t="s">
        <v>506</v>
      </c>
    </row>
    <row r="79" spans="1:16" ht="12.75" customHeight="1" thickBot="1">
      <c r="A79" s="50" t="str">
        <f t="shared" si="12"/>
        <v>IBVS 5933 </v>
      </c>
      <c r="B79" s="14" t="str">
        <f t="shared" si="13"/>
        <v>I</v>
      </c>
      <c r="C79" s="50">
        <f t="shared" si="14"/>
        <v>54746.4515</v>
      </c>
      <c r="D79" s="12" t="str">
        <f t="shared" si="15"/>
        <v>vis</v>
      </c>
      <c r="E79" s="58">
        <f>VLOOKUP(C79,A!C$21:E$973,3,FALSE)</f>
        <v>14758.981170476884</v>
      </c>
      <c r="F79" s="14" t="s">
        <v>113</v>
      </c>
      <c r="G79" s="12" t="str">
        <f t="shared" si="16"/>
        <v>54746.4515</v>
      </c>
      <c r="H79" s="50">
        <f t="shared" si="17"/>
        <v>14759</v>
      </c>
      <c r="I79" s="59" t="s">
        <v>507</v>
      </c>
      <c r="J79" s="60" t="s">
        <v>508</v>
      </c>
      <c r="K79" s="59" t="s">
        <v>509</v>
      </c>
      <c r="L79" s="59" t="s">
        <v>510</v>
      </c>
      <c r="M79" s="60" t="s">
        <v>438</v>
      </c>
      <c r="N79" s="60" t="s">
        <v>113</v>
      </c>
      <c r="O79" s="61" t="s">
        <v>511</v>
      </c>
      <c r="P79" s="62" t="s">
        <v>512</v>
      </c>
    </row>
    <row r="80" spans="1:16" ht="12.75" customHeight="1" thickBot="1">
      <c r="A80" s="50" t="str">
        <f t="shared" si="12"/>
        <v>IBVS 5958 </v>
      </c>
      <c r="B80" s="14" t="str">
        <f t="shared" si="13"/>
        <v>II</v>
      </c>
      <c r="C80" s="50">
        <f t="shared" si="14"/>
        <v>55404.3869</v>
      </c>
      <c r="D80" s="12" t="str">
        <f t="shared" si="15"/>
        <v>vis</v>
      </c>
      <c r="E80" s="58">
        <f>VLOOKUP(C80,A!C$21:E$973,3,FALSE)</f>
        <v>15231.486217369353</v>
      </c>
      <c r="F80" s="14" t="s">
        <v>113</v>
      </c>
      <c r="G80" s="12" t="str">
        <f t="shared" si="16"/>
        <v>55404.3869</v>
      </c>
      <c r="H80" s="50">
        <f t="shared" si="17"/>
        <v>15231.5</v>
      </c>
      <c r="I80" s="59" t="s">
        <v>526</v>
      </c>
      <c r="J80" s="60" t="s">
        <v>527</v>
      </c>
      <c r="K80" s="59" t="s">
        <v>528</v>
      </c>
      <c r="L80" s="59" t="s">
        <v>443</v>
      </c>
      <c r="M80" s="60" t="s">
        <v>438</v>
      </c>
      <c r="N80" s="60" t="s">
        <v>27</v>
      </c>
      <c r="O80" s="61" t="s">
        <v>529</v>
      </c>
      <c r="P80" s="62" t="s">
        <v>530</v>
      </c>
    </row>
    <row r="81" spans="1:16" ht="12.75" customHeight="1" thickBot="1">
      <c r="A81" s="50" t="str">
        <f t="shared" si="12"/>
        <v>IBVS 5958 </v>
      </c>
      <c r="B81" s="14" t="str">
        <f t="shared" si="13"/>
        <v>I</v>
      </c>
      <c r="C81" s="50">
        <f t="shared" si="14"/>
        <v>55406.4674</v>
      </c>
      <c r="D81" s="12" t="str">
        <f t="shared" si="15"/>
        <v>vis</v>
      </c>
      <c r="E81" s="58">
        <f>VLOOKUP(C81,A!C$21:E$973,3,FALSE)</f>
        <v>15232.98035607972</v>
      </c>
      <c r="F81" s="14" t="s">
        <v>113</v>
      </c>
      <c r="G81" s="12" t="str">
        <f t="shared" si="16"/>
        <v>55406.4674</v>
      </c>
      <c r="H81" s="50">
        <f t="shared" si="17"/>
        <v>15233</v>
      </c>
      <c r="I81" s="59" t="s">
        <v>531</v>
      </c>
      <c r="J81" s="60" t="s">
        <v>532</v>
      </c>
      <c r="K81" s="59" t="s">
        <v>533</v>
      </c>
      <c r="L81" s="59" t="s">
        <v>534</v>
      </c>
      <c r="M81" s="60" t="s">
        <v>438</v>
      </c>
      <c r="N81" s="60" t="s">
        <v>27</v>
      </c>
      <c r="O81" s="61" t="s">
        <v>529</v>
      </c>
      <c r="P81" s="62" t="s">
        <v>530</v>
      </c>
    </row>
    <row r="82" spans="1:16" ht="12.75" customHeight="1" thickBot="1">
      <c r="A82" s="50" t="str">
        <f t="shared" si="12"/>
        <v>IBVS 5958 </v>
      </c>
      <c r="B82" s="14" t="str">
        <f t="shared" si="13"/>
        <v>II</v>
      </c>
      <c r="C82" s="50">
        <f t="shared" si="14"/>
        <v>55436.4096</v>
      </c>
      <c r="D82" s="12" t="str">
        <f t="shared" si="15"/>
        <v>vis</v>
      </c>
      <c r="E82" s="58">
        <f>VLOOKUP(C82,A!C$21:E$973,3,FALSE)</f>
        <v>15254.48374473317</v>
      </c>
      <c r="F82" s="14" t="s">
        <v>113</v>
      </c>
      <c r="G82" s="12" t="str">
        <f t="shared" si="16"/>
        <v>55436.4096</v>
      </c>
      <c r="H82" s="50">
        <f t="shared" si="17"/>
        <v>15254.5</v>
      </c>
      <c r="I82" s="59" t="s">
        <v>535</v>
      </c>
      <c r="J82" s="60" t="s">
        <v>536</v>
      </c>
      <c r="K82" s="59" t="s">
        <v>537</v>
      </c>
      <c r="L82" s="59" t="s">
        <v>538</v>
      </c>
      <c r="M82" s="60" t="s">
        <v>438</v>
      </c>
      <c r="N82" s="60" t="s">
        <v>539</v>
      </c>
      <c r="O82" s="61" t="s">
        <v>529</v>
      </c>
      <c r="P82" s="62" t="s">
        <v>530</v>
      </c>
    </row>
    <row r="83" spans="1:16" ht="12.75" customHeight="1" thickBot="1">
      <c r="A83" s="50" t="str">
        <f t="shared" si="12"/>
        <v>IBVS 5958 </v>
      </c>
      <c r="B83" s="14" t="str">
        <f t="shared" si="13"/>
        <v>I</v>
      </c>
      <c r="C83" s="50">
        <f t="shared" si="14"/>
        <v>55438.4932</v>
      </c>
      <c r="D83" s="12" t="str">
        <f t="shared" si="15"/>
        <v>vis</v>
      </c>
      <c r="E83" s="58">
        <f>VLOOKUP(C83,A!C$21:E$973,3,FALSE)</f>
        <v>15255.980109749711</v>
      </c>
      <c r="F83" s="14" t="s">
        <v>113</v>
      </c>
      <c r="G83" s="12" t="str">
        <f t="shared" si="16"/>
        <v>55438.4932</v>
      </c>
      <c r="H83" s="50">
        <f t="shared" si="17"/>
        <v>15256</v>
      </c>
      <c r="I83" s="59" t="s">
        <v>540</v>
      </c>
      <c r="J83" s="60" t="s">
        <v>541</v>
      </c>
      <c r="K83" s="59" t="s">
        <v>542</v>
      </c>
      <c r="L83" s="59" t="s">
        <v>543</v>
      </c>
      <c r="M83" s="60" t="s">
        <v>438</v>
      </c>
      <c r="N83" s="60" t="s">
        <v>539</v>
      </c>
      <c r="O83" s="61" t="s">
        <v>529</v>
      </c>
      <c r="P83" s="62" t="s">
        <v>530</v>
      </c>
    </row>
    <row r="84" spans="1:16" ht="12.75" customHeight="1" thickBot="1">
      <c r="A84" s="50" t="str">
        <f t="shared" si="12"/>
        <v>IBVS 5958 </v>
      </c>
      <c r="B84" s="14" t="str">
        <f t="shared" si="13"/>
        <v>I</v>
      </c>
      <c r="C84" s="50">
        <f t="shared" si="14"/>
        <v>55441.278</v>
      </c>
      <c r="D84" s="12" t="str">
        <f t="shared" si="15"/>
        <v>vis</v>
      </c>
      <c r="E84" s="58">
        <f>VLOOKUP(C84,A!C$21:E$973,3,FALSE)</f>
        <v>15257.980050860322</v>
      </c>
      <c r="F84" s="14" t="s">
        <v>113</v>
      </c>
      <c r="G84" s="12" t="str">
        <f t="shared" si="16"/>
        <v>55441.2780</v>
      </c>
      <c r="H84" s="50">
        <f t="shared" si="17"/>
        <v>15258</v>
      </c>
      <c r="I84" s="59" t="s">
        <v>544</v>
      </c>
      <c r="J84" s="60" t="s">
        <v>545</v>
      </c>
      <c r="K84" s="59" t="s">
        <v>546</v>
      </c>
      <c r="L84" s="59" t="s">
        <v>547</v>
      </c>
      <c r="M84" s="60" t="s">
        <v>438</v>
      </c>
      <c r="N84" s="60" t="s">
        <v>539</v>
      </c>
      <c r="O84" s="61" t="s">
        <v>529</v>
      </c>
      <c r="P84" s="62" t="s">
        <v>530</v>
      </c>
    </row>
    <row r="85" spans="1:16" ht="12.75" customHeight="1" thickBot="1">
      <c r="A85" s="50" t="str">
        <f t="shared" si="12"/>
        <v>IBVS 5958 </v>
      </c>
      <c r="B85" s="14" t="str">
        <f t="shared" si="13"/>
        <v>II</v>
      </c>
      <c r="C85" s="50">
        <f t="shared" si="14"/>
        <v>55450.3232</v>
      </c>
      <c r="D85" s="12" t="str">
        <f t="shared" si="15"/>
        <v>vis</v>
      </c>
      <c r="E85" s="58">
        <f>VLOOKUP(C85,A!C$21:E$973,3,FALSE)</f>
        <v>15264.47598138808</v>
      </c>
      <c r="F85" s="14" t="s">
        <v>113</v>
      </c>
      <c r="G85" s="12" t="str">
        <f t="shared" si="16"/>
        <v>55450.3232</v>
      </c>
      <c r="H85" s="50">
        <f t="shared" si="17"/>
        <v>15264.5</v>
      </c>
      <c r="I85" s="59" t="s">
        <v>548</v>
      </c>
      <c r="J85" s="60" t="s">
        <v>549</v>
      </c>
      <c r="K85" s="59" t="s">
        <v>550</v>
      </c>
      <c r="L85" s="59" t="s">
        <v>551</v>
      </c>
      <c r="M85" s="60" t="s">
        <v>438</v>
      </c>
      <c r="N85" s="60" t="s">
        <v>539</v>
      </c>
      <c r="O85" s="61" t="s">
        <v>529</v>
      </c>
      <c r="P85" s="62" t="s">
        <v>530</v>
      </c>
    </row>
    <row r="86" spans="1:16" ht="12.75" customHeight="1" thickBot="1">
      <c r="A86" s="50" t="str">
        <f t="shared" si="12"/>
        <v>IBVS 5958 </v>
      </c>
      <c r="B86" s="14" t="str">
        <f t="shared" si="13"/>
        <v>II</v>
      </c>
      <c r="C86" s="50">
        <f t="shared" si="14"/>
        <v>55457.291</v>
      </c>
      <c r="D86" s="12" t="str">
        <f t="shared" si="15"/>
        <v>vis</v>
      </c>
      <c r="E86" s="58">
        <f>VLOOKUP(C86,A!C$21:E$973,3,FALSE)</f>
        <v>15269.479999511648</v>
      </c>
      <c r="F86" s="14" t="s">
        <v>113</v>
      </c>
      <c r="G86" s="12" t="str">
        <f t="shared" si="16"/>
        <v>55457.2910</v>
      </c>
      <c r="H86" s="50">
        <f t="shared" si="17"/>
        <v>15269.5</v>
      </c>
      <c r="I86" s="59" t="s">
        <v>552</v>
      </c>
      <c r="J86" s="60" t="s">
        <v>553</v>
      </c>
      <c r="K86" s="59" t="s">
        <v>554</v>
      </c>
      <c r="L86" s="59" t="s">
        <v>547</v>
      </c>
      <c r="M86" s="60" t="s">
        <v>438</v>
      </c>
      <c r="N86" s="60" t="s">
        <v>539</v>
      </c>
      <c r="O86" s="61" t="s">
        <v>529</v>
      </c>
      <c r="P86" s="62" t="s">
        <v>530</v>
      </c>
    </row>
    <row r="87" spans="1:16" ht="12.75" customHeight="1" thickBot="1">
      <c r="A87" s="50" t="str">
        <f t="shared" si="12"/>
        <v>BAVM 215 </v>
      </c>
      <c r="B87" s="14" t="str">
        <f t="shared" si="13"/>
        <v>I</v>
      </c>
      <c r="C87" s="50">
        <f t="shared" si="14"/>
        <v>55463.5586</v>
      </c>
      <c r="D87" s="12" t="str">
        <f t="shared" si="15"/>
        <v>vis</v>
      </c>
      <c r="E87" s="58">
        <f>VLOOKUP(C87,A!C$21:E$973,3,FALSE)</f>
        <v>15273.98115970443</v>
      </c>
      <c r="F87" s="14" t="s">
        <v>113</v>
      </c>
      <c r="G87" s="12" t="str">
        <f t="shared" si="16"/>
        <v>55463.5586</v>
      </c>
      <c r="H87" s="50">
        <f t="shared" si="17"/>
        <v>15274</v>
      </c>
      <c r="I87" s="59" t="s">
        <v>555</v>
      </c>
      <c r="J87" s="60" t="s">
        <v>556</v>
      </c>
      <c r="K87" s="59" t="s">
        <v>557</v>
      </c>
      <c r="L87" s="59" t="s">
        <v>510</v>
      </c>
      <c r="M87" s="60" t="s">
        <v>438</v>
      </c>
      <c r="N87" s="60" t="s">
        <v>444</v>
      </c>
      <c r="O87" s="61" t="s">
        <v>445</v>
      </c>
      <c r="P87" s="62" t="s">
        <v>506</v>
      </c>
    </row>
    <row r="88" spans="1:16" ht="12.75" customHeight="1" thickBot="1">
      <c r="A88" s="50" t="str">
        <f t="shared" si="12"/>
        <v>IBVS 5958 </v>
      </c>
      <c r="B88" s="14" t="str">
        <f t="shared" si="13"/>
        <v>II</v>
      </c>
      <c r="C88" s="50">
        <f t="shared" si="14"/>
        <v>55507.4374</v>
      </c>
      <c r="D88" s="12" t="str">
        <f t="shared" si="15"/>
        <v>vis</v>
      </c>
      <c r="E88" s="58">
        <f>VLOOKUP(C88,A!C$21:E$973,3,FALSE)</f>
        <v>15305.493302768306</v>
      </c>
      <c r="F88" s="14" t="s">
        <v>113</v>
      </c>
      <c r="G88" s="12" t="str">
        <f t="shared" si="16"/>
        <v>55507.4374</v>
      </c>
      <c r="H88" s="50">
        <f t="shared" si="17"/>
        <v>15305.5</v>
      </c>
      <c r="I88" s="59" t="s">
        <v>563</v>
      </c>
      <c r="J88" s="60" t="s">
        <v>564</v>
      </c>
      <c r="K88" s="59" t="s">
        <v>565</v>
      </c>
      <c r="L88" s="59" t="s">
        <v>566</v>
      </c>
      <c r="M88" s="60" t="s">
        <v>438</v>
      </c>
      <c r="N88" s="60" t="s">
        <v>27</v>
      </c>
      <c r="O88" s="61" t="s">
        <v>529</v>
      </c>
      <c r="P88" s="62" t="s">
        <v>530</v>
      </c>
    </row>
    <row r="89" spans="1:16" ht="12.75" customHeight="1" thickBot="1">
      <c r="A89" s="50" t="str">
        <f t="shared" si="12"/>
        <v>BAVM 220 </v>
      </c>
      <c r="B89" s="14" t="str">
        <f t="shared" si="13"/>
        <v>II</v>
      </c>
      <c r="C89" s="50">
        <f t="shared" si="14"/>
        <v>55759.4458</v>
      </c>
      <c r="D89" s="12" t="str">
        <f t="shared" si="15"/>
        <v>vis</v>
      </c>
      <c r="E89" s="58">
        <f>VLOOKUP(C89,A!C$21:E$973,3,FALSE)</f>
        <v>15486.476482666054</v>
      </c>
      <c r="F89" s="14" t="s">
        <v>113</v>
      </c>
      <c r="G89" s="12" t="str">
        <f t="shared" si="16"/>
        <v>55759.4458</v>
      </c>
      <c r="H89" s="50">
        <f t="shared" si="17"/>
        <v>15486.5</v>
      </c>
      <c r="I89" s="59" t="s">
        <v>567</v>
      </c>
      <c r="J89" s="60" t="s">
        <v>568</v>
      </c>
      <c r="K89" s="59" t="s">
        <v>569</v>
      </c>
      <c r="L89" s="59" t="s">
        <v>570</v>
      </c>
      <c r="M89" s="60" t="s">
        <v>438</v>
      </c>
      <c r="N89" s="60">
        <v>0</v>
      </c>
      <c r="O89" s="61" t="s">
        <v>445</v>
      </c>
      <c r="P89" s="62" t="s">
        <v>571</v>
      </c>
    </row>
    <row r="90" spans="1:16" ht="12.75" customHeight="1" thickBot="1">
      <c r="A90" s="50" t="str">
        <f t="shared" si="12"/>
        <v>OEJV 0160 </v>
      </c>
      <c r="B90" s="14" t="str">
        <f t="shared" si="13"/>
        <v>I</v>
      </c>
      <c r="C90" s="50">
        <f t="shared" si="14"/>
        <v>55803.30998</v>
      </c>
      <c r="D90" s="12" t="str">
        <f t="shared" si="15"/>
        <v>vis</v>
      </c>
      <c r="E90" s="58">
        <f>VLOOKUP(C90,A!C$21:E$973,3,FALSE)</f>
        <v>15517.978126182725</v>
      </c>
      <c r="F90" s="14" t="s">
        <v>113</v>
      </c>
      <c r="G90" s="12" t="str">
        <f t="shared" si="16"/>
        <v>55803.30998</v>
      </c>
      <c r="H90" s="50">
        <f t="shared" si="17"/>
        <v>15518</v>
      </c>
      <c r="I90" s="59" t="s">
        <v>572</v>
      </c>
      <c r="J90" s="60" t="s">
        <v>573</v>
      </c>
      <c r="K90" s="59">
        <v>15518</v>
      </c>
      <c r="L90" s="59" t="s">
        <v>574</v>
      </c>
      <c r="M90" s="60" t="s">
        <v>438</v>
      </c>
      <c r="N90" s="60" t="s">
        <v>106</v>
      </c>
      <c r="O90" s="61" t="s">
        <v>561</v>
      </c>
      <c r="P90" s="62" t="s">
        <v>575</v>
      </c>
    </row>
    <row r="91" spans="1:16" ht="12.75" customHeight="1" thickBot="1">
      <c r="A91" s="50" t="str">
        <f t="shared" si="12"/>
        <v>OEJV 0160 </v>
      </c>
      <c r="B91" s="14" t="str">
        <f t="shared" si="13"/>
        <v>I</v>
      </c>
      <c r="C91" s="50">
        <f t="shared" si="14"/>
        <v>55874.32418</v>
      </c>
      <c r="D91" s="12" t="str">
        <f t="shared" si="15"/>
        <v>vis</v>
      </c>
      <c r="E91" s="58">
        <f>VLOOKUP(C91,A!C$21:E$973,3,FALSE)</f>
        <v>15568.977917197213</v>
      </c>
      <c r="F91" s="14" t="s">
        <v>113</v>
      </c>
      <c r="G91" s="12" t="str">
        <f t="shared" si="16"/>
        <v>55874.32418</v>
      </c>
      <c r="H91" s="50">
        <f t="shared" si="17"/>
        <v>15569</v>
      </c>
      <c r="I91" s="59" t="s">
        <v>580</v>
      </c>
      <c r="J91" s="60" t="s">
        <v>581</v>
      </c>
      <c r="K91" s="59">
        <v>15569</v>
      </c>
      <c r="L91" s="59" t="s">
        <v>582</v>
      </c>
      <c r="M91" s="60" t="s">
        <v>438</v>
      </c>
      <c r="N91" s="60" t="s">
        <v>113</v>
      </c>
      <c r="O91" s="61" t="s">
        <v>583</v>
      </c>
      <c r="P91" s="62" t="s">
        <v>575</v>
      </c>
    </row>
    <row r="92" spans="1:16" ht="12.75" customHeight="1" thickBot="1">
      <c r="A92" s="50" t="str">
        <f t="shared" si="12"/>
        <v>OEJV 0160 </v>
      </c>
      <c r="B92" s="14" t="str">
        <f t="shared" si="13"/>
        <v>I</v>
      </c>
      <c r="C92" s="50">
        <f t="shared" si="14"/>
        <v>55874.32418</v>
      </c>
      <c r="D92" s="12" t="str">
        <f t="shared" si="15"/>
        <v>vis</v>
      </c>
      <c r="E92" s="58">
        <f>VLOOKUP(C92,A!C$21:E$973,3,FALSE)</f>
        <v>15568.977917197213</v>
      </c>
      <c r="F92" s="14" t="s">
        <v>113</v>
      </c>
      <c r="G92" s="12" t="str">
        <f t="shared" si="16"/>
        <v>55874.32418</v>
      </c>
      <c r="H92" s="50">
        <f t="shared" si="17"/>
        <v>15569</v>
      </c>
      <c r="I92" s="59" t="s">
        <v>580</v>
      </c>
      <c r="J92" s="60" t="s">
        <v>581</v>
      </c>
      <c r="K92" s="59">
        <v>15569</v>
      </c>
      <c r="L92" s="59" t="s">
        <v>582</v>
      </c>
      <c r="M92" s="60" t="s">
        <v>438</v>
      </c>
      <c r="N92" s="60" t="s">
        <v>584</v>
      </c>
      <c r="O92" s="61" t="s">
        <v>583</v>
      </c>
      <c r="P92" s="62" t="s">
        <v>575</v>
      </c>
    </row>
    <row r="93" spans="1:16" ht="12.75" customHeight="1" thickBot="1">
      <c r="A93" s="50" t="str">
        <f t="shared" si="12"/>
        <v>BAVM 231 </v>
      </c>
      <c r="B93" s="14" t="str">
        <f t="shared" si="13"/>
        <v>I</v>
      </c>
      <c r="C93" s="50">
        <f t="shared" si="14"/>
        <v>56158.3828</v>
      </c>
      <c r="D93" s="12" t="str">
        <f t="shared" si="15"/>
        <v>vis</v>
      </c>
      <c r="E93" s="58">
        <f>VLOOKUP(C93,A!C$21:E$973,3,FALSE)</f>
        <v>15772.978388312324</v>
      </c>
      <c r="F93" s="14" t="s">
        <v>113</v>
      </c>
      <c r="G93" s="12" t="str">
        <f t="shared" si="16"/>
        <v>56158.3828</v>
      </c>
      <c r="H93" s="50">
        <f t="shared" si="17"/>
        <v>15773</v>
      </c>
      <c r="I93" s="59" t="s">
        <v>589</v>
      </c>
      <c r="J93" s="60" t="s">
        <v>590</v>
      </c>
      <c r="K93" s="59">
        <v>15773</v>
      </c>
      <c r="L93" s="59" t="s">
        <v>591</v>
      </c>
      <c r="M93" s="60" t="s">
        <v>438</v>
      </c>
      <c r="N93" s="60">
        <v>0</v>
      </c>
      <c r="O93" s="61" t="s">
        <v>445</v>
      </c>
      <c r="P93" s="62" t="s">
        <v>592</v>
      </c>
    </row>
    <row r="94" spans="1:16" ht="12.75" customHeight="1" thickBot="1">
      <c r="A94" s="50" t="str">
        <f t="shared" si="12"/>
        <v>OEJV 0160 </v>
      </c>
      <c r="B94" s="14" t="str">
        <f t="shared" si="13"/>
        <v>I</v>
      </c>
      <c r="C94" s="50">
        <f t="shared" si="14"/>
        <v>56275.34614</v>
      </c>
      <c r="D94" s="12" t="str">
        <f t="shared" si="15"/>
        <v>vis</v>
      </c>
      <c r="E94" s="58">
        <f>VLOOKUP(C94,A!C$21:E$973,3,FALSE)</f>
        <v>15856.977164562091</v>
      </c>
      <c r="F94" s="14" t="s">
        <v>113</v>
      </c>
      <c r="G94" s="12" t="str">
        <f t="shared" si="16"/>
        <v>56275.34614</v>
      </c>
      <c r="H94" s="50">
        <f t="shared" si="17"/>
        <v>15857</v>
      </c>
      <c r="I94" s="59" t="s">
        <v>593</v>
      </c>
      <c r="J94" s="60" t="s">
        <v>594</v>
      </c>
      <c r="K94" s="59">
        <v>15857</v>
      </c>
      <c r="L94" s="59" t="s">
        <v>595</v>
      </c>
      <c r="M94" s="60" t="s">
        <v>438</v>
      </c>
      <c r="N94" s="60" t="s">
        <v>113</v>
      </c>
      <c r="O94" s="61" t="s">
        <v>561</v>
      </c>
      <c r="P94" s="62" t="s">
        <v>575</v>
      </c>
    </row>
    <row r="95" spans="1:16" ht="12.75" customHeight="1" thickBot="1">
      <c r="A95" s="50" t="str">
        <f t="shared" si="12"/>
        <v>OEJV 0160 </v>
      </c>
      <c r="B95" s="14" t="str">
        <f t="shared" si="13"/>
        <v>I</v>
      </c>
      <c r="C95" s="50">
        <f t="shared" si="14"/>
        <v>56275.34656</v>
      </c>
      <c r="D95" s="12" t="str">
        <f t="shared" si="15"/>
        <v>vis</v>
      </c>
      <c r="E95" s="58">
        <f>VLOOKUP(C95,A!C$21:E$973,3,FALSE)</f>
        <v>15856.977466190667</v>
      </c>
      <c r="F95" s="14" t="s">
        <v>113</v>
      </c>
      <c r="G95" s="12" t="str">
        <f t="shared" si="16"/>
        <v>56275.34656</v>
      </c>
      <c r="H95" s="50">
        <f t="shared" si="17"/>
        <v>15857</v>
      </c>
      <c r="I95" s="59" t="s">
        <v>596</v>
      </c>
      <c r="J95" s="60" t="s">
        <v>597</v>
      </c>
      <c r="K95" s="59">
        <v>15857</v>
      </c>
      <c r="L95" s="59" t="s">
        <v>598</v>
      </c>
      <c r="M95" s="60" t="s">
        <v>438</v>
      </c>
      <c r="N95" s="60" t="s">
        <v>74</v>
      </c>
      <c r="O95" s="61" t="s">
        <v>561</v>
      </c>
      <c r="P95" s="62" t="s">
        <v>575</v>
      </c>
    </row>
    <row r="96" spans="1:16" ht="12.75" customHeight="1" thickBot="1">
      <c r="A96" s="50" t="str">
        <f t="shared" si="12"/>
        <v>OEJV 0160 </v>
      </c>
      <c r="B96" s="14" t="str">
        <f t="shared" si="13"/>
        <v>I</v>
      </c>
      <c r="C96" s="50">
        <f t="shared" si="14"/>
        <v>56275.34685</v>
      </c>
      <c r="D96" s="12" t="str">
        <f t="shared" si="15"/>
        <v>vis</v>
      </c>
      <c r="E96" s="58">
        <f>VLOOKUP(C96,A!C$21:E$973,3,FALSE)</f>
        <v>15856.977674458021</v>
      </c>
      <c r="F96" s="14" t="s">
        <v>113</v>
      </c>
      <c r="G96" s="12" t="str">
        <f t="shared" si="16"/>
        <v>56275.34685</v>
      </c>
      <c r="H96" s="50">
        <f t="shared" si="17"/>
        <v>15857</v>
      </c>
      <c r="I96" s="59" t="s">
        <v>599</v>
      </c>
      <c r="J96" s="60" t="s">
        <v>597</v>
      </c>
      <c r="K96" s="59">
        <v>15857</v>
      </c>
      <c r="L96" s="59" t="s">
        <v>600</v>
      </c>
      <c r="M96" s="60" t="s">
        <v>438</v>
      </c>
      <c r="N96" s="60" t="s">
        <v>584</v>
      </c>
      <c r="O96" s="61" t="s">
        <v>561</v>
      </c>
      <c r="P96" s="62" t="s">
        <v>575</v>
      </c>
    </row>
    <row r="97" spans="1:16" ht="12.75" customHeight="1" thickBot="1">
      <c r="A97" s="50" t="str">
        <f t="shared" si="12"/>
        <v>BAVM 239 </v>
      </c>
      <c r="B97" s="14" t="str">
        <f t="shared" si="13"/>
        <v>I</v>
      </c>
      <c r="C97" s="50">
        <f t="shared" si="14"/>
        <v>56928.403</v>
      </c>
      <c r="D97" s="12" t="str">
        <f t="shared" si="15"/>
        <v>vis</v>
      </c>
      <c r="E97" s="58">
        <f>VLOOKUP(C97,A!C$21:E$973,3,FALSE)</f>
        <v>16325.978623151716</v>
      </c>
      <c r="F97" s="14" t="s">
        <v>113</v>
      </c>
      <c r="G97" s="12" t="str">
        <f t="shared" si="16"/>
        <v>56928.4030</v>
      </c>
      <c r="H97" s="50">
        <f t="shared" si="17"/>
        <v>16326</v>
      </c>
      <c r="I97" s="59" t="s">
        <v>607</v>
      </c>
      <c r="J97" s="60" t="s">
        <v>608</v>
      </c>
      <c r="K97" s="59">
        <v>16326</v>
      </c>
      <c r="L97" s="59" t="s">
        <v>609</v>
      </c>
      <c r="M97" s="60" t="s">
        <v>438</v>
      </c>
      <c r="N97" s="63" t="s">
        <v>444</v>
      </c>
      <c r="O97" s="61" t="s">
        <v>445</v>
      </c>
      <c r="P97" s="62" t="s">
        <v>610</v>
      </c>
    </row>
    <row r="98" spans="1:16" ht="12.75" customHeight="1" thickBot="1">
      <c r="A98" s="50" t="str">
        <f t="shared" si="12"/>
        <v> PZ 4.314 </v>
      </c>
      <c r="B98" s="14" t="str">
        <f t="shared" si="13"/>
        <v>I</v>
      </c>
      <c r="C98" s="50">
        <f t="shared" si="14"/>
        <v>16351.42</v>
      </c>
      <c r="D98" s="12" t="str">
        <f t="shared" si="15"/>
        <v>vis</v>
      </c>
      <c r="E98" s="58">
        <f>VLOOKUP(C98,A!C$21:E$973,3,FALSE)</f>
        <v>-12814.920704001102</v>
      </c>
      <c r="F98" s="14" t="s">
        <v>113</v>
      </c>
      <c r="G98" s="12" t="str">
        <f t="shared" si="16"/>
        <v>16351.42</v>
      </c>
      <c r="H98" s="50">
        <f t="shared" si="17"/>
        <v>-12815</v>
      </c>
      <c r="I98" s="59" t="s">
        <v>115</v>
      </c>
      <c r="J98" s="60" t="s">
        <v>116</v>
      </c>
      <c r="K98" s="59">
        <v>-12815</v>
      </c>
      <c r="L98" s="59" t="s">
        <v>117</v>
      </c>
      <c r="M98" s="60" t="s">
        <v>118</v>
      </c>
      <c r="N98" s="60"/>
      <c r="O98" s="61" t="s">
        <v>119</v>
      </c>
      <c r="P98" s="61" t="s">
        <v>120</v>
      </c>
    </row>
    <row r="99" spans="1:16" ht="12.75" customHeight="1" thickBot="1">
      <c r="A99" s="50" t="str">
        <f t="shared" si="12"/>
        <v> PZ 4.314 </v>
      </c>
      <c r="B99" s="14" t="str">
        <f t="shared" si="13"/>
        <v>I</v>
      </c>
      <c r="C99" s="50">
        <f t="shared" si="14"/>
        <v>17493.23</v>
      </c>
      <c r="D99" s="12" t="str">
        <f t="shared" si="15"/>
        <v>vis</v>
      </c>
      <c r="E99" s="58">
        <f>VLOOKUP(C99,A!C$21:E$973,3,FALSE)</f>
        <v>-11994.91468579279</v>
      </c>
      <c r="F99" s="14" t="s">
        <v>113</v>
      </c>
      <c r="G99" s="12" t="str">
        <f t="shared" si="16"/>
        <v>17493.23</v>
      </c>
      <c r="H99" s="50">
        <f t="shared" si="17"/>
        <v>-11995</v>
      </c>
      <c r="I99" s="59" t="s">
        <v>121</v>
      </c>
      <c r="J99" s="60" t="s">
        <v>122</v>
      </c>
      <c r="K99" s="59">
        <v>-11995</v>
      </c>
      <c r="L99" s="59" t="s">
        <v>123</v>
      </c>
      <c r="M99" s="60" t="s">
        <v>118</v>
      </c>
      <c r="N99" s="60"/>
      <c r="O99" s="61" t="s">
        <v>119</v>
      </c>
      <c r="P99" s="61" t="s">
        <v>120</v>
      </c>
    </row>
    <row r="100" spans="1:16" ht="12.75" customHeight="1" thickBot="1">
      <c r="A100" s="50" t="str">
        <f t="shared" si="12"/>
        <v> PZ 4.314 </v>
      </c>
      <c r="B100" s="14" t="str">
        <f t="shared" si="13"/>
        <v>I</v>
      </c>
      <c r="C100" s="50">
        <f t="shared" si="14"/>
        <v>17820.32</v>
      </c>
      <c r="D100" s="12" t="str">
        <f t="shared" si="15"/>
        <v>vis</v>
      </c>
      <c r="E100" s="58">
        <f>VLOOKUP(C100,A!C$21:E$973,3,FALSE)</f>
        <v>-11760.01065754312</v>
      </c>
      <c r="F100" s="14" t="s">
        <v>113</v>
      </c>
      <c r="G100" s="12" t="str">
        <f t="shared" si="16"/>
        <v>17820.32</v>
      </c>
      <c r="H100" s="50">
        <f t="shared" si="17"/>
        <v>-11760</v>
      </c>
      <c r="I100" s="59" t="s">
        <v>124</v>
      </c>
      <c r="J100" s="60" t="s">
        <v>125</v>
      </c>
      <c r="K100" s="59">
        <v>-11760</v>
      </c>
      <c r="L100" s="59" t="s">
        <v>126</v>
      </c>
      <c r="M100" s="60" t="s">
        <v>118</v>
      </c>
      <c r="N100" s="60"/>
      <c r="O100" s="61" t="s">
        <v>119</v>
      </c>
      <c r="P100" s="61" t="s">
        <v>120</v>
      </c>
    </row>
    <row r="101" spans="1:16" ht="12.75" customHeight="1" thickBot="1">
      <c r="A101" s="50" t="str">
        <f t="shared" si="12"/>
        <v> KVBB 24.100 </v>
      </c>
      <c r="B101" s="14" t="str">
        <f t="shared" si="13"/>
        <v>I</v>
      </c>
      <c r="C101" s="50">
        <f t="shared" si="14"/>
        <v>25272.731</v>
      </c>
      <c r="D101" s="12" t="str">
        <f t="shared" si="15"/>
        <v>vis</v>
      </c>
      <c r="E101" s="58">
        <f>VLOOKUP(C101,A!C$21:E$973,3,FALSE)</f>
        <v>-6407.962707217038</v>
      </c>
      <c r="F101" s="14" t="s">
        <v>113</v>
      </c>
      <c r="G101" s="12" t="str">
        <f t="shared" si="16"/>
        <v>25272.731</v>
      </c>
      <c r="H101" s="50">
        <f t="shared" si="17"/>
        <v>-6408</v>
      </c>
      <c r="I101" s="59" t="s">
        <v>127</v>
      </c>
      <c r="J101" s="60" t="s">
        <v>128</v>
      </c>
      <c r="K101" s="59">
        <v>-6408</v>
      </c>
      <c r="L101" s="59" t="s">
        <v>129</v>
      </c>
      <c r="M101" s="60" t="s">
        <v>130</v>
      </c>
      <c r="N101" s="60"/>
      <c r="O101" s="61" t="s">
        <v>131</v>
      </c>
      <c r="P101" s="61" t="s">
        <v>132</v>
      </c>
    </row>
    <row r="102" spans="1:16" ht="12.75" customHeight="1" thickBot="1">
      <c r="A102" s="50" t="str">
        <f t="shared" si="12"/>
        <v> KVBB 24.100 </v>
      </c>
      <c r="B102" s="14" t="str">
        <f t="shared" si="13"/>
        <v>I</v>
      </c>
      <c r="C102" s="50">
        <f t="shared" si="14"/>
        <v>25324.287</v>
      </c>
      <c r="D102" s="12" t="str">
        <f t="shared" si="15"/>
        <v>vis</v>
      </c>
      <c r="E102" s="58">
        <f>VLOOKUP(C102,A!C$21:E$973,3,FALSE)</f>
        <v>-6370.9370809966085</v>
      </c>
      <c r="F102" s="14" t="s">
        <v>113</v>
      </c>
      <c r="G102" s="12" t="str">
        <f t="shared" si="16"/>
        <v>25324.287</v>
      </c>
      <c r="H102" s="50">
        <f t="shared" si="17"/>
        <v>-6371</v>
      </c>
      <c r="I102" s="59" t="s">
        <v>133</v>
      </c>
      <c r="J102" s="60" t="s">
        <v>134</v>
      </c>
      <c r="K102" s="59">
        <v>-6371</v>
      </c>
      <c r="L102" s="59" t="s">
        <v>135</v>
      </c>
      <c r="M102" s="60" t="s">
        <v>130</v>
      </c>
      <c r="N102" s="60"/>
      <c r="O102" s="61" t="s">
        <v>131</v>
      </c>
      <c r="P102" s="61" t="s">
        <v>132</v>
      </c>
    </row>
    <row r="103" spans="1:16" ht="12.75" customHeight="1" thickBot="1">
      <c r="A103" s="50" t="str">
        <f t="shared" si="12"/>
        <v> KVBB 24.100 </v>
      </c>
      <c r="B103" s="14" t="str">
        <f t="shared" si="13"/>
        <v>I</v>
      </c>
      <c r="C103" s="50">
        <f t="shared" si="14"/>
        <v>25325.646</v>
      </c>
      <c r="D103" s="12" t="str">
        <f t="shared" si="15"/>
        <v>vis</v>
      </c>
      <c r="E103" s="58">
        <f>VLOOKUP(C103,A!C$21:E$973,3,FALSE)</f>
        <v>-6369.961097094956</v>
      </c>
      <c r="F103" s="14" t="s">
        <v>113</v>
      </c>
      <c r="G103" s="12" t="str">
        <f t="shared" si="16"/>
        <v>25325.646</v>
      </c>
      <c r="H103" s="50">
        <f t="shared" si="17"/>
        <v>-6370</v>
      </c>
      <c r="I103" s="59" t="s">
        <v>136</v>
      </c>
      <c r="J103" s="60" t="s">
        <v>137</v>
      </c>
      <c r="K103" s="59">
        <v>-6370</v>
      </c>
      <c r="L103" s="59" t="s">
        <v>138</v>
      </c>
      <c r="M103" s="60" t="s">
        <v>130</v>
      </c>
      <c r="N103" s="60"/>
      <c r="O103" s="61" t="s">
        <v>131</v>
      </c>
      <c r="P103" s="61" t="s">
        <v>132</v>
      </c>
    </row>
    <row r="104" spans="1:16" ht="12.75" customHeight="1" thickBot="1">
      <c r="A104" s="50" t="str">
        <f t="shared" si="12"/>
        <v> KVBB 24.100 </v>
      </c>
      <c r="B104" s="14" t="str">
        <f t="shared" si="13"/>
        <v>I</v>
      </c>
      <c r="C104" s="50">
        <f t="shared" si="14"/>
        <v>25424.472</v>
      </c>
      <c r="D104" s="12" t="str">
        <f t="shared" si="15"/>
        <v>vis</v>
      </c>
      <c r="E104" s="58">
        <f>VLOOKUP(C104,A!C$21:E$973,3,FALSE)</f>
        <v>-6298.987892485209</v>
      </c>
      <c r="F104" s="14" t="s">
        <v>113</v>
      </c>
      <c r="G104" s="12" t="str">
        <f t="shared" si="16"/>
        <v>25424.472</v>
      </c>
      <c r="H104" s="50">
        <f t="shared" si="17"/>
        <v>-6299</v>
      </c>
      <c r="I104" s="59" t="s">
        <v>139</v>
      </c>
      <c r="J104" s="60" t="s">
        <v>140</v>
      </c>
      <c r="K104" s="59">
        <v>-6299</v>
      </c>
      <c r="L104" s="59" t="s">
        <v>141</v>
      </c>
      <c r="M104" s="60" t="s">
        <v>130</v>
      </c>
      <c r="N104" s="60"/>
      <c r="O104" s="61" t="s">
        <v>131</v>
      </c>
      <c r="P104" s="61" t="s">
        <v>132</v>
      </c>
    </row>
    <row r="105" spans="1:16" ht="12.75" customHeight="1" thickBot="1">
      <c r="A105" s="50" t="str">
        <f t="shared" si="12"/>
        <v> KVBB 24.100 </v>
      </c>
      <c r="B105" s="14" t="str">
        <f t="shared" si="13"/>
        <v>I</v>
      </c>
      <c r="C105" s="50">
        <f t="shared" si="14"/>
        <v>25438.429</v>
      </c>
      <c r="D105" s="12" t="str">
        <f t="shared" si="15"/>
        <v>vis</v>
      </c>
      <c r="E105" s="58">
        <f>VLOOKUP(C105,A!C$21:E$973,3,FALSE)</f>
        <v>-6288.964487543816</v>
      </c>
      <c r="F105" s="14" t="s">
        <v>113</v>
      </c>
      <c r="G105" s="12" t="str">
        <f t="shared" si="16"/>
        <v>25438.429</v>
      </c>
      <c r="H105" s="50">
        <f t="shared" si="17"/>
        <v>-6289</v>
      </c>
      <c r="I105" s="59" t="s">
        <v>142</v>
      </c>
      <c r="J105" s="60" t="s">
        <v>143</v>
      </c>
      <c r="K105" s="59">
        <v>-6289</v>
      </c>
      <c r="L105" s="59" t="s">
        <v>144</v>
      </c>
      <c r="M105" s="60" t="s">
        <v>130</v>
      </c>
      <c r="N105" s="60"/>
      <c r="O105" s="61" t="s">
        <v>131</v>
      </c>
      <c r="P105" s="61" t="s">
        <v>132</v>
      </c>
    </row>
    <row r="106" spans="1:16" ht="12.75" customHeight="1" thickBot="1">
      <c r="A106" s="50" t="str">
        <f t="shared" si="12"/>
        <v> KVBB 24.100 </v>
      </c>
      <c r="B106" s="14" t="str">
        <f t="shared" si="13"/>
        <v>I</v>
      </c>
      <c r="C106" s="50">
        <f t="shared" si="14"/>
        <v>25477.443</v>
      </c>
      <c r="D106" s="12" t="str">
        <f t="shared" si="15"/>
        <v>vis</v>
      </c>
      <c r="E106" s="58">
        <f>VLOOKUP(C106,A!C$21:E$973,3,FALSE)</f>
        <v>-6260.94606521928</v>
      </c>
      <c r="F106" s="14" t="s">
        <v>113</v>
      </c>
      <c r="G106" s="12" t="str">
        <f t="shared" si="16"/>
        <v>25477.443</v>
      </c>
      <c r="H106" s="50">
        <f t="shared" si="17"/>
        <v>-6261</v>
      </c>
      <c r="I106" s="59" t="s">
        <v>145</v>
      </c>
      <c r="J106" s="60" t="s">
        <v>146</v>
      </c>
      <c r="K106" s="59">
        <v>-6261</v>
      </c>
      <c r="L106" s="59" t="s">
        <v>147</v>
      </c>
      <c r="M106" s="60" t="s">
        <v>130</v>
      </c>
      <c r="N106" s="60"/>
      <c r="O106" s="61" t="s">
        <v>131</v>
      </c>
      <c r="P106" s="61" t="s">
        <v>132</v>
      </c>
    </row>
    <row r="107" spans="1:16" ht="12.75" customHeight="1" thickBot="1">
      <c r="A107" s="50" t="str">
        <f aca="true" t="shared" si="18" ref="A107:A138">P107</f>
        <v> KVBB 24.100 </v>
      </c>
      <c r="B107" s="14" t="str">
        <f aca="true" t="shared" si="19" ref="B107:B138">IF(H107=INT(H107),"I","II")</f>
        <v>I</v>
      </c>
      <c r="C107" s="50">
        <f aca="true" t="shared" si="20" ref="C107:C138">1*G107</f>
        <v>25484.371</v>
      </c>
      <c r="D107" s="12" t="str">
        <f aca="true" t="shared" si="21" ref="D107:D138">VLOOKUP(F107,I$1:J$5,2,FALSE)</f>
        <v>vis</v>
      </c>
      <c r="E107" s="58">
        <f>VLOOKUP(C107,A!C$21:E$973,3,FALSE)</f>
        <v>-6255.970629994376</v>
      </c>
      <c r="F107" s="14" t="s">
        <v>113</v>
      </c>
      <c r="G107" s="12" t="str">
        <f aca="true" t="shared" si="22" ref="G107:G138">MID(I107,3,LEN(I107)-3)</f>
        <v>25484.371</v>
      </c>
      <c r="H107" s="50">
        <f aca="true" t="shared" si="23" ref="H107:H138">1*K107</f>
        <v>-6256</v>
      </c>
      <c r="I107" s="59" t="s">
        <v>148</v>
      </c>
      <c r="J107" s="60" t="s">
        <v>149</v>
      </c>
      <c r="K107" s="59">
        <v>-6256</v>
      </c>
      <c r="L107" s="59" t="s">
        <v>150</v>
      </c>
      <c r="M107" s="60" t="s">
        <v>130</v>
      </c>
      <c r="N107" s="60"/>
      <c r="O107" s="61" t="s">
        <v>131</v>
      </c>
      <c r="P107" s="61" t="s">
        <v>132</v>
      </c>
    </row>
    <row r="108" spans="1:16" ht="12.75" customHeight="1" thickBot="1">
      <c r="A108" s="50" t="str">
        <f t="shared" si="18"/>
        <v> KVBB 24.100 </v>
      </c>
      <c r="B108" s="14" t="str">
        <f t="shared" si="19"/>
        <v>I</v>
      </c>
      <c r="C108" s="50">
        <f t="shared" si="20"/>
        <v>25502.496</v>
      </c>
      <c r="D108" s="12" t="str">
        <f t="shared" si="21"/>
        <v>vis</v>
      </c>
      <c r="E108" s="58">
        <f>VLOOKUP(C108,A!C$21:E$973,3,FALSE)</f>
        <v>-6242.95392048927</v>
      </c>
      <c r="F108" s="14" t="s">
        <v>113</v>
      </c>
      <c r="G108" s="12" t="str">
        <f t="shared" si="22"/>
        <v>25502.496</v>
      </c>
      <c r="H108" s="50">
        <f t="shared" si="23"/>
        <v>-6243</v>
      </c>
      <c r="I108" s="59" t="s">
        <v>151</v>
      </c>
      <c r="J108" s="60" t="s">
        <v>152</v>
      </c>
      <c r="K108" s="59">
        <v>-6243</v>
      </c>
      <c r="L108" s="59" t="s">
        <v>153</v>
      </c>
      <c r="M108" s="60" t="s">
        <v>130</v>
      </c>
      <c r="N108" s="60"/>
      <c r="O108" s="61" t="s">
        <v>131</v>
      </c>
      <c r="P108" s="61" t="s">
        <v>132</v>
      </c>
    </row>
    <row r="109" spans="1:16" ht="12.75" customHeight="1" thickBot="1">
      <c r="A109" s="50" t="str">
        <f t="shared" si="18"/>
        <v> KVBB 24.100 </v>
      </c>
      <c r="B109" s="14" t="str">
        <f t="shared" si="19"/>
        <v>I</v>
      </c>
      <c r="C109" s="50">
        <f t="shared" si="20"/>
        <v>25506.637</v>
      </c>
      <c r="D109" s="12" t="str">
        <f t="shared" si="21"/>
        <v>vis</v>
      </c>
      <c r="E109" s="58">
        <f>VLOOKUP(C109,A!C$21:E$973,3,FALSE)</f>
        <v>-6239.9800063342</v>
      </c>
      <c r="F109" s="14" t="s">
        <v>113</v>
      </c>
      <c r="G109" s="12" t="str">
        <f t="shared" si="22"/>
        <v>25506.637</v>
      </c>
      <c r="H109" s="50">
        <f t="shared" si="23"/>
        <v>-6240</v>
      </c>
      <c r="I109" s="59" t="s">
        <v>154</v>
      </c>
      <c r="J109" s="60" t="s">
        <v>155</v>
      </c>
      <c r="K109" s="59">
        <v>-6240</v>
      </c>
      <c r="L109" s="59" t="s">
        <v>156</v>
      </c>
      <c r="M109" s="60" t="s">
        <v>130</v>
      </c>
      <c r="N109" s="60"/>
      <c r="O109" s="61" t="s">
        <v>131</v>
      </c>
      <c r="P109" s="61" t="s">
        <v>132</v>
      </c>
    </row>
    <row r="110" spans="1:16" ht="12.75" customHeight="1" thickBot="1">
      <c r="A110" s="50" t="str">
        <f t="shared" si="18"/>
        <v> KVBB 24.100 </v>
      </c>
      <c r="B110" s="14" t="str">
        <f t="shared" si="19"/>
        <v>I</v>
      </c>
      <c r="C110" s="50">
        <f t="shared" si="20"/>
        <v>25523.389</v>
      </c>
      <c r="D110" s="12" t="str">
        <f t="shared" si="21"/>
        <v>vis</v>
      </c>
      <c r="E110" s="58">
        <f>VLOOKUP(C110,A!C$21:E$973,3,FALSE)</f>
        <v>-6227.949335016708</v>
      </c>
      <c r="F110" s="14" t="s">
        <v>113</v>
      </c>
      <c r="G110" s="12" t="str">
        <f t="shared" si="22"/>
        <v>25523.389</v>
      </c>
      <c r="H110" s="50">
        <f t="shared" si="23"/>
        <v>-6228</v>
      </c>
      <c r="I110" s="59" t="s">
        <v>157</v>
      </c>
      <c r="J110" s="60" t="s">
        <v>158</v>
      </c>
      <c r="K110" s="59">
        <v>-6228</v>
      </c>
      <c r="L110" s="59" t="s">
        <v>159</v>
      </c>
      <c r="M110" s="60" t="s">
        <v>130</v>
      </c>
      <c r="N110" s="60"/>
      <c r="O110" s="61" t="s">
        <v>131</v>
      </c>
      <c r="P110" s="61" t="s">
        <v>132</v>
      </c>
    </row>
    <row r="111" spans="1:16" ht="12.75" customHeight="1" thickBot="1">
      <c r="A111" s="50" t="str">
        <f t="shared" si="18"/>
        <v> KVBB 24.100 </v>
      </c>
      <c r="B111" s="14" t="str">
        <f t="shared" si="19"/>
        <v>I</v>
      </c>
      <c r="C111" s="50">
        <f t="shared" si="20"/>
        <v>25527.568</v>
      </c>
      <c r="D111" s="12" t="str">
        <f t="shared" si="21"/>
        <v>vis</v>
      </c>
      <c r="E111" s="58">
        <f>VLOOKUP(C111,A!C$21:E$973,3,FALSE)</f>
        <v>-6224.948130656882</v>
      </c>
      <c r="F111" s="14" t="s">
        <v>113</v>
      </c>
      <c r="G111" s="12" t="str">
        <f t="shared" si="22"/>
        <v>25527.568</v>
      </c>
      <c r="H111" s="50">
        <f t="shared" si="23"/>
        <v>-6225</v>
      </c>
      <c r="I111" s="59" t="s">
        <v>160</v>
      </c>
      <c r="J111" s="60" t="s">
        <v>161</v>
      </c>
      <c r="K111" s="59">
        <v>-6225</v>
      </c>
      <c r="L111" s="59" t="s">
        <v>162</v>
      </c>
      <c r="M111" s="60" t="s">
        <v>130</v>
      </c>
      <c r="N111" s="60"/>
      <c r="O111" s="61" t="s">
        <v>131</v>
      </c>
      <c r="P111" s="61" t="s">
        <v>132</v>
      </c>
    </row>
    <row r="112" spans="1:16" ht="12.75" customHeight="1" thickBot="1">
      <c r="A112" s="50" t="str">
        <f t="shared" si="18"/>
        <v> KVBB 24.100 </v>
      </c>
      <c r="B112" s="14" t="str">
        <f t="shared" si="19"/>
        <v>I</v>
      </c>
      <c r="C112" s="50">
        <f t="shared" si="20"/>
        <v>25530.36</v>
      </c>
      <c r="D112" s="12" t="str">
        <f t="shared" si="21"/>
        <v>vis</v>
      </c>
      <c r="E112" s="58">
        <f>VLOOKUP(C112,A!C$21:E$973,3,FALSE)</f>
        <v>-6222.943018770632</v>
      </c>
      <c r="F112" s="14" t="s">
        <v>113</v>
      </c>
      <c r="G112" s="12" t="str">
        <f t="shared" si="22"/>
        <v>25530.360</v>
      </c>
      <c r="H112" s="50">
        <f t="shared" si="23"/>
        <v>-6223</v>
      </c>
      <c r="I112" s="59" t="s">
        <v>163</v>
      </c>
      <c r="J112" s="60" t="s">
        <v>164</v>
      </c>
      <c r="K112" s="59">
        <v>-6223</v>
      </c>
      <c r="L112" s="59" t="s">
        <v>165</v>
      </c>
      <c r="M112" s="60" t="s">
        <v>130</v>
      </c>
      <c r="N112" s="60"/>
      <c r="O112" s="61" t="s">
        <v>131</v>
      </c>
      <c r="P112" s="61" t="s">
        <v>132</v>
      </c>
    </row>
    <row r="113" spans="1:16" ht="12.75" customHeight="1" thickBot="1">
      <c r="A113" s="50" t="str">
        <f t="shared" si="18"/>
        <v> KVBB 24.100 </v>
      </c>
      <c r="B113" s="14" t="str">
        <f t="shared" si="19"/>
        <v>I</v>
      </c>
      <c r="C113" s="50">
        <f t="shared" si="20"/>
        <v>25534.522</v>
      </c>
      <c r="D113" s="12" t="str">
        <f t="shared" si="21"/>
        <v>vis</v>
      </c>
      <c r="E113" s="58">
        <f>VLOOKUP(C113,A!C$21:E$973,3,FALSE)</f>
        <v>-6219.9540231866185</v>
      </c>
      <c r="F113" s="14" t="s">
        <v>113</v>
      </c>
      <c r="G113" s="12" t="str">
        <f t="shared" si="22"/>
        <v>25534.522</v>
      </c>
      <c r="H113" s="50">
        <f t="shared" si="23"/>
        <v>-6220</v>
      </c>
      <c r="I113" s="59" t="s">
        <v>166</v>
      </c>
      <c r="J113" s="60" t="s">
        <v>167</v>
      </c>
      <c r="K113" s="59">
        <v>-6220</v>
      </c>
      <c r="L113" s="59" t="s">
        <v>153</v>
      </c>
      <c r="M113" s="60" t="s">
        <v>130</v>
      </c>
      <c r="N113" s="60"/>
      <c r="O113" s="61" t="s">
        <v>131</v>
      </c>
      <c r="P113" s="61" t="s">
        <v>132</v>
      </c>
    </row>
    <row r="114" spans="1:16" ht="12.75" customHeight="1" thickBot="1">
      <c r="A114" s="50" t="str">
        <f t="shared" si="18"/>
        <v> KVBB 24.100 </v>
      </c>
      <c r="B114" s="14" t="str">
        <f t="shared" si="19"/>
        <v>I</v>
      </c>
      <c r="C114" s="50">
        <f t="shared" si="20"/>
        <v>25647.283</v>
      </c>
      <c r="D114" s="12" t="str">
        <f t="shared" si="21"/>
        <v>vis</v>
      </c>
      <c r="E114" s="58">
        <f>VLOOKUP(C114,A!C$21:E$973,3,FALSE)</f>
        <v>-6138.973213227705</v>
      </c>
      <c r="F114" s="14" t="s">
        <v>113</v>
      </c>
      <c r="G114" s="12" t="str">
        <f t="shared" si="22"/>
        <v>25647.283</v>
      </c>
      <c r="H114" s="50">
        <f t="shared" si="23"/>
        <v>-6139</v>
      </c>
      <c r="I114" s="59" t="s">
        <v>168</v>
      </c>
      <c r="J114" s="60" t="s">
        <v>169</v>
      </c>
      <c r="K114" s="59">
        <v>-6139</v>
      </c>
      <c r="L114" s="59" t="s">
        <v>170</v>
      </c>
      <c r="M114" s="60" t="s">
        <v>118</v>
      </c>
      <c r="N114" s="60"/>
      <c r="O114" s="61" t="s">
        <v>171</v>
      </c>
      <c r="P114" s="61" t="s">
        <v>132</v>
      </c>
    </row>
    <row r="115" spans="1:16" ht="12.75" customHeight="1" thickBot="1">
      <c r="A115" s="50" t="str">
        <f t="shared" si="18"/>
        <v> KVBB 24.100 </v>
      </c>
      <c r="B115" s="14" t="str">
        <f t="shared" si="19"/>
        <v>I</v>
      </c>
      <c r="C115" s="50">
        <f t="shared" si="20"/>
        <v>25938.341</v>
      </c>
      <c r="D115" s="12" t="str">
        <f t="shared" si="21"/>
        <v>vis</v>
      </c>
      <c r="E115" s="58">
        <f>VLOOKUP(C115,A!C$21:E$973,3,FALSE)</f>
        <v>-5929.946044392544</v>
      </c>
      <c r="F115" s="14" t="s">
        <v>113</v>
      </c>
      <c r="G115" s="12" t="str">
        <f t="shared" si="22"/>
        <v>25938.341</v>
      </c>
      <c r="H115" s="50">
        <f t="shared" si="23"/>
        <v>-5930</v>
      </c>
      <c r="I115" s="59" t="s">
        <v>172</v>
      </c>
      <c r="J115" s="60" t="s">
        <v>173</v>
      </c>
      <c r="K115" s="59">
        <v>-5930</v>
      </c>
      <c r="L115" s="59" t="s">
        <v>147</v>
      </c>
      <c r="M115" s="60" t="s">
        <v>118</v>
      </c>
      <c r="N115" s="60"/>
      <c r="O115" s="61" t="s">
        <v>171</v>
      </c>
      <c r="P115" s="61" t="s">
        <v>132</v>
      </c>
    </row>
    <row r="116" spans="1:16" ht="12.75" customHeight="1" thickBot="1">
      <c r="A116" s="50" t="str">
        <f t="shared" si="18"/>
        <v> PSMO 16.231 </v>
      </c>
      <c r="B116" s="14" t="str">
        <f t="shared" si="19"/>
        <v>I</v>
      </c>
      <c r="C116" s="50">
        <f t="shared" si="20"/>
        <v>28720.31</v>
      </c>
      <c r="D116" s="12" t="str">
        <f t="shared" si="21"/>
        <v>vis</v>
      </c>
      <c r="E116" s="58">
        <f>VLOOKUP(C116,A!C$21:E$973,3,FALSE)</f>
        <v>-3932.0380540360397</v>
      </c>
      <c r="F116" s="14" t="s">
        <v>113</v>
      </c>
      <c r="G116" s="12" t="str">
        <f t="shared" si="22"/>
        <v>28720.31</v>
      </c>
      <c r="H116" s="50">
        <f t="shared" si="23"/>
        <v>-3932</v>
      </c>
      <c r="I116" s="59" t="s">
        <v>174</v>
      </c>
      <c r="J116" s="60" t="s">
        <v>175</v>
      </c>
      <c r="K116" s="59">
        <v>-3932</v>
      </c>
      <c r="L116" s="59" t="s">
        <v>176</v>
      </c>
      <c r="M116" s="60" t="s">
        <v>118</v>
      </c>
      <c r="N116" s="60"/>
      <c r="O116" s="61" t="s">
        <v>177</v>
      </c>
      <c r="P116" s="61" t="s">
        <v>178</v>
      </c>
    </row>
    <row r="117" spans="1:16" ht="12.75" customHeight="1" thickBot="1">
      <c r="A117" s="50" t="str">
        <f t="shared" si="18"/>
        <v> PSMO 16.231 </v>
      </c>
      <c r="B117" s="14" t="str">
        <f t="shared" si="19"/>
        <v>I</v>
      </c>
      <c r="C117" s="50">
        <f t="shared" si="20"/>
        <v>28727.35</v>
      </c>
      <c r="D117" s="12" t="str">
        <f t="shared" si="21"/>
        <v>vis</v>
      </c>
      <c r="E117" s="58">
        <f>VLOOKUP(C117,A!C$21:E$973,3,FALSE)</f>
        <v>-3926.982184523438</v>
      </c>
      <c r="F117" s="14" t="s">
        <v>113</v>
      </c>
      <c r="G117" s="12" t="str">
        <f t="shared" si="22"/>
        <v>28727.35</v>
      </c>
      <c r="H117" s="50">
        <f t="shared" si="23"/>
        <v>-3927</v>
      </c>
      <c r="I117" s="59" t="s">
        <v>179</v>
      </c>
      <c r="J117" s="60" t="s">
        <v>180</v>
      </c>
      <c r="K117" s="59">
        <v>-3927</v>
      </c>
      <c r="L117" s="59" t="s">
        <v>181</v>
      </c>
      <c r="M117" s="60" t="s">
        <v>118</v>
      </c>
      <c r="N117" s="60"/>
      <c r="O117" s="61" t="s">
        <v>177</v>
      </c>
      <c r="P117" s="61" t="s">
        <v>178</v>
      </c>
    </row>
    <row r="118" spans="1:16" ht="12.75" customHeight="1" thickBot="1">
      <c r="A118" s="50" t="str">
        <f t="shared" si="18"/>
        <v> PSMO 16.231 </v>
      </c>
      <c r="B118" s="14" t="str">
        <f t="shared" si="19"/>
        <v>I</v>
      </c>
      <c r="C118" s="50">
        <f t="shared" si="20"/>
        <v>28745.44</v>
      </c>
      <c r="D118" s="12" t="str">
        <f t="shared" si="21"/>
        <v>vis</v>
      </c>
      <c r="E118" s="58">
        <f>VLOOKUP(C118,A!C$21:E$973,3,FALSE)</f>
        <v>-3913.9906107332376</v>
      </c>
      <c r="F118" s="14" t="s">
        <v>113</v>
      </c>
      <c r="G118" s="12" t="str">
        <f t="shared" si="22"/>
        <v>28745.44</v>
      </c>
      <c r="H118" s="50">
        <f t="shared" si="23"/>
        <v>-3914</v>
      </c>
      <c r="I118" s="59" t="s">
        <v>182</v>
      </c>
      <c r="J118" s="60" t="s">
        <v>183</v>
      </c>
      <c r="K118" s="59">
        <v>-3914</v>
      </c>
      <c r="L118" s="59" t="s">
        <v>184</v>
      </c>
      <c r="M118" s="60" t="s">
        <v>118</v>
      </c>
      <c r="N118" s="60"/>
      <c r="O118" s="61" t="s">
        <v>177</v>
      </c>
      <c r="P118" s="61" t="s">
        <v>178</v>
      </c>
    </row>
    <row r="119" spans="1:16" ht="12.75" customHeight="1" thickBot="1">
      <c r="A119" s="50" t="str">
        <f t="shared" si="18"/>
        <v> PSMO 16.231 </v>
      </c>
      <c r="B119" s="14" t="str">
        <f t="shared" si="19"/>
        <v>I</v>
      </c>
      <c r="C119" s="50">
        <f t="shared" si="20"/>
        <v>28748.21</v>
      </c>
      <c r="D119" s="12" t="str">
        <f t="shared" si="21"/>
        <v>vis</v>
      </c>
      <c r="E119" s="58">
        <f>VLOOKUP(C119,A!C$21:E$973,3,FALSE)</f>
        <v>-3912.0012984392156</v>
      </c>
      <c r="F119" s="14" t="s">
        <v>113</v>
      </c>
      <c r="G119" s="12" t="str">
        <f t="shared" si="22"/>
        <v>28748.21</v>
      </c>
      <c r="H119" s="50">
        <f t="shared" si="23"/>
        <v>-3912</v>
      </c>
      <c r="I119" s="59" t="s">
        <v>185</v>
      </c>
      <c r="J119" s="60" t="s">
        <v>186</v>
      </c>
      <c r="K119" s="59">
        <v>-3912</v>
      </c>
      <c r="L119" s="59" t="s">
        <v>187</v>
      </c>
      <c r="M119" s="60" t="s">
        <v>118</v>
      </c>
      <c r="N119" s="60"/>
      <c r="O119" s="61" t="s">
        <v>177</v>
      </c>
      <c r="P119" s="61" t="s">
        <v>178</v>
      </c>
    </row>
    <row r="120" spans="1:16" ht="12.75" customHeight="1" thickBot="1">
      <c r="A120" s="50" t="str">
        <f t="shared" si="18"/>
        <v> PSMO 16.231 </v>
      </c>
      <c r="B120" s="14" t="str">
        <f t="shared" si="19"/>
        <v>I</v>
      </c>
      <c r="C120" s="50">
        <f t="shared" si="20"/>
        <v>28752.38</v>
      </c>
      <c r="D120" s="12" t="str">
        <f t="shared" si="21"/>
        <v>vis</v>
      </c>
      <c r="E120" s="58">
        <f>VLOOKUP(C120,A!C$21:E$973,3,FALSE)</f>
        <v>-3909.0065575489357</v>
      </c>
      <c r="F120" s="14" t="s">
        <v>113</v>
      </c>
      <c r="G120" s="12" t="str">
        <f t="shared" si="22"/>
        <v>28752.38</v>
      </c>
      <c r="H120" s="50">
        <f t="shared" si="23"/>
        <v>-3909</v>
      </c>
      <c r="I120" s="59" t="s">
        <v>188</v>
      </c>
      <c r="J120" s="60" t="s">
        <v>189</v>
      </c>
      <c r="K120" s="59">
        <v>-3909</v>
      </c>
      <c r="L120" s="59" t="s">
        <v>126</v>
      </c>
      <c r="M120" s="60" t="s">
        <v>118</v>
      </c>
      <c r="N120" s="60"/>
      <c r="O120" s="61" t="s">
        <v>177</v>
      </c>
      <c r="P120" s="61" t="s">
        <v>178</v>
      </c>
    </row>
    <row r="121" spans="1:16" ht="12.75" customHeight="1" thickBot="1">
      <c r="A121" s="50" t="str">
        <f t="shared" si="18"/>
        <v> PSMO 16.231 </v>
      </c>
      <c r="B121" s="14" t="str">
        <f t="shared" si="19"/>
        <v>I</v>
      </c>
      <c r="C121" s="50">
        <f t="shared" si="20"/>
        <v>28755.2</v>
      </c>
      <c r="D121" s="12" t="str">
        <f t="shared" si="21"/>
        <v>vis</v>
      </c>
      <c r="E121" s="58">
        <f>VLOOKUP(C121,A!C$21:E$973,3,FALSE)</f>
        <v>-3906.9813370907623</v>
      </c>
      <c r="F121" s="14" t="s">
        <v>113</v>
      </c>
      <c r="G121" s="12" t="str">
        <f t="shared" si="22"/>
        <v>28755.20</v>
      </c>
      <c r="H121" s="50">
        <f t="shared" si="23"/>
        <v>-3907</v>
      </c>
      <c r="I121" s="59" t="s">
        <v>190</v>
      </c>
      <c r="J121" s="60" t="s">
        <v>191</v>
      </c>
      <c r="K121" s="59">
        <v>-3907</v>
      </c>
      <c r="L121" s="59" t="s">
        <v>192</v>
      </c>
      <c r="M121" s="60" t="s">
        <v>118</v>
      </c>
      <c r="N121" s="60"/>
      <c r="O121" s="61" t="s">
        <v>177</v>
      </c>
      <c r="P121" s="61" t="s">
        <v>178</v>
      </c>
    </row>
    <row r="122" spans="1:16" ht="12.75" customHeight="1" thickBot="1">
      <c r="A122" s="50" t="str">
        <f t="shared" si="18"/>
        <v> PSMO 16.231 </v>
      </c>
      <c r="B122" s="14" t="str">
        <f t="shared" si="19"/>
        <v>I</v>
      </c>
      <c r="C122" s="50">
        <f t="shared" si="20"/>
        <v>28773.26</v>
      </c>
      <c r="D122" s="12" t="str">
        <f t="shared" si="21"/>
        <v>vis</v>
      </c>
      <c r="E122" s="58">
        <f>VLOOKUP(C122,A!C$21:E$973,3,FALSE)</f>
        <v>-3894.011308199055</v>
      </c>
      <c r="F122" s="14" t="s">
        <v>113</v>
      </c>
      <c r="G122" s="12" t="str">
        <f t="shared" si="22"/>
        <v>28773.26</v>
      </c>
      <c r="H122" s="50">
        <f t="shared" si="23"/>
        <v>-3894</v>
      </c>
      <c r="I122" s="59" t="s">
        <v>193</v>
      </c>
      <c r="J122" s="60" t="s">
        <v>194</v>
      </c>
      <c r="K122" s="59">
        <v>-3894</v>
      </c>
      <c r="L122" s="59" t="s">
        <v>195</v>
      </c>
      <c r="M122" s="60" t="s">
        <v>118</v>
      </c>
      <c r="N122" s="60"/>
      <c r="O122" s="61" t="s">
        <v>177</v>
      </c>
      <c r="P122" s="61" t="s">
        <v>178</v>
      </c>
    </row>
    <row r="123" spans="1:16" ht="12.75" customHeight="1" thickBot="1">
      <c r="A123" s="50" t="str">
        <f t="shared" si="18"/>
        <v> PSMO 16.231 </v>
      </c>
      <c r="B123" s="14" t="str">
        <f t="shared" si="19"/>
        <v>I</v>
      </c>
      <c r="C123" s="50">
        <f t="shared" si="20"/>
        <v>29160.36</v>
      </c>
      <c r="D123" s="12" t="str">
        <f t="shared" si="21"/>
        <v>vis</v>
      </c>
      <c r="E123" s="58">
        <f>VLOOKUP(C123,A!C$21:E$973,3,FALSE)</f>
        <v>-3616.0103013341304</v>
      </c>
      <c r="F123" s="14" t="s">
        <v>113</v>
      </c>
      <c r="G123" s="12" t="str">
        <f t="shared" si="22"/>
        <v>29160.36</v>
      </c>
      <c r="H123" s="50">
        <f t="shared" si="23"/>
        <v>-3616</v>
      </c>
      <c r="I123" s="59" t="s">
        <v>196</v>
      </c>
      <c r="J123" s="60" t="s">
        <v>197</v>
      </c>
      <c r="K123" s="59">
        <v>-3616</v>
      </c>
      <c r="L123" s="59" t="s">
        <v>126</v>
      </c>
      <c r="M123" s="60" t="s">
        <v>118</v>
      </c>
      <c r="N123" s="60"/>
      <c r="O123" s="61" t="s">
        <v>177</v>
      </c>
      <c r="P123" s="61" t="s">
        <v>178</v>
      </c>
    </row>
    <row r="124" spans="1:16" ht="12.75" customHeight="1" thickBot="1">
      <c r="A124" s="50" t="str">
        <f t="shared" si="18"/>
        <v> PSMO 16.231 </v>
      </c>
      <c r="B124" s="14" t="str">
        <f t="shared" si="19"/>
        <v>I</v>
      </c>
      <c r="C124" s="50">
        <f t="shared" si="20"/>
        <v>29465.34</v>
      </c>
      <c r="D124" s="12" t="str">
        <f t="shared" si="21"/>
        <v>vis</v>
      </c>
      <c r="E124" s="58">
        <f>VLOOKUP(C124,A!C$21:E$973,3,FALSE)</f>
        <v>-3396.9848632724825</v>
      </c>
      <c r="F124" s="14" t="s">
        <v>113</v>
      </c>
      <c r="G124" s="12" t="str">
        <f t="shared" si="22"/>
        <v>29465.34</v>
      </c>
      <c r="H124" s="50">
        <f t="shared" si="23"/>
        <v>-3397</v>
      </c>
      <c r="I124" s="59" t="s">
        <v>198</v>
      </c>
      <c r="J124" s="60" t="s">
        <v>199</v>
      </c>
      <c r="K124" s="59">
        <v>-3397</v>
      </c>
      <c r="L124" s="59" t="s">
        <v>181</v>
      </c>
      <c r="M124" s="60" t="s">
        <v>118</v>
      </c>
      <c r="N124" s="60"/>
      <c r="O124" s="61" t="s">
        <v>177</v>
      </c>
      <c r="P124" s="61" t="s">
        <v>178</v>
      </c>
    </row>
    <row r="125" spans="1:16" ht="12.75" customHeight="1" thickBot="1">
      <c r="A125" s="50" t="str">
        <f t="shared" si="18"/>
        <v> PSMO 16.231 </v>
      </c>
      <c r="B125" s="14" t="str">
        <f t="shared" si="19"/>
        <v>I</v>
      </c>
      <c r="C125" s="50">
        <f t="shared" si="20"/>
        <v>29490.37</v>
      </c>
      <c r="D125" s="12" t="str">
        <f t="shared" si="21"/>
        <v>vis</v>
      </c>
      <c r="E125" s="58">
        <f>VLOOKUP(C125,A!C$21:E$973,3,FALSE)</f>
        <v>-3379.009236297983</v>
      </c>
      <c r="F125" s="14" t="s">
        <v>113</v>
      </c>
      <c r="G125" s="12" t="str">
        <f t="shared" si="22"/>
        <v>29490.37</v>
      </c>
      <c r="H125" s="50">
        <f t="shared" si="23"/>
        <v>-3379</v>
      </c>
      <c r="I125" s="59" t="s">
        <v>200</v>
      </c>
      <c r="J125" s="60" t="s">
        <v>201</v>
      </c>
      <c r="K125" s="59">
        <v>-3379</v>
      </c>
      <c r="L125" s="59" t="s">
        <v>126</v>
      </c>
      <c r="M125" s="60" t="s">
        <v>118</v>
      </c>
      <c r="N125" s="60"/>
      <c r="O125" s="61" t="s">
        <v>177</v>
      </c>
      <c r="P125" s="61" t="s">
        <v>178</v>
      </c>
    </row>
    <row r="126" spans="1:16" ht="12.75" customHeight="1" thickBot="1">
      <c r="A126" s="50" t="str">
        <f t="shared" si="18"/>
        <v> PSMO 16.231 </v>
      </c>
      <c r="B126" s="14" t="str">
        <f t="shared" si="19"/>
        <v>I</v>
      </c>
      <c r="C126" s="50">
        <f t="shared" si="20"/>
        <v>29582.26</v>
      </c>
      <c r="D126" s="12" t="str">
        <f t="shared" si="21"/>
        <v>vis</v>
      </c>
      <c r="E126" s="58">
        <f>VLOOKUP(C126,A!C$21:E$973,3,FALSE)</f>
        <v>-3313.017212219405</v>
      </c>
      <c r="F126" s="14" t="s">
        <v>113</v>
      </c>
      <c r="G126" s="12" t="str">
        <f t="shared" si="22"/>
        <v>29582.26</v>
      </c>
      <c r="H126" s="50">
        <f t="shared" si="23"/>
        <v>-3313</v>
      </c>
      <c r="I126" s="59" t="s">
        <v>202</v>
      </c>
      <c r="J126" s="60" t="s">
        <v>203</v>
      </c>
      <c r="K126" s="59">
        <v>-3313</v>
      </c>
      <c r="L126" s="59" t="s">
        <v>195</v>
      </c>
      <c r="M126" s="60" t="s">
        <v>118</v>
      </c>
      <c r="N126" s="60"/>
      <c r="O126" s="61" t="s">
        <v>177</v>
      </c>
      <c r="P126" s="61" t="s">
        <v>178</v>
      </c>
    </row>
    <row r="127" spans="1:16" ht="12.75" customHeight="1" thickBot="1">
      <c r="A127" s="50" t="str">
        <f t="shared" si="18"/>
        <v> AAC 5.191 </v>
      </c>
      <c r="B127" s="14" t="str">
        <f t="shared" si="19"/>
        <v>I</v>
      </c>
      <c r="C127" s="50">
        <f t="shared" si="20"/>
        <v>34479.501</v>
      </c>
      <c r="D127" s="12" t="str">
        <f t="shared" si="21"/>
        <v>vis</v>
      </c>
      <c r="E127" s="58">
        <f>VLOOKUP(C127,A!C$21:E$973,3,FALSE)</f>
        <v>204.0014621804426</v>
      </c>
      <c r="F127" s="14" t="s">
        <v>113</v>
      </c>
      <c r="G127" s="12" t="str">
        <f t="shared" si="22"/>
        <v>34479.501</v>
      </c>
      <c r="H127" s="50">
        <f t="shared" si="23"/>
        <v>204</v>
      </c>
      <c r="I127" s="59" t="s">
        <v>209</v>
      </c>
      <c r="J127" s="60" t="s">
        <v>210</v>
      </c>
      <c r="K127" s="59">
        <v>204</v>
      </c>
      <c r="L127" s="59" t="s">
        <v>211</v>
      </c>
      <c r="M127" s="60" t="s">
        <v>130</v>
      </c>
      <c r="N127" s="60"/>
      <c r="O127" s="61" t="s">
        <v>207</v>
      </c>
      <c r="P127" s="61" t="s">
        <v>212</v>
      </c>
    </row>
    <row r="128" spans="1:16" ht="12.75" customHeight="1" thickBot="1">
      <c r="A128" s="50" t="str">
        <f t="shared" si="18"/>
        <v> AAC 5.194 </v>
      </c>
      <c r="B128" s="14" t="str">
        <f t="shared" si="19"/>
        <v>I</v>
      </c>
      <c r="C128" s="50">
        <f t="shared" si="20"/>
        <v>35075.469</v>
      </c>
      <c r="D128" s="12" t="str">
        <f t="shared" si="21"/>
        <v>vis</v>
      </c>
      <c r="E128" s="58">
        <f>VLOOKUP(C128,A!C$21:E$973,3,FALSE)</f>
        <v>632.0037976474396</v>
      </c>
      <c r="F128" s="14" t="s">
        <v>113</v>
      </c>
      <c r="G128" s="12" t="str">
        <f t="shared" si="22"/>
        <v>35075.469</v>
      </c>
      <c r="H128" s="50">
        <f t="shared" si="23"/>
        <v>632</v>
      </c>
      <c r="I128" s="59" t="s">
        <v>213</v>
      </c>
      <c r="J128" s="60" t="s">
        <v>214</v>
      </c>
      <c r="K128" s="59">
        <v>632</v>
      </c>
      <c r="L128" s="59" t="s">
        <v>215</v>
      </c>
      <c r="M128" s="60" t="s">
        <v>130</v>
      </c>
      <c r="N128" s="60"/>
      <c r="O128" s="61" t="s">
        <v>207</v>
      </c>
      <c r="P128" s="61" t="s">
        <v>216</v>
      </c>
    </row>
    <row r="129" spans="1:16" ht="12.75" customHeight="1" thickBot="1">
      <c r="A129" s="50" t="str">
        <f t="shared" si="18"/>
        <v> VSS 10.214 </v>
      </c>
      <c r="B129" s="14" t="str">
        <f t="shared" si="19"/>
        <v>I</v>
      </c>
      <c r="C129" s="50">
        <f t="shared" si="20"/>
        <v>37889.584</v>
      </c>
      <c r="D129" s="12" t="str">
        <f t="shared" si="21"/>
        <v>vis</v>
      </c>
      <c r="E129" s="58">
        <f>VLOOKUP(C129,A!C$21:E$973,3,FALSE)</f>
        <v>2652.997864900562</v>
      </c>
      <c r="F129" s="14" t="s">
        <v>113</v>
      </c>
      <c r="G129" s="12" t="str">
        <f t="shared" si="22"/>
        <v>37889.584</v>
      </c>
      <c r="H129" s="50">
        <f t="shared" si="23"/>
        <v>2653</v>
      </c>
      <c r="I129" s="59" t="s">
        <v>217</v>
      </c>
      <c r="J129" s="60" t="s">
        <v>218</v>
      </c>
      <c r="K129" s="59">
        <v>2653</v>
      </c>
      <c r="L129" s="59" t="s">
        <v>114</v>
      </c>
      <c r="M129" s="60" t="s">
        <v>118</v>
      </c>
      <c r="N129" s="60"/>
      <c r="O129" s="61" t="s">
        <v>219</v>
      </c>
      <c r="P129" s="61" t="s">
        <v>220</v>
      </c>
    </row>
    <row r="130" spans="1:16" ht="12.75" customHeight="1" thickBot="1">
      <c r="A130" s="50" t="str">
        <f t="shared" si="18"/>
        <v> VSS 10.214 </v>
      </c>
      <c r="B130" s="14" t="str">
        <f t="shared" si="19"/>
        <v>I</v>
      </c>
      <c r="C130" s="50">
        <f t="shared" si="20"/>
        <v>37903.499</v>
      </c>
      <c r="D130" s="12" t="str">
        <f t="shared" si="21"/>
        <v>vis</v>
      </c>
      <c r="E130" s="58">
        <f>VLOOKUP(C130,A!C$21:E$973,3,FALSE)</f>
        <v>2662.991106984069</v>
      </c>
      <c r="F130" s="14" t="s">
        <v>113</v>
      </c>
      <c r="G130" s="12" t="str">
        <f t="shared" si="22"/>
        <v>37903.499</v>
      </c>
      <c r="H130" s="50">
        <f t="shared" si="23"/>
        <v>2663</v>
      </c>
      <c r="I130" s="59" t="s">
        <v>221</v>
      </c>
      <c r="J130" s="60" t="s">
        <v>222</v>
      </c>
      <c r="K130" s="59">
        <v>2663</v>
      </c>
      <c r="L130" s="59" t="s">
        <v>223</v>
      </c>
      <c r="M130" s="60" t="s">
        <v>118</v>
      </c>
      <c r="N130" s="60"/>
      <c r="O130" s="61" t="s">
        <v>219</v>
      </c>
      <c r="P130" s="61" t="s">
        <v>220</v>
      </c>
    </row>
    <row r="131" spans="1:16" ht="12.75" customHeight="1" thickBot="1">
      <c r="A131" s="50" t="str">
        <f t="shared" si="18"/>
        <v> VSS 10.214 </v>
      </c>
      <c r="B131" s="14" t="str">
        <f t="shared" si="19"/>
        <v>I</v>
      </c>
      <c r="C131" s="50">
        <f t="shared" si="20"/>
        <v>37910.467</v>
      </c>
      <c r="D131" s="12" t="str">
        <f t="shared" si="21"/>
        <v>vis</v>
      </c>
      <c r="E131" s="58">
        <f>VLOOKUP(C131,A!C$21:E$973,3,FALSE)</f>
        <v>2667.9952687402897</v>
      </c>
      <c r="F131" s="14" t="s">
        <v>113</v>
      </c>
      <c r="G131" s="12" t="str">
        <f t="shared" si="22"/>
        <v>37910.467</v>
      </c>
      <c r="H131" s="50">
        <f t="shared" si="23"/>
        <v>2668</v>
      </c>
      <c r="I131" s="59" t="s">
        <v>224</v>
      </c>
      <c r="J131" s="60" t="s">
        <v>225</v>
      </c>
      <c r="K131" s="59">
        <v>2668</v>
      </c>
      <c r="L131" s="59" t="s">
        <v>226</v>
      </c>
      <c r="M131" s="60" t="s">
        <v>118</v>
      </c>
      <c r="N131" s="60"/>
      <c r="O131" s="61" t="s">
        <v>219</v>
      </c>
      <c r="P131" s="61" t="s">
        <v>220</v>
      </c>
    </row>
    <row r="132" spans="1:16" ht="12.75" customHeight="1" thickBot="1">
      <c r="A132" s="50" t="str">
        <f t="shared" si="18"/>
        <v> VSS 10.214 </v>
      </c>
      <c r="B132" s="14" t="str">
        <f t="shared" si="19"/>
        <v>I</v>
      </c>
      <c r="C132" s="50">
        <f t="shared" si="20"/>
        <v>37935.513</v>
      </c>
      <c r="D132" s="12" t="str">
        <f t="shared" si="21"/>
        <v>vis</v>
      </c>
      <c r="E132" s="58">
        <f>VLOOKUP(C132,A!C$21:E$973,3,FALSE)</f>
        <v>2685.98238632732</v>
      </c>
      <c r="F132" s="14" t="s">
        <v>113</v>
      </c>
      <c r="G132" s="12" t="str">
        <f t="shared" si="22"/>
        <v>37935.513</v>
      </c>
      <c r="H132" s="50">
        <f t="shared" si="23"/>
        <v>2686</v>
      </c>
      <c r="I132" s="59" t="s">
        <v>227</v>
      </c>
      <c r="J132" s="60" t="s">
        <v>228</v>
      </c>
      <c r="K132" s="59">
        <v>2686</v>
      </c>
      <c r="L132" s="59" t="s">
        <v>229</v>
      </c>
      <c r="M132" s="60" t="s">
        <v>118</v>
      </c>
      <c r="N132" s="60"/>
      <c r="O132" s="61" t="s">
        <v>219</v>
      </c>
      <c r="P132" s="61" t="s">
        <v>220</v>
      </c>
    </row>
    <row r="133" spans="1:16" ht="12.75" customHeight="1" thickBot="1">
      <c r="A133" s="50" t="str">
        <f t="shared" si="18"/>
        <v> VSS 10.214 </v>
      </c>
      <c r="B133" s="14" t="str">
        <f t="shared" si="19"/>
        <v>I</v>
      </c>
      <c r="C133" s="50">
        <f t="shared" si="20"/>
        <v>37942.49</v>
      </c>
      <c r="D133" s="12" t="str">
        <f t="shared" si="21"/>
        <v>vis</v>
      </c>
      <c r="E133" s="58">
        <f>VLOOKUP(C133,A!C$21:E$973,3,FALSE)</f>
        <v>2690.993011553092</v>
      </c>
      <c r="F133" s="14" t="s">
        <v>113</v>
      </c>
      <c r="G133" s="12" t="str">
        <f t="shared" si="22"/>
        <v>37942.490</v>
      </c>
      <c r="H133" s="50">
        <f t="shared" si="23"/>
        <v>2691</v>
      </c>
      <c r="I133" s="59" t="s">
        <v>230</v>
      </c>
      <c r="J133" s="60" t="s">
        <v>231</v>
      </c>
      <c r="K133" s="59">
        <v>2691</v>
      </c>
      <c r="L133" s="59" t="s">
        <v>232</v>
      </c>
      <c r="M133" s="60" t="s">
        <v>118</v>
      </c>
      <c r="N133" s="60"/>
      <c r="O133" s="61" t="s">
        <v>219</v>
      </c>
      <c r="P133" s="61" t="s">
        <v>220</v>
      </c>
    </row>
    <row r="134" spans="1:16" ht="12.75" customHeight="1" thickBot="1">
      <c r="A134" s="50" t="str">
        <f t="shared" si="18"/>
        <v> VSS 10.214 </v>
      </c>
      <c r="B134" s="14" t="str">
        <f t="shared" si="19"/>
        <v>I</v>
      </c>
      <c r="C134" s="50">
        <f t="shared" si="20"/>
        <v>44158.335</v>
      </c>
      <c r="D134" s="12" t="str">
        <f t="shared" si="21"/>
        <v>vis</v>
      </c>
      <c r="E134" s="58">
        <f>VLOOKUP(C134,A!C$21:E$973,3,FALSE)</f>
        <v>7154.9846636230905</v>
      </c>
      <c r="F134" s="14" t="s">
        <v>113</v>
      </c>
      <c r="G134" s="12" t="str">
        <f t="shared" si="22"/>
        <v>44158.335</v>
      </c>
      <c r="H134" s="50">
        <f t="shared" si="23"/>
        <v>7155</v>
      </c>
      <c r="I134" s="59" t="s">
        <v>278</v>
      </c>
      <c r="J134" s="60" t="s">
        <v>279</v>
      </c>
      <c r="K134" s="59">
        <v>7155</v>
      </c>
      <c r="L134" s="59" t="s">
        <v>280</v>
      </c>
      <c r="M134" s="60" t="s">
        <v>118</v>
      </c>
      <c r="N134" s="60"/>
      <c r="O134" s="61" t="s">
        <v>219</v>
      </c>
      <c r="P134" s="61" t="s">
        <v>220</v>
      </c>
    </row>
    <row r="135" spans="1:16" ht="12.75" customHeight="1" thickBot="1">
      <c r="A135" s="50" t="str">
        <f t="shared" si="18"/>
        <v> VSS 10.214 </v>
      </c>
      <c r="B135" s="14" t="str">
        <f t="shared" si="19"/>
        <v>I</v>
      </c>
      <c r="C135" s="50">
        <f t="shared" si="20"/>
        <v>44257.234</v>
      </c>
      <c r="D135" s="12" t="str">
        <f t="shared" si="21"/>
        <v>vis</v>
      </c>
      <c r="E135" s="58">
        <f>VLOOKUP(C135,A!C$21:E$973,3,FALSE)</f>
        <v>7226.010294152497</v>
      </c>
      <c r="F135" s="14" t="s">
        <v>113</v>
      </c>
      <c r="G135" s="12" t="str">
        <f t="shared" si="22"/>
        <v>44257.234</v>
      </c>
      <c r="H135" s="50">
        <f t="shared" si="23"/>
        <v>7226</v>
      </c>
      <c r="I135" s="59" t="s">
        <v>281</v>
      </c>
      <c r="J135" s="60" t="s">
        <v>282</v>
      </c>
      <c r="K135" s="59">
        <v>7226</v>
      </c>
      <c r="L135" s="59" t="s">
        <v>283</v>
      </c>
      <c r="M135" s="60" t="s">
        <v>118</v>
      </c>
      <c r="N135" s="60"/>
      <c r="O135" s="61" t="s">
        <v>219</v>
      </c>
      <c r="P135" s="61" t="s">
        <v>220</v>
      </c>
    </row>
    <row r="136" spans="1:16" ht="12.75" customHeight="1" thickBot="1">
      <c r="A136" s="50" t="str">
        <f t="shared" si="18"/>
        <v> BBS 123 </v>
      </c>
      <c r="B136" s="14" t="str">
        <f t="shared" si="19"/>
        <v>I</v>
      </c>
      <c r="C136" s="50">
        <f t="shared" si="20"/>
        <v>51780.562</v>
      </c>
      <c r="D136" s="12" t="str">
        <f t="shared" si="21"/>
        <v>vis</v>
      </c>
      <c r="E136" s="58">
        <f>VLOOKUP(C136,A!C$21:E$973,3,FALSE)</f>
        <v>12628.988230021952</v>
      </c>
      <c r="F136" s="14" t="s">
        <v>113</v>
      </c>
      <c r="G136" s="12" t="str">
        <f t="shared" si="22"/>
        <v>51780.562</v>
      </c>
      <c r="H136" s="50">
        <f t="shared" si="23"/>
        <v>12629</v>
      </c>
      <c r="I136" s="59" t="s">
        <v>419</v>
      </c>
      <c r="J136" s="60" t="s">
        <v>420</v>
      </c>
      <c r="K136" s="59">
        <v>12629</v>
      </c>
      <c r="L136" s="59" t="s">
        <v>421</v>
      </c>
      <c r="M136" s="60" t="s">
        <v>130</v>
      </c>
      <c r="N136" s="60"/>
      <c r="O136" s="61" t="s">
        <v>251</v>
      </c>
      <c r="P136" s="61" t="s">
        <v>422</v>
      </c>
    </row>
    <row r="137" spans="1:16" ht="12.75" customHeight="1" thickBot="1">
      <c r="A137" s="50" t="str">
        <f t="shared" si="18"/>
        <v> BBS 124 </v>
      </c>
      <c r="B137" s="14" t="str">
        <f t="shared" si="19"/>
        <v>I</v>
      </c>
      <c r="C137" s="50">
        <f t="shared" si="20"/>
        <v>51907.2701</v>
      </c>
      <c r="D137" s="12" t="str">
        <f t="shared" si="21"/>
        <v>vis</v>
      </c>
      <c r="E137" s="58">
        <f>VLOOKUP(C137,A!C$21:E$973,3,FALSE)</f>
        <v>12719.985335105763</v>
      </c>
      <c r="F137" s="14" t="s">
        <v>113</v>
      </c>
      <c r="G137" s="12" t="str">
        <f t="shared" si="22"/>
        <v>51907.2701</v>
      </c>
      <c r="H137" s="50">
        <f t="shared" si="23"/>
        <v>12720</v>
      </c>
      <c r="I137" s="59" t="s">
        <v>430</v>
      </c>
      <c r="J137" s="60" t="s">
        <v>431</v>
      </c>
      <c r="K137" s="59">
        <v>12720</v>
      </c>
      <c r="L137" s="59" t="s">
        <v>432</v>
      </c>
      <c r="M137" s="60" t="s">
        <v>426</v>
      </c>
      <c r="N137" s="60" t="s">
        <v>433</v>
      </c>
      <c r="O137" s="61" t="s">
        <v>236</v>
      </c>
      <c r="P137" s="61" t="s">
        <v>434</v>
      </c>
    </row>
    <row r="138" spans="1:16" ht="12.75" customHeight="1" thickBot="1">
      <c r="A138" s="50" t="str">
        <f t="shared" si="18"/>
        <v>OEJV 0074 </v>
      </c>
      <c r="B138" s="14" t="str">
        <f t="shared" si="19"/>
        <v>I</v>
      </c>
      <c r="C138" s="50">
        <f t="shared" si="20"/>
        <v>52908.438</v>
      </c>
      <c r="D138" s="12" t="str">
        <f t="shared" si="21"/>
        <v>vis</v>
      </c>
      <c r="E138" s="58">
        <f>VLOOKUP(C138,A!C$21:E$973,3,FALSE)</f>
        <v>13438.987361044383</v>
      </c>
      <c r="F138" s="14" t="s">
        <v>113</v>
      </c>
      <c r="G138" s="12" t="str">
        <f t="shared" si="22"/>
        <v>52908.438</v>
      </c>
      <c r="H138" s="50">
        <f t="shared" si="23"/>
        <v>13439</v>
      </c>
      <c r="I138" s="59" t="s">
        <v>453</v>
      </c>
      <c r="J138" s="60" t="s">
        <v>454</v>
      </c>
      <c r="K138" s="59" t="s">
        <v>455</v>
      </c>
      <c r="L138" s="59" t="s">
        <v>456</v>
      </c>
      <c r="M138" s="60" t="s">
        <v>130</v>
      </c>
      <c r="N138" s="60"/>
      <c r="O138" s="61" t="s">
        <v>457</v>
      </c>
      <c r="P138" s="62" t="s">
        <v>440</v>
      </c>
    </row>
    <row r="139" spans="1:16" ht="12.75" customHeight="1" thickBot="1">
      <c r="A139" s="50" t="str">
        <f aca="true" t="shared" si="24" ref="A139:A148">P139</f>
        <v>BAVM 203 </v>
      </c>
      <c r="B139" s="14" t="str">
        <f aca="true" t="shared" si="25" ref="B139:B148">IF(H139=INT(H139),"I","II")</f>
        <v>I</v>
      </c>
      <c r="C139" s="50">
        <f aca="true" t="shared" si="26" ref="C139:C148">1*G139</f>
        <v>54675.4379</v>
      </c>
      <c r="D139" s="12" t="str">
        <f aca="true" t="shared" si="27" ref="D139:D148">VLOOKUP(F139,I$1:J$5,2,FALSE)</f>
        <v>vis</v>
      </c>
      <c r="E139" s="58">
        <f>VLOOKUP(C139,A!C$21:E$973,3,FALSE)</f>
        <v>14707.981810360365</v>
      </c>
      <c r="F139" s="14" t="s">
        <v>113</v>
      </c>
      <c r="G139" s="12" t="str">
        <f aca="true" t="shared" si="28" ref="G139:G148">MID(I139,3,LEN(I139)-3)</f>
        <v>54675.4379</v>
      </c>
      <c r="H139" s="50">
        <f aca="true" t="shared" si="29" ref="H139:H148">1*K139</f>
        <v>14708</v>
      </c>
      <c r="I139" s="59" t="s">
        <v>490</v>
      </c>
      <c r="J139" s="60" t="s">
        <v>491</v>
      </c>
      <c r="K139" s="59" t="s">
        <v>492</v>
      </c>
      <c r="L139" s="59" t="s">
        <v>493</v>
      </c>
      <c r="M139" s="60" t="s">
        <v>438</v>
      </c>
      <c r="N139" s="60" t="s">
        <v>444</v>
      </c>
      <c r="O139" s="61" t="s">
        <v>445</v>
      </c>
      <c r="P139" s="62" t="s">
        <v>494</v>
      </c>
    </row>
    <row r="140" spans="1:16" ht="12.75" customHeight="1" thickBot="1">
      <c r="A140" s="50" t="str">
        <f t="shared" si="24"/>
        <v>BAVM 203 </v>
      </c>
      <c r="B140" s="14" t="str">
        <f t="shared" si="25"/>
        <v>I</v>
      </c>
      <c r="C140" s="50">
        <f t="shared" si="26"/>
        <v>54682.3993</v>
      </c>
      <c r="D140" s="12" t="str">
        <f t="shared" si="27"/>
        <v>vis</v>
      </c>
      <c r="E140" s="58">
        <f>VLOOKUP(C140,A!C$21:E$973,3,FALSE)</f>
        <v>14712.981232238923</v>
      </c>
      <c r="F140" s="14" t="s">
        <v>113</v>
      </c>
      <c r="G140" s="12" t="str">
        <f t="shared" si="28"/>
        <v>54682.3993</v>
      </c>
      <c r="H140" s="50">
        <f t="shared" si="29"/>
        <v>14713</v>
      </c>
      <c r="I140" s="59" t="s">
        <v>495</v>
      </c>
      <c r="J140" s="60" t="s">
        <v>496</v>
      </c>
      <c r="K140" s="59" t="s">
        <v>497</v>
      </c>
      <c r="L140" s="59" t="s">
        <v>498</v>
      </c>
      <c r="M140" s="60" t="s">
        <v>438</v>
      </c>
      <c r="N140" s="60" t="s">
        <v>444</v>
      </c>
      <c r="O140" s="61" t="s">
        <v>445</v>
      </c>
      <c r="P140" s="62" t="s">
        <v>494</v>
      </c>
    </row>
    <row r="141" spans="1:16" ht="12.75" customHeight="1" thickBot="1">
      <c r="A141" s="50" t="str">
        <f t="shared" si="24"/>
        <v>BAVM 203 </v>
      </c>
      <c r="B141" s="14" t="str">
        <f t="shared" si="25"/>
        <v>II</v>
      </c>
      <c r="C141" s="50">
        <f t="shared" si="26"/>
        <v>54709.551</v>
      </c>
      <c r="D141" s="12" t="str">
        <f t="shared" si="27"/>
        <v>vis</v>
      </c>
      <c r="E141" s="58">
        <f>VLOOKUP(C141,A!C$21:E$973,3,FALSE)</f>
        <v>14732.480586251051</v>
      </c>
      <c r="F141" s="14" t="s">
        <v>113</v>
      </c>
      <c r="G141" s="12" t="str">
        <f t="shared" si="28"/>
        <v>54709.5510</v>
      </c>
      <c r="H141" s="50">
        <f t="shared" si="29"/>
        <v>14732.5</v>
      </c>
      <c r="I141" s="59" t="s">
        <v>499</v>
      </c>
      <c r="J141" s="60" t="s">
        <v>500</v>
      </c>
      <c r="K141" s="59" t="s">
        <v>501</v>
      </c>
      <c r="L141" s="59" t="s">
        <v>502</v>
      </c>
      <c r="M141" s="60" t="s">
        <v>438</v>
      </c>
      <c r="N141" s="60" t="s">
        <v>444</v>
      </c>
      <c r="O141" s="61" t="s">
        <v>445</v>
      </c>
      <c r="P141" s="62" t="s">
        <v>494</v>
      </c>
    </row>
    <row r="142" spans="1:16" ht="12.75" customHeight="1" thickBot="1">
      <c r="A142" s="50" t="str">
        <f t="shared" si="24"/>
        <v>BAVM 212 </v>
      </c>
      <c r="B142" s="14" t="str">
        <f t="shared" si="25"/>
        <v>I</v>
      </c>
      <c r="C142" s="50">
        <f t="shared" si="26"/>
        <v>55062.5361</v>
      </c>
      <c r="D142" s="12" t="str">
        <f t="shared" si="27"/>
        <v>vis</v>
      </c>
      <c r="E142" s="58">
        <f>VLOOKUP(C142,A!C$21:E$973,3,FALSE)</f>
        <v>14985.981524531378</v>
      </c>
      <c r="F142" s="14" t="s">
        <v>113</v>
      </c>
      <c r="G142" s="12" t="str">
        <f t="shared" si="28"/>
        <v>55062.5361</v>
      </c>
      <c r="H142" s="50">
        <f t="shared" si="29"/>
        <v>14986</v>
      </c>
      <c r="I142" s="59" t="s">
        <v>513</v>
      </c>
      <c r="J142" s="60" t="s">
        <v>514</v>
      </c>
      <c r="K142" s="59" t="s">
        <v>515</v>
      </c>
      <c r="L142" s="59" t="s">
        <v>516</v>
      </c>
      <c r="M142" s="60" t="s">
        <v>438</v>
      </c>
      <c r="N142" s="60" t="s">
        <v>444</v>
      </c>
      <c r="O142" s="61" t="s">
        <v>445</v>
      </c>
      <c r="P142" s="62" t="s">
        <v>517</v>
      </c>
    </row>
    <row r="143" spans="1:16" ht="12.75" customHeight="1" thickBot="1">
      <c r="A143" s="50" t="str">
        <f t="shared" si="24"/>
        <v>BAVM 212 </v>
      </c>
      <c r="B143" s="14" t="str">
        <f t="shared" si="25"/>
        <v>II</v>
      </c>
      <c r="C143" s="50">
        <f t="shared" si="26"/>
        <v>55071.5882</v>
      </c>
      <c r="D143" s="12" t="str">
        <f t="shared" si="27"/>
        <v>vis</v>
      </c>
      <c r="E143" s="58">
        <f>VLOOKUP(C143,A!C$21:E$973,3,FALSE)</f>
        <v>14992.48241038579</v>
      </c>
      <c r="F143" s="14" t="s">
        <v>113</v>
      </c>
      <c r="G143" s="12" t="str">
        <f t="shared" si="28"/>
        <v>55071.5882</v>
      </c>
      <c r="H143" s="50">
        <f t="shared" si="29"/>
        <v>14992.5</v>
      </c>
      <c r="I143" s="59" t="s">
        <v>518</v>
      </c>
      <c r="J143" s="60" t="s">
        <v>519</v>
      </c>
      <c r="K143" s="59" t="s">
        <v>520</v>
      </c>
      <c r="L143" s="59" t="s">
        <v>521</v>
      </c>
      <c r="M143" s="60" t="s">
        <v>438</v>
      </c>
      <c r="N143" s="60" t="s">
        <v>444</v>
      </c>
      <c r="O143" s="61" t="s">
        <v>445</v>
      </c>
      <c r="P143" s="62" t="s">
        <v>517</v>
      </c>
    </row>
    <row r="144" spans="1:16" ht="12.75" customHeight="1" thickBot="1">
      <c r="A144" s="50" t="str">
        <f t="shared" si="24"/>
        <v>BAVM 212 </v>
      </c>
      <c r="B144" s="14" t="str">
        <f t="shared" si="25"/>
        <v>I</v>
      </c>
      <c r="C144" s="50">
        <f t="shared" si="26"/>
        <v>55108.4856</v>
      </c>
      <c r="D144" s="12" t="str">
        <f t="shared" si="27"/>
        <v>vis</v>
      </c>
      <c r="E144" s="58">
        <f>VLOOKUP(C144,A!C$21:E$973,3,FALSE)</f>
        <v>15018.980768305444</v>
      </c>
      <c r="F144" s="14" t="s">
        <v>113</v>
      </c>
      <c r="G144" s="12" t="str">
        <f t="shared" si="28"/>
        <v>55108.4856</v>
      </c>
      <c r="H144" s="50">
        <f t="shared" si="29"/>
        <v>15019</v>
      </c>
      <c r="I144" s="59" t="s">
        <v>522</v>
      </c>
      <c r="J144" s="60" t="s">
        <v>523</v>
      </c>
      <c r="K144" s="59" t="s">
        <v>524</v>
      </c>
      <c r="L144" s="59" t="s">
        <v>525</v>
      </c>
      <c r="M144" s="60" t="s">
        <v>438</v>
      </c>
      <c r="N144" s="60" t="s">
        <v>444</v>
      </c>
      <c r="O144" s="61" t="s">
        <v>445</v>
      </c>
      <c r="P144" s="62" t="s">
        <v>517</v>
      </c>
    </row>
    <row r="145" spans="1:16" ht="12.75" customHeight="1" thickBot="1">
      <c r="A145" s="50" t="str">
        <f t="shared" si="24"/>
        <v>OEJV 0137 </v>
      </c>
      <c r="B145" s="14" t="str">
        <f t="shared" si="25"/>
        <v>I</v>
      </c>
      <c r="C145" s="50">
        <f t="shared" si="26"/>
        <v>55480.2664</v>
      </c>
      <c r="D145" s="12" t="str">
        <f t="shared" si="27"/>
        <v>vis</v>
      </c>
      <c r="E145" s="58">
        <f>VLOOKUP(C145,A!C$21:E$973,3,FALSE)</f>
        <v>15285.980088204815</v>
      </c>
      <c r="F145" s="14" t="s">
        <v>113</v>
      </c>
      <c r="G145" s="12" t="str">
        <f t="shared" si="28"/>
        <v>55480.2664</v>
      </c>
      <c r="H145" s="50">
        <f t="shared" si="29"/>
        <v>15286</v>
      </c>
      <c r="I145" s="59" t="s">
        <v>558</v>
      </c>
      <c r="J145" s="60" t="s">
        <v>559</v>
      </c>
      <c r="K145" s="59" t="s">
        <v>560</v>
      </c>
      <c r="L145" s="59" t="s">
        <v>543</v>
      </c>
      <c r="M145" s="60" t="s">
        <v>438</v>
      </c>
      <c r="N145" s="60" t="s">
        <v>74</v>
      </c>
      <c r="O145" s="61" t="s">
        <v>561</v>
      </c>
      <c r="P145" s="62" t="s">
        <v>562</v>
      </c>
    </row>
    <row r="146" spans="1:16" ht="12.75" customHeight="1" thickBot="1">
      <c r="A146" s="50" t="str">
        <f t="shared" si="24"/>
        <v>BAVM 225 </v>
      </c>
      <c r="B146" s="14" t="str">
        <f t="shared" si="25"/>
        <v>I</v>
      </c>
      <c r="C146" s="50">
        <f t="shared" si="26"/>
        <v>55839.5143</v>
      </c>
      <c r="D146" s="12" t="str">
        <f t="shared" si="27"/>
        <v>vis</v>
      </c>
      <c r="E146" s="58">
        <f>VLOOKUP(C146,A!C$21:E$973,3,FALSE)</f>
        <v>15543.97873949417</v>
      </c>
      <c r="F146" s="14" t="s">
        <v>113</v>
      </c>
      <c r="G146" s="12" t="str">
        <f t="shared" si="28"/>
        <v>55839.5143</v>
      </c>
      <c r="H146" s="50">
        <f t="shared" si="29"/>
        <v>15544</v>
      </c>
      <c r="I146" s="59" t="s">
        <v>576</v>
      </c>
      <c r="J146" s="60" t="s">
        <v>577</v>
      </c>
      <c r="K146" s="59">
        <v>15544</v>
      </c>
      <c r="L146" s="59" t="s">
        <v>578</v>
      </c>
      <c r="M146" s="60" t="s">
        <v>438</v>
      </c>
      <c r="N146" s="60">
        <v>0</v>
      </c>
      <c r="O146" s="61" t="s">
        <v>445</v>
      </c>
      <c r="P146" s="62" t="s">
        <v>579</v>
      </c>
    </row>
    <row r="147" spans="1:16" ht="12.75" customHeight="1" thickBot="1">
      <c r="A147" s="50" t="str">
        <f t="shared" si="24"/>
        <v>BAVM 225 </v>
      </c>
      <c r="B147" s="14" t="str">
        <f t="shared" si="25"/>
        <v>I</v>
      </c>
      <c r="C147" s="50">
        <f t="shared" si="26"/>
        <v>55881.2866</v>
      </c>
      <c r="D147" s="12" t="str">
        <f t="shared" si="27"/>
        <v>vis</v>
      </c>
      <c r="E147" s="58">
        <f>VLOOKUP(C147,A!C$21:E$973,3,FALSE)</f>
        <v>15573.978071602316</v>
      </c>
      <c r="F147" s="14" t="s">
        <v>113</v>
      </c>
      <c r="G147" s="12" t="str">
        <f t="shared" si="28"/>
        <v>55881.2866</v>
      </c>
      <c r="H147" s="50">
        <f t="shared" si="29"/>
        <v>15574</v>
      </c>
      <c r="I147" s="59" t="s">
        <v>585</v>
      </c>
      <c r="J147" s="60" t="s">
        <v>586</v>
      </c>
      <c r="K147" s="59">
        <v>15574</v>
      </c>
      <c r="L147" s="59" t="s">
        <v>587</v>
      </c>
      <c r="M147" s="60" t="s">
        <v>438</v>
      </c>
      <c r="N147" s="60" t="s">
        <v>427</v>
      </c>
      <c r="O147" s="61" t="s">
        <v>588</v>
      </c>
      <c r="P147" s="62" t="s">
        <v>579</v>
      </c>
    </row>
    <row r="148" spans="1:16" ht="12.75" customHeight="1" thickBot="1">
      <c r="A148" s="50" t="str">
        <f t="shared" si="24"/>
        <v>IBVS 6095 </v>
      </c>
      <c r="B148" s="14" t="str">
        <f t="shared" si="25"/>
        <v>I</v>
      </c>
      <c r="C148" s="50">
        <f t="shared" si="26"/>
        <v>56531.5572</v>
      </c>
      <c r="D148" s="12" t="str">
        <f t="shared" si="27"/>
        <v>vis</v>
      </c>
      <c r="E148" s="58">
        <f>VLOOKUP(C148,A!C$21:E$973,3,FALSE)</f>
        <v>16040.978540562943</v>
      </c>
      <c r="F148" s="14" t="s">
        <v>113</v>
      </c>
      <c r="G148" s="12" t="str">
        <f t="shared" si="28"/>
        <v>56531.5572</v>
      </c>
      <c r="H148" s="50">
        <f t="shared" si="29"/>
        <v>16041</v>
      </c>
      <c r="I148" s="59" t="s">
        <v>601</v>
      </c>
      <c r="J148" s="60" t="s">
        <v>602</v>
      </c>
      <c r="K148" s="59">
        <v>16041</v>
      </c>
      <c r="L148" s="59" t="s">
        <v>603</v>
      </c>
      <c r="M148" s="60" t="s">
        <v>438</v>
      </c>
      <c r="N148" s="60" t="s">
        <v>604</v>
      </c>
      <c r="O148" s="61" t="s">
        <v>605</v>
      </c>
      <c r="P148" s="62" t="s">
        <v>606</v>
      </c>
    </row>
    <row r="149" spans="2:6" ht="12.75">
      <c r="B149" s="14"/>
      <c r="F149" s="14"/>
    </row>
    <row r="150" spans="2:6" ht="12.75">
      <c r="B150" s="14"/>
      <c r="F150" s="14"/>
    </row>
    <row r="151" spans="2:6" ht="12.75">
      <c r="B151" s="14"/>
      <c r="F151" s="14"/>
    </row>
    <row r="152" spans="2:6" ht="12.75">
      <c r="B152" s="14"/>
      <c r="F152" s="14"/>
    </row>
    <row r="153" spans="2:6" ht="12.75">
      <c r="B153" s="14"/>
      <c r="F153" s="14"/>
    </row>
    <row r="154" spans="2:6" ht="12.75">
      <c r="B154" s="14"/>
      <c r="F154" s="14"/>
    </row>
    <row r="155" spans="2:6" ht="12.75">
      <c r="B155" s="14"/>
      <c r="F155" s="14"/>
    </row>
    <row r="156" spans="2:6" ht="12.75">
      <c r="B156" s="14"/>
      <c r="F156" s="14"/>
    </row>
    <row r="157" spans="2:6" ht="12.75">
      <c r="B157" s="14"/>
      <c r="F157" s="14"/>
    </row>
    <row r="158" spans="2:6" ht="12.75">
      <c r="B158" s="14"/>
      <c r="F158" s="14"/>
    </row>
    <row r="159" spans="2:6" ht="12.75">
      <c r="B159" s="14"/>
      <c r="F159" s="14"/>
    </row>
    <row r="160" spans="2:6" ht="12.75">
      <c r="B160" s="14"/>
      <c r="F160" s="14"/>
    </row>
    <row r="161" spans="2:6" ht="12.75">
      <c r="B161" s="14"/>
      <c r="F161" s="14"/>
    </row>
    <row r="162" spans="2:6" ht="12.75">
      <c r="B162" s="14"/>
      <c r="F162" s="14"/>
    </row>
    <row r="163" spans="2:6" ht="12.75">
      <c r="B163" s="14"/>
      <c r="F163" s="14"/>
    </row>
    <row r="164" spans="2:6" ht="12.75">
      <c r="B164" s="14"/>
      <c r="F164" s="14"/>
    </row>
    <row r="165" spans="2:6" ht="12.75">
      <c r="B165" s="14"/>
      <c r="F165" s="14"/>
    </row>
    <row r="166" spans="2:6" ht="12.75">
      <c r="B166" s="14"/>
      <c r="F166" s="14"/>
    </row>
    <row r="167" spans="2:6" ht="12.75">
      <c r="B167" s="14"/>
      <c r="F167" s="14"/>
    </row>
    <row r="168" spans="2:6" ht="12.75">
      <c r="B168" s="14"/>
      <c r="F168" s="14"/>
    </row>
    <row r="169" spans="2:6" ht="12.75">
      <c r="B169" s="14"/>
      <c r="F169" s="14"/>
    </row>
    <row r="170" spans="2:6" ht="12.75">
      <c r="B170" s="14"/>
      <c r="F170" s="14"/>
    </row>
    <row r="171" spans="2:6" ht="12.75">
      <c r="B171" s="14"/>
      <c r="F171" s="14"/>
    </row>
    <row r="172" spans="2:6" ht="12.75">
      <c r="B172" s="14"/>
      <c r="F172" s="14"/>
    </row>
    <row r="173" spans="2:6" ht="12.75">
      <c r="B173" s="14"/>
      <c r="F173" s="14"/>
    </row>
    <row r="174" spans="2:6" ht="12.75">
      <c r="B174" s="14"/>
      <c r="F174" s="14"/>
    </row>
    <row r="175" spans="2:6" ht="12.75">
      <c r="B175" s="14"/>
      <c r="F175" s="14"/>
    </row>
    <row r="176" spans="2:6" ht="12.75">
      <c r="B176" s="14"/>
      <c r="F176" s="14"/>
    </row>
    <row r="177" spans="2:6" ht="12.75">
      <c r="B177" s="14"/>
      <c r="F177" s="14"/>
    </row>
    <row r="178" spans="2:6" ht="12.75">
      <c r="B178" s="14"/>
      <c r="F178" s="14"/>
    </row>
    <row r="179" spans="2:6" ht="12.75">
      <c r="B179" s="14"/>
      <c r="F179" s="14"/>
    </row>
    <row r="180" spans="2:6" ht="12.75">
      <c r="B180" s="14"/>
      <c r="F180" s="14"/>
    </row>
    <row r="181" spans="2:6" ht="12.75">
      <c r="B181" s="14"/>
      <c r="F181" s="14"/>
    </row>
    <row r="182" spans="2:6" ht="12.75">
      <c r="B182" s="14"/>
      <c r="F182" s="14"/>
    </row>
    <row r="183" spans="2:6" ht="12.75">
      <c r="B183" s="14"/>
      <c r="F183" s="14"/>
    </row>
    <row r="184" spans="2:6" ht="12.75">
      <c r="B184" s="14"/>
      <c r="F184" s="14"/>
    </row>
    <row r="185" spans="2:6" ht="12.75">
      <c r="B185" s="14"/>
      <c r="F185" s="14"/>
    </row>
    <row r="186" spans="2:6" ht="12.75">
      <c r="B186" s="14"/>
      <c r="F186" s="14"/>
    </row>
    <row r="187" spans="2:6" ht="12.75">
      <c r="B187" s="14"/>
      <c r="F187" s="14"/>
    </row>
    <row r="188" spans="2:6" ht="12.75">
      <c r="B188" s="14"/>
      <c r="F188" s="14"/>
    </row>
    <row r="189" spans="2:6" ht="12.75">
      <c r="B189" s="14"/>
      <c r="F189" s="14"/>
    </row>
    <row r="190" spans="2:6" ht="12.75">
      <c r="B190" s="14"/>
      <c r="F190" s="14"/>
    </row>
    <row r="191" spans="2:6" ht="12.75">
      <c r="B191" s="14"/>
      <c r="F191" s="14"/>
    </row>
    <row r="192" spans="2:6" ht="12.75">
      <c r="B192" s="14"/>
      <c r="F192" s="14"/>
    </row>
    <row r="193" spans="2:6" ht="12.75">
      <c r="B193" s="14"/>
      <c r="F193" s="14"/>
    </row>
    <row r="194" spans="2:6" ht="12.75">
      <c r="B194" s="14"/>
      <c r="F194" s="14"/>
    </row>
    <row r="195" spans="2:6" ht="12.75">
      <c r="B195" s="14"/>
      <c r="F195" s="14"/>
    </row>
    <row r="196" spans="2:6" ht="12.75">
      <c r="B196" s="14"/>
      <c r="F196" s="14"/>
    </row>
    <row r="197" spans="2:6" ht="12.75">
      <c r="B197" s="14"/>
      <c r="F197" s="14"/>
    </row>
    <row r="198" spans="2:6" ht="12.75">
      <c r="B198" s="14"/>
      <c r="F198" s="14"/>
    </row>
    <row r="199" spans="2:6" ht="12.75">
      <c r="B199" s="14"/>
      <c r="F199" s="14"/>
    </row>
    <row r="200" spans="2:6" ht="12.75">
      <c r="B200" s="14"/>
      <c r="F200" s="14"/>
    </row>
    <row r="201" spans="2:6" ht="12.75">
      <c r="B201" s="14"/>
      <c r="F201" s="14"/>
    </row>
    <row r="202" spans="2:6" ht="12.75">
      <c r="B202" s="14"/>
      <c r="F202" s="14"/>
    </row>
    <row r="203" spans="2:6" ht="12.75">
      <c r="B203" s="14"/>
      <c r="F203" s="14"/>
    </row>
    <row r="204" spans="2:6" ht="12.75">
      <c r="B204" s="14"/>
      <c r="F204" s="14"/>
    </row>
    <row r="205" spans="2:6" ht="12.75">
      <c r="B205" s="14"/>
      <c r="F205" s="14"/>
    </row>
    <row r="206" spans="2:6" ht="12.75">
      <c r="B206" s="14"/>
      <c r="F206" s="14"/>
    </row>
    <row r="207" spans="2:6" ht="12.75">
      <c r="B207" s="14"/>
      <c r="F207" s="14"/>
    </row>
    <row r="208" spans="2:6" ht="12.75">
      <c r="B208" s="14"/>
      <c r="F208" s="14"/>
    </row>
    <row r="209" spans="2:6" ht="12.75">
      <c r="B209" s="14"/>
      <c r="F209" s="14"/>
    </row>
    <row r="210" spans="2:6" ht="12.75">
      <c r="B210" s="14"/>
      <c r="F210" s="14"/>
    </row>
    <row r="211" spans="2:6" ht="12.75">
      <c r="B211" s="14"/>
      <c r="F211" s="14"/>
    </row>
    <row r="212" spans="2:6" ht="12.75">
      <c r="B212" s="14"/>
      <c r="F212" s="14"/>
    </row>
    <row r="213" spans="2:6" ht="12.75">
      <c r="B213" s="14"/>
      <c r="F213" s="14"/>
    </row>
    <row r="214" spans="2:6" ht="12.75">
      <c r="B214" s="14"/>
      <c r="F214" s="14"/>
    </row>
    <row r="215" spans="2:6" ht="12.75">
      <c r="B215" s="14"/>
      <c r="F215" s="14"/>
    </row>
    <row r="216" spans="2:6" ht="12.75">
      <c r="B216" s="14"/>
      <c r="F216" s="14"/>
    </row>
    <row r="217" spans="2:6" ht="12.75">
      <c r="B217" s="14"/>
      <c r="F217" s="14"/>
    </row>
    <row r="218" spans="2:6" ht="12.75">
      <c r="B218" s="14"/>
      <c r="F218" s="14"/>
    </row>
    <row r="219" spans="2:6" ht="12.75">
      <c r="B219" s="14"/>
      <c r="F219" s="14"/>
    </row>
    <row r="220" spans="2:6" ht="12.75">
      <c r="B220" s="14"/>
      <c r="F220" s="14"/>
    </row>
    <row r="221" spans="2:6" ht="12.75">
      <c r="B221" s="14"/>
      <c r="F221" s="14"/>
    </row>
    <row r="222" spans="2:6" ht="12.75">
      <c r="B222" s="14"/>
      <c r="F222" s="14"/>
    </row>
    <row r="223" spans="2:6" ht="12.75">
      <c r="B223" s="14"/>
      <c r="F223" s="14"/>
    </row>
    <row r="224" spans="2:6" ht="12.75">
      <c r="B224" s="14"/>
      <c r="F224" s="14"/>
    </row>
    <row r="225" spans="2:6" ht="12.75">
      <c r="B225" s="14"/>
      <c r="F225" s="14"/>
    </row>
    <row r="226" spans="2:6" ht="12.75">
      <c r="B226" s="14"/>
      <c r="F226" s="14"/>
    </row>
    <row r="227" spans="2:6" ht="12.75">
      <c r="B227" s="14"/>
      <c r="F227" s="14"/>
    </row>
    <row r="228" spans="2:6" ht="12.75">
      <c r="B228" s="14"/>
      <c r="F228" s="14"/>
    </row>
    <row r="229" spans="2:6" ht="12.75">
      <c r="B229" s="14"/>
      <c r="F229" s="14"/>
    </row>
    <row r="230" spans="2:6" ht="12.75">
      <c r="B230" s="14"/>
      <c r="F230" s="14"/>
    </row>
    <row r="231" spans="2:6" ht="12.75">
      <c r="B231" s="14"/>
      <c r="F231" s="14"/>
    </row>
    <row r="232" spans="2:6" ht="12.75">
      <c r="B232" s="14"/>
      <c r="F232" s="14"/>
    </row>
    <row r="233" spans="2:6" ht="12.75">
      <c r="B233" s="14"/>
      <c r="F233" s="14"/>
    </row>
    <row r="234" spans="2:6" ht="12.75">
      <c r="B234" s="14"/>
      <c r="F234" s="14"/>
    </row>
    <row r="235" spans="2:6" ht="12.75">
      <c r="B235" s="14"/>
      <c r="F235" s="14"/>
    </row>
    <row r="236" spans="2:6" ht="12.75">
      <c r="B236" s="14"/>
      <c r="F236" s="14"/>
    </row>
    <row r="237" spans="2:6" ht="12.75">
      <c r="B237" s="14"/>
      <c r="F237" s="14"/>
    </row>
    <row r="238" spans="2:6" ht="12.75">
      <c r="B238" s="14"/>
      <c r="F238" s="14"/>
    </row>
    <row r="239" spans="2:6" ht="12.75">
      <c r="B239" s="14"/>
      <c r="F239" s="14"/>
    </row>
    <row r="240" spans="2:6" ht="12.75">
      <c r="B240" s="14"/>
      <c r="F240" s="14"/>
    </row>
    <row r="241" spans="2:6" ht="12.75">
      <c r="B241" s="14"/>
      <c r="F241" s="14"/>
    </row>
    <row r="242" spans="2:6" ht="12.75">
      <c r="B242" s="14"/>
      <c r="F242" s="14"/>
    </row>
    <row r="243" spans="2:6" ht="12.75">
      <c r="B243" s="14"/>
      <c r="F243" s="14"/>
    </row>
    <row r="244" spans="2:6" ht="12.75">
      <c r="B244" s="14"/>
      <c r="F244" s="14"/>
    </row>
    <row r="245" spans="2:6" ht="12.75">
      <c r="B245" s="14"/>
      <c r="F245" s="14"/>
    </row>
    <row r="246" spans="2:6" ht="12.75">
      <c r="B246" s="14"/>
      <c r="F246" s="14"/>
    </row>
    <row r="247" spans="2:6" ht="12.75">
      <c r="B247" s="14"/>
      <c r="F247" s="14"/>
    </row>
    <row r="248" spans="2:6" ht="12.75">
      <c r="B248" s="14"/>
      <c r="F248" s="14"/>
    </row>
    <row r="249" spans="2:6" ht="12.75">
      <c r="B249" s="14"/>
      <c r="F249" s="14"/>
    </row>
    <row r="250" spans="2:6" ht="12.75">
      <c r="B250" s="14"/>
      <c r="F250" s="14"/>
    </row>
    <row r="251" spans="2:6" ht="12.75">
      <c r="B251" s="14"/>
      <c r="F251" s="14"/>
    </row>
    <row r="252" spans="2:6" ht="12.75">
      <c r="B252" s="14"/>
      <c r="F252" s="14"/>
    </row>
    <row r="253" spans="2:6" ht="12.75">
      <c r="B253" s="14"/>
      <c r="F253" s="14"/>
    </row>
    <row r="254" spans="2:6" ht="12.75">
      <c r="B254" s="14"/>
      <c r="F254" s="14"/>
    </row>
    <row r="255" spans="2:6" ht="12.75">
      <c r="B255" s="14"/>
      <c r="F255" s="14"/>
    </row>
    <row r="256" spans="2:6" ht="12.75">
      <c r="B256" s="14"/>
      <c r="F256" s="14"/>
    </row>
    <row r="257" spans="2:6" ht="12.75">
      <c r="B257" s="14"/>
      <c r="F257" s="14"/>
    </row>
    <row r="258" spans="2:6" ht="12.75">
      <c r="B258" s="14"/>
      <c r="F258" s="14"/>
    </row>
    <row r="259" spans="2:6" ht="12.75">
      <c r="B259" s="14"/>
      <c r="F259" s="14"/>
    </row>
    <row r="260" spans="2:6" ht="12.75">
      <c r="B260" s="14"/>
      <c r="F260" s="14"/>
    </row>
    <row r="261" spans="2:6" ht="12.75">
      <c r="B261" s="14"/>
      <c r="F261" s="14"/>
    </row>
    <row r="262" spans="2:6" ht="12.75">
      <c r="B262" s="14"/>
      <c r="F262" s="14"/>
    </row>
    <row r="263" spans="2:6" ht="12.75">
      <c r="B263" s="14"/>
      <c r="F263" s="14"/>
    </row>
    <row r="264" spans="2:6" ht="12.75">
      <c r="B264" s="14"/>
      <c r="F264" s="14"/>
    </row>
    <row r="265" spans="2:6" ht="12.75">
      <c r="B265" s="14"/>
      <c r="F265" s="14"/>
    </row>
    <row r="266" spans="2:6" ht="12.75">
      <c r="B266" s="14"/>
      <c r="F266" s="14"/>
    </row>
    <row r="267" spans="2:6" ht="12.75">
      <c r="B267" s="14"/>
      <c r="F267" s="14"/>
    </row>
    <row r="268" spans="2:6" ht="12.75">
      <c r="B268" s="14"/>
      <c r="F268" s="14"/>
    </row>
    <row r="269" spans="2:6" ht="12.75">
      <c r="B269" s="14"/>
      <c r="F269" s="14"/>
    </row>
    <row r="270" spans="2:6" ht="12.75">
      <c r="B270" s="14"/>
      <c r="F270" s="14"/>
    </row>
    <row r="271" spans="2:6" ht="12.75">
      <c r="B271" s="14"/>
      <c r="F271" s="14"/>
    </row>
    <row r="272" spans="2:6" ht="12.75">
      <c r="B272" s="14"/>
      <c r="F272" s="14"/>
    </row>
    <row r="273" spans="2:6" ht="12.75">
      <c r="B273" s="14"/>
      <c r="F273" s="14"/>
    </row>
    <row r="274" spans="2:6" ht="12.75">
      <c r="B274" s="14"/>
      <c r="F274" s="14"/>
    </row>
    <row r="275" spans="2:6" ht="12.75">
      <c r="B275" s="14"/>
      <c r="F275" s="14"/>
    </row>
    <row r="276" spans="2:6" ht="12.75">
      <c r="B276" s="14"/>
      <c r="F276" s="14"/>
    </row>
    <row r="277" spans="2:6" ht="12.75">
      <c r="B277" s="14"/>
      <c r="F277" s="14"/>
    </row>
    <row r="278" spans="2:6" ht="12.75">
      <c r="B278" s="14"/>
      <c r="F278" s="14"/>
    </row>
    <row r="279" spans="2:6" ht="12.75">
      <c r="B279" s="14"/>
      <c r="F279" s="14"/>
    </row>
    <row r="280" spans="2:6" ht="12.75">
      <c r="B280" s="14"/>
      <c r="F280" s="14"/>
    </row>
    <row r="281" spans="2:6" ht="12.75">
      <c r="B281" s="14"/>
      <c r="F281" s="14"/>
    </row>
    <row r="282" spans="2:6" ht="12.75">
      <c r="B282" s="14"/>
      <c r="F282" s="14"/>
    </row>
    <row r="283" spans="2:6" ht="12.75">
      <c r="B283" s="14"/>
      <c r="F283" s="14"/>
    </row>
    <row r="284" spans="2:6" ht="12.75">
      <c r="B284" s="14"/>
      <c r="F284" s="14"/>
    </row>
    <row r="285" spans="2:6" ht="12.75">
      <c r="B285" s="14"/>
      <c r="F285" s="14"/>
    </row>
    <row r="286" spans="2:6" ht="12.75">
      <c r="B286" s="14"/>
      <c r="F286" s="14"/>
    </row>
    <row r="287" spans="2:6" ht="12.75">
      <c r="B287" s="14"/>
      <c r="F287" s="14"/>
    </row>
    <row r="288" spans="2:6" ht="12.75">
      <c r="B288" s="14"/>
      <c r="F288" s="14"/>
    </row>
    <row r="289" spans="2:6" ht="12.75">
      <c r="B289" s="14"/>
      <c r="F289" s="14"/>
    </row>
    <row r="290" spans="2:6" ht="12.75">
      <c r="B290" s="14"/>
      <c r="F290" s="14"/>
    </row>
    <row r="291" spans="2:6" ht="12.75">
      <c r="B291" s="14"/>
      <c r="F291" s="14"/>
    </row>
    <row r="292" spans="2:6" ht="12.75">
      <c r="B292" s="14"/>
      <c r="F292" s="14"/>
    </row>
    <row r="293" spans="2:6" ht="12.75">
      <c r="B293" s="14"/>
      <c r="F293" s="14"/>
    </row>
    <row r="294" spans="2:6" ht="12.75">
      <c r="B294" s="14"/>
      <c r="F294" s="14"/>
    </row>
    <row r="295" spans="2:6" ht="12.75">
      <c r="B295" s="14"/>
      <c r="F295" s="14"/>
    </row>
    <row r="296" spans="2:6" ht="12.75">
      <c r="B296" s="14"/>
      <c r="F296" s="14"/>
    </row>
    <row r="297" spans="2:6" ht="12.75">
      <c r="B297" s="14"/>
      <c r="F297" s="14"/>
    </row>
    <row r="298" spans="2:6" ht="12.75">
      <c r="B298" s="14"/>
      <c r="F298" s="14"/>
    </row>
    <row r="299" spans="2:6" ht="12.75">
      <c r="B299" s="14"/>
      <c r="F299" s="14"/>
    </row>
    <row r="300" spans="2:6" ht="12.75">
      <c r="B300" s="14"/>
      <c r="F300" s="14"/>
    </row>
    <row r="301" spans="2:6" ht="12.75">
      <c r="B301" s="14"/>
      <c r="F301" s="14"/>
    </row>
    <row r="302" spans="2:6" ht="12.75">
      <c r="B302" s="14"/>
      <c r="F302" s="14"/>
    </row>
    <row r="303" spans="2:6" ht="12.75">
      <c r="B303" s="14"/>
      <c r="F303" s="14"/>
    </row>
    <row r="304" spans="2:6" ht="12.75">
      <c r="B304" s="14"/>
      <c r="F304" s="14"/>
    </row>
    <row r="305" spans="2:6" ht="12.75">
      <c r="B305" s="14"/>
      <c r="F305" s="14"/>
    </row>
    <row r="306" spans="2:6" ht="12.75">
      <c r="B306" s="14"/>
      <c r="F306" s="14"/>
    </row>
    <row r="307" spans="2:6" ht="12.75">
      <c r="B307" s="14"/>
      <c r="F307" s="14"/>
    </row>
    <row r="308" spans="2:6" ht="12.75">
      <c r="B308" s="14"/>
      <c r="F308" s="14"/>
    </row>
    <row r="309" spans="2:6" ht="12.75">
      <c r="B309" s="14"/>
      <c r="F309" s="14"/>
    </row>
    <row r="310" spans="2:6" ht="12.75">
      <c r="B310" s="14"/>
      <c r="F310" s="14"/>
    </row>
    <row r="311" spans="2:6" ht="12.75">
      <c r="B311" s="14"/>
      <c r="F311" s="14"/>
    </row>
    <row r="312" spans="2:6" ht="12.75">
      <c r="B312" s="14"/>
      <c r="F312" s="14"/>
    </row>
    <row r="313" spans="2:6" ht="12.75">
      <c r="B313" s="14"/>
      <c r="F313" s="14"/>
    </row>
    <row r="314" spans="2:6" ht="12.75">
      <c r="B314" s="14"/>
      <c r="F314" s="14"/>
    </row>
    <row r="315" spans="2:6" ht="12.75">
      <c r="B315" s="14"/>
      <c r="F315" s="14"/>
    </row>
    <row r="316" spans="2:6" ht="12.75">
      <c r="B316" s="14"/>
      <c r="F316" s="14"/>
    </row>
    <row r="317" spans="2:6" ht="12.75">
      <c r="B317" s="14"/>
      <c r="F317" s="14"/>
    </row>
    <row r="318" spans="2:6" ht="12.75">
      <c r="B318" s="14"/>
      <c r="F318" s="14"/>
    </row>
    <row r="319" spans="2:6" ht="12.75">
      <c r="B319" s="14"/>
      <c r="F319" s="14"/>
    </row>
    <row r="320" spans="2:6" ht="12.75">
      <c r="B320" s="14"/>
      <c r="F320" s="14"/>
    </row>
    <row r="321" spans="2:6" ht="12.75">
      <c r="B321" s="14"/>
      <c r="F321" s="14"/>
    </row>
    <row r="322" spans="2:6" ht="12.75">
      <c r="B322" s="14"/>
      <c r="F322" s="14"/>
    </row>
    <row r="323" spans="2:6" ht="12.75">
      <c r="B323" s="14"/>
      <c r="F323" s="14"/>
    </row>
    <row r="324" spans="2:6" ht="12.75">
      <c r="B324" s="14"/>
      <c r="F324" s="14"/>
    </row>
    <row r="325" spans="2:6" ht="12.75">
      <c r="B325" s="14"/>
      <c r="F325" s="14"/>
    </row>
    <row r="326" spans="2:6" ht="12.75">
      <c r="B326" s="14"/>
      <c r="F326" s="14"/>
    </row>
    <row r="327" spans="2:6" ht="12.75">
      <c r="B327" s="14"/>
      <c r="F327" s="14"/>
    </row>
    <row r="328" spans="2:6" ht="12.75">
      <c r="B328" s="14"/>
      <c r="F328" s="14"/>
    </row>
    <row r="329" spans="2:6" ht="12.75">
      <c r="B329" s="14"/>
      <c r="F329" s="14"/>
    </row>
    <row r="330" spans="2:6" ht="12.75">
      <c r="B330" s="14"/>
      <c r="F330" s="14"/>
    </row>
    <row r="331" spans="2:6" ht="12.75">
      <c r="B331" s="14"/>
      <c r="F331" s="14"/>
    </row>
    <row r="332" spans="2:6" ht="12.75">
      <c r="B332" s="14"/>
      <c r="F332" s="14"/>
    </row>
    <row r="333" spans="2:6" ht="12.75">
      <c r="B333" s="14"/>
      <c r="F333" s="14"/>
    </row>
    <row r="334" spans="2:6" ht="12.75">
      <c r="B334" s="14"/>
      <c r="F334" s="14"/>
    </row>
    <row r="335" spans="2:6" ht="12.75">
      <c r="B335" s="14"/>
      <c r="F335" s="14"/>
    </row>
    <row r="336" spans="2:6" ht="12.75">
      <c r="B336" s="14"/>
      <c r="F336" s="14"/>
    </row>
    <row r="337" spans="2:6" ht="12.75">
      <c r="B337" s="14"/>
      <c r="F337" s="14"/>
    </row>
    <row r="338" spans="2:6" ht="12.75">
      <c r="B338" s="14"/>
      <c r="F338" s="14"/>
    </row>
    <row r="339" spans="2:6" ht="12.75">
      <c r="B339" s="14"/>
      <c r="F339" s="14"/>
    </row>
    <row r="340" spans="2:6" ht="12.75">
      <c r="B340" s="14"/>
      <c r="F340" s="14"/>
    </row>
    <row r="341" spans="2:6" ht="12.75">
      <c r="B341" s="14"/>
      <c r="F341" s="14"/>
    </row>
    <row r="342" spans="2:6" ht="12.75">
      <c r="B342" s="14"/>
      <c r="F342" s="14"/>
    </row>
    <row r="343" spans="2:6" ht="12.75">
      <c r="B343" s="14"/>
      <c r="F343" s="14"/>
    </row>
    <row r="344" spans="2:6" ht="12.75">
      <c r="B344" s="14"/>
      <c r="F344" s="14"/>
    </row>
    <row r="345" spans="2:6" ht="12.75">
      <c r="B345" s="14"/>
      <c r="F345" s="14"/>
    </row>
    <row r="346" spans="2:6" ht="12.75">
      <c r="B346" s="14"/>
      <c r="F346" s="14"/>
    </row>
    <row r="347" spans="2:6" ht="12.75">
      <c r="B347" s="14"/>
      <c r="F347" s="14"/>
    </row>
    <row r="348" spans="2:6" ht="12.75">
      <c r="B348" s="14"/>
      <c r="F348" s="14"/>
    </row>
    <row r="349" spans="2:6" ht="12.75">
      <c r="B349" s="14"/>
      <c r="F349" s="14"/>
    </row>
    <row r="350" spans="2:6" ht="12.75">
      <c r="B350" s="14"/>
      <c r="F350" s="14"/>
    </row>
    <row r="351" spans="2:6" ht="12.75">
      <c r="B351" s="14"/>
      <c r="F351" s="14"/>
    </row>
    <row r="352" spans="2:6" ht="12.75">
      <c r="B352" s="14"/>
      <c r="F352" s="14"/>
    </row>
    <row r="353" spans="2:6" ht="12.75">
      <c r="B353" s="14"/>
      <c r="F353" s="14"/>
    </row>
    <row r="354" spans="2:6" ht="12.75">
      <c r="B354" s="14"/>
      <c r="F354" s="14"/>
    </row>
    <row r="355" spans="2:6" ht="12.75">
      <c r="B355" s="14"/>
      <c r="F355" s="14"/>
    </row>
    <row r="356" spans="2:6" ht="12.75">
      <c r="B356" s="14"/>
      <c r="F356" s="14"/>
    </row>
    <row r="357" spans="2:6" ht="12.75">
      <c r="B357" s="14"/>
      <c r="F357" s="14"/>
    </row>
    <row r="358" spans="2:6" ht="12.75">
      <c r="B358" s="14"/>
      <c r="F358" s="14"/>
    </row>
    <row r="359" spans="2:6" ht="12.75">
      <c r="B359" s="14"/>
      <c r="F359" s="14"/>
    </row>
    <row r="360" spans="2:6" ht="12.75">
      <c r="B360" s="14"/>
      <c r="F360" s="14"/>
    </row>
    <row r="361" spans="2:6" ht="12.75">
      <c r="B361" s="14"/>
      <c r="F361" s="14"/>
    </row>
    <row r="362" spans="2:6" ht="12.75">
      <c r="B362" s="14"/>
      <c r="F362" s="14"/>
    </row>
    <row r="363" spans="2:6" ht="12.75">
      <c r="B363" s="14"/>
      <c r="F363" s="14"/>
    </row>
    <row r="364" spans="2:6" ht="12.75">
      <c r="B364" s="14"/>
      <c r="F364" s="14"/>
    </row>
    <row r="365" spans="2:6" ht="12.75">
      <c r="B365" s="14"/>
      <c r="F365" s="14"/>
    </row>
    <row r="366" spans="2:6" ht="12.75">
      <c r="B366" s="14"/>
      <c r="F366" s="14"/>
    </row>
    <row r="367" spans="2:6" ht="12.75">
      <c r="B367" s="14"/>
      <c r="F367" s="14"/>
    </row>
    <row r="368" spans="2:6" ht="12.75">
      <c r="B368" s="14"/>
      <c r="F368" s="14"/>
    </row>
    <row r="369" spans="2:6" ht="12.75">
      <c r="B369" s="14"/>
      <c r="F369" s="14"/>
    </row>
    <row r="370" spans="2:6" ht="12.75">
      <c r="B370" s="14"/>
      <c r="F370" s="14"/>
    </row>
    <row r="371" spans="2:6" ht="12.75">
      <c r="B371" s="14"/>
      <c r="F371" s="14"/>
    </row>
    <row r="372" spans="2:6" ht="12.75">
      <c r="B372" s="14"/>
      <c r="F372" s="14"/>
    </row>
    <row r="373" spans="2:6" ht="12.75">
      <c r="B373" s="14"/>
      <c r="F373" s="14"/>
    </row>
    <row r="374" spans="2:6" ht="12.75">
      <c r="B374" s="14"/>
      <c r="F374" s="14"/>
    </row>
    <row r="375" spans="2:6" ht="12.75">
      <c r="B375" s="14"/>
      <c r="F375" s="14"/>
    </row>
    <row r="376" spans="2:6" ht="12.75">
      <c r="B376" s="14"/>
      <c r="F376" s="14"/>
    </row>
    <row r="377" spans="2:6" ht="12.75">
      <c r="B377" s="14"/>
      <c r="F377" s="14"/>
    </row>
    <row r="378" spans="2:6" ht="12.75">
      <c r="B378" s="14"/>
      <c r="F378" s="14"/>
    </row>
    <row r="379" spans="2:6" ht="12.75">
      <c r="B379" s="14"/>
      <c r="F379" s="14"/>
    </row>
    <row r="380" spans="2:6" ht="12.75">
      <c r="B380" s="14"/>
      <c r="F380" s="14"/>
    </row>
    <row r="381" spans="2:6" ht="12.75">
      <c r="B381" s="14"/>
      <c r="F381" s="14"/>
    </row>
    <row r="382" spans="2:6" ht="12.75">
      <c r="B382" s="14"/>
      <c r="F382" s="14"/>
    </row>
    <row r="383" spans="2:6" ht="12.75">
      <c r="B383" s="14"/>
      <c r="F383" s="14"/>
    </row>
    <row r="384" spans="2:6" ht="12.75">
      <c r="B384" s="14"/>
      <c r="F384" s="14"/>
    </row>
    <row r="385" spans="2:6" ht="12.75">
      <c r="B385" s="14"/>
      <c r="F385" s="14"/>
    </row>
    <row r="386" spans="2:6" ht="12.75">
      <c r="B386" s="14"/>
      <c r="F386" s="14"/>
    </row>
    <row r="387" spans="2:6" ht="12.75">
      <c r="B387" s="14"/>
      <c r="F387" s="14"/>
    </row>
    <row r="388" spans="2:6" ht="12.75">
      <c r="B388" s="14"/>
      <c r="F388" s="14"/>
    </row>
    <row r="389" spans="2:6" ht="12.75">
      <c r="B389" s="14"/>
      <c r="F389" s="14"/>
    </row>
    <row r="390" spans="2:6" ht="12.75">
      <c r="B390" s="14"/>
      <c r="F390" s="14"/>
    </row>
    <row r="391" spans="2:6" ht="12.75">
      <c r="B391" s="14"/>
      <c r="F391" s="14"/>
    </row>
    <row r="392" spans="2:6" ht="12.75">
      <c r="B392" s="14"/>
      <c r="F392" s="14"/>
    </row>
    <row r="393" spans="2:6" ht="12.75">
      <c r="B393" s="14"/>
      <c r="F393" s="14"/>
    </row>
    <row r="394" spans="2:6" ht="12.75">
      <c r="B394" s="14"/>
      <c r="F394" s="14"/>
    </row>
    <row r="395" spans="2:6" ht="12.75">
      <c r="B395" s="14"/>
      <c r="F395" s="14"/>
    </row>
    <row r="396" spans="2:6" ht="12.75">
      <c r="B396" s="14"/>
      <c r="F396" s="14"/>
    </row>
    <row r="397" spans="2:6" ht="12.75">
      <c r="B397" s="14"/>
      <c r="F397" s="14"/>
    </row>
    <row r="398" spans="2:6" ht="12.75">
      <c r="B398" s="14"/>
      <c r="F398" s="14"/>
    </row>
    <row r="399" spans="2:6" ht="12.75">
      <c r="B399" s="14"/>
      <c r="F399" s="14"/>
    </row>
    <row r="400" spans="2:6" ht="12.75">
      <c r="B400" s="14"/>
      <c r="F400" s="14"/>
    </row>
    <row r="401" spans="2:6" ht="12.75">
      <c r="B401" s="14"/>
      <c r="F401" s="14"/>
    </row>
    <row r="402" spans="2:6" ht="12.75">
      <c r="B402" s="14"/>
      <c r="F402" s="14"/>
    </row>
    <row r="403" spans="2:6" ht="12.75">
      <c r="B403" s="14"/>
      <c r="F403" s="14"/>
    </row>
    <row r="404" spans="2:6" ht="12.75">
      <c r="B404" s="14"/>
      <c r="F404" s="14"/>
    </row>
    <row r="405" spans="2:6" ht="12.75">
      <c r="B405" s="14"/>
      <c r="F405" s="14"/>
    </row>
    <row r="406" spans="2:6" ht="12.75">
      <c r="B406" s="14"/>
      <c r="F406" s="14"/>
    </row>
    <row r="407" spans="2:6" ht="12.75">
      <c r="B407" s="14"/>
      <c r="F407" s="14"/>
    </row>
    <row r="408" spans="2:6" ht="12.75">
      <c r="B408" s="14"/>
      <c r="F408" s="14"/>
    </row>
    <row r="409" spans="2:6" ht="12.75">
      <c r="B409" s="14"/>
      <c r="F409" s="14"/>
    </row>
    <row r="410" spans="2:6" ht="12.75">
      <c r="B410" s="14"/>
      <c r="F410" s="14"/>
    </row>
    <row r="411" spans="2:6" ht="12.75">
      <c r="B411" s="14"/>
      <c r="F411" s="14"/>
    </row>
    <row r="412" spans="2:6" ht="12.75">
      <c r="B412" s="14"/>
      <c r="F412" s="14"/>
    </row>
    <row r="413" spans="2:6" ht="12.75">
      <c r="B413" s="14"/>
      <c r="F413" s="14"/>
    </row>
    <row r="414" spans="2:6" ht="12.75">
      <c r="B414" s="14"/>
      <c r="F414" s="14"/>
    </row>
    <row r="415" spans="2:6" ht="12.75">
      <c r="B415" s="14"/>
      <c r="F415" s="14"/>
    </row>
    <row r="416" spans="2:6" ht="12.75">
      <c r="B416" s="14"/>
      <c r="F416" s="14"/>
    </row>
    <row r="417" spans="2:6" ht="12.75">
      <c r="B417" s="14"/>
      <c r="F417" s="14"/>
    </row>
    <row r="418" spans="2:6" ht="12.75">
      <c r="B418" s="14"/>
      <c r="F418" s="14"/>
    </row>
    <row r="419" spans="2:6" ht="12.75">
      <c r="B419" s="14"/>
      <c r="F419" s="14"/>
    </row>
    <row r="420" spans="2:6" ht="12.75">
      <c r="B420" s="14"/>
      <c r="F420" s="14"/>
    </row>
    <row r="421" spans="2:6" ht="12.75">
      <c r="B421" s="14"/>
      <c r="F421" s="14"/>
    </row>
    <row r="422" spans="2:6" ht="12.75">
      <c r="B422" s="14"/>
      <c r="F422" s="14"/>
    </row>
    <row r="423" spans="2:6" ht="12.75">
      <c r="B423" s="14"/>
      <c r="F423" s="14"/>
    </row>
    <row r="424" spans="2:6" ht="12.75">
      <c r="B424" s="14"/>
      <c r="F424" s="14"/>
    </row>
    <row r="425" spans="2:6" ht="12.75">
      <c r="B425" s="14"/>
      <c r="F425" s="14"/>
    </row>
    <row r="426" spans="2:6" ht="12.75">
      <c r="B426" s="14"/>
      <c r="F426" s="14"/>
    </row>
    <row r="427" spans="2:6" ht="12.75">
      <c r="B427" s="14"/>
      <c r="F427" s="14"/>
    </row>
    <row r="428" spans="2:6" ht="12.75">
      <c r="B428" s="14"/>
      <c r="F428" s="14"/>
    </row>
    <row r="429" spans="2:6" ht="12.75">
      <c r="B429" s="14"/>
      <c r="F429" s="14"/>
    </row>
    <row r="430" spans="2:6" ht="12.75">
      <c r="B430" s="14"/>
      <c r="F430" s="14"/>
    </row>
    <row r="431" spans="2:6" ht="12.75">
      <c r="B431" s="14"/>
      <c r="F431" s="14"/>
    </row>
    <row r="432" spans="2:6" ht="12.75">
      <c r="B432" s="14"/>
      <c r="F432" s="14"/>
    </row>
    <row r="433" spans="2:6" ht="12.75">
      <c r="B433" s="14"/>
      <c r="F433" s="14"/>
    </row>
    <row r="434" spans="2:6" ht="12.75">
      <c r="B434" s="14"/>
      <c r="F434" s="14"/>
    </row>
    <row r="435" spans="2:6" ht="12.75">
      <c r="B435" s="14"/>
      <c r="F435" s="14"/>
    </row>
    <row r="436" spans="2:6" ht="12.75">
      <c r="B436" s="14"/>
      <c r="F436" s="14"/>
    </row>
    <row r="437" spans="2:6" ht="12.75">
      <c r="B437" s="14"/>
      <c r="F437" s="14"/>
    </row>
    <row r="438" spans="2:6" ht="12.75">
      <c r="B438" s="14"/>
      <c r="F438" s="14"/>
    </row>
    <row r="439" spans="2:6" ht="12.75">
      <c r="B439" s="14"/>
      <c r="F439" s="14"/>
    </row>
    <row r="440" spans="2:6" ht="12.75">
      <c r="B440" s="14"/>
      <c r="F440" s="14"/>
    </row>
    <row r="441" spans="2:6" ht="12.75">
      <c r="B441" s="14"/>
      <c r="F441" s="14"/>
    </row>
    <row r="442" spans="2:6" ht="12.75">
      <c r="B442" s="14"/>
      <c r="F442" s="14"/>
    </row>
    <row r="443" spans="2:6" ht="12.75">
      <c r="B443" s="14"/>
      <c r="F443" s="14"/>
    </row>
    <row r="444" spans="2:6" ht="12.75">
      <c r="B444" s="14"/>
      <c r="F444" s="14"/>
    </row>
    <row r="445" spans="2:6" ht="12.75">
      <c r="B445" s="14"/>
      <c r="F445" s="14"/>
    </row>
    <row r="446" spans="2:6" ht="12.75">
      <c r="B446" s="14"/>
      <c r="F446" s="14"/>
    </row>
    <row r="447" spans="2:6" ht="12.75">
      <c r="B447" s="14"/>
      <c r="F447" s="14"/>
    </row>
    <row r="448" spans="2:6" ht="12.75">
      <c r="B448" s="14"/>
      <c r="F448" s="14"/>
    </row>
    <row r="449" spans="2:6" ht="12.75">
      <c r="B449" s="14"/>
      <c r="F449" s="14"/>
    </row>
    <row r="450" spans="2:6" ht="12.75">
      <c r="B450" s="14"/>
      <c r="F450" s="14"/>
    </row>
    <row r="451" spans="2:6" ht="12.75">
      <c r="B451" s="14"/>
      <c r="F451" s="14"/>
    </row>
    <row r="452" spans="2:6" ht="12.75">
      <c r="B452" s="14"/>
      <c r="F452" s="14"/>
    </row>
    <row r="453" spans="2:6" ht="12.75">
      <c r="B453" s="14"/>
      <c r="F453" s="14"/>
    </row>
    <row r="454" spans="2:6" ht="12.75">
      <c r="B454" s="14"/>
      <c r="F454" s="14"/>
    </row>
    <row r="455" spans="2:6" ht="12.75">
      <c r="B455" s="14"/>
      <c r="F455" s="14"/>
    </row>
    <row r="456" spans="2:6" ht="12.75">
      <c r="B456" s="14"/>
      <c r="F456" s="14"/>
    </row>
    <row r="457" spans="2:6" ht="12.75">
      <c r="B457" s="14"/>
      <c r="F457" s="14"/>
    </row>
    <row r="458" spans="2:6" ht="12.75">
      <c r="B458" s="14"/>
      <c r="F458" s="14"/>
    </row>
    <row r="459" spans="2:6" ht="12.75">
      <c r="B459" s="14"/>
      <c r="F459" s="14"/>
    </row>
    <row r="460" spans="2:6" ht="12.75">
      <c r="B460" s="14"/>
      <c r="F460" s="14"/>
    </row>
    <row r="461" spans="2:6" ht="12.75">
      <c r="B461" s="14"/>
      <c r="F461" s="14"/>
    </row>
    <row r="462" spans="2:6" ht="12.75">
      <c r="B462" s="14"/>
      <c r="F462" s="14"/>
    </row>
    <row r="463" spans="2:6" ht="12.75">
      <c r="B463" s="14"/>
      <c r="F463" s="14"/>
    </row>
    <row r="464" spans="2:6" ht="12.75">
      <c r="B464" s="14"/>
      <c r="F464" s="14"/>
    </row>
    <row r="465" spans="2:6" ht="12.75">
      <c r="B465" s="14"/>
      <c r="F465" s="14"/>
    </row>
    <row r="466" spans="2:6" ht="12.75">
      <c r="B466" s="14"/>
      <c r="F466" s="14"/>
    </row>
    <row r="467" spans="2:6" ht="12.75">
      <c r="B467" s="14"/>
      <c r="F467" s="14"/>
    </row>
    <row r="468" spans="2:6" ht="12.75">
      <c r="B468" s="14"/>
      <c r="F468" s="14"/>
    </row>
    <row r="469" spans="2:6" ht="12.75">
      <c r="B469" s="14"/>
      <c r="F469" s="14"/>
    </row>
    <row r="470" spans="2:6" ht="12.75">
      <c r="B470" s="14"/>
      <c r="F470" s="14"/>
    </row>
    <row r="471" spans="2:6" ht="12.75">
      <c r="B471" s="14"/>
      <c r="F471" s="14"/>
    </row>
    <row r="472" spans="2:6" ht="12.75">
      <c r="B472" s="14"/>
      <c r="F472" s="14"/>
    </row>
    <row r="473" spans="2:6" ht="12.75">
      <c r="B473" s="14"/>
      <c r="F473" s="14"/>
    </row>
    <row r="474" spans="2:6" ht="12.75">
      <c r="B474" s="14"/>
      <c r="F474" s="14"/>
    </row>
    <row r="475" spans="2:6" ht="12.75">
      <c r="B475" s="14"/>
      <c r="F475" s="14"/>
    </row>
    <row r="476" spans="2:6" ht="12.75">
      <c r="B476" s="14"/>
      <c r="F476" s="14"/>
    </row>
    <row r="477" spans="2:6" ht="12.75">
      <c r="B477" s="14"/>
      <c r="F477" s="14"/>
    </row>
    <row r="478" spans="2:6" ht="12.75">
      <c r="B478" s="14"/>
      <c r="F478" s="14"/>
    </row>
    <row r="479" spans="2:6" ht="12.75">
      <c r="B479" s="14"/>
      <c r="F479" s="14"/>
    </row>
    <row r="480" spans="2:6" ht="12.75">
      <c r="B480" s="14"/>
      <c r="F480" s="14"/>
    </row>
    <row r="481" spans="2:6" ht="12.75">
      <c r="B481" s="14"/>
      <c r="F481" s="14"/>
    </row>
    <row r="482" spans="2:6" ht="12.75">
      <c r="B482" s="14"/>
      <c r="F482" s="14"/>
    </row>
    <row r="483" spans="2:6" ht="12.75">
      <c r="B483" s="14"/>
      <c r="F483" s="14"/>
    </row>
    <row r="484" spans="2:6" ht="12.75">
      <c r="B484" s="14"/>
      <c r="F484" s="14"/>
    </row>
    <row r="485" spans="2:6" ht="12.75">
      <c r="B485" s="14"/>
      <c r="F485" s="14"/>
    </row>
    <row r="486" spans="2:6" ht="12.75">
      <c r="B486" s="14"/>
      <c r="F486" s="14"/>
    </row>
    <row r="487" spans="2:6" ht="12.75">
      <c r="B487" s="14"/>
      <c r="F487" s="14"/>
    </row>
    <row r="488" spans="2:6" ht="12.75">
      <c r="B488" s="14"/>
      <c r="F488" s="14"/>
    </row>
    <row r="489" spans="2:6" ht="12.75">
      <c r="B489" s="14"/>
      <c r="F489" s="14"/>
    </row>
    <row r="490" spans="2:6" ht="12.75">
      <c r="B490" s="14"/>
      <c r="F490" s="14"/>
    </row>
    <row r="491" spans="2:6" ht="12.75">
      <c r="B491" s="14"/>
      <c r="F491" s="14"/>
    </row>
    <row r="492" spans="2:6" ht="12.75">
      <c r="B492" s="14"/>
      <c r="F492" s="14"/>
    </row>
    <row r="493" spans="2:6" ht="12.75">
      <c r="B493" s="14"/>
      <c r="F493" s="14"/>
    </row>
    <row r="494" spans="2:6" ht="12.75">
      <c r="B494" s="14"/>
      <c r="F494" s="14"/>
    </row>
    <row r="495" spans="2:6" ht="12.75">
      <c r="B495" s="14"/>
      <c r="F495" s="14"/>
    </row>
    <row r="496" spans="2:6" ht="12.75">
      <c r="B496" s="14"/>
      <c r="F496" s="14"/>
    </row>
    <row r="497" spans="2:6" ht="12.75">
      <c r="B497" s="14"/>
      <c r="F497" s="14"/>
    </row>
    <row r="498" spans="2:6" ht="12.75">
      <c r="B498" s="14"/>
      <c r="F498" s="14"/>
    </row>
    <row r="499" spans="2:6" ht="12.75">
      <c r="B499" s="14"/>
      <c r="F499" s="14"/>
    </row>
    <row r="500" spans="2:6" ht="12.75">
      <c r="B500" s="14"/>
      <c r="F500" s="14"/>
    </row>
    <row r="501" spans="2:6" ht="12.75">
      <c r="B501" s="14"/>
      <c r="F501" s="14"/>
    </row>
    <row r="502" spans="2:6" ht="12.75">
      <c r="B502" s="14"/>
      <c r="F502" s="14"/>
    </row>
    <row r="503" spans="2:6" ht="12.75">
      <c r="B503" s="14"/>
      <c r="F503" s="14"/>
    </row>
    <row r="504" spans="2:6" ht="12.75">
      <c r="B504" s="14"/>
      <c r="F504" s="14"/>
    </row>
    <row r="505" spans="2:6" ht="12.75">
      <c r="B505" s="14"/>
      <c r="F505" s="14"/>
    </row>
    <row r="506" spans="2:6" ht="12.75">
      <c r="B506" s="14"/>
      <c r="F506" s="14"/>
    </row>
    <row r="507" spans="2:6" ht="12.75">
      <c r="B507" s="14"/>
      <c r="F507" s="14"/>
    </row>
    <row r="508" spans="2:6" ht="12.75">
      <c r="B508" s="14"/>
      <c r="F508" s="14"/>
    </row>
    <row r="509" spans="2:6" ht="12.75">
      <c r="B509" s="14"/>
      <c r="F509" s="14"/>
    </row>
    <row r="510" spans="2:6" ht="12.75">
      <c r="B510" s="14"/>
      <c r="F510" s="14"/>
    </row>
    <row r="511" spans="2:6" ht="12.75">
      <c r="B511" s="14"/>
      <c r="F511" s="14"/>
    </row>
    <row r="512" spans="2:6" ht="12.75">
      <c r="B512" s="14"/>
      <c r="F512" s="14"/>
    </row>
    <row r="513" spans="2:6" ht="12.75">
      <c r="B513" s="14"/>
      <c r="F513" s="14"/>
    </row>
    <row r="514" spans="2:6" ht="12.75">
      <c r="B514" s="14"/>
      <c r="F514" s="14"/>
    </row>
    <row r="515" spans="2:6" ht="12.75">
      <c r="B515" s="14"/>
      <c r="F515" s="14"/>
    </row>
    <row r="516" spans="2:6" ht="12.75">
      <c r="B516" s="14"/>
      <c r="F516" s="14"/>
    </row>
    <row r="517" spans="2:6" ht="12.75">
      <c r="B517" s="14"/>
      <c r="F517" s="14"/>
    </row>
    <row r="518" spans="2:6" ht="12.75">
      <c r="B518" s="14"/>
      <c r="F518" s="14"/>
    </row>
    <row r="519" spans="2:6" ht="12.75">
      <c r="B519" s="14"/>
      <c r="F519" s="14"/>
    </row>
    <row r="520" spans="2:6" ht="12.75">
      <c r="B520" s="14"/>
      <c r="F520" s="14"/>
    </row>
    <row r="521" spans="2:6" ht="12.75">
      <c r="B521" s="14"/>
      <c r="F521" s="14"/>
    </row>
    <row r="522" spans="2:6" ht="12.75">
      <c r="B522" s="14"/>
      <c r="F522" s="14"/>
    </row>
    <row r="523" spans="2:6" ht="12.75">
      <c r="B523" s="14"/>
      <c r="F523" s="14"/>
    </row>
    <row r="524" spans="2:6" ht="12.75">
      <c r="B524" s="14"/>
      <c r="F524" s="14"/>
    </row>
    <row r="525" spans="2:6" ht="12.75">
      <c r="B525" s="14"/>
      <c r="F525" s="14"/>
    </row>
    <row r="526" spans="2:6" ht="12.75">
      <c r="B526" s="14"/>
      <c r="F526" s="14"/>
    </row>
    <row r="527" spans="2:6" ht="12.75">
      <c r="B527" s="14"/>
      <c r="F527" s="14"/>
    </row>
    <row r="528" spans="2:6" ht="12.75">
      <c r="B528" s="14"/>
      <c r="F528" s="14"/>
    </row>
    <row r="529" spans="2:6" ht="12.75">
      <c r="B529" s="14"/>
      <c r="F529" s="14"/>
    </row>
    <row r="530" spans="2:6" ht="12.75">
      <c r="B530" s="14"/>
      <c r="F530" s="14"/>
    </row>
    <row r="531" spans="2:6" ht="12.75">
      <c r="B531" s="14"/>
      <c r="F531" s="14"/>
    </row>
    <row r="532" spans="2:6" ht="12.75">
      <c r="B532" s="14"/>
      <c r="F532" s="14"/>
    </row>
    <row r="533" spans="2:6" ht="12.75">
      <c r="B533" s="14"/>
      <c r="F533" s="14"/>
    </row>
    <row r="534" spans="2:6" ht="12.75">
      <c r="B534" s="14"/>
      <c r="F534" s="14"/>
    </row>
    <row r="535" spans="2:6" ht="12.75">
      <c r="B535" s="14"/>
      <c r="F535" s="14"/>
    </row>
    <row r="536" spans="2:6" ht="12.75">
      <c r="B536" s="14"/>
      <c r="F536" s="14"/>
    </row>
    <row r="537" spans="2:6" ht="12.75">
      <c r="B537" s="14"/>
      <c r="F537" s="14"/>
    </row>
    <row r="538" spans="2:6" ht="12.75">
      <c r="B538" s="14"/>
      <c r="F538" s="14"/>
    </row>
    <row r="539" spans="2:6" ht="12.75">
      <c r="B539" s="14"/>
      <c r="F539" s="14"/>
    </row>
    <row r="540" spans="2:6" ht="12.75">
      <c r="B540" s="14"/>
      <c r="F540" s="14"/>
    </row>
    <row r="541" spans="2:6" ht="12.75">
      <c r="B541" s="14"/>
      <c r="F541" s="14"/>
    </row>
    <row r="542" spans="2:6" ht="12.75">
      <c r="B542" s="14"/>
      <c r="F542" s="14"/>
    </row>
    <row r="543" spans="2:6" ht="12.75">
      <c r="B543" s="14"/>
      <c r="F543" s="14"/>
    </row>
    <row r="544" spans="2:6" ht="12.75">
      <c r="B544" s="14"/>
      <c r="F544" s="14"/>
    </row>
    <row r="545" spans="2:6" ht="12.75">
      <c r="B545" s="14"/>
      <c r="F545" s="14"/>
    </row>
    <row r="546" spans="2:6" ht="12.75">
      <c r="B546" s="14"/>
      <c r="F546" s="14"/>
    </row>
    <row r="547" spans="2:6" ht="12.75">
      <c r="B547" s="14"/>
      <c r="F547" s="14"/>
    </row>
    <row r="548" spans="2:6" ht="12.75">
      <c r="B548" s="14"/>
      <c r="F548" s="14"/>
    </row>
    <row r="549" spans="2:6" ht="12.75">
      <c r="B549" s="14"/>
      <c r="F549" s="14"/>
    </row>
    <row r="550" spans="2:6" ht="12.75">
      <c r="B550" s="14"/>
      <c r="F550" s="14"/>
    </row>
    <row r="551" spans="2:6" ht="12.75">
      <c r="B551" s="14"/>
      <c r="F551" s="14"/>
    </row>
    <row r="552" spans="2:6" ht="12.75">
      <c r="B552" s="14"/>
      <c r="F552" s="14"/>
    </row>
    <row r="553" spans="2:6" ht="12.75">
      <c r="B553" s="14"/>
      <c r="F553" s="14"/>
    </row>
    <row r="554" spans="2:6" ht="12.75">
      <c r="B554" s="14"/>
      <c r="F554" s="14"/>
    </row>
    <row r="555" spans="2:6" ht="12.75">
      <c r="B555" s="14"/>
      <c r="F555" s="14"/>
    </row>
    <row r="556" spans="2:6" ht="12.75">
      <c r="B556" s="14"/>
      <c r="F556" s="14"/>
    </row>
    <row r="557" spans="2:6" ht="12.75">
      <c r="B557" s="14"/>
      <c r="F557" s="14"/>
    </row>
    <row r="558" spans="2:6" ht="12.75">
      <c r="B558" s="14"/>
      <c r="F558" s="14"/>
    </row>
    <row r="559" spans="2:6" ht="12.75">
      <c r="B559" s="14"/>
      <c r="F559" s="14"/>
    </row>
    <row r="560" spans="2:6" ht="12.75">
      <c r="B560" s="14"/>
      <c r="F560" s="14"/>
    </row>
    <row r="561" spans="2:6" ht="12.75">
      <c r="B561" s="14"/>
      <c r="F561" s="14"/>
    </row>
    <row r="562" spans="2:6" ht="12.75">
      <c r="B562" s="14"/>
      <c r="F562" s="14"/>
    </row>
    <row r="563" spans="2:6" ht="12.75">
      <c r="B563" s="14"/>
      <c r="F563" s="14"/>
    </row>
    <row r="564" spans="2:6" ht="12.75">
      <c r="B564" s="14"/>
      <c r="F564" s="14"/>
    </row>
    <row r="565" spans="2:6" ht="12.75">
      <c r="B565" s="14"/>
      <c r="F565" s="14"/>
    </row>
    <row r="566" spans="2:6" ht="12.75">
      <c r="B566" s="14"/>
      <c r="F566" s="14"/>
    </row>
    <row r="567" spans="2:6" ht="12.75">
      <c r="B567" s="14"/>
      <c r="F567" s="14"/>
    </row>
    <row r="568" spans="2:6" ht="12.75">
      <c r="B568" s="14"/>
      <c r="F568" s="14"/>
    </row>
    <row r="569" spans="2:6" ht="12.75">
      <c r="B569" s="14"/>
      <c r="F569" s="14"/>
    </row>
    <row r="570" spans="2:6" ht="12.75">
      <c r="B570" s="14"/>
      <c r="F570" s="14"/>
    </row>
    <row r="571" spans="2:6" ht="12.75">
      <c r="B571" s="14"/>
      <c r="F571" s="14"/>
    </row>
    <row r="572" spans="2:6" ht="12.75">
      <c r="B572" s="14"/>
      <c r="F572" s="14"/>
    </row>
    <row r="573" spans="2:6" ht="12.75">
      <c r="B573" s="14"/>
      <c r="F573" s="14"/>
    </row>
    <row r="574" spans="2:6" ht="12.75">
      <c r="B574" s="14"/>
      <c r="F574" s="14"/>
    </row>
    <row r="575" spans="2:6" ht="12.75">
      <c r="B575" s="14"/>
      <c r="F575" s="14"/>
    </row>
    <row r="576" spans="2:6" ht="12.75">
      <c r="B576" s="14"/>
      <c r="F576" s="14"/>
    </row>
    <row r="577" spans="2:6" ht="12.75">
      <c r="B577" s="14"/>
      <c r="F577" s="14"/>
    </row>
    <row r="578" spans="2:6" ht="12.75">
      <c r="B578" s="14"/>
      <c r="F578" s="14"/>
    </row>
    <row r="579" spans="2:6" ht="12.75">
      <c r="B579" s="14"/>
      <c r="F579" s="14"/>
    </row>
    <row r="580" spans="2:6" ht="12.75">
      <c r="B580" s="14"/>
      <c r="F580" s="14"/>
    </row>
    <row r="581" spans="2:6" ht="12.75">
      <c r="B581" s="14"/>
      <c r="F581" s="14"/>
    </row>
    <row r="582" spans="2:6" ht="12.75">
      <c r="B582" s="14"/>
      <c r="F582" s="14"/>
    </row>
    <row r="583" spans="2:6" ht="12.75">
      <c r="B583" s="14"/>
      <c r="F583" s="14"/>
    </row>
    <row r="584" spans="2:6" ht="12.75">
      <c r="B584" s="14"/>
      <c r="F584" s="14"/>
    </row>
    <row r="585" spans="2:6" ht="12.75">
      <c r="B585" s="14"/>
      <c r="F585" s="14"/>
    </row>
    <row r="586" spans="2:6" ht="12.75">
      <c r="B586" s="14"/>
      <c r="F586" s="14"/>
    </row>
    <row r="587" spans="2:6" ht="12.75">
      <c r="B587" s="14"/>
      <c r="F587" s="14"/>
    </row>
    <row r="588" spans="2:6" ht="12.75">
      <c r="B588" s="14"/>
      <c r="F588" s="14"/>
    </row>
    <row r="589" spans="2:6" ht="12.75">
      <c r="B589" s="14"/>
      <c r="F589" s="14"/>
    </row>
    <row r="590" spans="2:6" ht="12.75">
      <c r="B590" s="14"/>
      <c r="F590" s="14"/>
    </row>
    <row r="591" spans="2:6" ht="12.75">
      <c r="B591" s="14"/>
      <c r="F591" s="14"/>
    </row>
    <row r="592" spans="2:6" ht="12.75">
      <c r="B592" s="14"/>
      <c r="F592" s="14"/>
    </row>
    <row r="593" spans="2:6" ht="12.75">
      <c r="B593" s="14"/>
      <c r="F593" s="14"/>
    </row>
    <row r="594" spans="2:6" ht="12.75">
      <c r="B594" s="14"/>
      <c r="F594" s="14"/>
    </row>
    <row r="595" spans="2:6" ht="12.75">
      <c r="B595" s="14"/>
      <c r="F595" s="14"/>
    </row>
    <row r="596" spans="2:6" ht="12.75">
      <c r="B596" s="14"/>
      <c r="F596" s="14"/>
    </row>
    <row r="597" spans="2:6" ht="12.75">
      <c r="B597" s="14"/>
      <c r="F597" s="14"/>
    </row>
    <row r="598" spans="2:6" ht="12.75">
      <c r="B598" s="14"/>
      <c r="F598" s="14"/>
    </row>
    <row r="599" spans="2:6" ht="12.75">
      <c r="B599" s="14"/>
      <c r="F599" s="14"/>
    </row>
    <row r="600" spans="2:6" ht="12.75">
      <c r="B600" s="14"/>
      <c r="F600" s="14"/>
    </row>
    <row r="601" spans="2:6" ht="12.75">
      <c r="B601" s="14"/>
      <c r="F601" s="14"/>
    </row>
    <row r="602" spans="2:6" ht="12.75">
      <c r="B602" s="14"/>
      <c r="F602" s="14"/>
    </row>
    <row r="603" spans="2:6" ht="12.75">
      <c r="B603" s="14"/>
      <c r="F603" s="14"/>
    </row>
    <row r="604" spans="2:6" ht="12.75">
      <c r="B604" s="14"/>
      <c r="F604" s="14"/>
    </row>
    <row r="605" spans="2:6" ht="12.75">
      <c r="B605" s="14"/>
      <c r="F605" s="14"/>
    </row>
    <row r="606" spans="2:6" ht="12.75">
      <c r="B606" s="14"/>
      <c r="F606" s="14"/>
    </row>
    <row r="607" spans="2:6" ht="12.75">
      <c r="B607" s="14"/>
      <c r="F607" s="14"/>
    </row>
    <row r="608" spans="2:6" ht="12.75">
      <c r="B608" s="14"/>
      <c r="F608" s="14"/>
    </row>
    <row r="609" spans="2:6" ht="12.75">
      <c r="B609" s="14"/>
      <c r="F609" s="14"/>
    </row>
    <row r="610" spans="2:6" ht="12.75">
      <c r="B610" s="14"/>
      <c r="F610" s="14"/>
    </row>
    <row r="611" spans="2:6" ht="12.75">
      <c r="B611" s="14"/>
      <c r="F611" s="14"/>
    </row>
    <row r="612" spans="2:6" ht="12.75">
      <c r="B612" s="14"/>
      <c r="F612" s="14"/>
    </row>
    <row r="613" spans="2:6" ht="12.75">
      <c r="B613" s="14"/>
      <c r="F613" s="14"/>
    </row>
    <row r="614" spans="2:6" ht="12.75">
      <c r="B614" s="14"/>
      <c r="F614" s="14"/>
    </row>
    <row r="615" spans="2:6" ht="12.75">
      <c r="B615" s="14"/>
      <c r="F615" s="14"/>
    </row>
    <row r="616" spans="2:6" ht="12.75">
      <c r="B616" s="14"/>
      <c r="F616" s="14"/>
    </row>
    <row r="617" spans="2:6" ht="12.75">
      <c r="B617" s="14"/>
      <c r="F617" s="14"/>
    </row>
    <row r="618" spans="2:6" ht="12.75">
      <c r="B618" s="14"/>
      <c r="F618" s="14"/>
    </row>
    <row r="619" spans="2:6" ht="12.75">
      <c r="B619" s="14"/>
      <c r="F619" s="14"/>
    </row>
    <row r="620" spans="2:6" ht="12.75">
      <c r="B620" s="14"/>
      <c r="F620" s="14"/>
    </row>
    <row r="621" spans="2:6" ht="12.75">
      <c r="B621" s="14"/>
      <c r="F621" s="14"/>
    </row>
    <row r="622" spans="2:6" ht="12.75">
      <c r="B622" s="14"/>
      <c r="F622" s="14"/>
    </row>
    <row r="623" spans="2:6" ht="12.75">
      <c r="B623" s="14"/>
      <c r="F623" s="14"/>
    </row>
    <row r="624" spans="2:6" ht="12.75">
      <c r="B624" s="14"/>
      <c r="F624" s="14"/>
    </row>
    <row r="625" spans="2:6" ht="12.75">
      <c r="B625" s="14"/>
      <c r="F625" s="14"/>
    </row>
    <row r="626" spans="2:6" ht="12.75">
      <c r="B626" s="14"/>
      <c r="F626" s="14"/>
    </row>
    <row r="627" spans="2:6" ht="12.75">
      <c r="B627" s="14"/>
      <c r="F627" s="14"/>
    </row>
    <row r="628" spans="2:6" ht="12.75">
      <c r="B628" s="14"/>
      <c r="F628" s="14"/>
    </row>
    <row r="629" spans="2:6" ht="12.75">
      <c r="B629" s="14"/>
      <c r="F629" s="14"/>
    </row>
    <row r="630" spans="2:6" ht="12.75">
      <c r="B630" s="14"/>
      <c r="F630" s="14"/>
    </row>
    <row r="631" spans="2:6" ht="12.75">
      <c r="B631" s="14"/>
      <c r="F631" s="14"/>
    </row>
    <row r="632" spans="2:6" ht="12.75">
      <c r="B632" s="14"/>
      <c r="F632" s="14"/>
    </row>
    <row r="633" spans="2:6" ht="12.75">
      <c r="B633" s="14"/>
      <c r="F633" s="14"/>
    </row>
    <row r="634" spans="2:6" ht="12.75">
      <c r="B634" s="14"/>
      <c r="F634" s="14"/>
    </row>
    <row r="635" spans="2:6" ht="12.75">
      <c r="B635" s="14"/>
      <c r="F635" s="14"/>
    </row>
    <row r="636" spans="2:6" ht="12.75">
      <c r="B636" s="14"/>
      <c r="F636" s="14"/>
    </row>
    <row r="637" spans="2:6" ht="12.75">
      <c r="B637" s="14"/>
      <c r="F637" s="14"/>
    </row>
    <row r="638" spans="2:6" ht="12.75">
      <c r="B638" s="14"/>
      <c r="F638" s="14"/>
    </row>
    <row r="639" spans="2:6" ht="12.75">
      <c r="B639" s="14"/>
      <c r="F639" s="14"/>
    </row>
    <row r="640" spans="2:6" ht="12.75">
      <c r="B640" s="14"/>
      <c r="F640" s="14"/>
    </row>
    <row r="641" spans="2:6" ht="12.75">
      <c r="B641" s="14"/>
      <c r="F641" s="14"/>
    </row>
    <row r="642" spans="2:6" ht="12.75">
      <c r="B642" s="14"/>
      <c r="F642" s="14"/>
    </row>
    <row r="643" spans="2:6" ht="12.75">
      <c r="B643" s="14"/>
      <c r="F643" s="14"/>
    </row>
    <row r="644" spans="2:6" ht="12.75">
      <c r="B644" s="14"/>
      <c r="F644" s="14"/>
    </row>
    <row r="645" spans="2:6" ht="12.75">
      <c r="B645" s="14"/>
      <c r="F645" s="14"/>
    </row>
    <row r="646" spans="2:6" ht="12.75">
      <c r="B646" s="14"/>
      <c r="F646" s="14"/>
    </row>
    <row r="647" spans="2:6" ht="12.75">
      <c r="B647" s="14"/>
      <c r="F647" s="14"/>
    </row>
    <row r="648" spans="2:6" ht="12.75">
      <c r="B648" s="14"/>
      <c r="F648" s="14"/>
    </row>
    <row r="649" spans="2:6" ht="12.75">
      <c r="B649" s="14"/>
      <c r="F649" s="14"/>
    </row>
    <row r="650" spans="2:6" ht="12.75">
      <c r="B650" s="14"/>
      <c r="F650" s="14"/>
    </row>
    <row r="651" spans="2:6" ht="12.75">
      <c r="B651" s="14"/>
      <c r="F651" s="14"/>
    </row>
    <row r="652" spans="2:6" ht="12.75">
      <c r="B652" s="14"/>
      <c r="F652" s="14"/>
    </row>
    <row r="653" spans="2:6" ht="12.75">
      <c r="B653" s="14"/>
      <c r="F653" s="14"/>
    </row>
    <row r="654" spans="2:6" ht="12.75">
      <c r="B654" s="14"/>
      <c r="F654" s="14"/>
    </row>
    <row r="655" spans="2:6" ht="12.75">
      <c r="B655" s="14"/>
      <c r="F655" s="14"/>
    </row>
    <row r="656" spans="2:6" ht="12.75">
      <c r="B656" s="14"/>
      <c r="F656" s="14"/>
    </row>
    <row r="657" spans="2:6" ht="12.75">
      <c r="B657" s="14"/>
      <c r="F657" s="14"/>
    </row>
    <row r="658" spans="2:6" ht="12.75">
      <c r="B658" s="14"/>
      <c r="F658" s="14"/>
    </row>
    <row r="659" spans="2:6" ht="12.75">
      <c r="B659" s="14"/>
      <c r="F659" s="14"/>
    </row>
    <row r="660" spans="2:6" ht="12.75">
      <c r="B660" s="14"/>
      <c r="F660" s="14"/>
    </row>
    <row r="661" spans="2:6" ht="12.75">
      <c r="B661" s="14"/>
      <c r="F661" s="14"/>
    </row>
    <row r="662" spans="2:6" ht="12.75">
      <c r="B662" s="14"/>
      <c r="F662" s="14"/>
    </row>
    <row r="663" spans="2:6" ht="12.75">
      <c r="B663" s="14"/>
      <c r="F663" s="14"/>
    </row>
    <row r="664" spans="2:6" ht="12.75">
      <c r="B664" s="14"/>
      <c r="F664" s="14"/>
    </row>
    <row r="665" spans="2:6" ht="12.75">
      <c r="B665" s="14"/>
      <c r="F665" s="14"/>
    </row>
    <row r="666" spans="2:6" ht="12.75">
      <c r="B666" s="14"/>
      <c r="F666" s="14"/>
    </row>
    <row r="667" spans="2:6" ht="12.75">
      <c r="B667" s="14"/>
      <c r="F667" s="14"/>
    </row>
    <row r="668" spans="2:6" ht="12.75">
      <c r="B668" s="14"/>
      <c r="F668" s="14"/>
    </row>
    <row r="669" spans="2:6" ht="12.75">
      <c r="B669" s="14"/>
      <c r="F669" s="14"/>
    </row>
    <row r="670" spans="2:6" ht="12.75">
      <c r="B670" s="14"/>
      <c r="F670" s="14"/>
    </row>
    <row r="671" spans="2:6" ht="12.75">
      <c r="B671" s="14"/>
      <c r="F671" s="14"/>
    </row>
    <row r="672" spans="2:6" ht="12.75">
      <c r="B672" s="14"/>
      <c r="F672" s="14"/>
    </row>
    <row r="673" spans="2:6" ht="12.75">
      <c r="B673" s="14"/>
      <c r="F673" s="14"/>
    </row>
    <row r="674" spans="2:6" ht="12.75">
      <c r="B674" s="14"/>
      <c r="F674" s="14"/>
    </row>
    <row r="675" spans="2:6" ht="12.75">
      <c r="B675" s="14"/>
      <c r="F675" s="14"/>
    </row>
    <row r="676" spans="2:6" ht="12.75">
      <c r="B676" s="14"/>
      <c r="F676" s="14"/>
    </row>
    <row r="677" spans="2:6" ht="12.75">
      <c r="B677" s="14"/>
      <c r="F677" s="14"/>
    </row>
    <row r="678" spans="2:6" ht="12.75">
      <c r="B678" s="14"/>
      <c r="F678" s="14"/>
    </row>
    <row r="679" spans="2:6" ht="12.75">
      <c r="B679" s="14"/>
      <c r="F679" s="14"/>
    </row>
    <row r="680" spans="2:6" ht="12.75">
      <c r="B680" s="14"/>
      <c r="F680" s="14"/>
    </row>
    <row r="681" spans="2:6" ht="12.75">
      <c r="B681" s="14"/>
      <c r="F681" s="14"/>
    </row>
    <row r="682" spans="2:6" ht="12.75">
      <c r="B682" s="14"/>
      <c r="F682" s="14"/>
    </row>
    <row r="683" spans="2:6" ht="12.75">
      <c r="B683" s="14"/>
      <c r="F683" s="14"/>
    </row>
    <row r="684" spans="2:6" ht="12.75">
      <c r="B684" s="14"/>
      <c r="F684" s="14"/>
    </row>
    <row r="685" spans="2:6" ht="12.75">
      <c r="B685" s="14"/>
      <c r="F685" s="14"/>
    </row>
    <row r="686" spans="2:6" ht="12.75">
      <c r="B686" s="14"/>
      <c r="F686" s="14"/>
    </row>
    <row r="687" spans="2:6" ht="12.75">
      <c r="B687" s="14"/>
      <c r="F687" s="14"/>
    </row>
    <row r="688" spans="2:6" ht="12.75">
      <c r="B688" s="14"/>
      <c r="F688" s="14"/>
    </row>
    <row r="689" spans="2:6" ht="12.75">
      <c r="B689" s="14"/>
      <c r="F689" s="14"/>
    </row>
    <row r="690" spans="2:6" ht="12.75">
      <c r="B690" s="14"/>
      <c r="F690" s="14"/>
    </row>
    <row r="691" spans="2:6" ht="12.75">
      <c r="B691" s="14"/>
      <c r="F691" s="14"/>
    </row>
    <row r="692" spans="2:6" ht="12.75">
      <c r="B692" s="14"/>
      <c r="F692" s="14"/>
    </row>
    <row r="693" spans="2:6" ht="12.75">
      <c r="B693" s="14"/>
      <c r="F693" s="14"/>
    </row>
    <row r="694" spans="2:6" ht="12.75">
      <c r="B694" s="14"/>
      <c r="F694" s="14"/>
    </row>
    <row r="695" spans="2:6" ht="12.75">
      <c r="B695" s="14"/>
      <c r="F695" s="14"/>
    </row>
    <row r="696" spans="2:6" ht="12.75">
      <c r="B696" s="14"/>
      <c r="F696" s="14"/>
    </row>
    <row r="697" spans="2:6" ht="12.75">
      <c r="B697" s="14"/>
      <c r="F697" s="14"/>
    </row>
    <row r="698" spans="2:6" ht="12.75">
      <c r="B698" s="14"/>
      <c r="F698" s="14"/>
    </row>
    <row r="699" spans="2:6" ht="12.75">
      <c r="B699" s="14"/>
      <c r="F699" s="14"/>
    </row>
    <row r="700" spans="2:6" ht="12.75">
      <c r="B700" s="14"/>
      <c r="F700" s="14"/>
    </row>
    <row r="701" spans="2:6" ht="12.75">
      <c r="B701" s="14"/>
      <c r="F701" s="14"/>
    </row>
    <row r="702" spans="2:6" ht="12.75">
      <c r="B702" s="14"/>
      <c r="F702" s="14"/>
    </row>
    <row r="703" spans="2:6" ht="12.75">
      <c r="B703" s="14"/>
      <c r="F703" s="14"/>
    </row>
    <row r="704" spans="2:6" ht="12.75">
      <c r="B704" s="14"/>
      <c r="F704" s="14"/>
    </row>
    <row r="705" spans="2:6" ht="12.75">
      <c r="B705" s="14"/>
      <c r="F705" s="14"/>
    </row>
    <row r="706" spans="2:6" ht="12.75">
      <c r="B706" s="14"/>
      <c r="F706" s="14"/>
    </row>
    <row r="707" spans="2:6" ht="12.75">
      <c r="B707" s="14"/>
      <c r="F707" s="14"/>
    </row>
    <row r="708" spans="2:6" ht="12.75">
      <c r="B708" s="14"/>
      <c r="F708" s="14"/>
    </row>
    <row r="709" spans="2:6" ht="12.75">
      <c r="B709" s="14"/>
      <c r="F709" s="14"/>
    </row>
    <row r="710" spans="2:6" ht="12.75">
      <c r="B710" s="14"/>
      <c r="F710" s="14"/>
    </row>
    <row r="711" spans="2:6" ht="12.75">
      <c r="B711" s="14"/>
      <c r="F711" s="14"/>
    </row>
    <row r="712" spans="2:6" ht="12.75">
      <c r="B712" s="14"/>
      <c r="F712" s="14"/>
    </row>
    <row r="713" spans="2:6" ht="12.75">
      <c r="B713" s="14"/>
      <c r="F713" s="14"/>
    </row>
    <row r="714" spans="2:6" ht="12.75">
      <c r="B714" s="14"/>
      <c r="F714" s="14"/>
    </row>
    <row r="715" spans="2:6" ht="12.75">
      <c r="B715" s="14"/>
      <c r="F715" s="14"/>
    </row>
    <row r="716" spans="2:6" ht="12.75">
      <c r="B716" s="14"/>
      <c r="F716" s="14"/>
    </row>
    <row r="717" spans="2:6" ht="12.75">
      <c r="B717" s="14"/>
      <c r="F717" s="14"/>
    </row>
    <row r="718" spans="2:6" ht="12.75">
      <c r="B718" s="14"/>
      <c r="F718" s="14"/>
    </row>
    <row r="719" spans="2:6" ht="12.75">
      <c r="B719" s="14"/>
      <c r="F719" s="14"/>
    </row>
    <row r="720" spans="2:6" ht="12.75">
      <c r="B720" s="14"/>
      <c r="F720" s="14"/>
    </row>
    <row r="721" spans="2:6" ht="12.75">
      <c r="B721" s="14"/>
      <c r="F721" s="14"/>
    </row>
    <row r="722" spans="2:6" ht="12.75">
      <c r="B722" s="14"/>
      <c r="F722" s="14"/>
    </row>
    <row r="723" spans="2:6" ht="12.75">
      <c r="B723" s="14"/>
      <c r="F723" s="14"/>
    </row>
    <row r="724" spans="2:6" ht="12.75">
      <c r="B724" s="14"/>
      <c r="F724" s="14"/>
    </row>
    <row r="725" spans="2:6" ht="12.75">
      <c r="B725" s="14"/>
      <c r="F725" s="14"/>
    </row>
    <row r="726" spans="2:6" ht="12.75">
      <c r="B726" s="14"/>
      <c r="F726" s="14"/>
    </row>
    <row r="727" spans="2:6" ht="12.75">
      <c r="B727" s="14"/>
      <c r="F727" s="14"/>
    </row>
    <row r="728" spans="2:6" ht="12.75">
      <c r="B728" s="14"/>
      <c r="F728" s="14"/>
    </row>
    <row r="729" spans="2:6" ht="12.75">
      <c r="B729" s="14"/>
      <c r="F729" s="14"/>
    </row>
    <row r="730" spans="2:6" ht="12.75">
      <c r="B730" s="14"/>
      <c r="F730" s="14"/>
    </row>
    <row r="731" spans="2:6" ht="12.75">
      <c r="B731" s="14"/>
      <c r="F731" s="14"/>
    </row>
    <row r="732" spans="2:6" ht="12.75">
      <c r="B732" s="14"/>
      <c r="F732" s="14"/>
    </row>
    <row r="733" spans="2:6" ht="12.75">
      <c r="B733" s="14"/>
      <c r="F733" s="14"/>
    </row>
    <row r="734" spans="2:6" ht="12.75">
      <c r="B734" s="14"/>
      <c r="F734" s="14"/>
    </row>
    <row r="735" spans="2:6" ht="12.75">
      <c r="B735" s="14"/>
      <c r="F735" s="14"/>
    </row>
    <row r="736" spans="2:6" ht="12.75">
      <c r="B736" s="14"/>
      <c r="F736" s="14"/>
    </row>
    <row r="737" spans="2:6" ht="12.75">
      <c r="B737" s="14"/>
      <c r="F737" s="14"/>
    </row>
    <row r="738" spans="2:6" ht="12.75">
      <c r="B738" s="14"/>
      <c r="F738" s="14"/>
    </row>
    <row r="739" spans="2:6" ht="12.75">
      <c r="B739" s="14"/>
      <c r="F739" s="14"/>
    </row>
    <row r="740" spans="2:6" ht="12.75">
      <c r="B740" s="14"/>
      <c r="F740" s="14"/>
    </row>
    <row r="741" spans="2:6" ht="12.75">
      <c r="B741" s="14"/>
      <c r="F741" s="14"/>
    </row>
    <row r="742" spans="2:6" ht="12.75">
      <c r="B742" s="14"/>
      <c r="F742" s="14"/>
    </row>
    <row r="743" spans="2:6" ht="12.75">
      <c r="B743" s="14"/>
      <c r="F743" s="14"/>
    </row>
    <row r="744" spans="2:6" ht="12.75">
      <c r="B744" s="14"/>
      <c r="F744" s="14"/>
    </row>
    <row r="745" spans="2:6" ht="12.75">
      <c r="B745" s="14"/>
      <c r="F745" s="14"/>
    </row>
    <row r="746" spans="2:6" ht="12.75">
      <c r="B746" s="14"/>
      <c r="F746" s="14"/>
    </row>
    <row r="747" spans="2:6" ht="12.75">
      <c r="B747" s="14"/>
      <c r="F747" s="14"/>
    </row>
    <row r="748" spans="2:6" ht="12.75">
      <c r="B748" s="14"/>
      <c r="F748" s="14"/>
    </row>
    <row r="749" spans="2:6" ht="12.75">
      <c r="B749" s="14"/>
      <c r="F749" s="14"/>
    </row>
    <row r="750" spans="2:6" ht="12.75">
      <c r="B750" s="14"/>
      <c r="F750" s="14"/>
    </row>
    <row r="751" spans="2:6" ht="12.75">
      <c r="B751" s="14"/>
      <c r="F751" s="14"/>
    </row>
    <row r="752" spans="2:6" ht="12.75">
      <c r="B752" s="14"/>
      <c r="F752" s="14"/>
    </row>
    <row r="753" spans="2:6" ht="12.75">
      <c r="B753" s="14"/>
      <c r="F753" s="14"/>
    </row>
    <row r="754" spans="2:6" ht="12.75">
      <c r="B754" s="14"/>
      <c r="F754" s="14"/>
    </row>
    <row r="755" spans="2:6" ht="12.75">
      <c r="B755" s="14"/>
      <c r="F755" s="14"/>
    </row>
    <row r="756" spans="2:6" ht="12.75">
      <c r="B756" s="14"/>
      <c r="F756" s="14"/>
    </row>
    <row r="757" spans="2:6" ht="12.75">
      <c r="B757" s="14"/>
      <c r="F757" s="14"/>
    </row>
    <row r="758" spans="2:6" ht="12.75">
      <c r="B758" s="14"/>
      <c r="F758" s="14"/>
    </row>
    <row r="759" spans="2:6" ht="12.75">
      <c r="B759" s="14"/>
      <c r="F759" s="14"/>
    </row>
    <row r="760" spans="2:6" ht="12.75">
      <c r="B760" s="14"/>
      <c r="F760" s="14"/>
    </row>
    <row r="761" spans="2:6" ht="12.75">
      <c r="B761" s="14"/>
      <c r="F761" s="14"/>
    </row>
    <row r="762" spans="2:6" ht="12.75">
      <c r="B762" s="14"/>
      <c r="F762" s="14"/>
    </row>
    <row r="763" spans="2:6" ht="12.75">
      <c r="B763" s="14"/>
      <c r="F763" s="14"/>
    </row>
    <row r="764" spans="2:6" ht="12.75">
      <c r="B764" s="14"/>
      <c r="F764" s="14"/>
    </row>
    <row r="765" spans="2:6" ht="12.75">
      <c r="B765" s="14"/>
      <c r="F765" s="14"/>
    </row>
    <row r="766" spans="2:6" ht="12.75">
      <c r="B766" s="14"/>
      <c r="F766" s="14"/>
    </row>
    <row r="767" spans="2:6" ht="12.75">
      <c r="B767" s="14"/>
      <c r="F767" s="14"/>
    </row>
    <row r="768" spans="2:6" ht="12.75">
      <c r="B768" s="14"/>
      <c r="F768" s="14"/>
    </row>
    <row r="769" spans="2:6" ht="12.75">
      <c r="B769" s="14"/>
      <c r="F769" s="14"/>
    </row>
    <row r="770" spans="2:6" ht="12.75">
      <c r="B770" s="14"/>
      <c r="F770" s="14"/>
    </row>
    <row r="771" spans="2:6" ht="12.75">
      <c r="B771" s="14"/>
      <c r="F771" s="14"/>
    </row>
    <row r="772" spans="2:6" ht="12.75">
      <c r="B772" s="14"/>
      <c r="F772" s="14"/>
    </row>
    <row r="773" spans="2:6" ht="12.75">
      <c r="B773" s="14"/>
      <c r="F773" s="14"/>
    </row>
    <row r="774" spans="2:6" ht="12.75">
      <c r="B774" s="14"/>
      <c r="F774" s="14"/>
    </row>
    <row r="775" spans="2:6" ht="12.75">
      <c r="B775" s="14"/>
      <c r="F775" s="14"/>
    </row>
    <row r="776" spans="2:6" ht="12.75">
      <c r="B776" s="14"/>
      <c r="F776" s="14"/>
    </row>
    <row r="777" spans="2:6" ht="12.75">
      <c r="B777" s="14"/>
      <c r="F777" s="14"/>
    </row>
    <row r="778" spans="2:6" ht="12.75">
      <c r="B778" s="14"/>
      <c r="F778" s="14"/>
    </row>
    <row r="779" spans="2:6" ht="12.75">
      <c r="B779" s="14"/>
      <c r="F779" s="14"/>
    </row>
    <row r="780" spans="2:6" ht="12.75">
      <c r="B780" s="14"/>
      <c r="F780" s="14"/>
    </row>
    <row r="781" spans="2:6" ht="12.75">
      <c r="B781" s="14"/>
      <c r="F781" s="14"/>
    </row>
    <row r="782" spans="2:6" ht="12.75">
      <c r="B782" s="14"/>
      <c r="F782" s="14"/>
    </row>
    <row r="783" spans="2:6" ht="12.75">
      <c r="B783" s="14"/>
      <c r="F783" s="14"/>
    </row>
    <row r="784" spans="2:6" ht="12.75">
      <c r="B784" s="14"/>
      <c r="F784" s="14"/>
    </row>
    <row r="785" spans="2:6" ht="12.75">
      <c r="B785" s="14"/>
      <c r="F785" s="14"/>
    </row>
    <row r="786" spans="2:6" ht="12.75">
      <c r="B786" s="14"/>
      <c r="F786" s="14"/>
    </row>
    <row r="787" spans="2:6" ht="12.75">
      <c r="B787" s="14"/>
      <c r="F787" s="14"/>
    </row>
    <row r="788" spans="2:6" ht="12.75">
      <c r="B788" s="14"/>
      <c r="F788" s="14"/>
    </row>
    <row r="789" spans="2:6" ht="12.75">
      <c r="B789" s="14"/>
      <c r="F789" s="14"/>
    </row>
    <row r="790" spans="2:6" ht="12.75">
      <c r="B790" s="14"/>
      <c r="F790" s="14"/>
    </row>
    <row r="791" spans="2:6" ht="12.75">
      <c r="B791" s="14"/>
      <c r="F791" s="14"/>
    </row>
    <row r="792" spans="2:6" ht="12.75">
      <c r="B792" s="14"/>
      <c r="F792" s="14"/>
    </row>
    <row r="793" spans="2:6" ht="12.75">
      <c r="B793" s="14"/>
      <c r="F793" s="14"/>
    </row>
    <row r="794" spans="2:6" ht="12.75">
      <c r="B794" s="14"/>
      <c r="F794" s="14"/>
    </row>
    <row r="795" spans="2:6" ht="12.75">
      <c r="B795" s="14"/>
      <c r="F795" s="14"/>
    </row>
    <row r="796" spans="2:6" ht="12.75">
      <c r="B796" s="14"/>
      <c r="F796" s="14"/>
    </row>
    <row r="797" spans="2:6" ht="12.75">
      <c r="B797" s="14"/>
      <c r="F797" s="14"/>
    </row>
    <row r="798" spans="2:6" ht="12.75">
      <c r="B798" s="14"/>
      <c r="F798" s="14"/>
    </row>
    <row r="799" spans="2:6" ht="12.75">
      <c r="B799" s="14"/>
      <c r="F799" s="14"/>
    </row>
    <row r="800" spans="2:6" ht="12.75">
      <c r="B800" s="14"/>
      <c r="F800" s="14"/>
    </row>
    <row r="801" spans="2:6" ht="12.75">
      <c r="B801" s="14"/>
      <c r="F801" s="14"/>
    </row>
    <row r="802" spans="2:6" ht="12.75">
      <c r="B802" s="14"/>
      <c r="F802" s="14"/>
    </row>
    <row r="803" spans="2:6" ht="12.75">
      <c r="B803" s="14"/>
      <c r="F803" s="14"/>
    </row>
    <row r="804" spans="2:6" ht="12.75">
      <c r="B804" s="14"/>
      <c r="F804" s="14"/>
    </row>
    <row r="805" spans="2:6" ht="12.75">
      <c r="B805" s="14"/>
      <c r="F805" s="14"/>
    </row>
    <row r="806" spans="2:6" ht="12.75">
      <c r="B806" s="14"/>
      <c r="F806" s="14"/>
    </row>
    <row r="807" spans="2:6" ht="12.75">
      <c r="B807" s="14"/>
      <c r="F807" s="14"/>
    </row>
    <row r="808" spans="2:6" ht="12.75">
      <c r="B808" s="14"/>
      <c r="F808" s="14"/>
    </row>
    <row r="809" spans="2:6" ht="12.75">
      <c r="B809" s="14"/>
      <c r="F809" s="14"/>
    </row>
    <row r="810" spans="2:6" ht="12.75">
      <c r="B810" s="14"/>
      <c r="F810" s="14"/>
    </row>
    <row r="811" spans="2:6" ht="12.75">
      <c r="B811" s="14"/>
      <c r="F811" s="14"/>
    </row>
    <row r="812" spans="2:6" ht="12.75">
      <c r="B812" s="14"/>
      <c r="F812" s="14"/>
    </row>
    <row r="813" spans="2:6" ht="12.75">
      <c r="B813" s="14"/>
      <c r="F813" s="14"/>
    </row>
    <row r="814" spans="2:6" ht="12.75">
      <c r="B814" s="14"/>
      <c r="F814" s="14"/>
    </row>
    <row r="815" spans="2:6" ht="12.75">
      <c r="B815" s="14"/>
      <c r="F815" s="14"/>
    </row>
    <row r="816" spans="2:6" ht="12.75">
      <c r="B816" s="14"/>
      <c r="F816" s="14"/>
    </row>
    <row r="817" spans="2:6" ht="12.75">
      <c r="B817" s="14"/>
      <c r="F817" s="14"/>
    </row>
    <row r="818" spans="2:6" ht="12.75">
      <c r="B818" s="14"/>
      <c r="F818" s="14"/>
    </row>
    <row r="819" spans="2:6" ht="12.75">
      <c r="B819" s="14"/>
      <c r="F819" s="14"/>
    </row>
    <row r="820" spans="2:6" ht="12.75">
      <c r="B820" s="14"/>
      <c r="F820" s="14"/>
    </row>
    <row r="821" spans="2:6" ht="12.75">
      <c r="B821" s="14"/>
      <c r="F821" s="14"/>
    </row>
    <row r="822" spans="2:6" ht="12.75">
      <c r="B822" s="14"/>
      <c r="F822" s="14"/>
    </row>
    <row r="823" spans="2:6" ht="12.75">
      <c r="B823" s="14"/>
      <c r="F823" s="14"/>
    </row>
    <row r="824" spans="2:6" ht="12.75">
      <c r="B824" s="14"/>
      <c r="F824" s="14"/>
    </row>
    <row r="825" spans="2:6" ht="12.75">
      <c r="B825" s="14"/>
      <c r="F825" s="14"/>
    </row>
    <row r="826" spans="2:6" ht="12.75">
      <c r="B826" s="14"/>
      <c r="F826" s="14"/>
    </row>
    <row r="827" spans="2:6" ht="12.75">
      <c r="B827" s="14"/>
      <c r="F827" s="14"/>
    </row>
    <row r="828" spans="2:6" ht="12.75">
      <c r="B828" s="14"/>
      <c r="F828" s="14"/>
    </row>
    <row r="829" spans="2:6" ht="12.75">
      <c r="B829" s="14"/>
      <c r="F829" s="14"/>
    </row>
    <row r="830" spans="2:6" ht="12.75">
      <c r="B830" s="14"/>
      <c r="F830" s="14"/>
    </row>
    <row r="831" spans="2:6" ht="12.75">
      <c r="B831" s="14"/>
      <c r="F831" s="14"/>
    </row>
    <row r="832" spans="2:6" ht="12.75">
      <c r="B832" s="14"/>
      <c r="F832" s="14"/>
    </row>
    <row r="833" spans="2:6" ht="12.75">
      <c r="B833" s="14"/>
      <c r="F833" s="14"/>
    </row>
    <row r="834" spans="2:6" ht="12.75">
      <c r="B834" s="14"/>
      <c r="F834" s="14"/>
    </row>
    <row r="835" spans="2:6" ht="12.75">
      <c r="B835" s="14"/>
      <c r="F835" s="14"/>
    </row>
    <row r="836" spans="2:6" ht="12.75">
      <c r="B836" s="14"/>
      <c r="F836" s="14"/>
    </row>
    <row r="837" spans="2:6" ht="12.75">
      <c r="B837" s="14"/>
      <c r="F837" s="14"/>
    </row>
    <row r="838" spans="2:6" ht="12.75">
      <c r="B838" s="14"/>
      <c r="F838" s="14"/>
    </row>
    <row r="839" spans="2:6" ht="12.75">
      <c r="B839" s="14"/>
      <c r="F839" s="14"/>
    </row>
    <row r="840" spans="2:6" ht="12.75">
      <c r="B840" s="14"/>
      <c r="F840" s="14"/>
    </row>
    <row r="841" spans="2:6" ht="12.75">
      <c r="B841" s="14"/>
      <c r="F841" s="14"/>
    </row>
    <row r="842" spans="2:6" ht="12.75">
      <c r="B842" s="14"/>
      <c r="F842" s="14"/>
    </row>
    <row r="843" spans="2:6" ht="12.75">
      <c r="B843" s="14"/>
      <c r="F843" s="14"/>
    </row>
    <row r="844" spans="2:6" ht="12.75">
      <c r="B844" s="14"/>
      <c r="F844" s="14"/>
    </row>
    <row r="845" spans="2:6" ht="12.75">
      <c r="B845" s="14"/>
      <c r="F845" s="14"/>
    </row>
    <row r="846" spans="2:6" ht="12.75">
      <c r="B846" s="14"/>
      <c r="F846" s="14"/>
    </row>
    <row r="847" spans="2:6" ht="12.75">
      <c r="B847" s="14"/>
      <c r="F847" s="14"/>
    </row>
    <row r="848" spans="2:6" ht="12.75">
      <c r="B848" s="14"/>
      <c r="F848" s="14"/>
    </row>
    <row r="849" spans="2:6" ht="12.75">
      <c r="B849" s="14"/>
      <c r="F849" s="14"/>
    </row>
    <row r="850" spans="2:6" ht="12.75">
      <c r="B850" s="14"/>
      <c r="F850" s="14"/>
    </row>
    <row r="851" spans="2:6" ht="12.75">
      <c r="B851" s="14"/>
      <c r="F851" s="14"/>
    </row>
    <row r="852" spans="2:6" ht="12.75">
      <c r="B852" s="14"/>
      <c r="F852" s="14"/>
    </row>
    <row r="853" spans="2:6" ht="12.75">
      <c r="B853" s="14"/>
      <c r="F853" s="14"/>
    </row>
    <row r="854" spans="2:6" ht="12.75">
      <c r="B854" s="14"/>
      <c r="F854" s="14"/>
    </row>
    <row r="855" spans="2:6" ht="12.75">
      <c r="B855" s="14"/>
      <c r="F855" s="14"/>
    </row>
    <row r="856" spans="2:6" ht="12.75">
      <c r="B856" s="14"/>
      <c r="F856" s="14"/>
    </row>
    <row r="857" spans="2:6" ht="12.75">
      <c r="B857" s="14"/>
      <c r="F857" s="14"/>
    </row>
    <row r="858" spans="2:6" ht="12.75">
      <c r="B858" s="14"/>
      <c r="F858" s="14"/>
    </row>
    <row r="859" spans="2:6" ht="12.75">
      <c r="B859" s="14"/>
      <c r="F859" s="14"/>
    </row>
    <row r="860" spans="2:6" ht="12.75">
      <c r="B860" s="14"/>
      <c r="F860" s="14"/>
    </row>
    <row r="861" spans="2:6" ht="12.75">
      <c r="B861" s="14"/>
      <c r="F861" s="14"/>
    </row>
    <row r="862" spans="2:6" ht="12.75">
      <c r="B862" s="14"/>
      <c r="F862" s="14"/>
    </row>
    <row r="863" spans="2:6" ht="12.75">
      <c r="B863" s="14"/>
      <c r="F863" s="14"/>
    </row>
    <row r="864" spans="2:6" ht="12.75">
      <c r="B864" s="14"/>
      <c r="F864" s="14"/>
    </row>
    <row r="865" spans="2:6" ht="12.75">
      <c r="B865" s="14"/>
      <c r="F865" s="14"/>
    </row>
    <row r="866" spans="2:6" ht="12.75">
      <c r="B866" s="14"/>
      <c r="F866" s="14"/>
    </row>
    <row r="867" spans="2:6" ht="12.75">
      <c r="B867" s="14"/>
      <c r="F867" s="14"/>
    </row>
  </sheetData>
  <sheetProtection/>
  <hyperlinks>
    <hyperlink ref="P68" r:id="rId1" display="http://www.bav-astro.de/sfs/BAVM_link.php?BAVMnr=152"/>
    <hyperlink ref="P69" r:id="rId2" display="http://var.astro.cz/oejv/issues/oejv0074.pdf"/>
    <hyperlink ref="P70" r:id="rId3" display="http://www.bav-astro.de/sfs/BAVM_link.php?BAVMnr=172"/>
    <hyperlink ref="P71" r:id="rId4" display="http://www.konkoly.hu/cgi-bin/IBVS?5583"/>
    <hyperlink ref="P138" r:id="rId5" display="http://var.astro.cz/oejv/issues/oejv0074.pdf"/>
    <hyperlink ref="P72" r:id="rId6" display="http://www.konkoly.hu/cgi-bin/IBVS?5741"/>
    <hyperlink ref="P73" r:id="rId7" display="http://www.konkoly.hu/cgi-bin/IBVS?5684"/>
    <hyperlink ref="P74" r:id="rId8" display="http://www.konkoly.hu/cgi-bin/IBVS?5753"/>
    <hyperlink ref="P75" r:id="rId9" display="http://www.konkoly.hu/cgi-bin/IBVS?6007"/>
    <hyperlink ref="P76" r:id="rId10" display="http://www.konkoly.hu/cgi-bin/IBVS?6007"/>
    <hyperlink ref="P77" r:id="rId11" display="http://www.konkoly.hu/cgi-bin/IBVS?5835"/>
    <hyperlink ref="P139" r:id="rId12" display="http://www.bav-astro.de/sfs/BAVM_link.php?BAVMnr=203"/>
    <hyperlink ref="P140" r:id="rId13" display="http://www.bav-astro.de/sfs/BAVM_link.php?BAVMnr=203"/>
    <hyperlink ref="P141" r:id="rId14" display="http://www.bav-astro.de/sfs/BAVM_link.php?BAVMnr=203"/>
    <hyperlink ref="P78" r:id="rId15" display="http://www.bav-astro.de/sfs/BAVM_link.php?BAVMnr=215"/>
    <hyperlink ref="P79" r:id="rId16" display="http://www.konkoly.hu/cgi-bin/IBVS?5933"/>
    <hyperlink ref="P142" r:id="rId17" display="http://www.bav-astro.de/sfs/BAVM_link.php?BAVMnr=212"/>
    <hyperlink ref="P143" r:id="rId18" display="http://www.bav-astro.de/sfs/BAVM_link.php?BAVMnr=212"/>
    <hyperlink ref="P144" r:id="rId19" display="http://www.bav-astro.de/sfs/BAVM_link.php?BAVMnr=212"/>
    <hyperlink ref="P80" r:id="rId20" display="http://www.konkoly.hu/cgi-bin/IBVS?5958"/>
    <hyperlink ref="P81" r:id="rId21" display="http://www.konkoly.hu/cgi-bin/IBVS?5958"/>
    <hyperlink ref="P82" r:id="rId22" display="http://www.konkoly.hu/cgi-bin/IBVS?5958"/>
    <hyperlink ref="P83" r:id="rId23" display="http://www.konkoly.hu/cgi-bin/IBVS?5958"/>
    <hyperlink ref="P84" r:id="rId24" display="http://www.konkoly.hu/cgi-bin/IBVS?5958"/>
    <hyperlink ref="P85" r:id="rId25" display="http://www.konkoly.hu/cgi-bin/IBVS?5958"/>
    <hyperlink ref="P86" r:id="rId26" display="http://www.konkoly.hu/cgi-bin/IBVS?5958"/>
    <hyperlink ref="P87" r:id="rId27" display="http://www.bav-astro.de/sfs/BAVM_link.php?BAVMnr=215"/>
    <hyperlink ref="P145" r:id="rId28" display="http://var.astro.cz/oejv/issues/oejv0137.pdf"/>
    <hyperlink ref="P88" r:id="rId29" display="http://www.konkoly.hu/cgi-bin/IBVS?5958"/>
    <hyperlink ref="P89" r:id="rId30" display="http://www.bav-astro.de/sfs/BAVM_link.php?BAVMnr=220"/>
    <hyperlink ref="P90" r:id="rId31" display="http://var.astro.cz/oejv/issues/oejv0160.pdf"/>
    <hyperlink ref="P146" r:id="rId32" display="http://www.bav-astro.de/sfs/BAVM_link.php?BAVMnr=225"/>
    <hyperlink ref="P91" r:id="rId33" display="http://var.astro.cz/oejv/issues/oejv0160.pdf"/>
    <hyperlink ref="P92" r:id="rId34" display="http://var.astro.cz/oejv/issues/oejv0160.pdf"/>
    <hyperlink ref="P147" r:id="rId35" display="http://www.bav-astro.de/sfs/BAVM_link.php?BAVMnr=225"/>
    <hyperlink ref="P93" r:id="rId36" display="http://www.bav-astro.de/sfs/BAVM_link.php?BAVMnr=231"/>
    <hyperlink ref="P94" r:id="rId37" display="http://var.astro.cz/oejv/issues/oejv0160.pdf"/>
    <hyperlink ref="P95" r:id="rId38" display="http://var.astro.cz/oejv/issues/oejv0160.pdf"/>
    <hyperlink ref="P96" r:id="rId39" display="http://var.astro.cz/oejv/issues/oejv0160.pdf"/>
    <hyperlink ref="P148" r:id="rId40" display="http://www.konkoly.hu/cgi-bin/IBVS?6095"/>
    <hyperlink ref="P97" r:id="rId41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2022-11-19T02:08:50Z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