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5F9F1F73-ABAA-4A7D-A994-E198BF6C92AE}" xr6:coauthVersionLast="47" xr6:coauthVersionMax="47" xr10:uidLastSave="{00000000-0000-0000-0000-000000000000}"/>
  <bookViews>
    <workbookView xWindow="14385" yWindow="690" windowWidth="13980" windowHeight="14595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158" i="1" l="1"/>
  <c r="F158" i="1" s="1"/>
  <c r="G158" i="1" s="1"/>
  <c r="K158" i="1" s="1"/>
  <c r="Q158" i="1"/>
  <c r="E159" i="1"/>
  <c r="F159" i="1" s="1"/>
  <c r="G159" i="1" s="1"/>
  <c r="K159" i="1" s="1"/>
  <c r="Q159" i="1"/>
  <c r="E160" i="1"/>
  <c r="F160" i="1"/>
  <c r="G160" i="1" s="1"/>
  <c r="K160" i="1" s="1"/>
  <c r="Q160" i="1"/>
  <c r="Q156" i="1"/>
  <c r="Q153" i="1"/>
  <c r="Q154" i="1"/>
  <c r="Q155" i="1"/>
  <c r="Q157" i="1"/>
  <c r="Q152" i="1"/>
  <c r="Q151" i="1"/>
  <c r="Q149" i="1"/>
  <c r="Q147" i="1"/>
  <c r="Q150" i="1"/>
  <c r="Q146" i="1"/>
  <c r="Q144" i="1"/>
  <c r="Q148" i="1"/>
  <c r="C7" i="1"/>
  <c r="E156" i="1" s="1"/>
  <c r="F156" i="1" s="1"/>
  <c r="G156" i="1" s="1"/>
  <c r="K156" i="1" s="1"/>
  <c r="C8" i="1"/>
  <c r="E92" i="1" s="1"/>
  <c r="Q143" i="1"/>
  <c r="D9" i="1"/>
  <c r="C9" i="1"/>
  <c r="E68" i="1"/>
  <c r="F68" i="1" s="1"/>
  <c r="G68" i="1" s="1"/>
  <c r="I68" i="1" s="1"/>
  <c r="E76" i="1"/>
  <c r="F76" i="1" s="1"/>
  <c r="G76" i="1" s="1"/>
  <c r="I76" i="1" s="1"/>
  <c r="E78" i="1"/>
  <c r="F78" i="1" s="1"/>
  <c r="G78" i="1" s="1"/>
  <c r="I78" i="1" s="1"/>
  <c r="E100" i="1"/>
  <c r="E42" i="2" s="1"/>
  <c r="E93" i="1"/>
  <c r="F93" i="1" s="1"/>
  <c r="E125" i="1"/>
  <c r="E113" i="2" s="1"/>
  <c r="Q145" i="1"/>
  <c r="Q142" i="1"/>
  <c r="E29" i="1"/>
  <c r="F29" i="1" s="1"/>
  <c r="G29" i="1" s="1"/>
  <c r="I29" i="1" s="1"/>
  <c r="Q139" i="1"/>
  <c r="Q133" i="1"/>
  <c r="Q132" i="1"/>
  <c r="Q126" i="1"/>
  <c r="Q125" i="1"/>
  <c r="Q120" i="1"/>
  <c r="Q119" i="1"/>
  <c r="Q117" i="1"/>
  <c r="Q115" i="1"/>
  <c r="Q111" i="1"/>
  <c r="Q103" i="1"/>
  <c r="Q91" i="1"/>
  <c r="Q90" i="1"/>
  <c r="Q86" i="1"/>
  <c r="Q83" i="1"/>
  <c r="Q80" i="1"/>
  <c r="Q79" i="1"/>
  <c r="Q60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7" i="1"/>
  <c r="Q36" i="1"/>
  <c r="Q35" i="1"/>
  <c r="Q34" i="1"/>
  <c r="Q31" i="1"/>
  <c r="Q30" i="1"/>
  <c r="Q29" i="1"/>
  <c r="Q28" i="1"/>
  <c r="Q27" i="1"/>
  <c r="Q26" i="1"/>
  <c r="Q25" i="1"/>
  <c r="Q24" i="1"/>
  <c r="Q23" i="1"/>
  <c r="Q22" i="1"/>
  <c r="G121" i="2"/>
  <c r="C121" i="2"/>
  <c r="G69" i="2"/>
  <c r="C69" i="2"/>
  <c r="G68" i="2"/>
  <c r="C68" i="2"/>
  <c r="G120" i="2"/>
  <c r="C120" i="2"/>
  <c r="G67" i="2"/>
  <c r="C67" i="2"/>
  <c r="G66" i="2"/>
  <c r="C66" i="2"/>
  <c r="G65" i="2"/>
  <c r="C65" i="2"/>
  <c r="G64" i="2"/>
  <c r="C64" i="2"/>
  <c r="G63" i="2"/>
  <c r="C63" i="2"/>
  <c r="G119" i="2"/>
  <c r="C119" i="2"/>
  <c r="G118" i="2"/>
  <c r="C118" i="2"/>
  <c r="G62" i="2"/>
  <c r="C62" i="2"/>
  <c r="G61" i="2"/>
  <c r="C61" i="2"/>
  <c r="G117" i="2"/>
  <c r="C117" i="2"/>
  <c r="E117" i="2"/>
  <c r="G116" i="2"/>
  <c r="C116" i="2"/>
  <c r="E116" i="2"/>
  <c r="G115" i="2"/>
  <c r="C115" i="2"/>
  <c r="E115" i="2"/>
  <c r="G114" i="2"/>
  <c r="C114" i="2"/>
  <c r="G113" i="2"/>
  <c r="C113" i="2"/>
  <c r="G60" i="2"/>
  <c r="C60" i="2"/>
  <c r="G59" i="2"/>
  <c r="C59" i="2"/>
  <c r="G58" i="2"/>
  <c r="C58" i="2"/>
  <c r="G57" i="2"/>
  <c r="C57" i="2"/>
  <c r="G112" i="2"/>
  <c r="C112" i="2"/>
  <c r="G111" i="2"/>
  <c r="C111" i="2"/>
  <c r="G56" i="2"/>
  <c r="C56" i="2"/>
  <c r="G110" i="2"/>
  <c r="C110" i="2"/>
  <c r="G55" i="2"/>
  <c r="C55" i="2"/>
  <c r="G109" i="2"/>
  <c r="C109" i="2"/>
  <c r="G54" i="2"/>
  <c r="C54" i="2"/>
  <c r="G53" i="2"/>
  <c r="C53" i="2"/>
  <c r="G52" i="2"/>
  <c r="C52" i="2"/>
  <c r="G108" i="2"/>
  <c r="C108" i="2"/>
  <c r="G51" i="2"/>
  <c r="C51" i="2"/>
  <c r="G50" i="2"/>
  <c r="C50" i="2"/>
  <c r="G49" i="2"/>
  <c r="C49" i="2"/>
  <c r="G48" i="2"/>
  <c r="C48" i="2"/>
  <c r="G47" i="2"/>
  <c r="C47" i="2"/>
  <c r="G46" i="2"/>
  <c r="C46" i="2"/>
  <c r="G45" i="2"/>
  <c r="C45" i="2"/>
  <c r="G107" i="2"/>
  <c r="C107" i="2"/>
  <c r="G44" i="2"/>
  <c r="C44" i="2"/>
  <c r="G43" i="2"/>
  <c r="C43" i="2"/>
  <c r="G42" i="2"/>
  <c r="C42" i="2"/>
  <c r="G41" i="2"/>
  <c r="C41" i="2"/>
  <c r="G40" i="2"/>
  <c r="C40" i="2"/>
  <c r="G39" i="2"/>
  <c r="C39" i="2"/>
  <c r="G38" i="2"/>
  <c r="C38" i="2"/>
  <c r="G37" i="2"/>
  <c r="C37" i="2"/>
  <c r="G36" i="2"/>
  <c r="C36" i="2"/>
  <c r="G35" i="2"/>
  <c r="C35" i="2"/>
  <c r="G34" i="2"/>
  <c r="C34" i="2"/>
  <c r="G106" i="2"/>
  <c r="C106" i="2"/>
  <c r="G105" i="2"/>
  <c r="C105" i="2"/>
  <c r="G104" i="2"/>
  <c r="C104" i="2"/>
  <c r="G103" i="2"/>
  <c r="C103" i="2"/>
  <c r="G33" i="2"/>
  <c r="C33" i="2"/>
  <c r="G32" i="2"/>
  <c r="C32" i="2"/>
  <c r="G102" i="2"/>
  <c r="C102" i="2"/>
  <c r="G101" i="2"/>
  <c r="C101" i="2"/>
  <c r="G31" i="2"/>
  <c r="C31" i="2"/>
  <c r="E31" i="2"/>
  <c r="G30" i="2"/>
  <c r="C30" i="2"/>
  <c r="G29" i="2"/>
  <c r="C29" i="2"/>
  <c r="G28" i="2"/>
  <c r="C28" i="2"/>
  <c r="G27" i="2"/>
  <c r="C27" i="2"/>
  <c r="G26" i="2"/>
  <c r="C26" i="2"/>
  <c r="G25" i="2"/>
  <c r="C25" i="2"/>
  <c r="G24" i="2"/>
  <c r="C24" i="2"/>
  <c r="G23" i="2"/>
  <c r="C23" i="2"/>
  <c r="G22" i="2"/>
  <c r="C22" i="2"/>
  <c r="G21" i="2"/>
  <c r="C21" i="2"/>
  <c r="G20" i="2"/>
  <c r="C20" i="2"/>
  <c r="G19" i="2"/>
  <c r="C19" i="2"/>
  <c r="G18" i="2"/>
  <c r="C18" i="2"/>
  <c r="G17" i="2"/>
  <c r="C17" i="2"/>
  <c r="E61" i="1"/>
  <c r="E17" i="2" s="1"/>
  <c r="G100" i="2"/>
  <c r="C100" i="2"/>
  <c r="G16" i="2"/>
  <c r="C16" i="2"/>
  <c r="G15" i="2"/>
  <c r="C15" i="2"/>
  <c r="G14" i="2"/>
  <c r="C14" i="2"/>
  <c r="G13" i="2"/>
  <c r="C13" i="2"/>
  <c r="G99" i="2"/>
  <c r="C99" i="2"/>
  <c r="G98" i="2"/>
  <c r="C98" i="2"/>
  <c r="G97" i="2"/>
  <c r="C97" i="2"/>
  <c r="G96" i="2"/>
  <c r="C96" i="2"/>
  <c r="G95" i="2"/>
  <c r="C95" i="2"/>
  <c r="G94" i="2"/>
  <c r="C94" i="2"/>
  <c r="G93" i="2"/>
  <c r="C93" i="2"/>
  <c r="G92" i="2"/>
  <c r="C92" i="2"/>
  <c r="G91" i="2"/>
  <c r="C91" i="2"/>
  <c r="G90" i="2"/>
  <c r="C90" i="2"/>
  <c r="G89" i="2"/>
  <c r="C89" i="2"/>
  <c r="G88" i="2"/>
  <c r="C88" i="2"/>
  <c r="G87" i="2"/>
  <c r="C87" i="2"/>
  <c r="G86" i="2"/>
  <c r="C86" i="2"/>
  <c r="G85" i="2"/>
  <c r="C85" i="2"/>
  <c r="G12" i="2"/>
  <c r="C12" i="2"/>
  <c r="G11" i="2"/>
  <c r="C11" i="2"/>
  <c r="G84" i="2"/>
  <c r="C84" i="2"/>
  <c r="G83" i="2"/>
  <c r="C83" i="2"/>
  <c r="G82" i="2"/>
  <c r="C82" i="2"/>
  <c r="G81" i="2"/>
  <c r="C81" i="2"/>
  <c r="G80" i="2"/>
  <c r="C80" i="2"/>
  <c r="G79" i="2"/>
  <c r="C79" i="2"/>
  <c r="G78" i="2"/>
  <c r="C78" i="2"/>
  <c r="G77" i="2"/>
  <c r="C77" i="2"/>
  <c r="G76" i="2"/>
  <c r="C76" i="2"/>
  <c r="G75" i="2"/>
  <c r="C75" i="2"/>
  <c r="G74" i="2"/>
  <c r="C74" i="2"/>
  <c r="G73" i="2"/>
  <c r="C73" i="2"/>
  <c r="G72" i="2"/>
  <c r="C72" i="2"/>
  <c r="G71" i="2"/>
  <c r="C71" i="2"/>
  <c r="G70" i="2"/>
  <c r="C70" i="2"/>
  <c r="H121" i="2"/>
  <c r="B121" i="2"/>
  <c r="D121" i="2"/>
  <c r="A121" i="2"/>
  <c r="H69" i="2"/>
  <c r="B69" i="2"/>
  <c r="D69" i="2"/>
  <c r="A69" i="2"/>
  <c r="H68" i="2"/>
  <c r="B68" i="2"/>
  <c r="D68" i="2"/>
  <c r="A68" i="2"/>
  <c r="H120" i="2"/>
  <c r="B120" i="2"/>
  <c r="D120" i="2"/>
  <c r="A120" i="2"/>
  <c r="H67" i="2"/>
  <c r="B67" i="2"/>
  <c r="D67" i="2"/>
  <c r="A67" i="2"/>
  <c r="H66" i="2"/>
  <c r="B66" i="2"/>
  <c r="D66" i="2"/>
  <c r="A66" i="2"/>
  <c r="H65" i="2"/>
  <c r="B65" i="2"/>
  <c r="D65" i="2"/>
  <c r="A65" i="2"/>
  <c r="H64" i="2"/>
  <c r="B64" i="2"/>
  <c r="D64" i="2"/>
  <c r="A64" i="2"/>
  <c r="H63" i="2"/>
  <c r="B63" i="2"/>
  <c r="D63" i="2"/>
  <c r="A63" i="2"/>
  <c r="H119" i="2"/>
  <c r="B119" i="2"/>
  <c r="D119" i="2"/>
  <c r="A119" i="2"/>
  <c r="H118" i="2"/>
  <c r="B118" i="2"/>
  <c r="D118" i="2"/>
  <c r="A118" i="2"/>
  <c r="H62" i="2"/>
  <c r="B62" i="2"/>
  <c r="D62" i="2"/>
  <c r="A62" i="2"/>
  <c r="H61" i="2"/>
  <c r="B61" i="2"/>
  <c r="D61" i="2"/>
  <c r="A61" i="2"/>
  <c r="H117" i="2"/>
  <c r="B117" i="2"/>
  <c r="D117" i="2"/>
  <c r="A117" i="2"/>
  <c r="H116" i="2"/>
  <c r="B116" i="2"/>
  <c r="D116" i="2"/>
  <c r="A116" i="2"/>
  <c r="H115" i="2"/>
  <c r="B115" i="2"/>
  <c r="D115" i="2"/>
  <c r="A115" i="2"/>
  <c r="H114" i="2"/>
  <c r="B114" i="2"/>
  <c r="D114" i="2"/>
  <c r="A114" i="2"/>
  <c r="H113" i="2"/>
  <c r="B113" i="2"/>
  <c r="D113" i="2"/>
  <c r="A113" i="2"/>
  <c r="H60" i="2"/>
  <c r="B60" i="2"/>
  <c r="D60" i="2"/>
  <c r="A60" i="2"/>
  <c r="H59" i="2"/>
  <c r="B59" i="2"/>
  <c r="D59" i="2"/>
  <c r="A59" i="2"/>
  <c r="H58" i="2"/>
  <c r="B58" i="2"/>
  <c r="D58" i="2"/>
  <c r="A58" i="2"/>
  <c r="H57" i="2"/>
  <c r="B57" i="2"/>
  <c r="D57" i="2"/>
  <c r="A57" i="2"/>
  <c r="H112" i="2"/>
  <c r="B112" i="2"/>
  <c r="D112" i="2"/>
  <c r="A112" i="2"/>
  <c r="H111" i="2"/>
  <c r="B111" i="2"/>
  <c r="D111" i="2"/>
  <c r="A111" i="2"/>
  <c r="H56" i="2"/>
  <c r="B56" i="2"/>
  <c r="D56" i="2"/>
  <c r="A56" i="2"/>
  <c r="H110" i="2"/>
  <c r="B110" i="2"/>
  <c r="D110" i="2"/>
  <c r="A110" i="2"/>
  <c r="H55" i="2"/>
  <c r="B55" i="2"/>
  <c r="D55" i="2"/>
  <c r="A55" i="2"/>
  <c r="H109" i="2"/>
  <c r="B109" i="2"/>
  <c r="D109" i="2"/>
  <c r="A109" i="2"/>
  <c r="H54" i="2"/>
  <c r="B54" i="2"/>
  <c r="D54" i="2"/>
  <c r="A54" i="2"/>
  <c r="H53" i="2"/>
  <c r="B53" i="2"/>
  <c r="D53" i="2"/>
  <c r="A53" i="2"/>
  <c r="H52" i="2"/>
  <c r="B52" i="2"/>
  <c r="D52" i="2"/>
  <c r="A52" i="2"/>
  <c r="H108" i="2"/>
  <c r="B108" i="2"/>
  <c r="D108" i="2"/>
  <c r="A108" i="2"/>
  <c r="H51" i="2"/>
  <c r="B51" i="2"/>
  <c r="D51" i="2"/>
  <c r="A51" i="2"/>
  <c r="H50" i="2"/>
  <c r="B50" i="2"/>
  <c r="D50" i="2"/>
  <c r="A50" i="2"/>
  <c r="H49" i="2"/>
  <c r="B49" i="2"/>
  <c r="D49" i="2"/>
  <c r="A49" i="2"/>
  <c r="H48" i="2"/>
  <c r="B48" i="2"/>
  <c r="D48" i="2"/>
  <c r="A48" i="2"/>
  <c r="H47" i="2"/>
  <c r="B47" i="2"/>
  <c r="D47" i="2"/>
  <c r="A47" i="2"/>
  <c r="H46" i="2"/>
  <c r="B46" i="2"/>
  <c r="D46" i="2"/>
  <c r="A46" i="2"/>
  <c r="H45" i="2"/>
  <c r="B45" i="2"/>
  <c r="D45" i="2"/>
  <c r="A45" i="2"/>
  <c r="H107" i="2"/>
  <c r="B107" i="2"/>
  <c r="F107" i="2"/>
  <c r="D107" i="2"/>
  <c r="A107" i="2"/>
  <c r="H44" i="2"/>
  <c r="B44" i="2"/>
  <c r="F44" i="2"/>
  <c r="D44" i="2"/>
  <c r="A44" i="2"/>
  <c r="H43" i="2"/>
  <c r="F43" i="2"/>
  <c r="D43" i="2"/>
  <c r="B43" i="2"/>
  <c r="A43" i="2"/>
  <c r="H42" i="2"/>
  <c r="B42" i="2"/>
  <c r="F42" i="2"/>
  <c r="D42" i="2"/>
  <c r="A42" i="2"/>
  <c r="H41" i="2"/>
  <c r="B41" i="2"/>
  <c r="F41" i="2"/>
  <c r="D41" i="2"/>
  <c r="A41" i="2"/>
  <c r="H40" i="2"/>
  <c r="B40" i="2"/>
  <c r="D40" i="2"/>
  <c r="A40" i="2"/>
  <c r="H39" i="2"/>
  <c r="B39" i="2"/>
  <c r="D39" i="2"/>
  <c r="A39" i="2"/>
  <c r="H38" i="2"/>
  <c r="B38" i="2"/>
  <c r="D38" i="2"/>
  <c r="A38" i="2"/>
  <c r="H37" i="2"/>
  <c r="B37" i="2"/>
  <c r="D37" i="2"/>
  <c r="A37" i="2"/>
  <c r="H36" i="2"/>
  <c r="B36" i="2"/>
  <c r="D36" i="2"/>
  <c r="A36" i="2"/>
  <c r="H35" i="2"/>
  <c r="B35" i="2"/>
  <c r="D35" i="2"/>
  <c r="A35" i="2"/>
  <c r="H34" i="2"/>
  <c r="B34" i="2"/>
  <c r="D34" i="2"/>
  <c r="A34" i="2"/>
  <c r="H106" i="2"/>
  <c r="B106" i="2"/>
  <c r="D106" i="2"/>
  <c r="A106" i="2"/>
  <c r="H105" i="2"/>
  <c r="B105" i="2"/>
  <c r="D105" i="2"/>
  <c r="A105" i="2"/>
  <c r="H104" i="2"/>
  <c r="B104" i="2"/>
  <c r="D104" i="2"/>
  <c r="A104" i="2"/>
  <c r="H103" i="2"/>
  <c r="B103" i="2"/>
  <c r="D103" i="2"/>
  <c r="A103" i="2"/>
  <c r="H33" i="2"/>
  <c r="B33" i="2"/>
  <c r="D33" i="2"/>
  <c r="A33" i="2"/>
  <c r="H32" i="2"/>
  <c r="B32" i="2"/>
  <c r="D32" i="2"/>
  <c r="A32" i="2"/>
  <c r="H102" i="2"/>
  <c r="B102" i="2"/>
  <c r="D102" i="2"/>
  <c r="A102" i="2"/>
  <c r="H101" i="2"/>
  <c r="B101" i="2"/>
  <c r="D101" i="2"/>
  <c r="A101" i="2"/>
  <c r="H31" i="2"/>
  <c r="B31" i="2"/>
  <c r="D31" i="2"/>
  <c r="A31" i="2"/>
  <c r="H30" i="2"/>
  <c r="B30" i="2"/>
  <c r="D30" i="2"/>
  <c r="A30" i="2"/>
  <c r="H29" i="2"/>
  <c r="B29" i="2"/>
  <c r="D29" i="2"/>
  <c r="A29" i="2"/>
  <c r="H28" i="2"/>
  <c r="B28" i="2"/>
  <c r="D28" i="2"/>
  <c r="A28" i="2"/>
  <c r="H27" i="2"/>
  <c r="B27" i="2"/>
  <c r="D27" i="2"/>
  <c r="A27" i="2"/>
  <c r="H26" i="2"/>
  <c r="B26" i="2"/>
  <c r="D26" i="2"/>
  <c r="A26" i="2"/>
  <c r="H25" i="2"/>
  <c r="B25" i="2"/>
  <c r="D25" i="2"/>
  <c r="A25" i="2"/>
  <c r="H24" i="2"/>
  <c r="B24" i="2"/>
  <c r="D24" i="2"/>
  <c r="A24" i="2"/>
  <c r="H23" i="2"/>
  <c r="B23" i="2"/>
  <c r="D23" i="2"/>
  <c r="A23" i="2"/>
  <c r="H22" i="2"/>
  <c r="B22" i="2"/>
  <c r="D22" i="2"/>
  <c r="A22" i="2"/>
  <c r="H21" i="2"/>
  <c r="B21" i="2"/>
  <c r="D21" i="2"/>
  <c r="A21" i="2"/>
  <c r="H20" i="2"/>
  <c r="B20" i="2"/>
  <c r="D20" i="2"/>
  <c r="A20" i="2"/>
  <c r="H19" i="2"/>
  <c r="B19" i="2"/>
  <c r="D19" i="2"/>
  <c r="A19" i="2"/>
  <c r="H18" i="2"/>
  <c r="B18" i="2"/>
  <c r="D18" i="2"/>
  <c r="A18" i="2"/>
  <c r="H17" i="2"/>
  <c r="B17" i="2"/>
  <c r="D17" i="2"/>
  <c r="A17" i="2"/>
  <c r="H100" i="2"/>
  <c r="B100" i="2"/>
  <c r="D100" i="2"/>
  <c r="A100" i="2"/>
  <c r="H16" i="2"/>
  <c r="B16" i="2"/>
  <c r="D16" i="2"/>
  <c r="A16" i="2"/>
  <c r="H15" i="2"/>
  <c r="B15" i="2"/>
  <c r="D15" i="2"/>
  <c r="A15" i="2"/>
  <c r="H14" i="2"/>
  <c r="B14" i="2"/>
  <c r="D14" i="2"/>
  <c r="A14" i="2"/>
  <c r="H13" i="2"/>
  <c r="B13" i="2"/>
  <c r="D13" i="2"/>
  <c r="A13" i="2"/>
  <c r="H99" i="2"/>
  <c r="B99" i="2"/>
  <c r="D99" i="2"/>
  <c r="A99" i="2"/>
  <c r="H98" i="2"/>
  <c r="B98" i="2"/>
  <c r="D98" i="2"/>
  <c r="A98" i="2"/>
  <c r="H97" i="2"/>
  <c r="B97" i="2"/>
  <c r="D97" i="2"/>
  <c r="A97" i="2"/>
  <c r="H96" i="2"/>
  <c r="B96" i="2"/>
  <c r="D96" i="2"/>
  <c r="A96" i="2"/>
  <c r="H95" i="2"/>
  <c r="B95" i="2"/>
  <c r="D95" i="2"/>
  <c r="A95" i="2"/>
  <c r="H94" i="2"/>
  <c r="B94" i="2"/>
  <c r="D94" i="2"/>
  <c r="A94" i="2"/>
  <c r="H93" i="2"/>
  <c r="B93" i="2"/>
  <c r="D93" i="2"/>
  <c r="A93" i="2"/>
  <c r="H92" i="2"/>
  <c r="B92" i="2"/>
  <c r="D92" i="2"/>
  <c r="A92" i="2"/>
  <c r="H91" i="2"/>
  <c r="B91" i="2"/>
  <c r="D91" i="2"/>
  <c r="A91" i="2"/>
  <c r="H90" i="2"/>
  <c r="B90" i="2"/>
  <c r="D90" i="2"/>
  <c r="A90" i="2"/>
  <c r="H89" i="2"/>
  <c r="B89" i="2"/>
  <c r="D89" i="2"/>
  <c r="A89" i="2"/>
  <c r="H88" i="2"/>
  <c r="B88" i="2"/>
  <c r="D88" i="2"/>
  <c r="A88" i="2"/>
  <c r="H87" i="2"/>
  <c r="B87" i="2"/>
  <c r="D87" i="2"/>
  <c r="A87" i="2"/>
  <c r="H86" i="2"/>
  <c r="B86" i="2"/>
  <c r="D86" i="2"/>
  <c r="A86" i="2"/>
  <c r="H85" i="2"/>
  <c r="B85" i="2"/>
  <c r="D85" i="2"/>
  <c r="A85" i="2"/>
  <c r="H12" i="2"/>
  <c r="B12" i="2"/>
  <c r="D12" i="2"/>
  <c r="A12" i="2"/>
  <c r="H11" i="2"/>
  <c r="B11" i="2"/>
  <c r="D11" i="2"/>
  <c r="A11" i="2"/>
  <c r="H84" i="2"/>
  <c r="B84" i="2"/>
  <c r="D84" i="2"/>
  <c r="A84" i="2"/>
  <c r="H83" i="2"/>
  <c r="B83" i="2"/>
  <c r="D83" i="2"/>
  <c r="A83" i="2"/>
  <c r="H82" i="2"/>
  <c r="B82" i="2"/>
  <c r="D82" i="2"/>
  <c r="A82" i="2"/>
  <c r="H81" i="2"/>
  <c r="B81" i="2"/>
  <c r="D81" i="2"/>
  <c r="A81" i="2"/>
  <c r="H80" i="2"/>
  <c r="B80" i="2"/>
  <c r="D80" i="2"/>
  <c r="A80" i="2"/>
  <c r="H79" i="2"/>
  <c r="D79" i="2"/>
  <c r="B79" i="2"/>
  <c r="A79" i="2"/>
  <c r="H78" i="2"/>
  <c r="B78" i="2"/>
  <c r="D78" i="2"/>
  <c r="A78" i="2"/>
  <c r="H77" i="2"/>
  <c r="D77" i="2"/>
  <c r="B77" i="2"/>
  <c r="A77" i="2"/>
  <c r="H76" i="2"/>
  <c r="B76" i="2"/>
  <c r="D76" i="2"/>
  <c r="A76" i="2"/>
  <c r="H75" i="2"/>
  <c r="B75" i="2"/>
  <c r="D75" i="2"/>
  <c r="A75" i="2"/>
  <c r="H74" i="2"/>
  <c r="B74" i="2"/>
  <c r="D74" i="2"/>
  <c r="A74" i="2"/>
  <c r="H73" i="2"/>
  <c r="B73" i="2"/>
  <c r="D73" i="2"/>
  <c r="A73" i="2"/>
  <c r="H72" i="2"/>
  <c r="B72" i="2"/>
  <c r="D72" i="2"/>
  <c r="A72" i="2"/>
  <c r="H71" i="2"/>
  <c r="B71" i="2"/>
  <c r="D71" i="2"/>
  <c r="A71" i="2"/>
  <c r="H70" i="2"/>
  <c r="B70" i="2"/>
  <c r="D70" i="2"/>
  <c r="A70" i="2"/>
  <c r="Q141" i="1"/>
  <c r="Q137" i="1"/>
  <c r="Q140" i="1"/>
  <c r="Q135" i="1"/>
  <c r="Q136" i="1"/>
  <c r="Q130" i="1"/>
  <c r="Q134" i="1"/>
  <c r="Q110" i="1"/>
  <c r="Q131" i="1"/>
  <c r="Q138" i="1"/>
  <c r="F16" i="1"/>
  <c r="C17" i="1"/>
  <c r="Q114" i="1"/>
  <c r="Q127" i="1"/>
  <c r="Q128" i="1"/>
  <c r="Q129" i="1"/>
  <c r="Q109" i="1"/>
  <c r="Q123" i="1"/>
  <c r="Q121" i="1"/>
  <c r="Q124" i="1"/>
  <c r="Q122" i="1"/>
  <c r="Q116" i="1"/>
  <c r="Q118" i="1"/>
  <c r="Q112" i="1"/>
  <c r="Q113" i="1"/>
  <c r="Q57" i="1"/>
  <c r="Q55" i="1"/>
  <c r="Q39" i="1"/>
  <c r="Q38" i="1"/>
  <c r="Q32" i="1"/>
  <c r="Q70" i="1"/>
  <c r="Q66" i="1"/>
  <c r="Q62" i="1"/>
  <c r="Q56" i="1"/>
  <c r="Q58" i="1"/>
  <c r="Q61" i="1"/>
  <c r="Q64" i="1"/>
  <c r="Q68" i="1"/>
  <c r="Q69" i="1"/>
  <c r="Q71" i="1"/>
  <c r="Q72" i="1"/>
  <c r="Q75" i="1"/>
  <c r="Q76" i="1"/>
  <c r="Q59" i="1"/>
  <c r="Q65" i="1"/>
  <c r="Q73" i="1"/>
  <c r="Q77" i="1"/>
  <c r="Q78" i="1"/>
  <c r="Q82" i="1"/>
  <c r="Q84" i="1"/>
  <c r="Q85" i="1"/>
  <c r="Q87" i="1"/>
  <c r="Q88" i="1"/>
  <c r="Q89" i="1"/>
  <c r="Q81" i="1"/>
  <c r="Q92" i="1"/>
  <c r="Q95" i="1"/>
  <c r="Q93" i="1"/>
  <c r="Q94" i="1"/>
  <c r="Q96" i="1"/>
  <c r="Q97" i="1"/>
  <c r="Q98" i="1"/>
  <c r="Q99" i="1"/>
  <c r="Q100" i="1"/>
  <c r="Q101" i="1"/>
  <c r="Q102" i="1"/>
  <c r="Q104" i="1"/>
  <c r="Q105" i="1"/>
  <c r="Q106" i="1"/>
  <c r="Q107" i="1"/>
  <c r="Q108" i="1"/>
  <c r="Q63" i="1"/>
  <c r="Q67" i="1"/>
  <c r="Q74" i="1"/>
  <c r="Q33" i="1"/>
  <c r="E140" i="1"/>
  <c r="E68" i="2" s="1"/>
  <c r="E121" i="1"/>
  <c r="E57" i="2" s="1"/>
  <c r="E134" i="1"/>
  <c r="E63" i="2" s="1"/>
  <c r="E83" i="1"/>
  <c r="E103" i="2" s="1"/>
  <c r="F92" i="1" l="1"/>
  <c r="G92" i="1" s="1"/>
  <c r="J92" i="1" s="1"/>
  <c r="E34" i="2"/>
  <c r="E131" i="1"/>
  <c r="E62" i="2" s="1"/>
  <c r="E110" i="1"/>
  <c r="E55" i="1"/>
  <c r="F55" i="1" s="1"/>
  <c r="G55" i="1" s="1"/>
  <c r="H55" i="1" s="1"/>
  <c r="E137" i="1"/>
  <c r="E66" i="2" s="1"/>
  <c r="E112" i="1"/>
  <c r="F134" i="1"/>
  <c r="G134" i="1" s="1"/>
  <c r="K134" i="1" s="1"/>
  <c r="E138" i="1"/>
  <c r="E123" i="1"/>
  <c r="E116" i="1"/>
  <c r="E55" i="2" s="1"/>
  <c r="E141" i="1"/>
  <c r="E69" i="2" s="1"/>
  <c r="E135" i="1"/>
  <c r="E128" i="1"/>
  <c r="F128" i="1" s="1"/>
  <c r="G128" i="1" s="1"/>
  <c r="K128" i="1" s="1"/>
  <c r="E57" i="1"/>
  <c r="F57" i="1" s="1"/>
  <c r="G57" i="1" s="1"/>
  <c r="H57" i="1" s="1"/>
  <c r="F61" i="1"/>
  <c r="G61" i="1" s="1"/>
  <c r="I61" i="1" s="1"/>
  <c r="E22" i="2"/>
  <c r="E25" i="1"/>
  <c r="E117" i="1"/>
  <c r="E80" i="1"/>
  <c r="E66" i="1"/>
  <c r="E106" i="1"/>
  <c r="E101" i="1"/>
  <c r="E59" i="1"/>
  <c r="E16" i="2" s="1"/>
  <c r="E69" i="1"/>
  <c r="E86" i="1"/>
  <c r="E104" i="2" s="1"/>
  <c r="E32" i="1"/>
  <c r="F32" i="1" s="1"/>
  <c r="G32" i="1" s="1"/>
  <c r="H32" i="1" s="1"/>
  <c r="E122" i="1"/>
  <c r="E149" i="1"/>
  <c r="F149" i="1" s="1"/>
  <c r="G149" i="1" s="1"/>
  <c r="K149" i="1" s="1"/>
  <c r="F121" i="1"/>
  <c r="G121" i="1" s="1"/>
  <c r="J121" i="1" s="1"/>
  <c r="E132" i="1"/>
  <c r="E118" i="2" s="1"/>
  <c r="E139" i="1"/>
  <c r="F139" i="1" s="1"/>
  <c r="G139" i="1" s="1"/>
  <c r="K139" i="1" s="1"/>
  <c r="E142" i="1"/>
  <c r="E136" i="1"/>
  <c r="E65" i="2" s="1"/>
  <c r="E58" i="1"/>
  <c r="E54" i="1"/>
  <c r="E50" i="1"/>
  <c r="E46" i="1"/>
  <c r="E42" i="1"/>
  <c r="E36" i="1"/>
  <c r="E30" i="1"/>
  <c r="E24" i="1"/>
  <c r="F125" i="1"/>
  <c r="G125" i="1" s="1"/>
  <c r="K125" i="1" s="1"/>
  <c r="E115" i="1"/>
  <c r="E109" i="2" s="1"/>
  <c r="E79" i="1"/>
  <c r="E101" i="2" s="1"/>
  <c r="E62" i="1"/>
  <c r="E18" i="2" s="1"/>
  <c r="E105" i="1"/>
  <c r="F105" i="1" s="1"/>
  <c r="G105" i="1" s="1"/>
  <c r="I105" i="1" s="1"/>
  <c r="F100" i="1"/>
  <c r="G100" i="1" s="1"/>
  <c r="I100" i="1" s="1"/>
  <c r="E96" i="1"/>
  <c r="E81" i="1"/>
  <c r="E82" i="1"/>
  <c r="F82" i="1" s="1"/>
  <c r="G82" i="1" s="1"/>
  <c r="K82" i="1" s="1"/>
  <c r="E126" i="1"/>
  <c r="E124" i="1"/>
  <c r="E155" i="1"/>
  <c r="F155" i="1" s="1"/>
  <c r="G155" i="1" s="1"/>
  <c r="K155" i="1" s="1"/>
  <c r="E113" i="1"/>
  <c r="E88" i="1"/>
  <c r="F88" i="1" s="1"/>
  <c r="G88" i="1" s="1"/>
  <c r="K88" i="1" s="1"/>
  <c r="E147" i="1"/>
  <c r="F147" i="1" s="1"/>
  <c r="G147" i="1" s="1"/>
  <c r="K147" i="1" s="1"/>
  <c r="E90" i="1"/>
  <c r="E105" i="2" s="1"/>
  <c r="E133" i="1"/>
  <c r="E63" i="1"/>
  <c r="F63" i="1" s="1"/>
  <c r="G63" i="1" s="1"/>
  <c r="K63" i="1" s="1"/>
  <c r="E35" i="2"/>
  <c r="E53" i="1"/>
  <c r="E49" i="1"/>
  <c r="E45" i="1"/>
  <c r="E41" i="1"/>
  <c r="E35" i="1"/>
  <c r="E28" i="1"/>
  <c r="F28" i="1" s="1"/>
  <c r="G28" i="1" s="1"/>
  <c r="I28" i="1" s="1"/>
  <c r="E23" i="1"/>
  <c r="E109" i="1"/>
  <c r="E99" i="1"/>
  <c r="E94" i="1"/>
  <c r="E87" i="1"/>
  <c r="F87" i="1" s="1"/>
  <c r="G87" i="1" s="1"/>
  <c r="K87" i="1" s="1"/>
  <c r="E64" i="1"/>
  <c r="E151" i="1"/>
  <c r="F151" i="1" s="1"/>
  <c r="G151" i="1" s="1"/>
  <c r="K151" i="1" s="1"/>
  <c r="E154" i="1"/>
  <c r="F154" i="1" s="1"/>
  <c r="G154" i="1" s="1"/>
  <c r="K154" i="1" s="1"/>
  <c r="E118" i="1"/>
  <c r="E144" i="1"/>
  <c r="F144" i="1" s="1"/>
  <c r="G144" i="1" s="1"/>
  <c r="K144" i="1" s="1"/>
  <c r="E148" i="1"/>
  <c r="F148" i="1" s="1"/>
  <c r="G148" i="1" s="1"/>
  <c r="K148" i="1" s="1"/>
  <c r="E150" i="1"/>
  <c r="F150" i="1" s="1"/>
  <c r="G150" i="1" s="1"/>
  <c r="K150" i="1" s="1"/>
  <c r="E67" i="1"/>
  <c r="F67" i="1" s="1"/>
  <c r="G67" i="1" s="1"/>
  <c r="K67" i="1" s="1"/>
  <c r="E29" i="2"/>
  <c r="E22" i="1"/>
  <c r="E120" i="1"/>
  <c r="E111" i="1"/>
  <c r="E108" i="1"/>
  <c r="E104" i="1"/>
  <c r="E77" i="1"/>
  <c r="E75" i="1"/>
  <c r="F83" i="1"/>
  <c r="G83" i="1" s="1"/>
  <c r="K83" i="1" s="1"/>
  <c r="E38" i="1"/>
  <c r="E146" i="1"/>
  <c r="F146" i="1" s="1"/>
  <c r="G146" i="1" s="1"/>
  <c r="K146" i="1" s="1"/>
  <c r="E129" i="1"/>
  <c r="F129" i="1" s="1"/>
  <c r="G129" i="1" s="1"/>
  <c r="K129" i="1" s="1"/>
  <c r="E127" i="1"/>
  <c r="F127" i="1" s="1"/>
  <c r="G127" i="1" s="1"/>
  <c r="K127" i="1" s="1"/>
  <c r="E74" i="1"/>
  <c r="E27" i="2" s="1"/>
  <c r="E78" i="2"/>
  <c r="E56" i="1"/>
  <c r="E52" i="1"/>
  <c r="E48" i="1"/>
  <c r="E44" i="1"/>
  <c r="E40" i="1"/>
  <c r="E34" i="1"/>
  <c r="E103" i="1"/>
  <c r="E107" i="2" s="1"/>
  <c r="E33" i="1"/>
  <c r="F33" i="1" s="1"/>
  <c r="G33" i="1" s="1"/>
  <c r="H33" i="1" s="1"/>
  <c r="E107" i="1"/>
  <c r="E48" i="2" s="1"/>
  <c r="E98" i="1"/>
  <c r="E95" i="1"/>
  <c r="E85" i="1"/>
  <c r="F85" i="1" s="1"/>
  <c r="G85" i="1" s="1"/>
  <c r="K85" i="1" s="1"/>
  <c r="E72" i="1"/>
  <c r="E152" i="1"/>
  <c r="F152" i="1" s="1"/>
  <c r="G152" i="1" s="1"/>
  <c r="K152" i="1" s="1"/>
  <c r="E153" i="1"/>
  <c r="F153" i="1" s="1"/>
  <c r="G153" i="1" s="1"/>
  <c r="K153" i="1" s="1"/>
  <c r="E143" i="1"/>
  <c r="F143" i="1" s="1"/>
  <c r="G143" i="1" s="1"/>
  <c r="K143" i="1" s="1"/>
  <c r="E145" i="1"/>
  <c r="F145" i="1" s="1"/>
  <c r="G145" i="1" s="1"/>
  <c r="K145" i="1" s="1"/>
  <c r="E27" i="1"/>
  <c r="E21" i="1"/>
  <c r="E119" i="1"/>
  <c r="E70" i="1"/>
  <c r="F70" i="1" s="1"/>
  <c r="G70" i="1" s="1"/>
  <c r="J70" i="1" s="1"/>
  <c r="N70" i="1" s="1"/>
  <c r="E102" i="1"/>
  <c r="E73" i="1"/>
  <c r="E91" i="1"/>
  <c r="E39" i="1"/>
  <c r="F39" i="1" s="1"/>
  <c r="G39" i="1" s="1"/>
  <c r="H39" i="1" s="1"/>
  <c r="E130" i="1"/>
  <c r="E61" i="2" s="1"/>
  <c r="E114" i="1"/>
  <c r="E60" i="1"/>
  <c r="E51" i="1"/>
  <c r="E47" i="1"/>
  <c r="E43" i="1"/>
  <c r="E37" i="1"/>
  <c r="E31" i="1"/>
  <c r="E26" i="1"/>
  <c r="E97" i="1"/>
  <c r="E84" i="1"/>
  <c r="F84" i="1" s="1"/>
  <c r="G84" i="1" s="1"/>
  <c r="K84" i="1" s="1"/>
  <c r="E65" i="1"/>
  <c r="E71" i="1"/>
  <c r="E89" i="1"/>
  <c r="F89" i="1" s="1"/>
  <c r="G89" i="1" s="1"/>
  <c r="K89" i="1" s="1"/>
  <c r="E157" i="1"/>
  <c r="F157" i="1" s="1"/>
  <c r="G157" i="1" s="1"/>
  <c r="K157" i="1" s="1"/>
  <c r="F137" i="1"/>
  <c r="G137" i="1" s="1"/>
  <c r="J137" i="1" s="1"/>
  <c r="E77" i="2"/>
  <c r="F140" i="1"/>
  <c r="G140" i="1" s="1"/>
  <c r="K140" i="1" s="1"/>
  <c r="F141" i="1"/>
  <c r="G141" i="1" s="1"/>
  <c r="J141" i="1" s="1"/>
  <c r="F130" i="1"/>
  <c r="G130" i="1" s="1"/>
  <c r="K130" i="1" s="1"/>
  <c r="F136" i="1"/>
  <c r="G136" i="1" s="1"/>
  <c r="K136" i="1" s="1"/>
  <c r="E46" i="2"/>
  <c r="F103" i="1"/>
  <c r="G103" i="1" s="1"/>
  <c r="I103" i="1" s="1"/>
  <c r="F86" i="1"/>
  <c r="G86" i="1" s="1"/>
  <c r="K86" i="1" s="1"/>
  <c r="F115" i="1"/>
  <c r="G115" i="1" s="1"/>
  <c r="K115" i="1" s="1"/>
  <c r="F131" i="1"/>
  <c r="G131" i="1" s="1"/>
  <c r="J131" i="1" s="1"/>
  <c r="F116" i="1"/>
  <c r="G116" i="1" s="1"/>
  <c r="J116" i="1" s="1"/>
  <c r="F90" i="1"/>
  <c r="G90" i="1" s="1"/>
  <c r="K90" i="1" s="1"/>
  <c r="F17" i="1"/>
  <c r="E13" i="2" l="1"/>
  <c r="F62" i="1"/>
  <c r="G62" i="1" s="1"/>
  <c r="J62" i="1" s="1"/>
  <c r="N62" i="1" s="1"/>
  <c r="F132" i="1"/>
  <c r="G132" i="1" s="1"/>
  <c r="K132" i="1" s="1"/>
  <c r="F79" i="1"/>
  <c r="G79" i="1" s="1"/>
  <c r="I79" i="1" s="1"/>
  <c r="F74" i="1"/>
  <c r="G74" i="1" s="1"/>
  <c r="E14" i="2"/>
  <c r="F56" i="1"/>
  <c r="G56" i="1" s="1"/>
  <c r="K56" i="1" s="1"/>
  <c r="F75" i="1"/>
  <c r="G75" i="1" s="1"/>
  <c r="I75" i="1" s="1"/>
  <c r="E28" i="2"/>
  <c r="E90" i="2"/>
  <c r="F45" i="1"/>
  <c r="G45" i="1" s="1"/>
  <c r="I45" i="1" s="1"/>
  <c r="F31" i="1"/>
  <c r="G31" i="1" s="1"/>
  <c r="I31" i="1" s="1"/>
  <c r="E80" i="2"/>
  <c r="E120" i="2"/>
  <c r="E84" i="2"/>
  <c r="F37" i="1"/>
  <c r="G37" i="1" s="1"/>
  <c r="H37" i="1" s="1"/>
  <c r="F91" i="1"/>
  <c r="G91" i="1" s="1"/>
  <c r="K91" i="1" s="1"/>
  <c r="E106" i="2"/>
  <c r="E30" i="2"/>
  <c r="F77" i="1"/>
  <c r="G77" i="1" s="1"/>
  <c r="I77" i="1" s="1"/>
  <c r="E36" i="2"/>
  <c r="F94" i="1"/>
  <c r="G94" i="1" s="1"/>
  <c r="I94" i="1" s="1"/>
  <c r="F49" i="1"/>
  <c r="G49" i="1" s="1"/>
  <c r="I49" i="1" s="1"/>
  <c r="E94" i="2"/>
  <c r="E53" i="2"/>
  <c r="F113" i="1"/>
  <c r="G113" i="1" s="1"/>
  <c r="J113" i="1" s="1"/>
  <c r="E87" i="2"/>
  <c r="F42" i="1"/>
  <c r="G42" i="1" s="1"/>
  <c r="I42" i="1" s="1"/>
  <c r="F101" i="1"/>
  <c r="G101" i="1" s="1"/>
  <c r="I101" i="1" s="1"/>
  <c r="E43" i="2"/>
  <c r="F112" i="1"/>
  <c r="G112" i="1" s="1"/>
  <c r="J112" i="1" s="1"/>
  <c r="E52" i="2"/>
  <c r="E88" i="2"/>
  <c r="F43" i="1"/>
  <c r="G43" i="1" s="1"/>
  <c r="I43" i="1" s="1"/>
  <c r="F73" i="1"/>
  <c r="G73" i="1" s="1"/>
  <c r="I73" i="1" s="1"/>
  <c r="E26" i="2"/>
  <c r="E45" i="2"/>
  <c r="F104" i="1"/>
  <c r="G104" i="1" s="1"/>
  <c r="I104" i="1" s="1"/>
  <c r="E41" i="2"/>
  <c r="F99" i="1"/>
  <c r="G99" i="1" s="1"/>
  <c r="I99" i="1" s="1"/>
  <c r="E98" i="2"/>
  <c r="F53" i="1"/>
  <c r="G53" i="1" s="1"/>
  <c r="I53" i="1" s="1"/>
  <c r="F46" i="1"/>
  <c r="G46" i="1" s="1"/>
  <c r="I46" i="1" s="1"/>
  <c r="E91" i="2"/>
  <c r="F106" i="1"/>
  <c r="G106" i="1" s="1"/>
  <c r="I106" i="1" s="1"/>
  <c r="E47" i="2"/>
  <c r="E83" i="2"/>
  <c r="F36" i="1"/>
  <c r="G36" i="1" s="1"/>
  <c r="H36" i="1" s="1"/>
  <c r="F71" i="1"/>
  <c r="G71" i="1" s="1"/>
  <c r="I71" i="1" s="1"/>
  <c r="E24" i="2"/>
  <c r="F47" i="1"/>
  <c r="G47" i="1" s="1"/>
  <c r="I47" i="1" s="1"/>
  <c r="E92" i="2"/>
  <c r="F102" i="1"/>
  <c r="G102" i="1" s="1"/>
  <c r="I102" i="1" s="1"/>
  <c r="E44" i="2"/>
  <c r="E81" i="2"/>
  <c r="F34" i="1"/>
  <c r="G34" i="1" s="1"/>
  <c r="H34" i="1" s="1"/>
  <c r="E49" i="2"/>
  <c r="F108" i="1"/>
  <c r="G108" i="1" s="1"/>
  <c r="I108" i="1" s="1"/>
  <c r="F109" i="1"/>
  <c r="G109" i="1" s="1"/>
  <c r="E50" i="2"/>
  <c r="F124" i="1"/>
  <c r="G124" i="1" s="1"/>
  <c r="J124" i="1" s="1"/>
  <c r="E60" i="2"/>
  <c r="E95" i="2"/>
  <c r="F50" i="1"/>
  <c r="G50" i="1" s="1"/>
  <c r="I50" i="1" s="1"/>
  <c r="F66" i="1"/>
  <c r="G66" i="1" s="1"/>
  <c r="J66" i="1" s="1"/>
  <c r="N66" i="1" s="1"/>
  <c r="E21" i="2"/>
  <c r="F135" i="1"/>
  <c r="G135" i="1" s="1"/>
  <c r="K135" i="1" s="1"/>
  <c r="E64" i="2"/>
  <c r="E12" i="2"/>
  <c r="F59" i="1"/>
  <c r="G59" i="1" s="1"/>
  <c r="I59" i="1" s="1"/>
  <c r="E20" i="2"/>
  <c r="F65" i="1"/>
  <c r="G65" i="1" s="1"/>
  <c r="E96" i="2"/>
  <c r="F51" i="1"/>
  <c r="G51" i="1" s="1"/>
  <c r="I51" i="1" s="1"/>
  <c r="F72" i="1"/>
  <c r="G72" i="1" s="1"/>
  <c r="I72" i="1" s="1"/>
  <c r="E25" i="2"/>
  <c r="E85" i="2"/>
  <c r="F40" i="1"/>
  <c r="G40" i="1" s="1"/>
  <c r="H40" i="1" s="1"/>
  <c r="E108" i="2"/>
  <c r="F111" i="1"/>
  <c r="G111" i="1" s="1"/>
  <c r="I111" i="1" s="1"/>
  <c r="F118" i="1"/>
  <c r="G118" i="1" s="1"/>
  <c r="J118" i="1" s="1"/>
  <c r="E56" i="2"/>
  <c r="E72" i="2"/>
  <c r="F23" i="1"/>
  <c r="G23" i="1" s="1"/>
  <c r="H23" i="1" s="1"/>
  <c r="F126" i="1"/>
  <c r="G126" i="1" s="1"/>
  <c r="K126" i="1" s="1"/>
  <c r="E114" i="2"/>
  <c r="F54" i="1"/>
  <c r="G54" i="1" s="1"/>
  <c r="I54" i="1" s="1"/>
  <c r="E99" i="2"/>
  <c r="E58" i="2"/>
  <c r="F122" i="1"/>
  <c r="G122" i="1" s="1"/>
  <c r="J122" i="1" s="1"/>
  <c r="F80" i="1"/>
  <c r="G80" i="1" s="1"/>
  <c r="I80" i="1" s="1"/>
  <c r="E102" i="2"/>
  <c r="E51" i="2"/>
  <c r="F110" i="1"/>
  <c r="G110" i="1" s="1"/>
  <c r="J110" i="1" s="1"/>
  <c r="F107" i="1"/>
  <c r="G107" i="1" s="1"/>
  <c r="I107" i="1" s="1"/>
  <c r="E100" i="2"/>
  <c r="F60" i="1"/>
  <c r="G60" i="1" s="1"/>
  <c r="I60" i="1" s="1"/>
  <c r="E111" i="2"/>
  <c r="F119" i="1"/>
  <c r="G119" i="1" s="1"/>
  <c r="K119" i="1" s="1"/>
  <c r="F44" i="1"/>
  <c r="G44" i="1" s="1"/>
  <c r="I44" i="1" s="1"/>
  <c r="E89" i="2"/>
  <c r="F120" i="1"/>
  <c r="G120" i="1" s="1"/>
  <c r="K120" i="1" s="1"/>
  <c r="E112" i="2"/>
  <c r="E119" i="2"/>
  <c r="F133" i="1"/>
  <c r="G133" i="1" s="1"/>
  <c r="K133" i="1" s="1"/>
  <c r="F58" i="1"/>
  <c r="G58" i="1" s="1"/>
  <c r="I58" i="1" s="1"/>
  <c r="E15" i="2"/>
  <c r="F117" i="1"/>
  <c r="G117" i="1" s="1"/>
  <c r="K117" i="1" s="1"/>
  <c r="E110" i="2"/>
  <c r="E39" i="2"/>
  <c r="F97" i="1"/>
  <c r="G97" i="1" s="1"/>
  <c r="I97" i="1" s="1"/>
  <c r="E54" i="2"/>
  <c r="F114" i="1"/>
  <c r="G114" i="1" s="1"/>
  <c r="K114" i="1" s="1"/>
  <c r="E70" i="2"/>
  <c r="F21" i="1"/>
  <c r="G21" i="1" s="1"/>
  <c r="H21" i="1" s="1"/>
  <c r="F95" i="1"/>
  <c r="G95" i="1" s="1"/>
  <c r="J95" i="1" s="1"/>
  <c r="E37" i="2"/>
  <c r="E93" i="2"/>
  <c r="F48" i="1"/>
  <c r="G48" i="1" s="1"/>
  <c r="I48" i="1" s="1"/>
  <c r="F38" i="1"/>
  <c r="G38" i="1" s="1"/>
  <c r="H38" i="1" s="1"/>
  <c r="E11" i="2"/>
  <c r="F22" i="1"/>
  <c r="G22" i="1" s="1"/>
  <c r="H22" i="1" s="1"/>
  <c r="E71" i="2"/>
  <c r="F35" i="1"/>
  <c r="G35" i="1" s="1"/>
  <c r="H35" i="1" s="1"/>
  <c r="E82" i="2"/>
  <c r="E33" i="2"/>
  <c r="E32" i="2"/>
  <c r="F81" i="1"/>
  <c r="G81" i="1" s="1"/>
  <c r="J81" i="1" s="1"/>
  <c r="F24" i="1"/>
  <c r="G24" i="1" s="1"/>
  <c r="H24" i="1" s="1"/>
  <c r="E73" i="2"/>
  <c r="E74" i="2"/>
  <c r="F25" i="1"/>
  <c r="G25" i="1" s="1"/>
  <c r="H25" i="1" s="1"/>
  <c r="E59" i="2"/>
  <c r="F123" i="1"/>
  <c r="G123" i="1" s="1"/>
  <c r="J123" i="1" s="1"/>
  <c r="F26" i="1"/>
  <c r="G26" i="1" s="1"/>
  <c r="H26" i="1" s="1"/>
  <c r="E75" i="2"/>
  <c r="F27" i="1"/>
  <c r="G27" i="1" s="1"/>
  <c r="H27" i="1" s="1"/>
  <c r="E76" i="2"/>
  <c r="E40" i="2"/>
  <c r="F98" i="1"/>
  <c r="G98" i="1" s="1"/>
  <c r="I98" i="1" s="1"/>
  <c r="E97" i="2"/>
  <c r="F52" i="1"/>
  <c r="G52" i="1" s="1"/>
  <c r="I52" i="1" s="1"/>
  <c r="F64" i="1"/>
  <c r="G64" i="1" s="1"/>
  <c r="I64" i="1" s="1"/>
  <c r="E19" i="2"/>
  <c r="F41" i="1"/>
  <c r="G41" i="1" s="1"/>
  <c r="H41" i="1" s="1"/>
  <c r="E86" i="2"/>
  <c r="E38" i="2"/>
  <c r="F96" i="1"/>
  <c r="G96" i="1" s="1"/>
  <c r="I96" i="1" s="1"/>
  <c r="F30" i="1"/>
  <c r="G30" i="1" s="1"/>
  <c r="I30" i="1" s="1"/>
  <c r="E79" i="2"/>
  <c r="F142" i="1"/>
  <c r="G142" i="1" s="1"/>
  <c r="J142" i="1" s="1"/>
  <c r="E121" i="2"/>
  <c r="F69" i="1"/>
  <c r="G69" i="1" s="1"/>
  <c r="I69" i="1" s="1"/>
  <c r="E23" i="2"/>
  <c r="E67" i="2"/>
  <c r="F138" i="1"/>
  <c r="G138" i="1" s="1"/>
  <c r="J138" i="1" s="1"/>
  <c r="K74" i="1"/>
  <c r="C11" i="1"/>
  <c r="C12" i="1"/>
  <c r="O158" i="1" l="1"/>
  <c r="O160" i="1"/>
  <c r="O159" i="1"/>
  <c r="O80" i="1"/>
  <c r="O132" i="1"/>
  <c r="O150" i="1"/>
  <c r="O113" i="1"/>
  <c r="O142" i="1"/>
  <c r="O91" i="1"/>
  <c r="O139" i="1"/>
  <c r="O151" i="1"/>
  <c r="O105" i="1"/>
  <c r="O135" i="1"/>
  <c r="C15" i="1"/>
  <c r="O111" i="1"/>
  <c r="O83" i="1"/>
  <c r="O125" i="1"/>
  <c r="O115" i="1"/>
  <c r="O147" i="1"/>
  <c r="O110" i="1"/>
  <c r="O60" i="1"/>
  <c r="O146" i="1"/>
  <c r="O134" i="1"/>
  <c r="O141" i="1"/>
  <c r="O133" i="1"/>
  <c r="O136" i="1"/>
  <c r="O152" i="1"/>
  <c r="O140" i="1"/>
  <c r="O131" i="1"/>
  <c r="O149" i="1"/>
  <c r="O130" i="1"/>
  <c r="O116" i="1"/>
  <c r="O127" i="1"/>
  <c r="O126" i="1"/>
  <c r="O104" i="1"/>
  <c r="O121" i="1"/>
  <c r="O143" i="1"/>
  <c r="O114" i="1"/>
  <c r="O106" i="1"/>
  <c r="O90" i="1"/>
  <c r="O102" i="1"/>
  <c r="O103" i="1"/>
  <c r="O117" i="1"/>
  <c r="O128" i="1"/>
  <c r="O122" i="1"/>
  <c r="O86" i="1"/>
  <c r="O112" i="1"/>
  <c r="O138" i="1"/>
  <c r="O79" i="1"/>
  <c r="O148" i="1"/>
  <c r="O107" i="1"/>
  <c r="O120" i="1"/>
  <c r="O137" i="1"/>
  <c r="O118" i="1"/>
  <c r="O119" i="1"/>
  <c r="O124" i="1"/>
  <c r="O123" i="1"/>
  <c r="O108" i="1"/>
  <c r="O109" i="1"/>
  <c r="O155" i="1"/>
  <c r="O156" i="1"/>
  <c r="O154" i="1"/>
  <c r="O153" i="1"/>
  <c r="O144" i="1"/>
  <c r="O145" i="1"/>
  <c r="O157" i="1"/>
  <c r="O129" i="1"/>
  <c r="C16" i="1"/>
  <c r="D18" i="1" s="1"/>
  <c r="I65" i="1"/>
  <c r="C18" i="1" l="1"/>
  <c r="F18" i="1"/>
  <c r="F19" i="1" s="1"/>
</calcChain>
</file>

<file path=xl/sharedStrings.xml><?xml version="1.0" encoding="utf-8"?>
<sst xmlns="http://schemas.openxmlformats.org/spreadsheetml/2006/main" count="1269" uniqueCount="544">
  <si>
    <t>JAVSO..47..105</t>
  </si>
  <si>
    <t>IBVS 6244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</si>
  <si>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</si>
  <si>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</si>
  <si>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</si>
  <si>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</si>
  <si>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</si>
  <si>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</si>
  <si>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</si>
  <si>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</si>
  <si>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</si>
  <si>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</si>
  <si>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</si>
  <si>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</si>
  <si>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</si>
  <si>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</si>
  <si>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</si>
  <si>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</si>
  <si>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</si>
  <si>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</si>
  <si>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</si>
  <si>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</si>
  <si>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</si>
  <si>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</si>
  <si>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</si>
  <si>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</si>
  <si>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</si>
  <si>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phe</t>
  </si>
  <si>
    <t>AJ 88,1680</t>
  </si>
  <si>
    <t>K</t>
  </si>
  <si>
    <t>v</t>
  </si>
  <si>
    <t>BAAVSS 60</t>
  </si>
  <si>
    <t>pg</t>
  </si>
  <si>
    <t>BAV-M 36</t>
  </si>
  <si>
    <t>PASP 98,690</t>
  </si>
  <si>
    <t>BAV-M 38</t>
  </si>
  <si>
    <t>BAAVSS 61</t>
  </si>
  <si>
    <t>BAV-M 39</t>
  </si>
  <si>
    <t>BAAVSS 67</t>
  </si>
  <si>
    <t>BAV-M 50</t>
  </si>
  <si>
    <t>B</t>
  </si>
  <si>
    <t>BAV-M 62</t>
  </si>
  <si>
    <t>V</t>
  </si>
  <si>
    <t>BAV-M 56</t>
  </si>
  <si>
    <t>BAV-M 60</t>
  </si>
  <si>
    <t>Peter H</t>
  </si>
  <si>
    <t>BBSAG Bull.102</t>
  </si>
  <si>
    <t>BBSAG Bull.103</t>
  </si>
  <si>
    <t>BBSAG Bull.105</t>
  </si>
  <si>
    <t>BBSAG Bull.107</t>
  </si>
  <si>
    <t>BBSAG Bull.109</t>
  </si>
  <si>
    <t>BBSAG Bull.110</t>
  </si>
  <si>
    <t>BBSAG Bull.112</t>
  </si>
  <si>
    <t>BBSAG Bull.113</t>
  </si>
  <si>
    <t>BBSAG Bull.114</t>
  </si>
  <si>
    <t>BBSAG Bull.115</t>
  </si>
  <si>
    <t>BBSAG Bull.116</t>
  </si>
  <si>
    <t>Misc</t>
  </si>
  <si>
    <t>Faulkner 1986</t>
  </si>
  <si>
    <t>Faulkner 1986, PASP…98..690F</t>
  </si>
  <si>
    <t>PASP</t>
  </si>
  <si>
    <t>Jiang 1983</t>
  </si>
  <si>
    <t>EB/KE</t>
  </si>
  <si>
    <t>IBVS 5643</t>
  </si>
  <si>
    <t>II</t>
  </si>
  <si>
    <t>IBVS</t>
  </si>
  <si>
    <t>AW Lac / GSC 03973-02361</t>
  </si>
  <si>
    <t>IBVS 5657</t>
  </si>
  <si>
    <t># of data points:</t>
  </si>
  <si>
    <t>IBVS 5731</t>
  </si>
  <si>
    <t>My time zone &gt;&gt;&gt;&gt;&gt;</t>
  </si>
  <si>
    <t>(PST=8, PDT=MDT=7, MDT=CST=6, etc.)</t>
  </si>
  <si>
    <t>JD today</t>
  </si>
  <si>
    <t>New Cycle</t>
  </si>
  <si>
    <t>Next ToM</t>
  </si>
  <si>
    <t>IBVS 5761</t>
  </si>
  <si>
    <t>I</t>
  </si>
  <si>
    <t>IBVS 5802</t>
  </si>
  <si>
    <t>Start of linear fit &gt;&gt;&gt;&gt;&gt;&gt;&gt;&gt;&gt;&gt;&gt;&gt;&gt;&gt;&gt;&gt;&gt;&gt;&gt;&gt;&gt;</t>
  </si>
  <si>
    <t>IBVS 5296</t>
  </si>
  <si>
    <t>OEJV 0074</t>
  </si>
  <si>
    <t>OEJV 0094</t>
  </si>
  <si>
    <t>Add cycle</t>
  </si>
  <si>
    <t>Old Cycle</t>
  </si>
  <si>
    <t>IBVS 5918</t>
  </si>
  <si>
    <t>IBVS 6010</t>
  </si>
  <si>
    <t>JAVSO..39...94</t>
  </si>
  <si>
    <t>JAVSO..37...44</t>
  </si>
  <si>
    <t>JAVSO..38..183</t>
  </si>
  <si>
    <t>2013JAVSO..41..328</t>
  </si>
  <si>
    <t>IBVS 5984</t>
  </si>
  <si>
    <t>IBVS 6149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</si>
  <si>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</si>
  <si>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</si>
  <si>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</si>
  <si>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</si>
  <si>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</si>
  <si>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</si>
  <si>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</si>
  <si>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</t>
  </si>
  <si>
    <t>vis</t>
  </si>
  <si>
    <t>F </t>
  </si>
  <si>
    <t>2414663.16 </t>
  </si>
  <si>
    <t> 08.01.1899 15:50 </t>
  </si>
  <si>
    <t> 0.00 </t>
  </si>
  <si>
    <t>P </t>
  </si>
  <si>
    <t> P.Parenago </t>
  </si>
  <si>
    <t> PZ 4.353 </t>
  </si>
  <si>
    <t>2416459.19 </t>
  </si>
  <si>
    <t> 10.12.1903 16:33 </t>
  </si>
  <si>
    <t> 0.05 </t>
  </si>
  <si>
    <t>2417793.44 </t>
  </si>
  <si>
    <t> 05.08.1907 22:33 </t>
  </si>
  <si>
    <t> 0.02 </t>
  </si>
  <si>
    <t>2419876.815 </t>
  </si>
  <si>
    <t> 19.04.1913 07:33 </t>
  </si>
  <si>
    <t> -0.022 </t>
  </si>
  <si>
    <t> E.Zinner </t>
  </si>
  <si>
    <t> AN 247.358 </t>
  </si>
  <si>
    <t>2422771.691 </t>
  </si>
  <si>
    <t> 23.03.1921 04:35 </t>
  </si>
  <si>
    <t> 0.016 </t>
  </si>
  <si>
    <t>2426146.475 </t>
  </si>
  <si>
    <t> 18.06.1930 23:24 </t>
  </si>
  <si>
    <t> -0.036 </t>
  </si>
  <si>
    <t>2426557.377 </t>
  </si>
  <si>
    <t> 03.08.1931 21:02 </t>
  </si>
  <si>
    <t> 0.012 </t>
  </si>
  <si>
    <t>V </t>
  </si>
  <si>
    <t> W.Zessewitsch </t>
  </si>
  <si>
    <t>2426569.376 </t>
  </si>
  <si>
    <t> 15.08.1931 21:01 </t>
  </si>
  <si>
    <t> 0.011 </t>
  </si>
  <si>
    <t> Zessewitsch [Lkn.] </t>
  </si>
  <si>
    <t> IODE 4.2.167 </t>
  </si>
  <si>
    <t>2426577.347 </t>
  </si>
  <si>
    <t> 23.08.1931 20:19 </t>
  </si>
  <si>
    <t> -0.018 </t>
  </si>
  <si>
    <t>2426581.381 </t>
  </si>
  <si>
    <t> 27.08.1931 21:08 </t>
  </si>
  <si>
    <t>2426601.370 </t>
  </si>
  <si>
    <t> 16.09.1931 20:52 </t>
  </si>
  <si>
    <t> 0.005 </t>
  </si>
  <si>
    <t>2426624.235 </t>
  </si>
  <si>
    <t> 09.10.1931 17:38 </t>
  </si>
  <si>
    <t> 0.013 </t>
  </si>
  <si>
    <t>2426830.502 </t>
  </si>
  <si>
    <t> 03.05.1932 00:02 </t>
  </si>
  <si>
    <t> -0.004 </t>
  </si>
  <si>
    <t>2426945.361 </t>
  </si>
  <si>
    <t> 25.08.1932 20:39 </t>
  </si>
  <si>
    <t> -0.002 </t>
  </si>
  <si>
    <t>2426992.238 </t>
  </si>
  <si>
    <t> 11.10.1932 17:42 </t>
  </si>
  <si>
    <t> 0.018 </t>
  </si>
  <si>
    <t>2427009.350 </t>
  </si>
  <si>
    <t> 28.10.1932 20:24 </t>
  </si>
  <si>
    <t> -0.012 </t>
  </si>
  <si>
    <t> M.Beyer </t>
  </si>
  <si>
    <t> AN 258.291 </t>
  </si>
  <si>
    <t>2433547.606 </t>
  </si>
  <si>
    <t> 23.09.1950 02:32 </t>
  </si>
  <si>
    <t> -0.572 </t>
  </si>
  <si>
    <t> A.Soloviev </t>
  </si>
  <si>
    <t> PZ 9.120 </t>
  </si>
  <si>
    <t>2434425.909 </t>
  </si>
  <si>
    <t> 17.02.1953 09:48 </t>
  </si>
  <si>
    <t> -0.549 </t>
  </si>
  <si>
    <t> I.M.Istchenko </t>
  </si>
  <si>
    <t> TTAO 9.36 </t>
  </si>
  <si>
    <t>2434437.903 </t>
  </si>
  <si>
    <t> 01.03.1953 09:40 </t>
  </si>
  <si>
    <t> -0.555 </t>
  </si>
  <si>
    <t>2436850.371 </t>
  </si>
  <si>
    <t> 08.10.1959 20:54 </t>
  </si>
  <si>
    <t> -0.642 </t>
  </si>
  <si>
    <t> G.Romano </t>
  </si>
  <si>
    <t> MSAI 37.262 </t>
  </si>
  <si>
    <t>2437897.350 </t>
  </si>
  <si>
    <t> 20.08.1962 20:24 </t>
  </si>
  <si>
    <t> -0.514 </t>
  </si>
  <si>
    <t>2437905.362 </t>
  </si>
  <si>
    <t> 28.08.1962 20:41 </t>
  </si>
  <si>
    <t> -0.502 </t>
  </si>
  <si>
    <t>2438314.405 </t>
  </si>
  <si>
    <t> 11.10.1963 21:43 </t>
  </si>
  <si>
    <t> -0.599 </t>
  </si>
  <si>
    <t>2438322.418 </t>
  </si>
  <si>
    <t> 19.10.1963 22:01 </t>
  </si>
  <si>
    <t> -0.586 </t>
  </si>
  <si>
    <t>2438698.368 </t>
  </si>
  <si>
    <t> 29.10.1964 20:49 </t>
  </si>
  <si>
    <t> -0.634 </t>
  </si>
  <si>
    <t>2438730.396 </t>
  </si>
  <si>
    <t> 30.11.1964 21:30 </t>
  </si>
  <si>
    <t> -0.605 </t>
  </si>
  <si>
    <t>2438736.236 </t>
  </si>
  <si>
    <t> 06.12.1964 17:39 </t>
  </si>
  <si>
    <t> -0.480 </t>
  </si>
  <si>
    <t>2438737.320 </t>
  </si>
  <si>
    <t> 07.12.1964 19:40 </t>
  </si>
  <si>
    <t> -0.538 </t>
  </si>
  <si>
    <t>2443045.868 </t>
  </si>
  <si>
    <t> 24.09.1976 08:49 </t>
  </si>
  <si>
    <t> -0.534 </t>
  </si>
  <si>
    <t> G.Wedemayer </t>
  </si>
  <si>
    <t> AOEB 10 </t>
  </si>
  <si>
    <t>2443045.872 </t>
  </si>
  <si>
    <t> 24.09.1976 08:55 </t>
  </si>
  <si>
    <t> -0.530 </t>
  </si>
  <si>
    <t> G.Samolyk </t>
  </si>
  <si>
    <t>2443420.731 </t>
  </si>
  <si>
    <t> 04.10.1977 05:32 </t>
  </si>
  <si>
    <t> -0.526 </t>
  </si>
  <si>
    <t>2443820.734 </t>
  </si>
  <si>
    <t> 08.11.1978 05:36 </t>
  </si>
  <si>
    <t> -0.520 </t>
  </si>
  <si>
    <t>2444488.1721 </t>
  </si>
  <si>
    <t> 05.09.1980 16:07 </t>
  </si>
  <si>
    <t> -0.5065 </t>
  </si>
  <si>
    <t>E </t>
  </si>
  <si>
    <t>?</t>
  </si>
  <si>
    <t> Z.Jiang et al. </t>
  </si>
  <si>
    <t> AJ 88.1680 </t>
  </si>
  <si>
    <t>2444520.1732 </t>
  </si>
  <si>
    <t> 07.10.1980 16:09 </t>
  </si>
  <si>
    <t> -0.5052 </t>
  </si>
  <si>
    <t>2445195.592 </t>
  </si>
  <si>
    <t> 14.08.1982 02:12 </t>
  </si>
  <si>
    <t> -0.511 </t>
  </si>
  <si>
    <t> T.Brelstaff </t>
  </si>
  <si>
    <t> VSSC 60.21 </t>
  </si>
  <si>
    <t>2445226.446 </t>
  </si>
  <si>
    <t> 13.09.1982 22:42 </t>
  </si>
  <si>
    <t> P.Frank </t>
  </si>
  <si>
    <t>BAVM 36 </t>
  </si>
  <si>
    <t>2445234.403 </t>
  </si>
  <si>
    <t> 21.09.1982 21:40 </t>
  </si>
  <si>
    <t> -0.557 </t>
  </si>
  <si>
    <t> VSSC 73 </t>
  </si>
  <si>
    <t>2445357.334 </t>
  </si>
  <si>
    <t> 22.01.1983 20:00 </t>
  </si>
  <si>
    <t> -0.482 </t>
  </si>
  <si>
    <t>2445548.7450 </t>
  </si>
  <si>
    <t> 02.08.1983 05:52 </t>
  </si>
  <si>
    <t> -0.4983 </t>
  </si>
  <si>
    <t> D.R.Faulkner </t>
  </si>
  <si>
    <t> PASP 98.691 </t>
  </si>
  <si>
    <t>2445566.451 </t>
  </si>
  <si>
    <t> 19.08.1983 22:49 </t>
  </si>
  <si>
    <t> -0.506 </t>
  </si>
  <si>
    <t>2445622.478 </t>
  </si>
  <si>
    <t> 14.10.1983 23:28 </t>
  </si>
  <si>
    <t> -0.479 </t>
  </si>
  <si>
    <t>BAVM 38 </t>
  </si>
  <si>
    <t>2445635.6020 </t>
  </si>
  <si>
    <t> 28.10.1983 02:26 </t>
  </si>
  <si>
    <t> -0.4978 </t>
  </si>
  <si>
    <t>2445674.458 </t>
  </si>
  <si>
    <t> 05.12.1983 22:59 </t>
  </si>
  <si>
    <t> -0.499 </t>
  </si>
  <si>
    <t>2445681.319 </t>
  </si>
  <si>
    <t> 12.12.1983 19:39 </t>
  </si>
  <si>
    <t> -0.495 </t>
  </si>
  <si>
    <t>2445814.470 </t>
  </si>
  <si>
    <t> 23.04.1984 23:16 </t>
  </si>
  <si>
    <t> -0.486 </t>
  </si>
  <si>
    <t> VSSC 61.18 </t>
  </si>
  <si>
    <t>2445934.443 </t>
  </si>
  <si>
    <t> 21.08.1984 22:37 </t>
  </si>
  <si>
    <t> -0.512 </t>
  </si>
  <si>
    <t>2445946.481 </t>
  </si>
  <si>
    <t> 02.09.1984 23:32 </t>
  </si>
  <si>
    <t> -0.474 </t>
  </si>
  <si>
    <t>BAVM 39 </t>
  </si>
  <si>
    <t>2445963.6036 </t>
  </si>
  <si>
    <t> 20.09.1984 02:29 </t>
  </si>
  <si>
    <t> -0.4941 </t>
  </si>
  <si>
    <t>2446001.316 </t>
  </si>
  <si>
    <t> 27.10.1984 19:35 </t>
  </si>
  <si>
    <t> -0.496 </t>
  </si>
  <si>
    <t>2446457.288 </t>
  </si>
  <si>
    <t> 26.01.1986 18:54 </t>
  </si>
  <si>
    <t> -0.521 </t>
  </si>
  <si>
    <t> VSSC 67.10 </t>
  </si>
  <si>
    <t>2446706.468 </t>
  </si>
  <si>
    <t> 02.10.1986 23:13 </t>
  </si>
  <si>
    <t>BAVM 50 </t>
  </si>
  <si>
    <t>2446769.326 </t>
  </si>
  <si>
    <t> 04.12.1986 19:49 </t>
  </si>
  <si>
    <t> -0.481 </t>
  </si>
  <si>
    <t>2447758.459 </t>
  </si>
  <si>
    <t> 19.08.1989 23:00 </t>
  </si>
  <si>
    <t> -0.484 </t>
  </si>
  <si>
    <t>2447762.441 </t>
  </si>
  <si>
    <t> 23.08.1989 22:35 </t>
  </si>
  <si>
    <t>2447777.324 </t>
  </si>
  <si>
    <t> 07.09.1989 19:46 </t>
  </si>
  <si>
    <t> -0.476 </t>
  </si>
  <si>
    <t>B;V</t>
  </si>
  <si>
    <t> F.Agerer </t>
  </si>
  <si>
    <t>BAVM 62 </t>
  </si>
  <si>
    <t>2447778.4699 </t>
  </si>
  <si>
    <t> 08.09.1989 23:16 </t>
  </si>
  <si>
    <t> -0.4733 </t>
  </si>
  <si>
    <t>BAVM 56 </t>
  </si>
  <si>
    <t>2447849.3274 </t>
  </si>
  <si>
    <t> 18.11.1989 19:51 </t>
  </si>
  <si>
    <t> -0.4725 </t>
  </si>
  <si>
    <t>2448561.3288 </t>
  </si>
  <si>
    <t> 31.10.1991 19:53 </t>
  </si>
  <si>
    <t> -0.4665 </t>
  </si>
  <si>
    <t>BAVM 60 </t>
  </si>
  <si>
    <t>2448561.3315 </t>
  </si>
  <si>
    <t> 31.10.1991 19:57 </t>
  </si>
  <si>
    <t> -0.4638 </t>
  </si>
  <si>
    <t>2448882.4695 </t>
  </si>
  <si>
    <t> 16.09.1992 23:16 </t>
  </si>
  <si>
    <t> -0.4666 </t>
  </si>
  <si>
    <t>o</t>
  </si>
  <si>
    <t>2448946.368 </t>
  </si>
  <si>
    <t> 19.11.1992 20:49 </t>
  </si>
  <si>
    <t> -0.568 </t>
  </si>
  <si>
    <t> H.Peter </t>
  </si>
  <si>
    <t> BBS 102/103 </t>
  </si>
  <si>
    <t>2449001.324 </t>
  </si>
  <si>
    <t> 13.01.1993 19:46 </t>
  </si>
  <si>
    <t> -0.469 </t>
  </si>
  <si>
    <t> BBS 103 </t>
  </si>
  <si>
    <t>2449130.4720 </t>
  </si>
  <si>
    <t> 22.05.1993 23:19 </t>
  </si>
  <si>
    <t> -0.4625 </t>
  </si>
  <si>
    <t>2449249.338 </t>
  </si>
  <si>
    <t> 18.09.1993 20:06 </t>
  </si>
  <si>
    <t> -0.453 </t>
  </si>
  <si>
    <t> BBS 105 </t>
  </si>
  <si>
    <t>2449522.454 </t>
  </si>
  <si>
    <t> 18.06.1994 22:53 </t>
  </si>
  <si>
    <t> -0.478 </t>
  </si>
  <si>
    <t> BBS 107 </t>
  </si>
  <si>
    <t>2449546.468 </t>
  </si>
  <si>
    <t> 12.07.1994 23:13 </t>
  </si>
  <si>
    <t> -0.464 </t>
  </si>
  <si>
    <t>2449898.448 </t>
  </si>
  <si>
    <t> 29.06.1995 22:45 </t>
  </si>
  <si>
    <t> BBS 109 </t>
  </si>
  <si>
    <t>2449906.454 </t>
  </si>
  <si>
    <t> 07.07.1995 22:53 </t>
  </si>
  <si>
    <t> BBS 110 </t>
  </si>
  <si>
    <t>2450001.334 </t>
  </si>
  <si>
    <t> 10.10.1995 20:00 </t>
  </si>
  <si>
    <t> -0.452 </t>
  </si>
  <si>
    <t>2450290.478 </t>
  </si>
  <si>
    <t> 25.07.1996 23:28 </t>
  </si>
  <si>
    <t> -0.449 </t>
  </si>
  <si>
    <t> BBS 112 </t>
  </si>
  <si>
    <t>2450304.173 </t>
  </si>
  <si>
    <t> 08.08.1996 16:09 </t>
  </si>
  <si>
    <t> -0.468 </t>
  </si>
  <si>
    <t>C </t>
  </si>
  <si>
    <t>ns</t>
  </si>
  <si>
    <t> S.Cook </t>
  </si>
  <si>
    <t>2450337.335 </t>
  </si>
  <si>
    <t> 10.09.1996 20:02 </t>
  </si>
  <si>
    <t> BBS 113 </t>
  </si>
  <si>
    <t>2450433.338 </t>
  </si>
  <si>
    <t> 15.12.1996 20:06 </t>
  </si>
  <si>
    <t> -0.445 </t>
  </si>
  <si>
    <t> BBS 114 </t>
  </si>
  <si>
    <t>2450642.493 </t>
  </si>
  <si>
    <t> 12.07.1997 23:49 </t>
  </si>
  <si>
    <t> -0.432 </t>
  </si>
  <si>
    <t> BBS 115 </t>
  </si>
  <si>
    <t>2450658.475 </t>
  </si>
  <si>
    <t> 28.07.1997 23:24 </t>
  </si>
  <si>
    <t> -0.450 </t>
  </si>
  <si>
    <t>2450753.347 </t>
  </si>
  <si>
    <t> 31.10.1997 20:19 </t>
  </si>
  <si>
    <t> -0.434 </t>
  </si>
  <si>
    <t> BBS 116 </t>
  </si>
  <si>
    <t>2452146.4850 </t>
  </si>
  <si>
    <t> 24.08.2001 23:38 </t>
  </si>
  <si>
    <t> -0.4302 </t>
  </si>
  <si>
    <t>BAVM 152 </t>
  </si>
  <si>
    <t>2452150.4835 </t>
  </si>
  <si>
    <t> 28.08.2001 23:36 </t>
  </si>
  <si>
    <t> -0.4316 </t>
  </si>
  <si>
    <t>2452235.6224 </t>
  </si>
  <si>
    <t> 22.11.2001 02:56 </t>
  </si>
  <si>
    <t> -0.4350 </t>
  </si>
  <si>
    <t> C.Hesseltine </t>
  </si>
  <si>
    <t>2452858.4856 </t>
  </si>
  <si>
    <t> 06.08.2003 23:39 </t>
  </si>
  <si>
    <t> -0.4250 </t>
  </si>
  <si>
    <t>-I</t>
  </si>
  <si>
    <t>BAVM 172 </t>
  </si>
  <si>
    <t>2452981.3538 </t>
  </si>
  <si>
    <t> 07.12.2003 20:29 </t>
  </si>
  <si>
    <t>23063</t>
  </si>
  <si>
    <t> -0.4131 </t>
  </si>
  <si>
    <t>2452984.20747 </t>
  </si>
  <si>
    <t> 10.12.2003 16:58 </t>
  </si>
  <si>
    <t>23065.5</t>
  </si>
  <si>
    <t> -0.41659 </t>
  </si>
  <si>
    <t> R.Ehrenberger </t>
  </si>
  <si>
    <t>OEJV 0074 </t>
  </si>
  <si>
    <t>2453035.6367 </t>
  </si>
  <si>
    <t> 31.01.2004 03:16 </t>
  </si>
  <si>
    <t>23110.5</t>
  </si>
  <si>
    <t> -0.4156 </t>
  </si>
  <si>
    <t>2453150.4888 </t>
  </si>
  <si>
    <t> 24.05.2004 23:43 </t>
  </si>
  <si>
    <t>23211</t>
  </si>
  <si>
    <t> -0.4199 </t>
  </si>
  <si>
    <t>BAVM 173 </t>
  </si>
  <si>
    <t>2453251.6335 </t>
  </si>
  <si>
    <t> 03.09.2004 03:12 </t>
  </si>
  <si>
    <t>23299.5</t>
  </si>
  <si>
    <t> -0.4174 </t>
  </si>
  <si>
    <t>2453254.4915 </t>
  </si>
  <si>
    <t> 05.09.2004 23:47 </t>
  </si>
  <si>
    <t>23302</t>
  </si>
  <si>
    <t> -0.4165 </t>
  </si>
  <si>
    <t>2453323.6345 </t>
  </si>
  <si>
    <t> 14.11.2004 03:13 </t>
  </si>
  <si>
    <t>23362.5</t>
  </si>
  <si>
    <t> -0.4160 </t>
  </si>
  <si>
    <t>2453603.6362 </t>
  </si>
  <si>
    <t> 21.08.2005 03:16 </t>
  </si>
  <si>
    <t>23607.5</t>
  </si>
  <si>
    <t> -0.4125 </t>
  </si>
  <si>
    <t>2453614.4933 </t>
  </si>
  <si>
    <t> 31.08.2005 23:50 </t>
  </si>
  <si>
    <t>23617</t>
  </si>
  <si>
    <t> -0.4124 </t>
  </si>
  <si>
    <t>BAVM 186 </t>
  </si>
  <si>
    <t>2453657.3460 </t>
  </si>
  <si>
    <t> 13.10.2005 20:18 </t>
  </si>
  <si>
    <t>23654.5</t>
  </si>
  <si>
    <t> -0.4166 </t>
  </si>
  <si>
    <t>BAVM 178 </t>
  </si>
  <si>
    <t>2454018.4950 </t>
  </si>
  <si>
    <t> 09.10.2006 23:52 </t>
  </si>
  <si>
    <t>23970.5</t>
  </si>
  <si>
    <t> -0.4081 </t>
  </si>
  <si>
    <t>BAVM 183 </t>
  </si>
  <si>
    <t>2454282.4964 </t>
  </si>
  <si>
    <t> 30.06.2007 23:54 </t>
  </si>
  <si>
    <t>24201.5</t>
  </si>
  <si>
    <t> -0.4050 </t>
  </si>
  <si>
    <t>2454284.7808 </t>
  </si>
  <si>
    <t> 03.07.2007 06:44 </t>
  </si>
  <si>
    <t>24203.5</t>
  </si>
  <si>
    <t> -0.4063 </t>
  </si>
  <si>
    <t> J.Bialozynski </t>
  </si>
  <si>
    <t> AOEB 12 </t>
  </si>
  <si>
    <t>2454357.3499 </t>
  </si>
  <si>
    <t> 13.09.2007 20:23 </t>
  </si>
  <si>
    <t>24267</t>
  </si>
  <si>
    <t> -0.4082 </t>
  </si>
  <si>
    <t>BAVM 193 </t>
  </si>
  <si>
    <t>2454706.4966 </t>
  </si>
  <si>
    <t> 27.08.2008 23:55 </t>
  </si>
  <si>
    <t>24572.5</t>
  </si>
  <si>
    <t> -0.4021 </t>
  </si>
  <si>
    <t> L.Šmelcer </t>
  </si>
  <si>
    <t>OEJV 0094 </t>
  </si>
  <si>
    <t>2454706.4970 </t>
  </si>
  <si>
    <t> -0.4017 </t>
  </si>
  <si>
    <t>2454706.4976 </t>
  </si>
  <si>
    <t> 27.08.2008 23:56 </t>
  </si>
  <si>
    <t> -0.4011 </t>
  </si>
  <si>
    <t>R</t>
  </si>
  <si>
    <t>2454771.6389 </t>
  </si>
  <si>
    <t> 01.11.2008 03:20 </t>
  </si>
  <si>
    <t>24629.5</t>
  </si>
  <si>
    <t> -0.4022 </t>
  </si>
  <si>
    <t>JAAVSO 37(1);44 </t>
  </si>
  <si>
    <t>2454801.3575 </t>
  </si>
  <si>
    <t> 30.11.2008 20:34 </t>
  </si>
  <si>
    <t>24655.5</t>
  </si>
  <si>
    <t> -0.3977 </t>
  </si>
  <si>
    <t>-U;-I</t>
  </si>
  <si>
    <t> M.&amp; K.Rätz </t>
  </si>
  <si>
    <t>BAVM 209 </t>
  </si>
  <si>
    <t>2455034.5017 </t>
  </si>
  <si>
    <t> 22.07.2009 00:02 </t>
  </si>
  <si>
    <t>24859.5</t>
  </si>
  <si>
    <t> -0.3949 </t>
  </si>
  <si>
    <t>BAVM 212 </t>
  </si>
  <si>
    <t>2455058.5012 </t>
  </si>
  <si>
    <t> 15.08.2009 00:01 </t>
  </si>
  <si>
    <t> -0.3952 </t>
  </si>
  <si>
    <t>2455083.6441 </t>
  </si>
  <si>
    <t> 09.09.2009 03:27 </t>
  </si>
  <si>
    <t> -0.3950 </t>
  </si>
  <si>
    <t> JAAVSO 38;120 </t>
  </si>
  <si>
    <t>2455436.7891 </t>
  </si>
  <si>
    <t> 28.08.2010 06:56 </t>
  </si>
  <si>
    <t> -0.3906 </t>
  </si>
  <si>
    <t> N.Simmons </t>
  </si>
  <si>
    <t> JAAVSO 39;94 </t>
  </si>
  <si>
    <t>2455451.6483 </t>
  </si>
  <si>
    <t> 12.09.2010 03:33 </t>
  </si>
  <si>
    <t> -0.3885 </t>
  </si>
  <si>
    <t> K.Menzies </t>
  </si>
  <si>
    <t>2455482.5030 </t>
  </si>
  <si>
    <t> 13.10.2010 00:04 </t>
  </si>
  <si>
    <t> -0.3907 </t>
  </si>
  <si>
    <t>BAVM 215 </t>
  </si>
  <si>
    <t>2455754.5052 </t>
  </si>
  <si>
    <t> 12.07.2011 00:07 </t>
  </si>
  <si>
    <t> -0.3868 </t>
  </si>
  <si>
    <t>BAVM 220 </t>
  </si>
  <si>
    <t>2455849.3619 </t>
  </si>
  <si>
    <t> 14.10.2011 20:41 </t>
  </si>
  <si>
    <t> -0.3866 </t>
  </si>
  <si>
    <t>BAVM 225 </t>
  </si>
  <si>
    <t>2456539.6516 </t>
  </si>
  <si>
    <t> 04.09.2013 03:38 </t>
  </si>
  <si>
    <t> -0.3782 </t>
  </si>
  <si>
    <t> JAAVSO 41;328 </t>
  </si>
  <si>
    <t>2456830.5039 </t>
  </si>
  <si>
    <t> 22.06.2014 00:05 </t>
  </si>
  <si>
    <t> -0.3812 </t>
  </si>
  <si>
    <t>BAVM 238 </t>
  </si>
  <si>
    <t>2457206.516 </t>
  </si>
  <si>
    <t> 03.07.2015 00:23 </t>
  </si>
  <si>
    <t> -0.367 </t>
  </si>
  <si>
    <t>BAVM 241 (=IBVS 6157) </t>
  </si>
  <si>
    <t>IBVS 6157</t>
  </si>
  <si>
    <t>IBVS 6196</t>
  </si>
  <si>
    <t>IBVS 6209</t>
  </si>
  <si>
    <t>JAVSO..43..238</t>
  </si>
  <si>
    <t>JAVSO..46…79 (2018)</t>
  </si>
  <si>
    <t>JAVSO..48…87</t>
  </si>
  <si>
    <t>OEJV 0211</t>
  </si>
  <si>
    <t>JAVSO 49, 108</t>
  </si>
  <si>
    <t>JBAV, 60</t>
  </si>
  <si>
    <t>JBAV, 55</t>
  </si>
  <si>
    <t>JAVSO, 50, 133</t>
  </si>
  <si>
    <t>JAAVSO 51, 134</t>
  </si>
  <si>
    <t>JBAV, 79</t>
  </si>
  <si>
    <t>08/01/1899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</si>
</sst>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#,##0_);\(&quot;$&quot;#,##0\)"/>
    <numFmt numFmtId="165" formatCode="0.00000"/>
  </numFmts>
  <fonts count="39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50">
    <xf numFmtId="0" fontId="0" fillId="0" borderId="0">
      <alignment vertical="top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3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3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7" fillId="7" borderId="1" applyNumberFormat="0" applyAlignment="0" applyProtection="0"/>
    <xf numFmtId="0" fontId="28" fillId="0" borderId="4" applyNumberFormat="0" applyFill="0" applyAlignment="0" applyProtection="0"/>
    <xf numFmtId="0" fontId="29" fillId="22" borderId="0" applyNumberFormat="0" applyBorder="0" applyAlignment="0" applyProtection="0"/>
    <xf numFmtId="0" fontId="19" fillId="0" borderId="0"/>
    <xf numFmtId="0" fontId="13" fillId="0" borderId="0"/>
    <xf numFmtId="0" fontId="19" fillId="23" borderId="5" applyNumberFormat="0" applyFont="0" applyAlignment="0" applyProtection="0"/>
    <xf numFmtId="0" fontId="30" fillId="20" borderId="6" applyNumberFormat="0" applyAlignment="0" applyProtection="0"/>
    <xf numFmtId="0" fontId="31" fillId="0" borderId="0" applyNumberFormat="0" applyFill="0" applyBorder="0" applyAlignment="0" applyProtection="0"/>
    <xf numFmtId="0" fontId="33" fillId="0" borderId="7" applyNumberFormat="0" applyFont="0" applyFill="0" applyAlignment="0" applyProtection="0"/>
    <xf numFmtId="0" fontId="32" fillId="0" borderId="0" applyNumberFormat="0" applyFill="0" applyBorder="0" applyAlignment="0" applyProtection="0"/>
    <xf numFmtId="43" fontId="38" fillId="0" borderId="0" applyFont="0" applyFill="0" applyBorder="0" applyAlignment="0" applyProtection="0"/>
  </cellStyleXfs>
  <cellXfs count="94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/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/>
    <xf numFmtId="0" fontId="5" fillId="0" borderId="5" xfId="0" applyFont="1" applyBorder="1" applyAlignment="1">
      <alignment horizontal="left"/>
    </xf>
    <xf numFmtId="0" fontId="0" fillId="0" borderId="0" xfId="0">
      <alignment vertical="top"/>
    </xf>
    <xf numFmtId="0" fontId="11" fillId="0" borderId="0" xfId="0" applyFont="1">
      <alignment vertical="top"/>
    </xf>
    <xf numFmtId="0" fontId="12" fillId="0" borderId="0" xfId="0" applyFont="1">
      <alignment vertical="top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10" fillId="0" borderId="0" xfId="0" applyFont="1">
      <alignment vertical="top"/>
    </xf>
    <xf numFmtId="0" fontId="9" fillId="0" borderId="0" xfId="0" applyFont="1">
      <alignment vertical="top"/>
    </xf>
    <xf numFmtId="0" fontId="6" fillId="0" borderId="0" xfId="0" applyFont="1">
      <alignment vertical="top"/>
    </xf>
    <xf numFmtId="0" fontId="9" fillId="0" borderId="0" xfId="0" applyFont="1" applyAlignment="1">
      <alignment horizontal="center"/>
    </xf>
    <xf numFmtId="22" fontId="8" fillId="0" borderId="0" xfId="0" applyNumberFormat="1" applyFont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13" fillId="0" borderId="0" xfId="0" applyFont="1" applyAlignment="1">
      <alignment horizontal="left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14" fillId="0" borderId="0" xfId="0" applyFont="1">
      <alignment vertical="top"/>
    </xf>
    <xf numFmtId="0" fontId="12" fillId="0" borderId="0" xfId="0" applyFont="1" applyAlignment="1">
      <alignment horizontal="left"/>
    </xf>
    <xf numFmtId="0" fontId="15" fillId="0" borderId="0" xfId="0" applyFont="1" applyAlignme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5" fillId="0" borderId="0" xfId="0" applyFont="1">
      <alignment vertical="top"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17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7" fillId="24" borderId="17" xfId="38" applyFill="1" applyBorder="1" applyAlignment="1" applyProtection="1">
      <alignment horizontal="right" vertical="top" wrapText="1"/>
    </xf>
    <xf numFmtId="0" fontId="18" fillId="0" borderId="0" xfId="0" applyFont="1" applyAlignme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34" fillId="0" borderId="0" xfId="0" applyFont="1">
      <alignment vertical="top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/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 wrapText="1"/>
    </xf>
    <xf numFmtId="0" fontId="34" fillId="0" borderId="0" xfId="0" applyFont="1" applyAlignment="1">
      <alignment horizontal="center" wrapText="1"/>
    </xf>
    <xf numFmtId="0" fontId="34" fillId="0" borderId="0" xfId="42" applyFont="1" applyAlignment="1">
      <alignment wrapText="1"/>
    </xf>
    <xf numFmtId="0" fontId="34" fillId="0" borderId="0" xfId="42" applyFont="1" applyAlignment="1">
      <alignment horizontal="center" wrapText="1"/>
    </xf>
    <xf numFmtId="0" fontId="34" fillId="0" borderId="0" xfId="42" applyFont="1" applyAlignment="1">
      <alignment horizontal="left" wrapText="1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left"/>
    </xf>
    <xf numFmtId="0" fontId="35" fillId="0" borderId="0" xfId="42" applyFont="1" applyAlignment="1">
      <alignment horizontal="left" vertical="center"/>
    </xf>
    <xf numFmtId="0" fontId="35" fillId="0" borderId="0" xfId="42" applyFont="1" applyAlignment="1">
      <alignment horizontal="center"/>
    </xf>
    <xf numFmtId="0" fontId="36" fillId="0" borderId="0" xfId="43" applyFont="1" applyAlignment="1">
      <alignment horizontal="left"/>
    </xf>
    <xf numFmtId="0" fontId="36" fillId="0" borderId="0" xfId="43" applyFont="1" applyAlignment="1">
      <alignment horizontal="center" wrapText="1"/>
    </xf>
    <xf numFmtId="0" fontId="36" fillId="0" borderId="0" xfId="43" applyFont="1" applyAlignment="1">
      <alignment horizontal="left" wrapText="1"/>
    </xf>
    <xf numFmtId="0" fontId="5" fillId="0" borderId="0" xfId="43" applyFont="1" applyAlignment="1">
      <alignment horizontal="left"/>
    </xf>
    <xf numFmtId="0" fontId="5" fillId="0" borderId="0" xfId="43" applyFont="1" applyAlignment="1">
      <alignment horizontal="center" wrapText="1"/>
    </xf>
    <xf numFmtId="0" fontId="5" fillId="0" borderId="0" xfId="43" applyFont="1" applyAlignment="1">
      <alignment horizontal="left" wrapText="1"/>
    </xf>
    <xf numFmtId="0" fontId="36" fillId="0" borderId="0" xfId="43" applyFont="1" applyAlignment="1">
      <alignment horizontal="center"/>
    </xf>
    <xf numFmtId="0" fontId="36" fillId="0" borderId="0" xfId="42" applyFont="1"/>
    <xf numFmtId="0" fontId="36" fillId="0" borderId="0" xfId="42" applyFont="1" applyAlignment="1">
      <alignment horizontal="center"/>
    </xf>
    <xf numFmtId="0" fontId="36" fillId="0" borderId="0" xfId="42" applyFont="1" applyAlignment="1">
      <alignment horizontal="left"/>
    </xf>
    <xf numFmtId="0" fontId="36" fillId="0" borderId="0" xfId="0" applyFont="1" applyAlignment="1"/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165" fontId="37" fillId="0" borderId="0" xfId="0" applyNumberFormat="1" applyFont="1" applyAlignment="1">
      <alignment vertical="center" wrapText="1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 applyProtection="1">
      <alignment horizontal="left" vertical="center" wrapText="1"/>
      <protection locked="0"/>
    </xf>
    <xf numFmtId="0" fontId="37" fillId="0" borderId="0" xfId="0" applyFont="1" applyAlignment="1" applyProtection="1">
      <alignment horizontal="center" vertical="center" wrapText="1"/>
      <protection locked="0"/>
    </xf>
    <xf numFmtId="43" fontId="37" fillId="0" borderId="0" xfId="49" applyFont="1" applyBorder="1"/>
    <xf numFmtId="165" fontId="37" fillId="0" borderId="0" xfId="0" applyNumberFormat="1" applyFont="1" applyAlignment="1" applyProtection="1">
      <alignment vertical="center" wrapText="1"/>
      <protection locked="0"/>
    </xf>
    <xf numFmtId="14" fontId="13" fillId="0" borderId="0" xfId="0" applyNumberFormat="1" applyFont="1" applyAlignment="1"/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9" builtinId="3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_A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AW Lac - O-C Diagr.</a:t>
            </a:r>
          </a:p>
        </c:rich>
      </c:tx>
      <c:layout>
        <c:manualLayout>
          <c:xMode val="edge"/>
          <c:yMode val="edge"/>
          <c:x val="0.36555360281195082"/>
          <c:y val="3.38461538461538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14235500878734"/>
          <c:y val="0.14769252958613219"/>
          <c:w val="0.79086115992970119"/>
          <c:h val="0.6584625277381727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Active!$F$21:$F$982</c:f>
              <c:numCache>
                <c:formatCode>General</c:formatCode>
                <c:ptCount val="962"/>
                <c:pt idx="0">
                  <c:v>-10466</c:v>
                </c:pt>
                <c:pt idx="1">
                  <c:v>-8894.5</c:v>
                </c:pt>
                <c:pt idx="2">
                  <c:v>-7727</c:v>
                </c:pt>
                <c:pt idx="3">
                  <c:v>-5904</c:v>
                </c:pt>
                <c:pt idx="4">
                  <c:v>-3371</c:v>
                </c:pt>
                <c:pt idx="5">
                  <c:v>-418</c:v>
                </c:pt>
                <c:pt idx="6">
                  <c:v>-58.5</c:v>
                </c:pt>
                <c:pt idx="7">
                  <c:v>-48</c:v>
                </c:pt>
                <c:pt idx="8">
                  <c:v>-41</c:v>
                </c:pt>
                <c:pt idx="9">
                  <c:v>-37.5</c:v>
                </c:pt>
                <c:pt idx="10">
                  <c:v>-20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180.5</c:v>
                </c:pt>
                <c:pt idx="15">
                  <c:v>281</c:v>
                </c:pt>
                <c:pt idx="16">
                  <c:v>322</c:v>
                </c:pt>
                <c:pt idx="17">
                  <c:v>337</c:v>
                </c:pt>
                <c:pt idx="18">
                  <c:v>6058</c:v>
                </c:pt>
                <c:pt idx="19">
                  <c:v>6826.5</c:v>
                </c:pt>
                <c:pt idx="20">
                  <c:v>6837</c:v>
                </c:pt>
                <c:pt idx="21">
                  <c:v>8948</c:v>
                </c:pt>
                <c:pt idx="22">
                  <c:v>9864</c:v>
                </c:pt>
                <c:pt idx="23">
                  <c:v>9871</c:v>
                </c:pt>
                <c:pt idx="24">
                  <c:v>10229</c:v>
                </c:pt>
                <c:pt idx="25">
                  <c:v>10236</c:v>
                </c:pt>
                <c:pt idx="26">
                  <c:v>10565</c:v>
                </c:pt>
                <c:pt idx="27">
                  <c:v>10593</c:v>
                </c:pt>
                <c:pt idx="28">
                  <c:v>10598</c:v>
                </c:pt>
                <c:pt idx="29">
                  <c:v>10599</c:v>
                </c:pt>
                <c:pt idx="30">
                  <c:v>14369</c:v>
                </c:pt>
                <c:pt idx="31">
                  <c:v>14369</c:v>
                </c:pt>
                <c:pt idx="32">
                  <c:v>14697</c:v>
                </c:pt>
                <c:pt idx="33">
                  <c:v>15047</c:v>
                </c:pt>
                <c:pt idx="34">
                  <c:v>15631</c:v>
                </c:pt>
                <c:pt idx="35">
                  <c:v>15659</c:v>
                </c:pt>
                <c:pt idx="36">
                  <c:v>15659</c:v>
                </c:pt>
                <c:pt idx="37">
                  <c:v>16250</c:v>
                </c:pt>
                <c:pt idx="38">
                  <c:v>16277</c:v>
                </c:pt>
                <c:pt idx="39">
                  <c:v>16284</c:v>
                </c:pt>
                <c:pt idx="40">
                  <c:v>16391.5</c:v>
                </c:pt>
                <c:pt idx="41">
                  <c:v>16559</c:v>
                </c:pt>
                <c:pt idx="42">
                  <c:v>16559</c:v>
                </c:pt>
                <c:pt idx="43">
                  <c:v>16574.5</c:v>
                </c:pt>
                <c:pt idx="44">
                  <c:v>16623.5</c:v>
                </c:pt>
                <c:pt idx="45">
                  <c:v>16635</c:v>
                </c:pt>
                <c:pt idx="46">
                  <c:v>16635</c:v>
                </c:pt>
                <c:pt idx="47">
                  <c:v>16669</c:v>
                </c:pt>
                <c:pt idx="48">
                  <c:v>16675</c:v>
                </c:pt>
                <c:pt idx="49">
                  <c:v>16720</c:v>
                </c:pt>
                <c:pt idx="50">
                  <c:v>16791.5</c:v>
                </c:pt>
                <c:pt idx="51">
                  <c:v>16896.5</c:v>
                </c:pt>
                <c:pt idx="52">
                  <c:v>16907</c:v>
                </c:pt>
                <c:pt idx="53">
                  <c:v>16922</c:v>
                </c:pt>
                <c:pt idx="54">
                  <c:v>16955</c:v>
                </c:pt>
                <c:pt idx="55">
                  <c:v>17354</c:v>
                </c:pt>
                <c:pt idx="56">
                  <c:v>17572</c:v>
                </c:pt>
                <c:pt idx="57">
                  <c:v>17627</c:v>
                </c:pt>
                <c:pt idx="58">
                  <c:v>18492.5</c:v>
                </c:pt>
                <c:pt idx="59">
                  <c:v>18496</c:v>
                </c:pt>
                <c:pt idx="60">
                  <c:v>18509</c:v>
                </c:pt>
                <c:pt idx="61">
                  <c:v>18510</c:v>
                </c:pt>
                <c:pt idx="62">
                  <c:v>18510</c:v>
                </c:pt>
                <c:pt idx="63">
                  <c:v>18510</c:v>
                </c:pt>
                <c:pt idx="64">
                  <c:v>18572</c:v>
                </c:pt>
                <c:pt idx="65">
                  <c:v>18572</c:v>
                </c:pt>
                <c:pt idx="66">
                  <c:v>18572</c:v>
                </c:pt>
                <c:pt idx="67">
                  <c:v>19142.5</c:v>
                </c:pt>
                <c:pt idx="68">
                  <c:v>19142.5</c:v>
                </c:pt>
                <c:pt idx="69">
                  <c:v>19195</c:v>
                </c:pt>
                <c:pt idx="70">
                  <c:v>19195</c:v>
                </c:pt>
                <c:pt idx="71">
                  <c:v>19476</c:v>
                </c:pt>
                <c:pt idx="72">
                  <c:v>19532</c:v>
                </c:pt>
                <c:pt idx="73">
                  <c:v>19580</c:v>
                </c:pt>
                <c:pt idx="74">
                  <c:v>19693</c:v>
                </c:pt>
                <c:pt idx="75">
                  <c:v>19797</c:v>
                </c:pt>
                <c:pt idx="76">
                  <c:v>20036</c:v>
                </c:pt>
                <c:pt idx="77">
                  <c:v>20057</c:v>
                </c:pt>
                <c:pt idx="78">
                  <c:v>20365</c:v>
                </c:pt>
                <c:pt idx="79">
                  <c:v>20372</c:v>
                </c:pt>
                <c:pt idx="80">
                  <c:v>20455</c:v>
                </c:pt>
                <c:pt idx="81">
                  <c:v>20708</c:v>
                </c:pt>
                <c:pt idx="82">
                  <c:v>20720</c:v>
                </c:pt>
                <c:pt idx="83">
                  <c:v>20749</c:v>
                </c:pt>
                <c:pt idx="84">
                  <c:v>20833</c:v>
                </c:pt>
                <c:pt idx="85">
                  <c:v>21016</c:v>
                </c:pt>
                <c:pt idx="86">
                  <c:v>21030</c:v>
                </c:pt>
                <c:pt idx="87">
                  <c:v>21113</c:v>
                </c:pt>
                <c:pt idx="88">
                  <c:v>22332</c:v>
                </c:pt>
                <c:pt idx="89">
                  <c:v>22335.5</c:v>
                </c:pt>
                <c:pt idx="90">
                  <c:v>22410</c:v>
                </c:pt>
                <c:pt idx="91">
                  <c:v>22955</c:v>
                </c:pt>
                <c:pt idx="92">
                  <c:v>23062.5</c:v>
                </c:pt>
                <c:pt idx="93">
                  <c:v>23065</c:v>
                </c:pt>
                <c:pt idx="94">
                  <c:v>23110</c:v>
                </c:pt>
                <c:pt idx="95">
                  <c:v>23210.5</c:v>
                </c:pt>
                <c:pt idx="96">
                  <c:v>23299</c:v>
                </c:pt>
                <c:pt idx="97">
                  <c:v>23301.5</c:v>
                </c:pt>
                <c:pt idx="98">
                  <c:v>23362</c:v>
                </c:pt>
                <c:pt idx="99">
                  <c:v>23607</c:v>
                </c:pt>
                <c:pt idx="100">
                  <c:v>23616.5</c:v>
                </c:pt>
                <c:pt idx="101">
                  <c:v>23654</c:v>
                </c:pt>
                <c:pt idx="102">
                  <c:v>23970</c:v>
                </c:pt>
                <c:pt idx="103">
                  <c:v>24201</c:v>
                </c:pt>
                <c:pt idx="104">
                  <c:v>24203</c:v>
                </c:pt>
                <c:pt idx="105">
                  <c:v>24266.5</c:v>
                </c:pt>
                <c:pt idx="106">
                  <c:v>24572</c:v>
                </c:pt>
                <c:pt idx="107">
                  <c:v>24572</c:v>
                </c:pt>
                <c:pt idx="108">
                  <c:v>24572</c:v>
                </c:pt>
                <c:pt idx="109">
                  <c:v>24629</c:v>
                </c:pt>
                <c:pt idx="110">
                  <c:v>24655</c:v>
                </c:pt>
                <c:pt idx="111">
                  <c:v>24859</c:v>
                </c:pt>
                <c:pt idx="112">
                  <c:v>24880</c:v>
                </c:pt>
                <c:pt idx="113">
                  <c:v>24902</c:v>
                </c:pt>
                <c:pt idx="114">
                  <c:v>25211</c:v>
                </c:pt>
                <c:pt idx="115">
                  <c:v>25224</c:v>
                </c:pt>
                <c:pt idx="116">
                  <c:v>25251</c:v>
                </c:pt>
                <c:pt idx="117">
                  <c:v>25489</c:v>
                </c:pt>
                <c:pt idx="118">
                  <c:v>25572</c:v>
                </c:pt>
                <c:pt idx="119">
                  <c:v>26176</c:v>
                </c:pt>
                <c:pt idx="120">
                  <c:v>26430.5</c:v>
                </c:pt>
                <c:pt idx="121">
                  <c:v>26759.5</c:v>
                </c:pt>
                <c:pt idx="122">
                  <c:v>26783</c:v>
                </c:pt>
                <c:pt idx="123">
                  <c:v>26799</c:v>
                </c:pt>
                <c:pt idx="124">
                  <c:v>27071</c:v>
                </c:pt>
                <c:pt idx="125">
                  <c:v>27389.5</c:v>
                </c:pt>
                <c:pt idx="126">
                  <c:v>27389.5</c:v>
                </c:pt>
                <c:pt idx="127">
                  <c:v>27512</c:v>
                </c:pt>
                <c:pt idx="128">
                  <c:v>27528.5</c:v>
                </c:pt>
                <c:pt idx="129">
                  <c:v>27779</c:v>
                </c:pt>
                <c:pt idx="130">
                  <c:v>28067</c:v>
                </c:pt>
                <c:pt idx="131">
                  <c:v>28389</c:v>
                </c:pt>
                <c:pt idx="132">
                  <c:v>28639</c:v>
                </c:pt>
                <c:pt idx="133">
                  <c:v>28731</c:v>
                </c:pt>
                <c:pt idx="134">
                  <c:v>28733.5</c:v>
                </c:pt>
                <c:pt idx="135">
                  <c:v>28736</c:v>
                </c:pt>
                <c:pt idx="136">
                  <c:v>28765</c:v>
                </c:pt>
                <c:pt idx="137">
                  <c:v>28933</c:v>
                </c:pt>
                <c:pt idx="138">
                  <c:v>29032</c:v>
                </c:pt>
                <c:pt idx="139">
                  <c:v>29079</c:v>
                </c:pt>
              </c:numCache>
            </c:numRef>
          </c:xVal>
          <c:yVal>
            <c:numRef>
              <c:f>Active!$H$21:$H$982</c:f>
              <c:numCache>
                <c:formatCode>General</c:formatCode>
                <c:ptCount val="962"/>
                <c:pt idx="0">
                  <c:v>4.0067999980237801E-3</c:v>
                </c:pt>
                <c:pt idx="1">
                  <c:v>4.5546099998318823E-2</c:v>
                </c:pt>
                <c:pt idx="2">
                  <c:v>1.8404599995847093E-2</c:v>
                </c:pt>
                <c:pt idx="3">
                  <c:v>-2.1780800001579337E-2</c:v>
                </c:pt>
                <c:pt idx="4">
                  <c:v>1.5675799997552531E-2</c:v>
                </c:pt>
                <c:pt idx="5">
                  <c:v>-3.5783600003924221E-2</c:v>
                </c:pt>
                <c:pt idx="6">
                  <c:v>1.1713299998518778E-2</c:v>
                </c:pt>
                <c:pt idx="11">
                  <c:v>-2.0000000004074536E-3</c:v>
                </c:pt>
                <c:pt idx="12">
                  <c:v>0</c:v>
                </c:pt>
                <c:pt idx="13">
                  <c:v>1.299999999901047E-2</c:v>
                </c:pt>
                <c:pt idx="14">
                  <c:v>-4.3889000007766299E-3</c:v>
                </c:pt>
                <c:pt idx="15">
                  <c:v>-1.7938000019057654E-3</c:v>
                </c:pt>
                <c:pt idx="16">
                  <c:v>1.8364399998972658E-2</c:v>
                </c:pt>
                <c:pt idx="17">
                  <c:v>-1.2382600001728861E-2</c:v>
                </c:pt>
                <c:pt idx="18">
                  <c:v>-8.8400003733113408E-5</c:v>
                </c:pt>
                <c:pt idx="19">
                  <c:v>2.2840300000098068E-2</c:v>
                </c:pt>
                <c:pt idx="20">
                  <c:v>1.6917399996600579E-2</c:v>
                </c:pt>
                <c:pt idx="34">
                  <c:v>6.4876199998252559E-2</c:v>
                </c:pt>
                <c:pt idx="36">
                  <c:v>6.6181800000777002E-2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14-4AF7-B791-BE720C18A179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Active!$D$22:$D$39</c:f>
                <c:numCache>
                  <c:formatCode>General</c:formatCod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</c:numCache>
              </c:numRef>
            </c:plus>
            <c:minus>
              <c:numLit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2.2000000000000001E-3</c:v>
                </c:pt>
              </c:numLit>
            </c:minus>
            <c:spPr>
              <a:ln w="12700">
                <a:solidFill>
                  <a:srgbClr val="003300"/>
                </a:solidFill>
                <a:prstDash val="solid"/>
              </a:ln>
            </c:spPr>
          </c:errBars>
          <c:xVal>
            <c:numRef>
              <c:f>Active!$F$21:$F$982</c:f>
              <c:numCache>
                <c:formatCode>General</c:formatCode>
                <c:ptCount val="962"/>
                <c:pt idx="0">
                  <c:v>-10466</c:v>
                </c:pt>
                <c:pt idx="1">
                  <c:v>-8894.5</c:v>
                </c:pt>
                <c:pt idx="2">
                  <c:v>-7727</c:v>
                </c:pt>
                <c:pt idx="3">
                  <c:v>-5904</c:v>
                </c:pt>
                <c:pt idx="4">
                  <c:v>-3371</c:v>
                </c:pt>
                <c:pt idx="5">
                  <c:v>-418</c:v>
                </c:pt>
                <c:pt idx="6">
                  <c:v>-58.5</c:v>
                </c:pt>
                <c:pt idx="7">
                  <c:v>-48</c:v>
                </c:pt>
                <c:pt idx="8">
                  <c:v>-41</c:v>
                </c:pt>
                <c:pt idx="9">
                  <c:v>-37.5</c:v>
                </c:pt>
                <c:pt idx="10">
                  <c:v>-20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180.5</c:v>
                </c:pt>
                <c:pt idx="15">
                  <c:v>281</c:v>
                </c:pt>
                <c:pt idx="16">
                  <c:v>322</c:v>
                </c:pt>
                <c:pt idx="17">
                  <c:v>337</c:v>
                </c:pt>
                <c:pt idx="18">
                  <c:v>6058</c:v>
                </c:pt>
                <c:pt idx="19">
                  <c:v>6826.5</c:v>
                </c:pt>
                <c:pt idx="20">
                  <c:v>6837</c:v>
                </c:pt>
                <c:pt idx="21">
                  <c:v>8948</c:v>
                </c:pt>
                <c:pt idx="22">
                  <c:v>9864</c:v>
                </c:pt>
                <c:pt idx="23">
                  <c:v>9871</c:v>
                </c:pt>
                <c:pt idx="24">
                  <c:v>10229</c:v>
                </c:pt>
                <c:pt idx="25">
                  <c:v>10236</c:v>
                </c:pt>
                <c:pt idx="26">
                  <c:v>10565</c:v>
                </c:pt>
                <c:pt idx="27">
                  <c:v>10593</c:v>
                </c:pt>
                <c:pt idx="28">
                  <c:v>10598</c:v>
                </c:pt>
                <c:pt idx="29">
                  <c:v>10599</c:v>
                </c:pt>
                <c:pt idx="30">
                  <c:v>14369</c:v>
                </c:pt>
                <c:pt idx="31">
                  <c:v>14369</c:v>
                </c:pt>
                <c:pt idx="32">
                  <c:v>14697</c:v>
                </c:pt>
                <c:pt idx="33">
                  <c:v>15047</c:v>
                </c:pt>
                <c:pt idx="34">
                  <c:v>15631</c:v>
                </c:pt>
                <c:pt idx="35">
                  <c:v>15659</c:v>
                </c:pt>
                <c:pt idx="36">
                  <c:v>15659</c:v>
                </c:pt>
                <c:pt idx="37">
                  <c:v>16250</c:v>
                </c:pt>
                <c:pt idx="38">
                  <c:v>16277</c:v>
                </c:pt>
                <c:pt idx="39">
                  <c:v>16284</c:v>
                </c:pt>
                <c:pt idx="40">
                  <c:v>16391.5</c:v>
                </c:pt>
                <c:pt idx="41">
                  <c:v>16559</c:v>
                </c:pt>
                <c:pt idx="42">
                  <c:v>16559</c:v>
                </c:pt>
                <c:pt idx="43">
                  <c:v>16574.5</c:v>
                </c:pt>
                <c:pt idx="44">
                  <c:v>16623.5</c:v>
                </c:pt>
                <c:pt idx="45">
                  <c:v>16635</c:v>
                </c:pt>
                <c:pt idx="46">
                  <c:v>16635</c:v>
                </c:pt>
                <c:pt idx="47">
                  <c:v>16669</c:v>
                </c:pt>
                <c:pt idx="48">
                  <c:v>16675</c:v>
                </c:pt>
                <c:pt idx="49">
                  <c:v>16720</c:v>
                </c:pt>
                <c:pt idx="50">
                  <c:v>16791.5</c:v>
                </c:pt>
                <c:pt idx="51">
                  <c:v>16896.5</c:v>
                </c:pt>
                <c:pt idx="52">
                  <c:v>16907</c:v>
                </c:pt>
                <c:pt idx="53">
                  <c:v>16922</c:v>
                </c:pt>
                <c:pt idx="54">
                  <c:v>16955</c:v>
                </c:pt>
                <c:pt idx="55">
                  <c:v>17354</c:v>
                </c:pt>
                <c:pt idx="56">
                  <c:v>17572</c:v>
                </c:pt>
                <c:pt idx="57">
                  <c:v>17627</c:v>
                </c:pt>
                <c:pt idx="58">
                  <c:v>18492.5</c:v>
                </c:pt>
                <c:pt idx="59">
                  <c:v>18496</c:v>
                </c:pt>
                <c:pt idx="60">
                  <c:v>18509</c:v>
                </c:pt>
                <c:pt idx="61">
                  <c:v>18510</c:v>
                </c:pt>
                <c:pt idx="62">
                  <c:v>18510</c:v>
                </c:pt>
                <c:pt idx="63">
                  <c:v>18510</c:v>
                </c:pt>
                <c:pt idx="64">
                  <c:v>18572</c:v>
                </c:pt>
                <c:pt idx="65">
                  <c:v>18572</c:v>
                </c:pt>
                <c:pt idx="66">
                  <c:v>18572</c:v>
                </c:pt>
                <c:pt idx="67">
                  <c:v>19142.5</c:v>
                </c:pt>
                <c:pt idx="68">
                  <c:v>19142.5</c:v>
                </c:pt>
                <c:pt idx="69">
                  <c:v>19195</c:v>
                </c:pt>
                <c:pt idx="70">
                  <c:v>19195</c:v>
                </c:pt>
                <c:pt idx="71">
                  <c:v>19476</c:v>
                </c:pt>
                <c:pt idx="72">
                  <c:v>19532</c:v>
                </c:pt>
                <c:pt idx="73">
                  <c:v>19580</c:v>
                </c:pt>
                <c:pt idx="74">
                  <c:v>19693</c:v>
                </c:pt>
                <c:pt idx="75">
                  <c:v>19797</c:v>
                </c:pt>
                <c:pt idx="76">
                  <c:v>20036</c:v>
                </c:pt>
                <c:pt idx="77">
                  <c:v>20057</c:v>
                </c:pt>
                <c:pt idx="78">
                  <c:v>20365</c:v>
                </c:pt>
                <c:pt idx="79">
                  <c:v>20372</c:v>
                </c:pt>
                <c:pt idx="80">
                  <c:v>20455</c:v>
                </c:pt>
                <c:pt idx="81">
                  <c:v>20708</c:v>
                </c:pt>
                <c:pt idx="82">
                  <c:v>20720</c:v>
                </c:pt>
                <c:pt idx="83">
                  <c:v>20749</c:v>
                </c:pt>
                <c:pt idx="84">
                  <c:v>20833</c:v>
                </c:pt>
                <c:pt idx="85">
                  <c:v>21016</c:v>
                </c:pt>
                <c:pt idx="86">
                  <c:v>21030</c:v>
                </c:pt>
                <c:pt idx="87">
                  <c:v>21113</c:v>
                </c:pt>
                <c:pt idx="88">
                  <c:v>22332</c:v>
                </c:pt>
                <c:pt idx="89">
                  <c:v>22335.5</c:v>
                </c:pt>
                <c:pt idx="90">
                  <c:v>22410</c:v>
                </c:pt>
                <c:pt idx="91">
                  <c:v>22955</c:v>
                </c:pt>
                <c:pt idx="92">
                  <c:v>23062.5</c:v>
                </c:pt>
                <c:pt idx="93">
                  <c:v>23065</c:v>
                </c:pt>
                <c:pt idx="94">
                  <c:v>23110</c:v>
                </c:pt>
                <c:pt idx="95">
                  <c:v>23210.5</c:v>
                </c:pt>
                <c:pt idx="96">
                  <c:v>23299</c:v>
                </c:pt>
                <c:pt idx="97">
                  <c:v>23301.5</c:v>
                </c:pt>
                <c:pt idx="98">
                  <c:v>23362</c:v>
                </c:pt>
                <c:pt idx="99">
                  <c:v>23607</c:v>
                </c:pt>
                <c:pt idx="100">
                  <c:v>23616.5</c:v>
                </c:pt>
                <c:pt idx="101">
                  <c:v>23654</c:v>
                </c:pt>
                <c:pt idx="102">
                  <c:v>23970</c:v>
                </c:pt>
                <c:pt idx="103">
                  <c:v>24201</c:v>
                </c:pt>
                <c:pt idx="104">
                  <c:v>24203</c:v>
                </c:pt>
                <c:pt idx="105">
                  <c:v>24266.5</c:v>
                </c:pt>
                <c:pt idx="106">
                  <c:v>24572</c:v>
                </c:pt>
                <c:pt idx="107">
                  <c:v>24572</c:v>
                </c:pt>
                <c:pt idx="108">
                  <c:v>24572</c:v>
                </c:pt>
                <c:pt idx="109">
                  <c:v>24629</c:v>
                </c:pt>
                <c:pt idx="110">
                  <c:v>24655</c:v>
                </c:pt>
                <c:pt idx="111">
                  <c:v>24859</c:v>
                </c:pt>
                <c:pt idx="112">
                  <c:v>24880</c:v>
                </c:pt>
                <c:pt idx="113">
                  <c:v>24902</c:v>
                </c:pt>
                <c:pt idx="114">
                  <c:v>25211</c:v>
                </c:pt>
                <c:pt idx="115">
                  <c:v>25224</c:v>
                </c:pt>
                <c:pt idx="116">
                  <c:v>25251</c:v>
                </c:pt>
                <c:pt idx="117">
                  <c:v>25489</c:v>
                </c:pt>
                <c:pt idx="118">
                  <c:v>25572</c:v>
                </c:pt>
                <c:pt idx="119">
                  <c:v>26176</c:v>
                </c:pt>
                <c:pt idx="120">
                  <c:v>26430.5</c:v>
                </c:pt>
                <c:pt idx="121">
                  <c:v>26759.5</c:v>
                </c:pt>
                <c:pt idx="122">
                  <c:v>26783</c:v>
                </c:pt>
                <c:pt idx="123">
                  <c:v>26799</c:v>
                </c:pt>
                <c:pt idx="124">
                  <c:v>27071</c:v>
                </c:pt>
                <c:pt idx="125">
                  <c:v>27389.5</c:v>
                </c:pt>
                <c:pt idx="126">
                  <c:v>27389.5</c:v>
                </c:pt>
                <c:pt idx="127">
                  <c:v>27512</c:v>
                </c:pt>
                <c:pt idx="128">
                  <c:v>27528.5</c:v>
                </c:pt>
                <c:pt idx="129">
                  <c:v>27779</c:v>
                </c:pt>
                <c:pt idx="130">
                  <c:v>28067</c:v>
                </c:pt>
                <c:pt idx="131">
                  <c:v>28389</c:v>
                </c:pt>
                <c:pt idx="132">
                  <c:v>28639</c:v>
                </c:pt>
                <c:pt idx="133">
                  <c:v>28731</c:v>
                </c:pt>
                <c:pt idx="134">
                  <c:v>28733.5</c:v>
                </c:pt>
                <c:pt idx="135">
                  <c:v>28736</c:v>
                </c:pt>
                <c:pt idx="136">
                  <c:v>28765</c:v>
                </c:pt>
                <c:pt idx="137">
                  <c:v>28933</c:v>
                </c:pt>
                <c:pt idx="138">
                  <c:v>29032</c:v>
                </c:pt>
                <c:pt idx="139">
                  <c:v>29079</c:v>
                </c:pt>
              </c:numCache>
            </c:numRef>
          </c:xVal>
          <c:yVal>
            <c:numRef>
              <c:f>Active!$I$21:$I$982</c:f>
              <c:numCache>
                <c:formatCode>General</c:formatCode>
                <c:ptCount val="962"/>
                <c:pt idx="7">
                  <c:v>1.0790399999677902E-2</c:v>
                </c:pt>
                <c:pt idx="8">
                  <c:v>-1.815820000047097E-2</c:v>
                </c:pt>
                <c:pt idx="9">
                  <c:v>1.5867499998421408E-2</c:v>
                </c:pt>
                <c:pt idx="10">
                  <c:v>4.9959999960265122E-3</c:v>
                </c:pt>
                <c:pt idx="21">
                  <c:v>-7.1010400002705865E-2</c:v>
                </c:pt>
                <c:pt idx="22">
                  <c:v>5.7572799996705726E-2</c:v>
                </c:pt>
                <c:pt idx="23">
                  <c:v>6.9624199997633696E-2</c:v>
                </c:pt>
                <c:pt idx="24">
                  <c:v>-2.7604200004134327E-2</c:v>
                </c:pt>
                <c:pt idx="25">
                  <c:v>-1.4552800006640609E-2</c:v>
                </c:pt>
                <c:pt idx="26">
                  <c:v>-6.21370000008028E-2</c:v>
                </c:pt>
                <c:pt idx="27">
                  <c:v>-3.3931400001165457E-2</c:v>
                </c:pt>
                <c:pt idx="28">
                  <c:v>9.1819599991140421E-2</c:v>
                </c:pt>
                <c:pt idx="29">
                  <c:v>3.2969799998681992E-2</c:v>
                </c:pt>
                <c:pt idx="30">
                  <c:v>3.722379999817349E-2</c:v>
                </c:pt>
                <c:pt idx="31">
                  <c:v>4.1223799998988397E-2</c:v>
                </c:pt>
                <c:pt idx="32">
                  <c:v>4.5489399999496527E-2</c:v>
                </c:pt>
                <c:pt idx="33">
                  <c:v>5.1059399993391708E-2</c:v>
                </c:pt>
                <c:pt idx="37">
                  <c:v>6.0749999996914994E-2</c:v>
                </c:pt>
                <c:pt idx="38">
                  <c:v>5.7805399999779183E-2</c:v>
                </c:pt>
                <c:pt idx="39">
                  <c:v>1.4856799993140157E-2</c:v>
                </c:pt>
                <c:pt idx="40">
                  <c:v>8.9503299997886643E-2</c:v>
                </c:pt>
                <c:pt idx="43">
                  <c:v>6.49898999981815E-2</c:v>
                </c:pt>
                <c:pt idx="44">
                  <c:v>9.2349700003978796E-2</c:v>
                </c:pt>
                <c:pt idx="47">
                  <c:v>7.268379999732133E-2</c:v>
                </c:pt>
                <c:pt idx="48">
                  <c:v>7.6585000002523884E-2</c:v>
                </c:pt>
                <c:pt idx="50">
                  <c:v>8.5583299995050766E-2</c:v>
                </c:pt>
                <c:pt idx="51">
                  <c:v>5.9354299999540672E-2</c:v>
                </c:pt>
                <c:pt idx="52">
                  <c:v>9.7431399997731205E-2</c:v>
                </c:pt>
                <c:pt idx="54">
                  <c:v>7.5640999995812308E-2</c:v>
                </c:pt>
                <c:pt idx="55">
                  <c:v>5.0570799998240545E-2</c:v>
                </c:pt>
                <c:pt idx="56">
                  <c:v>8.9314400000148453E-2</c:v>
                </c:pt>
                <c:pt idx="57">
                  <c:v>9.0575399997760542E-2</c:v>
                </c:pt>
                <c:pt idx="58">
                  <c:v>8.7073499998950865E-2</c:v>
                </c:pt>
                <c:pt idx="59">
                  <c:v>6.9099199994525407E-2</c:v>
                </c:pt>
                <c:pt idx="72">
                  <c:v>3.7063999989186414E-3</c:v>
                </c:pt>
                <c:pt idx="73">
                  <c:v>0.10291599999618484</c:v>
                </c:pt>
                <c:pt idx="75">
                  <c:v>0.11850940000294941</c:v>
                </c:pt>
                <c:pt idx="76">
                  <c:v>9.3407199994544499E-2</c:v>
                </c:pt>
                <c:pt idx="77">
                  <c:v>0.10756140000012238</c:v>
                </c:pt>
                <c:pt idx="78">
                  <c:v>8.9822999994794372E-2</c:v>
                </c:pt>
                <c:pt idx="79">
                  <c:v>9.5874399994499981E-2</c:v>
                </c:pt>
                <c:pt idx="80">
                  <c:v>0.11934099999780301</c:v>
                </c:pt>
                <c:pt idx="81">
                  <c:v>0.12234159999934491</c:v>
                </c:pt>
                <c:pt idx="82">
                  <c:v>0.10314400000061141</c:v>
                </c:pt>
                <c:pt idx="83">
                  <c:v>0.12249979999614879</c:v>
                </c:pt>
                <c:pt idx="84">
                  <c:v>0.1261166000040248</c:v>
                </c:pt>
                <c:pt idx="85">
                  <c:v>0.13960320000478532</c:v>
                </c:pt>
                <c:pt idx="86">
                  <c:v>0.12170599999808474</c:v>
                </c:pt>
                <c:pt idx="87">
                  <c:v>0.13717259999975795</c:v>
                </c:pt>
                <c:pt idx="90">
                  <c:v>0.13638199999695644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D14-4AF7-B791-BE720C18A179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Active!$D$21:$D$39</c:f>
                <c:numCache>
                  <c:formatCode>General</c:formatCode>
                  <c:ptCount val="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plus>
            <c:minus>
              <c:numRef>
                <c:f>Active!$D$21:$D$39</c:f>
                <c:numCache>
                  <c:formatCode>General</c:formatCode>
                  <c:ptCount val="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Active!$F$21:$F$982</c:f>
              <c:numCache>
                <c:formatCode>General</c:formatCode>
                <c:ptCount val="962"/>
                <c:pt idx="0">
                  <c:v>-10466</c:v>
                </c:pt>
                <c:pt idx="1">
                  <c:v>-8894.5</c:v>
                </c:pt>
                <c:pt idx="2">
                  <c:v>-7727</c:v>
                </c:pt>
                <c:pt idx="3">
                  <c:v>-5904</c:v>
                </c:pt>
                <c:pt idx="4">
                  <c:v>-3371</c:v>
                </c:pt>
                <c:pt idx="5">
                  <c:v>-418</c:v>
                </c:pt>
                <c:pt idx="6">
                  <c:v>-58.5</c:v>
                </c:pt>
                <c:pt idx="7">
                  <c:v>-48</c:v>
                </c:pt>
                <c:pt idx="8">
                  <c:v>-41</c:v>
                </c:pt>
                <c:pt idx="9">
                  <c:v>-37.5</c:v>
                </c:pt>
                <c:pt idx="10">
                  <c:v>-20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180.5</c:v>
                </c:pt>
                <c:pt idx="15">
                  <c:v>281</c:v>
                </c:pt>
                <c:pt idx="16">
                  <c:v>322</c:v>
                </c:pt>
                <c:pt idx="17">
                  <c:v>337</c:v>
                </c:pt>
                <c:pt idx="18">
                  <c:v>6058</c:v>
                </c:pt>
                <c:pt idx="19">
                  <c:v>6826.5</c:v>
                </c:pt>
                <c:pt idx="20">
                  <c:v>6837</c:v>
                </c:pt>
                <c:pt idx="21">
                  <c:v>8948</c:v>
                </c:pt>
                <c:pt idx="22">
                  <c:v>9864</c:v>
                </c:pt>
                <c:pt idx="23">
                  <c:v>9871</c:v>
                </c:pt>
                <c:pt idx="24">
                  <c:v>10229</c:v>
                </c:pt>
                <c:pt idx="25">
                  <c:v>10236</c:v>
                </c:pt>
                <c:pt idx="26">
                  <c:v>10565</c:v>
                </c:pt>
                <c:pt idx="27">
                  <c:v>10593</c:v>
                </c:pt>
                <c:pt idx="28">
                  <c:v>10598</c:v>
                </c:pt>
                <c:pt idx="29">
                  <c:v>10599</c:v>
                </c:pt>
                <c:pt idx="30">
                  <c:v>14369</c:v>
                </c:pt>
                <c:pt idx="31">
                  <c:v>14369</c:v>
                </c:pt>
                <c:pt idx="32">
                  <c:v>14697</c:v>
                </c:pt>
                <c:pt idx="33">
                  <c:v>15047</c:v>
                </c:pt>
                <c:pt idx="34">
                  <c:v>15631</c:v>
                </c:pt>
                <c:pt idx="35">
                  <c:v>15659</c:v>
                </c:pt>
                <c:pt idx="36">
                  <c:v>15659</c:v>
                </c:pt>
                <c:pt idx="37">
                  <c:v>16250</c:v>
                </c:pt>
                <c:pt idx="38">
                  <c:v>16277</c:v>
                </c:pt>
                <c:pt idx="39">
                  <c:v>16284</c:v>
                </c:pt>
                <c:pt idx="40">
                  <c:v>16391.5</c:v>
                </c:pt>
                <c:pt idx="41">
                  <c:v>16559</c:v>
                </c:pt>
                <c:pt idx="42">
                  <c:v>16559</c:v>
                </c:pt>
                <c:pt idx="43">
                  <c:v>16574.5</c:v>
                </c:pt>
                <c:pt idx="44">
                  <c:v>16623.5</c:v>
                </c:pt>
                <c:pt idx="45">
                  <c:v>16635</c:v>
                </c:pt>
                <c:pt idx="46">
                  <c:v>16635</c:v>
                </c:pt>
                <c:pt idx="47">
                  <c:v>16669</c:v>
                </c:pt>
                <c:pt idx="48">
                  <c:v>16675</c:v>
                </c:pt>
                <c:pt idx="49">
                  <c:v>16720</c:v>
                </c:pt>
                <c:pt idx="50">
                  <c:v>16791.5</c:v>
                </c:pt>
                <c:pt idx="51">
                  <c:v>16896.5</c:v>
                </c:pt>
                <c:pt idx="52">
                  <c:v>16907</c:v>
                </c:pt>
                <c:pt idx="53">
                  <c:v>16922</c:v>
                </c:pt>
                <c:pt idx="54">
                  <c:v>16955</c:v>
                </c:pt>
                <c:pt idx="55">
                  <c:v>17354</c:v>
                </c:pt>
                <c:pt idx="56">
                  <c:v>17572</c:v>
                </c:pt>
                <c:pt idx="57">
                  <c:v>17627</c:v>
                </c:pt>
                <c:pt idx="58">
                  <c:v>18492.5</c:v>
                </c:pt>
                <c:pt idx="59">
                  <c:v>18496</c:v>
                </c:pt>
                <c:pt idx="60">
                  <c:v>18509</c:v>
                </c:pt>
                <c:pt idx="61">
                  <c:v>18510</c:v>
                </c:pt>
                <c:pt idx="62">
                  <c:v>18510</c:v>
                </c:pt>
                <c:pt idx="63">
                  <c:v>18510</c:v>
                </c:pt>
                <c:pt idx="64">
                  <c:v>18572</c:v>
                </c:pt>
                <c:pt idx="65">
                  <c:v>18572</c:v>
                </c:pt>
                <c:pt idx="66">
                  <c:v>18572</c:v>
                </c:pt>
                <c:pt idx="67">
                  <c:v>19142.5</c:v>
                </c:pt>
                <c:pt idx="68">
                  <c:v>19142.5</c:v>
                </c:pt>
                <c:pt idx="69">
                  <c:v>19195</c:v>
                </c:pt>
                <c:pt idx="70">
                  <c:v>19195</c:v>
                </c:pt>
                <c:pt idx="71">
                  <c:v>19476</c:v>
                </c:pt>
                <c:pt idx="72">
                  <c:v>19532</c:v>
                </c:pt>
                <c:pt idx="73">
                  <c:v>19580</c:v>
                </c:pt>
                <c:pt idx="74">
                  <c:v>19693</c:v>
                </c:pt>
                <c:pt idx="75">
                  <c:v>19797</c:v>
                </c:pt>
                <c:pt idx="76">
                  <c:v>20036</c:v>
                </c:pt>
                <c:pt idx="77">
                  <c:v>20057</c:v>
                </c:pt>
                <c:pt idx="78">
                  <c:v>20365</c:v>
                </c:pt>
                <c:pt idx="79">
                  <c:v>20372</c:v>
                </c:pt>
                <c:pt idx="80">
                  <c:v>20455</c:v>
                </c:pt>
                <c:pt idx="81">
                  <c:v>20708</c:v>
                </c:pt>
                <c:pt idx="82">
                  <c:v>20720</c:v>
                </c:pt>
                <c:pt idx="83">
                  <c:v>20749</c:v>
                </c:pt>
                <c:pt idx="84">
                  <c:v>20833</c:v>
                </c:pt>
                <c:pt idx="85">
                  <c:v>21016</c:v>
                </c:pt>
                <c:pt idx="86">
                  <c:v>21030</c:v>
                </c:pt>
                <c:pt idx="87">
                  <c:v>21113</c:v>
                </c:pt>
                <c:pt idx="88">
                  <c:v>22332</c:v>
                </c:pt>
                <c:pt idx="89">
                  <c:v>22335.5</c:v>
                </c:pt>
                <c:pt idx="90">
                  <c:v>22410</c:v>
                </c:pt>
                <c:pt idx="91">
                  <c:v>22955</c:v>
                </c:pt>
                <c:pt idx="92">
                  <c:v>23062.5</c:v>
                </c:pt>
                <c:pt idx="93">
                  <c:v>23065</c:v>
                </c:pt>
                <c:pt idx="94">
                  <c:v>23110</c:v>
                </c:pt>
                <c:pt idx="95">
                  <c:v>23210.5</c:v>
                </c:pt>
                <c:pt idx="96">
                  <c:v>23299</c:v>
                </c:pt>
                <c:pt idx="97">
                  <c:v>23301.5</c:v>
                </c:pt>
                <c:pt idx="98">
                  <c:v>23362</c:v>
                </c:pt>
                <c:pt idx="99">
                  <c:v>23607</c:v>
                </c:pt>
                <c:pt idx="100">
                  <c:v>23616.5</c:v>
                </c:pt>
                <c:pt idx="101">
                  <c:v>23654</c:v>
                </c:pt>
                <c:pt idx="102">
                  <c:v>23970</c:v>
                </c:pt>
                <c:pt idx="103">
                  <c:v>24201</c:v>
                </c:pt>
                <c:pt idx="104">
                  <c:v>24203</c:v>
                </c:pt>
                <c:pt idx="105">
                  <c:v>24266.5</c:v>
                </c:pt>
                <c:pt idx="106">
                  <c:v>24572</c:v>
                </c:pt>
                <c:pt idx="107">
                  <c:v>24572</c:v>
                </c:pt>
                <c:pt idx="108">
                  <c:v>24572</c:v>
                </c:pt>
                <c:pt idx="109">
                  <c:v>24629</c:v>
                </c:pt>
                <c:pt idx="110">
                  <c:v>24655</c:v>
                </c:pt>
                <c:pt idx="111">
                  <c:v>24859</c:v>
                </c:pt>
                <c:pt idx="112">
                  <c:v>24880</c:v>
                </c:pt>
                <c:pt idx="113">
                  <c:v>24902</c:v>
                </c:pt>
                <c:pt idx="114">
                  <c:v>25211</c:v>
                </c:pt>
                <c:pt idx="115">
                  <c:v>25224</c:v>
                </c:pt>
                <c:pt idx="116">
                  <c:v>25251</c:v>
                </c:pt>
                <c:pt idx="117">
                  <c:v>25489</c:v>
                </c:pt>
                <c:pt idx="118">
                  <c:v>25572</c:v>
                </c:pt>
                <c:pt idx="119">
                  <c:v>26176</c:v>
                </c:pt>
                <c:pt idx="120">
                  <c:v>26430.5</c:v>
                </c:pt>
                <c:pt idx="121">
                  <c:v>26759.5</c:v>
                </c:pt>
                <c:pt idx="122">
                  <c:v>26783</c:v>
                </c:pt>
                <c:pt idx="123">
                  <c:v>26799</c:v>
                </c:pt>
                <c:pt idx="124">
                  <c:v>27071</c:v>
                </c:pt>
                <c:pt idx="125">
                  <c:v>27389.5</c:v>
                </c:pt>
                <c:pt idx="126">
                  <c:v>27389.5</c:v>
                </c:pt>
                <c:pt idx="127">
                  <c:v>27512</c:v>
                </c:pt>
                <c:pt idx="128">
                  <c:v>27528.5</c:v>
                </c:pt>
                <c:pt idx="129">
                  <c:v>27779</c:v>
                </c:pt>
                <c:pt idx="130">
                  <c:v>28067</c:v>
                </c:pt>
                <c:pt idx="131">
                  <c:v>28389</c:v>
                </c:pt>
                <c:pt idx="132">
                  <c:v>28639</c:v>
                </c:pt>
                <c:pt idx="133">
                  <c:v>28731</c:v>
                </c:pt>
                <c:pt idx="134">
                  <c:v>28733.5</c:v>
                </c:pt>
                <c:pt idx="135">
                  <c:v>28736</c:v>
                </c:pt>
                <c:pt idx="136">
                  <c:v>28765</c:v>
                </c:pt>
                <c:pt idx="137">
                  <c:v>28933</c:v>
                </c:pt>
                <c:pt idx="138">
                  <c:v>29032</c:v>
                </c:pt>
                <c:pt idx="139">
                  <c:v>29079</c:v>
                </c:pt>
              </c:numCache>
            </c:numRef>
          </c:xVal>
          <c:yVal>
            <c:numRef>
              <c:f>Active!$J$21:$J$982</c:f>
              <c:numCache>
                <c:formatCode>General</c:formatCode>
                <c:ptCount val="962"/>
                <c:pt idx="41">
                  <c:v>7.3161799999070354E-2</c:v>
                </c:pt>
                <c:pt idx="45">
                  <c:v>7.3576999995566439E-2</c:v>
                </c:pt>
                <c:pt idx="49">
                  <c:v>-6.705599999986589E-2</c:v>
                </c:pt>
                <c:pt idx="60">
                  <c:v>9.5051799995417241E-2</c:v>
                </c:pt>
                <c:pt idx="71">
                  <c:v>0.10479520000080811</c:v>
                </c:pt>
                <c:pt idx="74">
                  <c:v>0.10888859999977285</c:v>
                </c:pt>
                <c:pt idx="89">
                  <c:v>0.13979210000252351</c:v>
                </c:pt>
                <c:pt idx="91">
                  <c:v>0.14644099999713944</c:v>
                </c:pt>
                <c:pt idx="92">
                  <c:v>0.15828749999491265</c:v>
                </c:pt>
                <c:pt idx="95">
                  <c:v>0.15151709999918239</c:v>
                </c:pt>
                <c:pt idx="97">
                  <c:v>0.15488529999129241</c:v>
                </c:pt>
                <c:pt idx="100">
                  <c:v>0.15899830000125803</c:v>
                </c:pt>
                <c:pt idx="101">
                  <c:v>0.15483079999830807</c:v>
                </c:pt>
                <c:pt idx="102">
                  <c:v>0.16329400000540772</c:v>
                </c:pt>
                <c:pt idx="103">
                  <c:v>0.16639020000002347</c:v>
                </c:pt>
                <c:pt idx="110">
                  <c:v>0.17368100000021514</c:v>
                </c:pt>
                <c:pt idx="116">
                  <c:v>0.18070019999868236</c:v>
                </c:pt>
                <c:pt idx="117">
                  <c:v>0.18464779999339953</c:v>
                </c:pt>
                <c:pt idx="120">
                  <c:v>0.1902611000041361</c:v>
                </c:pt>
                <c:pt idx="121">
                  <c:v>0.20477690000552684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D14-4AF7-B791-BE720C18A179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Active!$D$21:$D$86</c:f>
                <c:numCache>
                  <c:formatCode>General</c:formatCode>
                  <c:ptCount val="6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9">
                    <c:v>0</c:v>
                  </c:pt>
                  <c:pt idx="58">
                    <c:v>0</c:v>
                  </c:pt>
                  <c:pt idx="59">
                    <c:v>0</c:v>
                  </c:pt>
                  <c:pt idx="62">
                    <c:v>0</c:v>
                  </c:pt>
                  <c:pt idx="65">
                    <c:v>0</c:v>
                  </c:pt>
                </c:numCache>
              </c:numRef>
            </c:plus>
            <c:minus>
              <c:numRef>
                <c:f>Active!$D$21:$D$86</c:f>
                <c:numCache>
                  <c:formatCode>General</c:formatCode>
                  <c:ptCount val="6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9">
                    <c:v>0</c:v>
                  </c:pt>
                  <c:pt idx="58">
                    <c:v>0</c:v>
                  </c:pt>
                  <c:pt idx="59">
                    <c:v>0</c:v>
                  </c:pt>
                  <c:pt idx="62">
                    <c:v>0</c:v>
                  </c:pt>
                  <c:pt idx="65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Active!$F$21:$F$982</c:f>
              <c:numCache>
                <c:formatCode>General</c:formatCode>
                <c:ptCount val="962"/>
                <c:pt idx="0">
                  <c:v>-10466</c:v>
                </c:pt>
                <c:pt idx="1">
                  <c:v>-8894.5</c:v>
                </c:pt>
                <c:pt idx="2">
                  <c:v>-7727</c:v>
                </c:pt>
                <c:pt idx="3">
                  <c:v>-5904</c:v>
                </c:pt>
                <c:pt idx="4">
                  <c:v>-3371</c:v>
                </c:pt>
                <c:pt idx="5">
                  <c:v>-418</c:v>
                </c:pt>
                <c:pt idx="6">
                  <c:v>-58.5</c:v>
                </c:pt>
                <c:pt idx="7">
                  <c:v>-48</c:v>
                </c:pt>
                <c:pt idx="8">
                  <c:v>-41</c:v>
                </c:pt>
                <c:pt idx="9">
                  <c:v>-37.5</c:v>
                </c:pt>
                <c:pt idx="10">
                  <c:v>-20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180.5</c:v>
                </c:pt>
                <c:pt idx="15">
                  <c:v>281</c:v>
                </c:pt>
                <c:pt idx="16">
                  <c:v>322</c:v>
                </c:pt>
                <c:pt idx="17">
                  <c:v>337</c:v>
                </c:pt>
                <c:pt idx="18">
                  <c:v>6058</c:v>
                </c:pt>
                <c:pt idx="19">
                  <c:v>6826.5</c:v>
                </c:pt>
                <c:pt idx="20">
                  <c:v>6837</c:v>
                </c:pt>
                <c:pt idx="21">
                  <c:v>8948</c:v>
                </c:pt>
                <c:pt idx="22">
                  <c:v>9864</c:v>
                </c:pt>
                <c:pt idx="23">
                  <c:v>9871</c:v>
                </c:pt>
                <c:pt idx="24">
                  <c:v>10229</c:v>
                </c:pt>
                <c:pt idx="25">
                  <c:v>10236</c:v>
                </c:pt>
                <c:pt idx="26">
                  <c:v>10565</c:v>
                </c:pt>
                <c:pt idx="27">
                  <c:v>10593</c:v>
                </c:pt>
                <c:pt idx="28">
                  <c:v>10598</c:v>
                </c:pt>
                <c:pt idx="29">
                  <c:v>10599</c:v>
                </c:pt>
                <c:pt idx="30">
                  <c:v>14369</c:v>
                </c:pt>
                <c:pt idx="31">
                  <c:v>14369</c:v>
                </c:pt>
                <c:pt idx="32">
                  <c:v>14697</c:v>
                </c:pt>
                <c:pt idx="33">
                  <c:v>15047</c:v>
                </c:pt>
                <c:pt idx="34">
                  <c:v>15631</c:v>
                </c:pt>
                <c:pt idx="35">
                  <c:v>15659</c:v>
                </c:pt>
                <c:pt idx="36">
                  <c:v>15659</c:v>
                </c:pt>
                <c:pt idx="37">
                  <c:v>16250</c:v>
                </c:pt>
                <c:pt idx="38">
                  <c:v>16277</c:v>
                </c:pt>
                <c:pt idx="39">
                  <c:v>16284</c:v>
                </c:pt>
                <c:pt idx="40">
                  <c:v>16391.5</c:v>
                </c:pt>
                <c:pt idx="41">
                  <c:v>16559</c:v>
                </c:pt>
                <c:pt idx="42">
                  <c:v>16559</c:v>
                </c:pt>
                <c:pt idx="43">
                  <c:v>16574.5</c:v>
                </c:pt>
                <c:pt idx="44">
                  <c:v>16623.5</c:v>
                </c:pt>
                <c:pt idx="45">
                  <c:v>16635</c:v>
                </c:pt>
                <c:pt idx="46">
                  <c:v>16635</c:v>
                </c:pt>
                <c:pt idx="47">
                  <c:v>16669</c:v>
                </c:pt>
                <c:pt idx="48">
                  <c:v>16675</c:v>
                </c:pt>
                <c:pt idx="49">
                  <c:v>16720</c:v>
                </c:pt>
                <c:pt idx="50">
                  <c:v>16791.5</c:v>
                </c:pt>
                <c:pt idx="51">
                  <c:v>16896.5</c:v>
                </c:pt>
                <c:pt idx="52">
                  <c:v>16907</c:v>
                </c:pt>
                <c:pt idx="53">
                  <c:v>16922</c:v>
                </c:pt>
                <c:pt idx="54">
                  <c:v>16955</c:v>
                </c:pt>
                <c:pt idx="55">
                  <c:v>17354</c:v>
                </c:pt>
                <c:pt idx="56">
                  <c:v>17572</c:v>
                </c:pt>
                <c:pt idx="57">
                  <c:v>17627</c:v>
                </c:pt>
                <c:pt idx="58">
                  <c:v>18492.5</c:v>
                </c:pt>
                <c:pt idx="59">
                  <c:v>18496</c:v>
                </c:pt>
                <c:pt idx="60">
                  <c:v>18509</c:v>
                </c:pt>
                <c:pt idx="61">
                  <c:v>18510</c:v>
                </c:pt>
                <c:pt idx="62">
                  <c:v>18510</c:v>
                </c:pt>
                <c:pt idx="63">
                  <c:v>18510</c:v>
                </c:pt>
                <c:pt idx="64">
                  <c:v>18572</c:v>
                </c:pt>
                <c:pt idx="65">
                  <c:v>18572</c:v>
                </c:pt>
                <c:pt idx="66">
                  <c:v>18572</c:v>
                </c:pt>
                <c:pt idx="67">
                  <c:v>19142.5</c:v>
                </c:pt>
                <c:pt idx="68">
                  <c:v>19142.5</c:v>
                </c:pt>
                <c:pt idx="69">
                  <c:v>19195</c:v>
                </c:pt>
                <c:pt idx="70">
                  <c:v>19195</c:v>
                </c:pt>
                <c:pt idx="71">
                  <c:v>19476</c:v>
                </c:pt>
                <c:pt idx="72">
                  <c:v>19532</c:v>
                </c:pt>
                <c:pt idx="73">
                  <c:v>19580</c:v>
                </c:pt>
                <c:pt idx="74">
                  <c:v>19693</c:v>
                </c:pt>
                <c:pt idx="75">
                  <c:v>19797</c:v>
                </c:pt>
                <c:pt idx="76">
                  <c:v>20036</c:v>
                </c:pt>
                <c:pt idx="77">
                  <c:v>20057</c:v>
                </c:pt>
                <c:pt idx="78">
                  <c:v>20365</c:v>
                </c:pt>
                <c:pt idx="79">
                  <c:v>20372</c:v>
                </c:pt>
                <c:pt idx="80">
                  <c:v>20455</c:v>
                </c:pt>
                <c:pt idx="81">
                  <c:v>20708</c:v>
                </c:pt>
                <c:pt idx="82">
                  <c:v>20720</c:v>
                </c:pt>
                <c:pt idx="83">
                  <c:v>20749</c:v>
                </c:pt>
                <c:pt idx="84">
                  <c:v>20833</c:v>
                </c:pt>
                <c:pt idx="85">
                  <c:v>21016</c:v>
                </c:pt>
                <c:pt idx="86">
                  <c:v>21030</c:v>
                </c:pt>
                <c:pt idx="87">
                  <c:v>21113</c:v>
                </c:pt>
                <c:pt idx="88">
                  <c:v>22332</c:v>
                </c:pt>
                <c:pt idx="89">
                  <c:v>22335.5</c:v>
                </c:pt>
                <c:pt idx="90">
                  <c:v>22410</c:v>
                </c:pt>
                <c:pt idx="91">
                  <c:v>22955</c:v>
                </c:pt>
                <c:pt idx="92">
                  <c:v>23062.5</c:v>
                </c:pt>
                <c:pt idx="93">
                  <c:v>23065</c:v>
                </c:pt>
                <c:pt idx="94">
                  <c:v>23110</c:v>
                </c:pt>
                <c:pt idx="95">
                  <c:v>23210.5</c:v>
                </c:pt>
                <c:pt idx="96">
                  <c:v>23299</c:v>
                </c:pt>
                <c:pt idx="97">
                  <c:v>23301.5</c:v>
                </c:pt>
                <c:pt idx="98">
                  <c:v>23362</c:v>
                </c:pt>
                <c:pt idx="99">
                  <c:v>23607</c:v>
                </c:pt>
                <c:pt idx="100">
                  <c:v>23616.5</c:v>
                </c:pt>
                <c:pt idx="101">
                  <c:v>23654</c:v>
                </c:pt>
                <c:pt idx="102">
                  <c:v>23970</c:v>
                </c:pt>
                <c:pt idx="103">
                  <c:v>24201</c:v>
                </c:pt>
                <c:pt idx="104">
                  <c:v>24203</c:v>
                </c:pt>
                <c:pt idx="105">
                  <c:v>24266.5</c:v>
                </c:pt>
                <c:pt idx="106">
                  <c:v>24572</c:v>
                </c:pt>
                <c:pt idx="107">
                  <c:v>24572</c:v>
                </c:pt>
                <c:pt idx="108">
                  <c:v>24572</c:v>
                </c:pt>
                <c:pt idx="109">
                  <c:v>24629</c:v>
                </c:pt>
                <c:pt idx="110">
                  <c:v>24655</c:v>
                </c:pt>
                <c:pt idx="111">
                  <c:v>24859</c:v>
                </c:pt>
                <c:pt idx="112">
                  <c:v>24880</c:v>
                </c:pt>
                <c:pt idx="113">
                  <c:v>24902</c:v>
                </c:pt>
                <c:pt idx="114">
                  <c:v>25211</c:v>
                </c:pt>
                <c:pt idx="115">
                  <c:v>25224</c:v>
                </c:pt>
                <c:pt idx="116">
                  <c:v>25251</c:v>
                </c:pt>
                <c:pt idx="117">
                  <c:v>25489</c:v>
                </c:pt>
                <c:pt idx="118">
                  <c:v>25572</c:v>
                </c:pt>
                <c:pt idx="119">
                  <c:v>26176</c:v>
                </c:pt>
                <c:pt idx="120">
                  <c:v>26430.5</c:v>
                </c:pt>
                <c:pt idx="121">
                  <c:v>26759.5</c:v>
                </c:pt>
                <c:pt idx="122">
                  <c:v>26783</c:v>
                </c:pt>
                <c:pt idx="123">
                  <c:v>26799</c:v>
                </c:pt>
                <c:pt idx="124">
                  <c:v>27071</c:v>
                </c:pt>
                <c:pt idx="125">
                  <c:v>27389.5</c:v>
                </c:pt>
                <c:pt idx="126">
                  <c:v>27389.5</c:v>
                </c:pt>
                <c:pt idx="127">
                  <c:v>27512</c:v>
                </c:pt>
                <c:pt idx="128">
                  <c:v>27528.5</c:v>
                </c:pt>
                <c:pt idx="129">
                  <c:v>27779</c:v>
                </c:pt>
                <c:pt idx="130">
                  <c:v>28067</c:v>
                </c:pt>
                <c:pt idx="131">
                  <c:v>28389</c:v>
                </c:pt>
                <c:pt idx="132">
                  <c:v>28639</c:v>
                </c:pt>
                <c:pt idx="133">
                  <c:v>28731</c:v>
                </c:pt>
                <c:pt idx="134">
                  <c:v>28733.5</c:v>
                </c:pt>
                <c:pt idx="135">
                  <c:v>28736</c:v>
                </c:pt>
                <c:pt idx="136">
                  <c:v>28765</c:v>
                </c:pt>
                <c:pt idx="137">
                  <c:v>28933</c:v>
                </c:pt>
                <c:pt idx="138">
                  <c:v>29032</c:v>
                </c:pt>
                <c:pt idx="139">
                  <c:v>29079</c:v>
                </c:pt>
              </c:numCache>
            </c:numRef>
          </c:xVal>
          <c:yVal>
            <c:numRef>
              <c:f>Active!$K$21:$K$982</c:f>
              <c:numCache>
                <c:formatCode>General</c:formatCode>
                <c:ptCount val="962"/>
                <c:pt idx="35">
                  <c:v>6.6181800000777002E-2</c:v>
                </c:pt>
                <c:pt idx="42">
                  <c:v>7.3161799999070354E-2</c:v>
                </c:pt>
                <c:pt idx="46">
                  <c:v>7.3576999995566439E-2</c:v>
                </c:pt>
                <c:pt idx="53">
                  <c:v>7.7284400002099574E-2</c:v>
                </c:pt>
                <c:pt idx="61">
                  <c:v>9.7901999994064681E-2</c:v>
                </c:pt>
                <c:pt idx="62">
                  <c:v>9.8101999989012256E-2</c:v>
                </c:pt>
                <c:pt idx="63">
                  <c:v>9.8201999993762001E-2</c:v>
                </c:pt>
                <c:pt idx="64">
                  <c:v>9.8714399995515123E-2</c:v>
                </c:pt>
                <c:pt idx="65">
                  <c:v>9.8914399997738656E-2</c:v>
                </c:pt>
                <c:pt idx="66">
                  <c:v>9.9014399995212443E-2</c:v>
                </c:pt>
                <c:pt idx="67">
                  <c:v>0.10450349999882746</c:v>
                </c:pt>
                <c:pt idx="68">
                  <c:v>0.10720349999610335</c:v>
                </c:pt>
                <c:pt idx="69">
                  <c:v>0.10488900000200374</c:v>
                </c:pt>
                <c:pt idx="70">
                  <c:v>0.10758899999927962</c:v>
                </c:pt>
                <c:pt idx="93">
                  <c:v>0.15483300000050804</c:v>
                </c:pt>
                <c:pt idx="94">
                  <c:v>0.15582200000062585</c:v>
                </c:pt>
                <c:pt idx="96">
                  <c:v>0.15400980000413256</c:v>
                </c:pt>
                <c:pt idx="98">
                  <c:v>0.15547240000159945</c:v>
                </c:pt>
                <c:pt idx="99">
                  <c:v>0.15897140000015497</c:v>
                </c:pt>
                <c:pt idx="104">
                  <c:v>0.16509059999953024</c:v>
                </c:pt>
                <c:pt idx="105">
                  <c:v>0.16322829999990063</c:v>
                </c:pt>
                <c:pt idx="106">
                  <c:v>0.169374399993103</c:v>
                </c:pt>
                <c:pt idx="107">
                  <c:v>0.16977439999755006</c:v>
                </c:pt>
                <c:pt idx="108">
                  <c:v>0.1703743999969447</c:v>
                </c:pt>
                <c:pt idx="109">
                  <c:v>0.1691757999942638</c:v>
                </c:pt>
                <c:pt idx="111">
                  <c:v>0.17652180000004591</c:v>
                </c:pt>
                <c:pt idx="112">
                  <c:v>0.17617599999357481</c:v>
                </c:pt>
                <c:pt idx="113">
                  <c:v>0.17638040000019828</c:v>
                </c:pt>
                <c:pt idx="114">
                  <c:v>0.18079220000072382</c:v>
                </c:pt>
                <c:pt idx="115">
                  <c:v>0.18294479999894975</c:v>
                </c:pt>
                <c:pt idx="118">
                  <c:v>0.1848143999959575</c:v>
                </c:pt>
                <c:pt idx="119">
                  <c:v>0.19323520000034478</c:v>
                </c:pt>
                <c:pt idx="122">
                  <c:v>0.20254659999773139</c:v>
                </c:pt>
                <c:pt idx="123">
                  <c:v>0.20400979999976698</c:v>
                </c:pt>
                <c:pt idx="124">
                  <c:v>0.21016419999796199</c:v>
                </c:pt>
                <c:pt idx="125">
                  <c:v>0.21250289999443339</c:v>
                </c:pt>
                <c:pt idx="126">
                  <c:v>0.21250289999443339</c:v>
                </c:pt>
                <c:pt idx="127">
                  <c:v>0.21120240000163903</c:v>
                </c:pt>
                <c:pt idx="128">
                  <c:v>0.1896707001287723</c:v>
                </c:pt>
                <c:pt idx="129">
                  <c:v>0.21610579999833135</c:v>
                </c:pt>
                <c:pt idx="130">
                  <c:v>0.21686339999723714</c:v>
                </c:pt>
                <c:pt idx="131">
                  <c:v>0.22162780000508064</c:v>
                </c:pt>
                <c:pt idx="132">
                  <c:v>0.22157779984991066</c:v>
                </c:pt>
                <c:pt idx="133">
                  <c:v>0.22279619999608258</c:v>
                </c:pt>
                <c:pt idx="134">
                  <c:v>0.22157169999991311</c:v>
                </c:pt>
                <c:pt idx="135">
                  <c:v>0.27214719999756198</c:v>
                </c:pt>
                <c:pt idx="136">
                  <c:v>0.22240299999975832</c:v>
                </c:pt>
                <c:pt idx="137">
                  <c:v>0.22283659998356597</c:v>
                </c:pt>
                <c:pt idx="138">
                  <c:v>0.22340639999310952</c:v>
                </c:pt>
                <c:pt idx="139">
                  <c:v>0.2239657999962219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D14-4AF7-B791-BE720C18A179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PASP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Active!$D$21:$D$86</c:f>
                <c:numCache>
                  <c:formatCode>General</c:formatCode>
                  <c:ptCount val="6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9">
                    <c:v>0</c:v>
                  </c:pt>
                  <c:pt idx="58">
                    <c:v>0</c:v>
                  </c:pt>
                  <c:pt idx="59">
                    <c:v>0</c:v>
                  </c:pt>
                  <c:pt idx="62">
                    <c:v>0</c:v>
                  </c:pt>
                  <c:pt idx="65">
                    <c:v>0</c:v>
                  </c:pt>
                </c:numCache>
              </c:numRef>
            </c:plus>
            <c:minus>
              <c:numRef>
                <c:f>Active!$D$21:$D$86</c:f>
                <c:numCache>
                  <c:formatCode>General</c:formatCode>
                  <c:ptCount val="6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9">
                    <c:v>0</c:v>
                  </c:pt>
                  <c:pt idx="58">
                    <c:v>0</c:v>
                  </c:pt>
                  <c:pt idx="59">
                    <c:v>0</c:v>
                  </c:pt>
                  <c:pt idx="62">
                    <c:v>0</c:v>
                  </c:pt>
                  <c:pt idx="65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Active!$F$21:$F$982</c:f>
              <c:numCache>
                <c:formatCode>General</c:formatCode>
                <c:ptCount val="962"/>
                <c:pt idx="0">
                  <c:v>-10466</c:v>
                </c:pt>
                <c:pt idx="1">
                  <c:v>-8894.5</c:v>
                </c:pt>
                <c:pt idx="2">
                  <c:v>-7727</c:v>
                </c:pt>
                <c:pt idx="3">
                  <c:v>-5904</c:v>
                </c:pt>
                <c:pt idx="4">
                  <c:v>-3371</c:v>
                </c:pt>
                <c:pt idx="5">
                  <c:v>-418</c:v>
                </c:pt>
                <c:pt idx="6">
                  <c:v>-58.5</c:v>
                </c:pt>
                <c:pt idx="7">
                  <c:v>-48</c:v>
                </c:pt>
                <c:pt idx="8">
                  <c:v>-41</c:v>
                </c:pt>
                <c:pt idx="9">
                  <c:v>-37.5</c:v>
                </c:pt>
                <c:pt idx="10">
                  <c:v>-20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180.5</c:v>
                </c:pt>
                <c:pt idx="15">
                  <c:v>281</c:v>
                </c:pt>
                <c:pt idx="16">
                  <c:v>322</c:v>
                </c:pt>
                <c:pt idx="17">
                  <c:v>337</c:v>
                </c:pt>
                <c:pt idx="18">
                  <c:v>6058</c:v>
                </c:pt>
                <c:pt idx="19">
                  <c:v>6826.5</c:v>
                </c:pt>
                <c:pt idx="20">
                  <c:v>6837</c:v>
                </c:pt>
                <c:pt idx="21">
                  <c:v>8948</c:v>
                </c:pt>
                <c:pt idx="22">
                  <c:v>9864</c:v>
                </c:pt>
                <c:pt idx="23">
                  <c:v>9871</c:v>
                </c:pt>
                <c:pt idx="24">
                  <c:v>10229</c:v>
                </c:pt>
                <c:pt idx="25">
                  <c:v>10236</c:v>
                </c:pt>
                <c:pt idx="26">
                  <c:v>10565</c:v>
                </c:pt>
                <c:pt idx="27">
                  <c:v>10593</c:v>
                </c:pt>
                <c:pt idx="28">
                  <c:v>10598</c:v>
                </c:pt>
                <c:pt idx="29">
                  <c:v>10599</c:v>
                </c:pt>
                <c:pt idx="30">
                  <c:v>14369</c:v>
                </c:pt>
                <c:pt idx="31">
                  <c:v>14369</c:v>
                </c:pt>
                <c:pt idx="32">
                  <c:v>14697</c:v>
                </c:pt>
                <c:pt idx="33">
                  <c:v>15047</c:v>
                </c:pt>
                <c:pt idx="34">
                  <c:v>15631</c:v>
                </c:pt>
                <c:pt idx="35">
                  <c:v>15659</c:v>
                </c:pt>
                <c:pt idx="36">
                  <c:v>15659</c:v>
                </c:pt>
                <c:pt idx="37">
                  <c:v>16250</c:v>
                </c:pt>
                <c:pt idx="38">
                  <c:v>16277</c:v>
                </c:pt>
                <c:pt idx="39">
                  <c:v>16284</c:v>
                </c:pt>
                <c:pt idx="40">
                  <c:v>16391.5</c:v>
                </c:pt>
                <c:pt idx="41">
                  <c:v>16559</c:v>
                </c:pt>
                <c:pt idx="42">
                  <c:v>16559</c:v>
                </c:pt>
                <c:pt idx="43">
                  <c:v>16574.5</c:v>
                </c:pt>
                <c:pt idx="44">
                  <c:v>16623.5</c:v>
                </c:pt>
                <c:pt idx="45">
                  <c:v>16635</c:v>
                </c:pt>
                <c:pt idx="46">
                  <c:v>16635</c:v>
                </c:pt>
                <c:pt idx="47">
                  <c:v>16669</c:v>
                </c:pt>
                <c:pt idx="48">
                  <c:v>16675</c:v>
                </c:pt>
                <c:pt idx="49">
                  <c:v>16720</c:v>
                </c:pt>
                <c:pt idx="50">
                  <c:v>16791.5</c:v>
                </c:pt>
                <c:pt idx="51">
                  <c:v>16896.5</c:v>
                </c:pt>
                <c:pt idx="52">
                  <c:v>16907</c:v>
                </c:pt>
                <c:pt idx="53">
                  <c:v>16922</c:v>
                </c:pt>
                <c:pt idx="54">
                  <c:v>16955</c:v>
                </c:pt>
                <c:pt idx="55">
                  <c:v>17354</c:v>
                </c:pt>
                <c:pt idx="56">
                  <c:v>17572</c:v>
                </c:pt>
                <c:pt idx="57">
                  <c:v>17627</c:v>
                </c:pt>
                <c:pt idx="58">
                  <c:v>18492.5</c:v>
                </c:pt>
                <c:pt idx="59">
                  <c:v>18496</c:v>
                </c:pt>
                <c:pt idx="60">
                  <c:v>18509</c:v>
                </c:pt>
                <c:pt idx="61">
                  <c:v>18510</c:v>
                </c:pt>
                <c:pt idx="62">
                  <c:v>18510</c:v>
                </c:pt>
                <c:pt idx="63">
                  <c:v>18510</c:v>
                </c:pt>
                <c:pt idx="64">
                  <c:v>18572</c:v>
                </c:pt>
                <c:pt idx="65">
                  <c:v>18572</c:v>
                </c:pt>
                <c:pt idx="66">
                  <c:v>18572</c:v>
                </c:pt>
                <c:pt idx="67">
                  <c:v>19142.5</c:v>
                </c:pt>
                <c:pt idx="68">
                  <c:v>19142.5</c:v>
                </c:pt>
                <c:pt idx="69">
                  <c:v>19195</c:v>
                </c:pt>
                <c:pt idx="70">
                  <c:v>19195</c:v>
                </c:pt>
                <c:pt idx="71">
                  <c:v>19476</c:v>
                </c:pt>
                <c:pt idx="72">
                  <c:v>19532</c:v>
                </c:pt>
                <c:pt idx="73">
                  <c:v>19580</c:v>
                </c:pt>
                <c:pt idx="74">
                  <c:v>19693</c:v>
                </c:pt>
                <c:pt idx="75">
                  <c:v>19797</c:v>
                </c:pt>
                <c:pt idx="76">
                  <c:v>20036</c:v>
                </c:pt>
                <c:pt idx="77">
                  <c:v>20057</c:v>
                </c:pt>
                <c:pt idx="78">
                  <c:v>20365</c:v>
                </c:pt>
                <c:pt idx="79">
                  <c:v>20372</c:v>
                </c:pt>
                <c:pt idx="80">
                  <c:v>20455</c:v>
                </c:pt>
                <c:pt idx="81">
                  <c:v>20708</c:v>
                </c:pt>
                <c:pt idx="82">
                  <c:v>20720</c:v>
                </c:pt>
                <c:pt idx="83">
                  <c:v>20749</c:v>
                </c:pt>
                <c:pt idx="84">
                  <c:v>20833</c:v>
                </c:pt>
                <c:pt idx="85">
                  <c:v>21016</c:v>
                </c:pt>
                <c:pt idx="86">
                  <c:v>21030</c:v>
                </c:pt>
                <c:pt idx="87">
                  <c:v>21113</c:v>
                </c:pt>
                <c:pt idx="88">
                  <c:v>22332</c:v>
                </c:pt>
                <c:pt idx="89">
                  <c:v>22335.5</c:v>
                </c:pt>
                <c:pt idx="90">
                  <c:v>22410</c:v>
                </c:pt>
                <c:pt idx="91">
                  <c:v>22955</c:v>
                </c:pt>
                <c:pt idx="92">
                  <c:v>23062.5</c:v>
                </c:pt>
                <c:pt idx="93">
                  <c:v>23065</c:v>
                </c:pt>
                <c:pt idx="94">
                  <c:v>23110</c:v>
                </c:pt>
                <c:pt idx="95">
                  <c:v>23210.5</c:v>
                </c:pt>
                <c:pt idx="96">
                  <c:v>23299</c:v>
                </c:pt>
                <c:pt idx="97">
                  <c:v>23301.5</c:v>
                </c:pt>
                <c:pt idx="98">
                  <c:v>23362</c:v>
                </c:pt>
                <c:pt idx="99">
                  <c:v>23607</c:v>
                </c:pt>
                <c:pt idx="100">
                  <c:v>23616.5</c:v>
                </c:pt>
                <c:pt idx="101">
                  <c:v>23654</c:v>
                </c:pt>
                <c:pt idx="102">
                  <c:v>23970</c:v>
                </c:pt>
                <c:pt idx="103">
                  <c:v>24201</c:v>
                </c:pt>
                <c:pt idx="104">
                  <c:v>24203</c:v>
                </c:pt>
                <c:pt idx="105">
                  <c:v>24266.5</c:v>
                </c:pt>
                <c:pt idx="106">
                  <c:v>24572</c:v>
                </c:pt>
                <c:pt idx="107">
                  <c:v>24572</c:v>
                </c:pt>
                <c:pt idx="108">
                  <c:v>24572</c:v>
                </c:pt>
                <c:pt idx="109">
                  <c:v>24629</c:v>
                </c:pt>
                <c:pt idx="110">
                  <c:v>24655</c:v>
                </c:pt>
                <c:pt idx="111">
                  <c:v>24859</c:v>
                </c:pt>
                <c:pt idx="112">
                  <c:v>24880</c:v>
                </c:pt>
                <c:pt idx="113">
                  <c:v>24902</c:v>
                </c:pt>
                <c:pt idx="114">
                  <c:v>25211</c:v>
                </c:pt>
                <c:pt idx="115">
                  <c:v>25224</c:v>
                </c:pt>
                <c:pt idx="116">
                  <c:v>25251</c:v>
                </c:pt>
                <c:pt idx="117">
                  <c:v>25489</c:v>
                </c:pt>
                <c:pt idx="118">
                  <c:v>25572</c:v>
                </c:pt>
                <c:pt idx="119">
                  <c:v>26176</c:v>
                </c:pt>
                <c:pt idx="120">
                  <c:v>26430.5</c:v>
                </c:pt>
                <c:pt idx="121">
                  <c:v>26759.5</c:v>
                </c:pt>
                <c:pt idx="122">
                  <c:v>26783</c:v>
                </c:pt>
                <c:pt idx="123">
                  <c:v>26799</c:v>
                </c:pt>
                <c:pt idx="124">
                  <c:v>27071</c:v>
                </c:pt>
                <c:pt idx="125">
                  <c:v>27389.5</c:v>
                </c:pt>
                <c:pt idx="126">
                  <c:v>27389.5</c:v>
                </c:pt>
                <c:pt idx="127">
                  <c:v>27512</c:v>
                </c:pt>
                <c:pt idx="128">
                  <c:v>27528.5</c:v>
                </c:pt>
                <c:pt idx="129">
                  <c:v>27779</c:v>
                </c:pt>
                <c:pt idx="130">
                  <c:v>28067</c:v>
                </c:pt>
                <c:pt idx="131">
                  <c:v>28389</c:v>
                </c:pt>
                <c:pt idx="132">
                  <c:v>28639</c:v>
                </c:pt>
                <c:pt idx="133">
                  <c:v>28731</c:v>
                </c:pt>
                <c:pt idx="134">
                  <c:v>28733.5</c:v>
                </c:pt>
                <c:pt idx="135">
                  <c:v>28736</c:v>
                </c:pt>
                <c:pt idx="136">
                  <c:v>28765</c:v>
                </c:pt>
                <c:pt idx="137">
                  <c:v>28933</c:v>
                </c:pt>
                <c:pt idx="138">
                  <c:v>29032</c:v>
                </c:pt>
                <c:pt idx="139">
                  <c:v>29079</c:v>
                </c:pt>
              </c:numCache>
            </c:numRef>
          </c:xVal>
          <c:yVal>
            <c:numRef>
              <c:f>Active!$L$21:$L$982</c:f>
              <c:numCache>
                <c:formatCode>General</c:formatCode>
                <c:ptCount val="96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D14-4AF7-B791-BE720C18A179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IBVS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Active!$D$21:$D$86</c:f>
                <c:numCache>
                  <c:formatCode>General</c:formatCode>
                  <c:ptCount val="6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9">
                    <c:v>0</c:v>
                  </c:pt>
                  <c:pt idx="58">
                    <c:v>0</c:v>
                  </c:pt>
                  <c:pt idx="59">
                    <c:v>0</c:v>
                  </c:pt>
                  <c:pt idx="62">
                    <c:v>0</c:v>
                  </c:pt>
                  <c:pt idx="65">
                    <c:v>0</c:v>
                  </c:pt>
                </c:numCache>
              </c:numRef>
            </c:plus>
            <c:minus>
              <c:numRef>
                <c:f>Active!$D$21:$D$86</c:f>
                <c:numCache>
                  <c:formatCode>General</c:formatCode>
                  <c:ptCount val="6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9">
                    <c:v>0</c:v>
                  </c:pt>
                  <c:pt idx="58">
                    <c:v>0</c:v>
                  </c:pt>
                  <c:pt idx="59">
                    <c:v>0</c:v>
                  </c:pt>
                  <c:pt idx="62">
                    <c:v>0</c:v>
                  </c:pt>
                  <c:pt idx="65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Active!$F$21:$F$982</c:f>
              <c:numCache>
                <c:formatCode>General</c:formatCode>
                <c:ptCount val="962"/>
                <c:pt idx="0">
                  <c:v>-10466</c:v>
                </c:pt>
                <c:pt idx="1">
                  <c:v>-8894.5</c:v>
                </c:pt>
                <c:pt idx="2">
                  <c:v>-7727</c:v>
                </c:pt>
                <c:pt idx="3">
                  <c:v>-5904</c:v>
                </c:pt>
                <c:pt idx="4">
                  <c:v>-3371</c:v>
                </c:pt>
                <c:pt idx="5">
                  <c:v>-418</c:v>
                </c:pt>
                <c:pt idx="6">
                  <c:v>-58.5</c:v>
                </c:pt>
                <c:pt idx="7">
                  <c:v>-48</c:v>
                </c:pt>
                <c:pt idx="8">
                  <c:v>-41</c:v>
                </c:pt>
                <c:pt idx="9">
                  <c:v>-37.5</c:v>
                </c:pt>
                <c:pt idx="10">
                  <c:v>-20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180.5</c:v>
                </c:pt>
                <c:pt idx="15">
                  <c:v>281</c:v>
                </c:pt>
                <c:pt idx="16">
                  <c:v>322</c:v>
                </c:pt>
                <c:pt idx="17">
                  <c:v>337</c:v>
                </c:pt>
                <c:pt idx="18">
                  <c:v>6058</c:v>
                </c:pt>
                <c:pt idx="19">
                  <c:v>6826.5</c:v>
                </c:pt>
                <c:pt idx="20">
                  <c:v>6837</c:v>
                </c:pt>
                <c:pt idx="21">
                  <c:v>8948</c:v>
                </c:pt>
                <c:pt idx="22">
                  <c:v>9864</c:v>
                </c:pt>
                <c:pt idx="23">
                  <c:v>9871</c:v>
                </c:pt>
                <c:pt idx="24">
                  <c:v>10229</c:v>
                </c:pt>
                <c:pt idx="25">
                  <c:v>10236</c:v>
                </c:pt>
                <c:pt idx="26">
                  <c:v>10565</c:v>
                </c:pt>
                <c:pt idx="27">
                  <c:v>10593</c:v>
                </c:pt>
                <c:pt idx="28">
                  <c:v>10598</c:v>
                </c:pt>
                <c:pt idx="29">
                  <c:v>10599</c:v>
                </c:pt>
                <c:pt idx="30">
                  <c:v>14369</c:v>
                </c:pt>
                <c:pt idx="31">
                  <c:v>14369</c:v>
                </c:pt>
                <c:pt idx="32">
                  <c:v>14697</c:v>
                </c:pt>
                <c:pt idx="33">
                  <c:v>15047</c:v>
                </c:pt>
                <c:pt idx="34">
                  <c:v>15631</c:v>
                </c:pt>
                <c:pt idx="35">
                  <c:v>15659</c:v>
                </c:pt>
                <c:pt idx="36">
                  <c:v>15659</c:v>
                </c:pt>
                <c:pt idx="37">
                  <c:v>16250</c:v>
                </c:pt>
                <c:pt idx="38">
                  <c:v>16277</c:v>
                </c:pt>
                <c:pt idx="39">
                  <c:v>16284</c:v>
                </c:pt>
                <c:pt idx="40">
                  <c:v>16391.5</c:v>
                </c:pt>
                <c:pt idx="41">
                  <c:v>16559</c:v>
                </c:pt>
                <c:pt idx="42">
                  <c:v>16559</c:v>
                </c:pt>
                <c:pt idx="43">
                  <c:v>16574.5</c:v>
                </c:pt>
                <c:pt idx="44">
                  <c:v>16623.5</c:v>
                </c:pt>
                <c:pt idx="45">
                  <c:v>16635</c:v>
                </c:pt>
                <c:pt idx="46">
                  <c:v>16635</c:v>
                </c:pt>
                <c:pt idx="47">
                  <c:v>16669</c:v>
                </c:pt>
                <c:pt idx="48">
                  <c:v>16675</c:v>
                </c:pt>
                <c:pt idx="49">
                  <c:v>16720</c:v>
                </c:pt>
                <c:pt idx="50">
                  <c:v>16791.5</c:v>
                </c:pt>
                <c:pt idx="51">
                  <c:v>16896.5</c:v>
                </c:pt>
                <c:pt idx="52">
                  <c:v>16907</c:v>
                </c:pt>
                <c:pt idx="53">
                  <c:v>16922</c:v>
                </c:pt>
                <c:pt idx="54">
                  <c:v>16955</c:v>
                </c:pt>
                <c:pt idx="55">
                  <c:v>17354</c:v>
                </c:pt>
                <c:pt idx="56">
                  <c:v>17572</c:v>
                </c:pt>
                <c:pt idx="57">
                  <c:v>17627</c:v>
                </c:pt>
                <c:pt idx="58">
                  <c:v>18492.5</c:v>
                </c:pt>
                <c:pt idx="59">
                  <c:v>18496</c:v>
                </c:pt>
                <c:pt idx="60">
                  <c:v>18509</c:v>
                </c:pt>
                <c:pt idx="61">
                  <c:v>18510</c:v>
                </c:pt>
                <c:pt idx="62">
                  <c:v>18510</c:v>
                </c:pt>
                <c:pt idx="63">
                  <c:v>18510</c:v>
                </c:pt>
                <c:pt idx="64">
                  <c:v>18572</c:v>
                </c:pt>
                <c:pt idx="65">
                  <c:v>18572</c:v>
                </c:pt>
                <c:pt idx="66">
                  <c:v>18572</c:v>
                </c:pt>
                <c:pt idx="67">
                  <c:v>19142.5</c:v>
                </c:pt>
                <c:pt idx="68">
                  <c:v>19142.5</c:v>
                </c:pt>
                <c:pt idx="69">
                  <c:v>19195</c:v>
                </c:pt>
                <c:pt idx="70">
                  <c:v>19195</c:v>
                </c:pt>
                <c:pt idx="71">
                  <c:v>19476</c:v>
                </c:pt>
                <c:pt idx="72">
                  <c:v>19532</c:v>
                </c:pt>
                <c:pt idx="73">
                  <c:v>19580</c:v>
                </c:pt>
                <c:pt idx="74">
                  <c:v>19693</c:v>
                </c:pt>
                <c:pt idx="75">
                  <c:v>19797</c:v>
                </c:pt>
                <c:pt idx="76">
                  <c:v>20036</c:v>
                </c:pt>
                <c:pt idx="77">
                  <c:v>20057</c:v>
                </c:pt>
                <c:pt idx="78">
                  <c:v>20365</c:v>
                </c:pt>
                <c:pt idx="79">
                  <c:v>20372</c:v>
                </c:pt>
                <c:pt idx="80">
                  <c:v>20455</c:v>
                </c:pt>
                <c:pt idx="81">
                  <c:v>20708</c:v>
                </c:pt>
                <c:pt idx="82">
                  <c:v>20720</c:v>
                </c:pt>
                <c:pt idx="83">
                  <c:v>20749</c:v>
                </c:pt>
                <c:pt idx="84">
                  <c:v>20833</c:v>
                </c:pt>
                <c:pt idx="85">
                  <c:v>21016</c:v>
                </c:pt>
                <c:pt idx="86">
                  <c:v>21030</c:v>
                </c:pt>
                <c:pt idx="87">
                  <c:v>21113</c:v>
                </c:pt>
                <c:pt idx="88">
                  <c:v>22332</c:v>
                </c:pt>
                <c:pt idx="89">
                  <c:v>22335.5</c:v>
                </c:pt>
                <c:pt idx="90">
                  <c:v>22410</c:v>
                </c:pt>
                <c:pt idx="91">
                  <c:v>22955</c:v>
                </c:pt>
                <c:pt idx="92">
                  <c:v>23062.5</c:v>
                </c:pt>
                <c:pt idx="93">
                  <c:v>23065</c:v>
                </c:pt>
                <c:pt idx="94">
                  <c:v>23110</c:v>
                </c:pt>
                <c:pt idx="95">
                  <c:v>23210.5</c:v>
                </c:pt>
                <c:pt idx="96">
                  <c:v>23299</c:v>
                </c:pt>
                <c:pt idx="97">
                  <c:v>23301.5</c:v>
                </c:pt>
                <c:pt idx="98">
                  <c:v>23362</c:v>
                </c:pt>
                <c:pt idx="99">
                  <c:v>23607</c:v>
                </c:pt>
                <c:pt idx="100">
                  <c:v>23616.5</c:v>
                </c:pt>
                <c:pt idx="101">
                  <c:v>23654</c:v>
                </c:pt>
                <c:pt idx="102">
                  <c:v>23970</c:v>
                </c:pt>
                <c:pt idx="103">
                  <c:v>24201</c:v>
                </c:pt>
                <c:pt idx="104">
                  <c:v>24203</c:v>
                </c:pt>
                <c:pt idx="105">
                  <c:v>24266.5</c:v>
                </c:pt>
                <c:pt idx="106">
                  <c:v>24572</c:v>
                </c:pt>
                <c:pt idx="107">
                  <c:v>24572</c:v>
                </c:pt>
                <c:pt idx="108">
                  <c:v>24572</c:v>
                </c:pt>
                <c:pt idx="109">
                  <c:v>24629</c:v>
                </c:pt>
                <c:pt idx="110">
                  <c:v>24655</c:v>
                </c:pt>
                <c:pt idx="111">
                  <c:v>24859</c:v>
                </c:pt>
                <c:pt idx="112">
                  <c:v>24880</c:v>
                </c:pt>
                <c:pt idx="113">
                  <c:v>24902</c:v>
                </c:pt>
                <c:pt idx="114">
                  <c:v>25211</c:v>
                </c:pt>
                <c:pt idx="115">
                  <c:v>25224</c:v>
                </c:pt>
                <c:pt idx="116">
                  <c:v>25251</c:v>
                </c:pt>
                <c:pt idx="117">
                  <c:v>25489</c:v>
                </c:pt>
                <c:pt idx="118">
                  <c:v>25572</c:v>
                </c:pt>
                <c:pt idx="119">
                  <c:v>26176</c:v>
                </c:pt>
                <c:pt idx="120">
                  <c:v>26430.5</c:v>
                </c:pt>
                <c:pt idx="121">
                  <c:v>26759.5</c:v>
                </c:pt>
                <c:pt idx="122">
                  <c:v>26783</c:v>
                </c:pt>
                <c:pt idx="123">
                  <c:v>26799</c:v>
                </c:pt>
                <c:pt idx="124">
                  <c:v>27071</c:v>
                </c:pt>
                <c:pt idx="125">
                  <c:v>27389.5</c:v>
                </c:pt>
                <c:pt idx="126">
                  <c:v>27389.5</c:v>
                </c:pt>
                <c:pt idx="127">
                  <c:v>27512</c:v>
                </c:pt>
                <c:pt idx="128">
                  <c:v>27528.5</c:v>
                </c:pt>
                <c:pt idx="129">
                  <c:v>27779</c:v>
                </c:pt>
                <c:pt idx="130">
                  <c:v>28067</c:v>
                </c:pt>
                <c:pt idx="131">
                  <c:v>28389</c:v>
                </c:pt>
                <c:pt idx="132">
                  <c:v>28639</c:v>
                </c:pt>
                <c:pt idx="133">
                  <c:v>28731</c:v>
                </c:pt>
                <c:pt idx="134">
                  <c:v>28733.5</c:v>
                </c:pt>
                <c:pt idx="135">
                  <c:v>28736</c:v>
                </c:pt>
                <c:pt idx="136">
                  <c:v>28765</c:v>
                </c:pt>
                <c:pt idx="137">
                  <c:v>28933</c:v>
                </c:pt>
                <c:pt idx="138">
                  <c:v>29032</c:v>
                </c:pt>
                <c:pt idx="139">
                  <c:v>29079</c:v>
                </c:pt>
              </c:numCache>
            </c:numRef>
          </c:xVal>
          <c:yVal>
            <c:numRef>
              <c:f>Active!$M$21:$M$982</c:f>
              <c:numCache>
                <c:formatCode>General</c:formatCode>
                <c:ptCount val="96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D14-4AF7-B791-BE720C18A179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Active!$D$21:$D$86</c:f>
                <c:numCache>
                  <c:formatCode>General</c:formatCode>
                  <c:ptCount val="6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9">
                    <c:v>0</c:v>
                  </c:pt>
                  <c:pt idx="58">
                    <c:v>0</c:v>
                  </c:pt>
                  <c:pt idx="59">
                    <c:v>0</c:v>
                  </c:pt>
                  <c:pt idx="62">
                    <c:v>0</c:v>
                  </c:pt>
                  <c:pt idx="65">
                    <c:v>0</c:v>
                  </c:pt>
                </c:numCache>
              </c:numRef>
            </c:plus>
            <c:minus>
              <c:numRef>
                <c:f>Active!$D$21:$D$86</c:f>
                <c:numCache>
                  <c:formatCode>General</c:formatCode>
                  <c:ptCount val="6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9">
                    <c:v>0</c:v>
                  </c:pt>
                  <c:pt idx="58">
                    <c:v>0</c:v>
                  </c:pt>
                  <c:pt idx="59">
                    <c:v>0</c:v>
                  </c:pt>
                  <c:pt idx="62">
                    <c:v>0</c:v>
                  </c:pt>
                  <c:pt idx="65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Active!$F$21:$F$982</c:f>
              <c:numCache>
                <c:formatCode>General</c:formatCode>
                <c:ptCount val="962"/>
                <c:pt idx="0">
                  <c:v>-10466</c:v>
                </c:pt>
                <c:pt idx="1">
                  <c:v>-8894.5</c:v>
                </c:pt>
                <c:pt idx="2">
                  <c:v>-7727</c:v>
                </c:pt>
                <c:pt idx="3">
                  <c:v>-5904</c:v>
                </c:pt>
                <c:pt idx="4">
                  <c:v>-3371</c:v>
                </c:pt>
                <c:pt idx="5">
                  <c:v>-418</c:v>
                </c:pt>
                <c:pt idx="6">
                  <c:v>-58.5</c:v>
                </c:pt>
                <c:pt idx="7">
                  <c:v>-48</c:v>
                </c:pt>
                <c:pt idx="8">
                  <c:v>-41</c:v>
                </c:pt>
                <c:pt idx="9">
                  <c:v>-37.5</c:v>
                </c:pt>
                <c:pt idx="10">
                  <c:v>-20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180.5</c:v>
                </c:pt>
                <c:pt idx="15">
                  <c:v>281</c:v>
                </c:pt>
                <c:pt idx="16">
                  <c:v>322</c:v>
                </c:pt>
                <c:pt idx="17">
                  <c:v>337</c:v>
                </c:pt>
                <c:pt idx="18">
                  <c:v>6058</c:v>
                </c:pt>
                <c:pt idx="19">
                  <c:v>6826.5</c:v>
                </c:pt>
                <c:pt idx="20">
                  <c:v>6837</c:v>
                </c:pt>
                <c:pt idx="21">
                  <c:v>8948</c:v>
                </c:pt>
                <c:pt idx="22">
                  <c:v>9864</c:v>
                </c:pt>
                <c:pt idx="23">
                  <c:v>9871</c:v>
                </c:pt>
                <c:pt idx="24">
                  <c:v>10229</c:v>
                </c:pt>
                <c:pt idx="25">
                  <c:v>10236</c:v>
                </c:pt>
                <c:pt idx="26">
                  <c:v>10565</c:v>
                </c:pt>
                <c:pt idx="27">
                  <c:v>10593</c:v>
                </c:pt>
                <c:pt idx="28">
                  <c:v>10598</c:v>
                </c:pt>
                <c:pt idx="29">
                  <c:v>10599</c:v>
                </c:pt>
                <c:pt idx="30">
                  <c:v>14369</c:v>
                </c:pt>
                <c:pt idx="31">
                  <c:v>14369</c:v>
                </c:pt>
                <c:pt idx="32">
                  <c:v>14697</c:v>
                </c:pt>
                <c:pt idx="33">
                  <c:v>15047</c:v>
                </c:pt>
                <c:pt idx="34">
                  <c:v>15631</c:v>
                </c:pt>
                <c:pt idx="35">
                  <c:v>15659</c:v>
                </c:pt>
                <c:pt idx="36">
                  <c:v>15659</c:v>
                </c:pt>
                <c:pt idx="37">
                  <c:v>16250</c:v>
                </c:pt>
                <c:pt idx="38">
                  <c:v>16277</c:v>
                </c:pt>
                <c:pt idx="39">
                  <c:v>16284</c:v>
                </c:pt>
                <c:pt idx="40">
                  <c:v>16391.5</c:v>
                </c:pt>
                <c:pt idx="41">
                  <c:v>16559</c:v>
                </c:pt>
                <c:pt idx="42">
                  <c:v>16559</c:v>
                </c:pt>
                <c:pt idx="43">
                  <c:v>16574.5</c:v>
                </c:pt>
                <c:pt idx="44">
                  <c:v>16623.5</c:v>
                </c:pt>
                <c:pt idx="45">
                  <c:v>16635</c:v>
                </c:pt>
                <c:pt idx="46">
                  <c:v>16635</c:v>
                </c:pt>
                <c:pt idx="47">
                  <c:v>16669</c:v>
                </c:pt>
                <c:pt idx="48">
                  <c:v>16675</c:v>
                </c:pt>
                <c:pt idx="49">
                  <c:v>16720</c:v>
                </c:pt>
                <c:pt idx="50">
                  <c:v>16791.5</c:v>
                </c:pt>
                <c:pt idx="51">
                  <c:v>16896.5</c:v>
                </c:pt>
                <c:pt idx="52">
                  <c:v>16907</c:v>
                </c:pt>
                <c:pt idx="53">
                  <c:v>16922</c:v>
                </c:pt>
                <c:pt idx="54">
                  <c:v>16955</c:v>
                </c:pt>
                <c:pt idx="55">
                  <c:v>17354</c:v>
                </c:pt>
                <c:pt idx="56">
                  <c:v>17572</c:v>
                </c:pt>
                <c:pt idx="57">
                  <c:v>17627</c:v>
                </c:pt>
                <c:pt idx="58">
                  <c:v>18492.5</c:v>
                </c:pt>
                <c:pt idx="59">
                  <c:v>18496</c:v>
                </c:pt>
                <c:pt idx="60">
                  <c:v>18509</c:v>
                </c:pt>
                <c:pt idx="61">
                  <c:v>18510</c:v>
                </c:pt>
                <c:pt idx="62">
                  <c:v>18510</c:v>
                </c:pt>
                <c:pt idx="63">
                  <c:v>18510</c:v>
                </c:pt>
                <c:pt idx="64">
                  <c:v>18572</c:v>
                </c:pt>
                <c:pt idx="65">
                  <c:v>18572</c:v>
                </c:pt>
                <c:pt idx="66">
                  <c:v>18572</c:v>
                </c:pt>
                <c:pt idx="67">
                  <c:v>19142.5</c:v>
                </c:pt>
                <c:pt idx="68">
                  <c:v>19142.5</c:v>
                </c:pt>
                <c:pt idx="69">
                  <c:v>19195</c:v>
                </c:pt>
                <c:pt idx="70">
                  <c:v>19195</c:v>
                </c:pt>
                <c:pt idx="71">
                  <c:v>19476</c:v>
                </c:pt>
                <c:pt idx="72">
                  <c:v>19532</c:v>
                </c:pt>
                <c:pt idx="73">
                  <c:v>19580</c:v>
                </c:pt>
                <c:pt idx="74">
                  <c:v>19693</c:v>
                </c:pt>
                <c:pt idx="75">
                  <c:v>19797</c:v>
                </c:pt>
                <c:pt idx="76">
                  <c:v>20036</c:v>
                </c:pt>
                <c:pt idx="77">
                  <c:v>20057</c:v>
                </c:pt>
                <c:pt idx="78">
                  <c:v>20365</c:v>
                </c:pt>
                <c:pt idx="79">
                  <c:v>20372</c:v>
                </c:pt>
                <c:pt idx="80">
                  <c:v>20455</c:v>
                </c:pt>
                <c:pt idx="81">
                  <c:v>20708</c:v>
                </c:pt>
                <c:pt idx="82">
                  <c:v>20720</c:v>
                </c:pt>
                <c:pt idx="83">
                  <c:v>20749</c:v>
                </c:pt>
                <c:pt idx="84">
                  <c:v>20833</c:v>
                </c:pt>
                <c:pt idx="85">
                  <c:v>21016</c:v>
                </c:pt>
                <c:pt idx="86">
                  <c:v>21030</c:v>
                </c:pt>
                <c:pt idx="87">
                  <c:v>21113</c:v>
                </c:pt>
                <c:pt idx="88">
                  <c:v>22332</c:v>
                </c:pt>
                <c:pt idx="89">
                  <c:v>22335.5</c:v>
                </c:pt>
                <c:pt idx="90">
                  <c:v>22410</c:v>
                </c:pt>
                <c:pt idx="91">
                  <c:v>22955</c:v>
                </c:pt>
                <c:pt idx="92">
                  <c:v>23062.5</c:v>
                </c:pt>
                <c:pt idx="93">
                  <c:v>23065</c:v>
                </c:pt>
                <c:pt idx="94">
                  <c:v>23110</c:v>
                </c:pt>
                <c:pt idx="95">
                  <c:v>23210.5</c:v>
                </c:pt>
                <c:pt idx="96">
                  <c:v>23299</c:v>
                </c:pt>
                <c:pt idx="97">
                  <c:v>23301.5</c:v>
                </c:pt>
                <c:pt idx="98">
                  <c:v>23362</c:v>
                </c:pt>
                <c:pt idx="99">
                  <c:v>23607</c:v>
                </c:pt>
                <c:pt idx="100">
                  <c:v>23616.5</c:v>
                </c:pt>
                <c:pt idx="101">
                  <c:v>23654</c:v>
                </c:pt>
                <c:pt idx="102">
                  <c:v>23970</c:v>
                </c:pt>
                <c:pt idx="103">
                  <c:v>24201</c:v>
                </c:pt>
                <c:pt idx="104">
                  <c:v>24203</c:v>
                </c:pt>
                <c:pt idx="105">
                  <c:v>24266.5</c:v>
                </c:pt>
                <c:pt idx="106">
                  <c:v>24572</c:v>
                </c:pt>
                <c:pt idx="107">
                  <c:v>24572</c:v>
                </c:pt>
                <c:pt idx="108">
                  <c:v>24572</c:v>
                </c:pt>
                <c:pt idx="109">
                  <c:v>24629</c:v>
                </c:pt>
                <c:pt idx="110">
                  <c:v>24655</c:v>
                </c:pt>
                <c:pt idx="111">
                  <c:v>24859</c:v>
                </c:pt>
                <c:pt idx="112">
                  <c:v>24880</c:v>
                </c:pt>
                <c:pt idx="113">
                  <c:v>24902</c:v>
                </c:pt>
                <c:pt idx="114">
                  <c:v>25211</c:v>
                </c:pt>
                <c:pt idx="115">
                  <c:v>25224</c:v>
                </c:pt>
                <c:pt idx="116">
                  <c:v>25251</c:v>
                </c:pt>
                <c:pt idx="117">
                  <c:v>25489</c:v>
                </c:pt>
                <c:pt idx="118">
                  <c:v>25572</c:v>
                </c:pt>
                <c:pt idx="119">
                  <c:v>26176</c:v>
                </c:pt>
                <c:pt idx="120">
                  <c:v>26430.5</c:v>
                </c:pt>
                <c:pt idx="121">
                  <c:v>26759.5</c:v>
                </c:pt>
                <c:pt idx="122">
                  <c:v>26783</c:v>
                </c:pt>
                <c:pt idx="123">
                  <c:v>26799</c:v>
                </c:pt>
                <c:pt idx="124">
                  <c:v>27071</c:v>
                </c:pt>
                <c:pt idx="125">
                  <c:v>27389.5</c:v>
                </c:pt>
                <c:pt idx="126">
                  <c:v>27389.5</c:v>
                </c:pt>
                <c:pt idx="127">
                  <c:v>27512</c:v>
                </c:pt>
                <c:pt idx="128">
                  <c:v>27528.5</c:v>
                </c:pt>
                <c:pt idx="129">
                  <c:v>27779</c:v>
                </c:pt>
                <c:pt idx="130">
                  <c:v>28067</c:v>
                </c:pt>
                <c:pt idx="131">
                  <c:v>28389</c:v>
                </c:pt>
                <c:pt idx="132">
                  <c:v>28639</c:v>
                </c:pt>
                <c:pt idx="133">
                  <c:v>28731</c:v>
                </c:pt>
                <c:pt idx="134">
                  <c:v>28733.5</c:v>
                </c:pt>
                <c:pt idx="135">
                  <c:v>28736</c:v>
                </c:pt>
                <c:pt idx="136">
                  <c:v>28765</c:v>
                </c:pt>
                <c:pt idx="137">
                  <c:v>28933</c:v>
                </c:pt>
                <c:pt idx="138">
                  <c:v>29032</c:v>
                </c:pt>
                <c:pt idx="139">
                  <c:v>29079</c:v>
                </c:pt>
              </c:numCache>
            </c:numRef>
          </c:xVal>
          <c:yVal>
            <c:numRef>
              <c:f>Active!$N$21:$N$982</c:f>
              <c:numCache>
                <c:formatCode>General</c:formatCode>
                <c:ptCount val="962"/>
                <c:pt idx="41">
                  <c:v>7.3161799999070354E-2</c:v>
                </c:pt>
                <c:pt idx="45">
                  <c:v>7.3576999995566439E-2</c:v>
                </c:pt>
                <c:pt idx="49">
                  <c:v>-6.705599999986589E-2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D14-4AF7-B791-BE720C18A179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Active!$F$21:$F$982</c:f>
              <c:numCache>
                <c:formatCode>General</c:formatCode>
                <c:ptCount val="962"/>
                <c:pt idx="0">
                  <c:v>-10466</c:v>
                </c:pt>
                <c:pt idx="1">
                  <c:v>-8894.5</c:v>
                </c:pt>
                <c:pt idx="2">
                  <c:v>-7727</c:v>
                </c:pt>
                <c:pt idx="3">
                  <c:v>-5904</c:v>
                </c:pt>
                <c:pt idx="4">
                  <c:v>-3371</c:v>
                </c:pt>
                <c:pt idx="5">
                  <c:v>-418</c:v>
                </c:pt>
                <c:pt idx="6">
                  <c:v>-58.5</c:v>
                </c:pt>
                <c:pt idx="7">
                  <c:v>-48</c:v>
                </c:pt>
                <c:pt idx="8">
                  <c:v>-41</c:v>
                </c:pt>
                <c:pt idx="9">
                  <c:v>-37.5</c:v>
                </c:pt>
                <c:pt idx="10">
                  <c:v>-20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180.5</c:v>
                </c:pt>
                <c:pt idx="15">
                  <c:v>281</c:v>
                </c:pt>
                <c:pt idx="16">
                  <c:v>322</c:v>
                </c:pt>
                <c:pt idx="17">
                  <c:v>337</c:v>
                </c:pt>
                <c:pt idx="18">
                  <c:v>6058</c:v>
                </c:pt>
                <c:pt idx="19">
                  <c:v>6826.5</c:v>
                </c:pt>
                <c:pt idx="20">
                  <c:v>6837</c:v>
                </c:pt>
                <c:pt idx="21">
                  <c:v>8948</c:v>
                </c:pt>
                <c:pt idx="22">
                  <c:v>9864</c:v>
                </c:pt>
                <c:pt idx="23">
                  <c:v>9871</c:v>
                </c:pt>
                <c:pt idx="24">
                  <c:v>10229</c:v>
                </c:pt>
                <c:pt idx="25">
                  <c:v>10236</c:v>
                </c:pt>
                <c:pt idx="26">
                  <c:v>10565</c:v>
                </c:pt>
                <c:pt idx="27">
                  <c:v>10593</c:v>
                </c:pt>
                <c:pt idx="28">
                  <c:v>10598</c:v>
                </c:pt>
                <c:pt idx="29">
                  <c:v>10599</c:v>
                </c:pt>
                <c:pt idx="30">
                  <c:v>14369</c:v>
                </c:pt>
                <c:pt idx="31">
                  <c:v>14369</c:v>
                </c:pt>
                <c:pt idx="32">
                  <c:v>14697</c:v>
                </c:pt>
                <c:pt idx="33">
                  <c:v>15047</c:v>
                </c:pt>
                <c:pt idx="34">
                  <c:v>15631</c:v>
                </c:pt>
                <c:pt idx="35">
                  <c:v>15659</c:v>
                </c:pt>
                <c:pt idx="36">
                  <c:v>15659</c:v>
                </c:pt>
                <c:pt idx="37">
                  <c:v>16250</c:v>
                </c:pt>
                <c:pt idx="38">
                  <c:v>16277</c:v>
                </c:pt>
                <c:pt idx="39">
                  <c:v>16284</c:v>
                </c:pt>
                <c:pt idx="40">
                  <c:v>16391.5</c:v>
                </c:pt>
                <c:pt idx="41">
                  <c:v>16559</c:v>
                </c:pt>
                <c:pt idx="42">
                  <c:v>16559</c:v>
                </c:pt>
                <c:pt idx="43">
                  <c:v>16574.5</c:v>
                </c:pt>
                <c:pt idx="44">
                  <c:v>16623.5</c:v>
                </c:pt>
                <c:pt idx="45">
                  <c:v>16635</c:v>
                </c:pt>
                <c:pt idx="46">
                  <c:v>16635</c:v>
                </c:pt>
                <c:pt idx="47">
                  <c:v>16669</c:v>
                </c:pt>
                <c:pt idx="48">
                  <c:v>16675</c:v>
                </c:pt>
                <c:pt idx="49">
                  <c:v>16720</c:v>
                </c:pt>
                <c:pt idx="50">
                  <c:v>16791.5</c:v>
                </c:pt>
                <c:pt idx="51">
                  <c:v>16896.5</c:v>
                </c:pt>
                <c:pt idx="52">
                  <c:v>16907</c:v>
                </c:pt>
                <c:pt idx="53">
                  <c:v>16922</c:v>
                </c:pt>
                <c:pt idx="54">
                  <c:v>16955</c:v>
                </c:pt>
                <c:pt idx="55">
                  <c:v>17354</c:v>
                </c:pt>
                <c:pt idx="56">
                  <c:v>17572</c:v>
                </c:pt>
                <c:pt idx="57">
                  <c:v>17627</c:v>
                </c:pt>
                <c:pt idx="58">
                  <c:v>18492.5</c:v>
                </c:pt>
                <c:pt idx="59">
                  <c:v>18496</c:v>
                </c:pt>
                <c:pt idx="60">
                  <c:v>18509</c:v>
                </c:pt>
                <c:pt idx="61">
                  <c:v>18510</c:v>
                </c:pt>
                <c:pt idx="62">
                  <c:v>18510</c:v>
                </c:pt>
                <c:pt idx="63">
                  <c:v>18510</c:v>
                </c:pt>
                <c:pt idx="64">
                  <c:v>18572</c:v>
                </c:pt>
                <c:pt idx="65">
                  <c:v>18572</c:v>
                </c:pt>
                <c:pt idx="66">
                  <c:v>18572</c:v>
                </c:pt>
                <c:pt idx="67">
                  <c:v>19142.5</c:v>
                </c:pt>
                <c:pt idx="68">
                  <c:v>19142.5</c:v>
                </c:pt>
                <c:pt idx="69">
                  <c:v>19195</c:v>
                </c:pt>
                <c:pt idx="70">
                  <c:v>19195</c:v>
                </c:pt>
                <c:pt idx="71">
                  <c:v>19476</c:v>
                </c:pt>
                <c:pt idx="72">
                  <c:v>19532</c:v>
                </c:pt>
                <c:pt idx="73">
                  <c:v>19580</c:v>
                </c:pt>
                <c:pt idx="74">
                  <c:v>19693</c:v>
                </c:pt>
                <c:pt idx="75">
                  <c:v>19797</c:v>
                </c:pt>
                <c:pt idx="76">
                  <c:v>20036</c:v>
                </c:pt>
                <c:pt idx="77">
                  <c:v>20057</c:v>
                </c:pt>
                <c:pt idx="78">
                  <c:v>20365</c:v>
                </c:pt>
                <c:pt idx="79">
                  <c:v>20372</c:v>
                </c:pt>
                <c:pt idx="80">
                  <c:v>20455</c:v>
                </c:pt>
                <c:pt idx="81">
                  <c:v>20708</c:v>
                </c:pt>
                <c:pt idx="82">
                  <c:v>20720</c:v>
                </c:pt>
                <c:pt idx="83">
                  <c:v>20749</c:v>
                </c:pt>
                <c:pt idx="84">
                  <c:v>20833</c:v>
                </c:pt>
                <c:pt idx="85">
                  <c:v>21016</c:v>
                </c:pt>
                <c:pt idx="86">
                  <c:v>21030</c:v>
                </c:pt>
                <c:pt idx="87">
                  <c:v>21113</c:v>
                </c:pt>
                <c:pt idx="88">
                  <c:v>22332</c:v>
                </c:pt>
                <c:pt idx="89">
                  <c:v>22335.5</c:v>
                </c:pt>
                <c:pt idx="90">
                  <c:v>22410</c:v>
                </c:pt>
                <c:pt idx="91">
                  <c:v>22955</c:v>
                </c:pt>
                <c:pt idx="92">
                  <c:v>23062.5</c:v>
                </c:pt>
                <c:pt idx="93">
                  <c:v>23065</c:v>
                </c:pt>
                <c:pt idx="94">
                  <c:v>23110</c:v>
                </c:pt>
                <c:pt idx="95">
                  <c:v>23210.5</c:v>
                </c:pt>
                <c:pt idx="96">
                  <c:v>23299</c:v>
                </c:pt>
                <c:pt idx="97">
                  <c:v>23301.5</c:v>
                </c:pt>
                <c:pt idx="98">
                  <c:v>23362</c:v>
                </c:pt>
                <c:pt idx="99">
                  <c:v>23607</c:v>
                </c:pt>
                <c:pt idx="100">
                  <c:v>23616.5</c:v>
                </c:pt>
                <c:pt idx="101">
                  <c:v>23654</c:v>
                </c:pt>
                <c:pt idx="102">
                  <c:v>23970</c:v>
                </c:pt>
                <c:pt idx="103">
                  <c:v>24201</c:v>
                </c:pt>
                <c:pt idx="104">
                  <c:v>24203</c:v>
                </c:pt>
                <c:pt idx="105">
                  <c:v>24266.5</c:v>
                </c:pt>
                <c:pt idx="106">
                  <c:v>24572</c:v>
                </c:pt>
                <c:pt idx="107">
                  <c:v>24572</c:v>
                </c:pt>
                <c:pt idx="108">
                  <c:v>24572</c:v>
                </c:pt>
                <c:pt idx="109">
                  <c:v>24629</c:v>
                </c:pt>
                <c:pt idx="110">
                  <c:v>24655</c:v>
                </c:pt>
                <c:pt idx="111">
                  <c:v>24859</c:v>
                </c:pt>
                <c:pt idx="112">
                  <c:v>24880</c:v>
                </c:pt>
                <c:pt idx="113">
                  <c:v>24902</c:v>
                </c:pt>
                <c:pt idx="114">
                  <c:v>25211</c:v>
                </c:pt>
                <c:pt idx="115">
                  <c:v>25224</c:v>
                </c:pt>
                <c:pt idx="116">
                  <c:v>25251</c:v>
                </c:pt>
                <c:pt idx="117">
                  <c:v>25489</c:v>
                </c:pt>
                <c:pt idx="118">
                  <c:v>25572</c:v>
                </c:pt>
                <c:pt idx="119">
                  <c:v>26176</c:v>
                </c:pt>
                <c:pt idx="120">
                  <c:v>26430.5</c:v>
                </c:pt>
                <c:pt idx="121">
                  <c:v>26759.5</c:v>
                </c:pt>
                <c:pt idx="122">
                  <c:v>26783</c:v>
                </c:pt>
                <c:pt idx="123">
                  <c:v>26799</c:v>
                </c:pt>
                <c:pt idx="124">
                  <c:v>27071</c:v>
                </c:pt>
                <c:pt idx="125">
                  <c:v>27389.5</c:v>
                </c:pt>
                <c:pt idx="126">
                  <c:v>27389.5</c:v>
                </c:pt>
                <c:pt idx="127">
                  <c:v>27512</c:v>
                </c:pt>
                <c:pt idx="128">
                  <c:v>27528.5</c:v>
                </c:pt>
                <c:pt idx="129">
                  <c:v>27779</c:v>
                </c:pt>
                <c:pt idx="130">
                  <c:v>28067</c:v>
                </c:pt>
                <c:pt idx="131">
                  <c:v>28389</c:v>
                </c:pt>
                <c:pt idx="132">
                  <c:v>28639</c:v>
                </c:pt>
                <c:pt idx="133">
                  <c:v>28731</c:v>
                </c:pt>
                <c:pt idx="134">
                  <c:v>28733.5</c:v>
                </c:pt>
                <c:pt idx="135">
                  <c:v>28736</c:v>
                </c:pt>
                <c:pt idx="136">
                  <c:v>28765</c:v>
                </c:pt>
                <c:pt idx="137">
                  <c:v>28933</c:v>
                </c:pt>
                <c:pt idx="138">
                  <c:v>29032</c:v>
                </c:pt>
                <c:pt idx="139">
                  <c:v>29079</c:v>
                </c:pt>
              </c:numCache>
            </c:numRef>
          </c:xVal>
          <c:yVal>
            <c:numRef>
              <c:f>Active!$O$21:$O$982</c:f>
              <c:numCache>
                <c:formatCode>General</c:formatCode>
                <c:ptCount val="962"/>
                <c:pt idx="39">
                  <c:v>6.0538279472356321E-2</c:v>
                </c:pt>
                <c:pt idx="58">
                  <c:v>9.0062921509261207E-2</c:v>
                </c:pt>
                <c:pt idx="59">
                  <c:v>9.0109711750207155E-2</c:v>
                </c:pt>
                <c:pt idx="62">
                  <c:v>9.0296872713991033E-2</c:v>
                </c:pt>
                <c:pt idx="65">
                  <c:v>9.1125728410748147E-2</c:v>
                </c:pt>
                <c:pt idx="69">
                  <c:v>9.9454391299130196E-2</c:v>
                </c:pt>
                <c:pt idx="70">
                  <c:v>9.9454391299130196E-2</c:v>
                </c:pt>
                <c:pt idx="81">
                  <c:v>0.11968114402805802</c:v>
                </c:pt>
                <c:pt idx="82">
                  <c:v>0.11984156771130128</c:v>
                </c:pt>
                <c:pt idx="83">
                  <c:v>0.12022925827913933</c:v>
                </c:pt>
                <c:pt idx="84">
                  <c:v>0.12135222406184248</c:v>
                </c:pt>
                <c:pt idx="85">
                  <c:v>0.12379868523130305</c:v>
                </c:pt>
                <c:pt idx="86">
                  <c:v>0.1239858461950869</c:v>
                </c:pt>
                <c:pt idx="87">
                  <c:v>0.12509544333751982</c:v>
                </c:pt>
                <c:pt idx="88">
                  <c:v>0.14139181582698646</c:v>
                </c:pt>
                <c:pt idx="89">
                  <c:v>0.1414386060679324</c:v>
                </c:pt>
                <c:pt idx="90">
                  <c:v>0.14243456976806801</c:v>
                </c:pt>
                <c:pt idx="91">
                  <c:v>0.14972047871536848</c:v>
                </c:pt>
                <c:pt idx="92">
                  <c:v>0.15115760754442314</c:v>
                </c:pt>
                <c:pt idx="93">
                  <c:v>0.15119102914509885</c:v>
                </c:pt>
                <c:pt idx="94">
                  <c:v>0.15179261795726129</c:v>
                </c:pt>
                <c:pt idx="95">
                  <c:v>0.15313616630442406</c:v>
                </c:pt>
                <c:pt idx="96">
                  <c:v>0.15431929096834346</c:v>
                </c:pt>
                <c:pt idx="97">
                  <c:v>0.15435271256901917</c:v>
                </c:pt>
                <c:pt idx="98">
                  <c:v>0.15516151530537087</c:v>
                </c:pt>
                <c:pt idx="99">
                  <c:v>0.15843683217158855</c:v>
                </c:pt>
                <c:pt idx="100">
                  <c:v>0.15856383425415616</c:v>
                </c:pt>
                <c:pt idx="101">
                  <c:v>0.15906515826429152</c:v>
                </c:pt>
                <c:pt idx="102">
                  <c:v>0.16328964858969874</c:v>
                </c:pt>
                <c:pt idx="103">
                  <c:v>0.16637780449213257</c:v>
                </c:pt>
                <c:pt idx="104">
                  <c:v>0.16640454177267311</c:v>
                </c:pt>
                <c:pt idx="105">
                  <c:v>0.16725345042983564</c:v>
                </c:pt>
                <c:pt idx="106">
                  <c:v>0.17133757003240502</c:v>
                </c:pt>
                <c:pt idx="107">
                  <c:v>0.17133757003240502</c:v>
                </c:pt>
                <c:pt idx="108">
                  <c:v>0.17133757003240502</c:v>
                </c:pt>
                <c:pt idx="109">
                  <c:v>0.17209958252781077</c:v>
                </c:pt>
                <c:pt idx="110">
                  <c:v>0.17244716717483793</c:v>
                </c:pt>
                <c:pt idx="111">
                  <c:v>0.17517436978997425</c:v>
                </c:pt>
                <c:pt idx="112">
                  <c:v>0.17545511123565005</c:v>
                </c:pt>
                <c:pt idx="113">
                  <c:v>0.17574922132159615</c:v>
                </c:pt>
                <c:pt idx="114">
                  <c:v>0.17988013116511148</c:v>
                </c:pt>
                <c:pt idx="115">
                  <c:v>0.18005392348862503</c:v>
                </c:pt>
                <c:pt idx="116">
                  <c:v>0.18041487677592249</c:v>
                </c:pt>
                <c:pt idx="117">
                  <c:v>0.18359661316024822</c:v>
                </c:pt>
                <c:pt idx="118">
                  <c:v>0.18470621030268114</c:v>
                </c:pt>
                <c:pt idx="119">
                  <c:v>0.19278086902592795</c:v>
                </c:pt>
                <c:pt idx="120">
                  <c:v>0.19618318797471324</c:v>
                </c:pt>
                <c:pt idx="121">
                  <c:v>0.20058147062363407</c:v>
                </c:pt>
                <c:pt idx="122">
                  <c:v>0.20089563366998558</c:v>
                </c:pt>
                <c:pt idx="123">
                  <c:v>0.20110953191430997</c:v>
                </c:pt>
                <c:pt idx="124">
                  <c:v>0.20474580206782511</c:v>
                </c:pt>
                <c:pt idx="125">
                  <c:v>0.20900371399390805</c:v>
                </c:pt>
                <c:pt idx="126">
                  <c:v>0.20900371399390805</c:v>
                </c:pt>
                <c:pt idx="127">
                  <c:v>0.21064137242701686</c:v>
                </c:pt>
                <c:pt idx="128">
                  <c:v>0.21086195499147642</c:v>
                </c:pt>
                <c:pt idx="129">
                  <c:v>0.21421079937918058</c:v>
                </c:pt>
                <c:pt idx="130">
                  <c:v>0.21806096777702011</c:v>
                </c:pt>
                <c:pt idx="131">
                  <c:v>0.22236566994404905</c:v>
                </c:pt>
                <c:pt idx="132">
                  <c:v>0.22570783001161809</c:v>
                </c:pt>
                <c:pt idx="133">
                  <c:v>0.2269377449164835</c:v>
                </c:pt>
                <c:pt idx="134">
                  <c:v>0.22697116651715921</c:v>
                </c:pt>
                <c:pt idx="135">
                  <c:v>0.22700458811783486</c:v>
                </c:pt>
                <c:pt idx="136">
                  <c:v>0.22739227868567286</c:v>
                </c:pt>
                <c:pt idx="137">
                  <c:v>0.22963821025107928</c:v>
                </c:pt>
                <c:pt idx="138">
                  <c:v>0.23096170563783663</c:v>
                </c:pt>
                <c:pt idx="139">
                  <c:v>0.2315900317305396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D14-4AF7-B791-BE720C18A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7890048"/>
        <c:axId val="1"/>
      </c:scatterChart>
      <c:valAx>
        <c:axId val="837890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72583479789103"/>
              <c:y val="0.867693599838481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272407732864675E-2"/>
              <c:y val="0.384616030688471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789004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817223198594024"/>
          <c:y val="0.92000129214617399"/>
          <c:w val="0.7785588752196837"/>
          <c:h val="6.15384615384615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AW Lac - O-C Diagr.</a:t>
            </a:r>
          </a:p>
        </c:rich>
      </c:tx>
      <c:layout>
        <c:manualLayout>
          <c:xMode val="edge"/>
          <c:yMode val="edge"/>
          <c:x val="0.36491283326426299"/>
          <c:y val="3.3742331288343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85989559329701"/>
          <c:y val="0.14723926380368099"/>
          <c:w val="0.80175575958703327"/>
          <c:h val="0.6595092024539877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Active!$F$21:$F$982</c:f>
              <c:numCache>
                <c:formatCode>General</c:formatCode>
                <c:ptCount val="962"/>
                <c:pt idx="0">
                  <c:v>-10466</c:v>
                </c:pt>
                <c:pt idx="1">
                  <c:v>-8894.5</c:v>
                </c:pt>
                <c:pt idx="2">
                  <c:v>-7727</c:v>
                </c:pt>
                <c:pt idx="3">
                  <c:v>-5904</c:v>
                </c:pt>
                <c:pt idx="4">
                  <c:v>-3371</c:v>
                </c:pt>
                <c:pt idx="5">
                  <c:v>-418</c:v>
                </c:pt>
                <c:pt idx="6">
                  <c:v>-58.5</c:v>
                </c:pt>
                <c:pt idx="7">
                  <c:v>-48</c:v>
                </c:pt>
                <c:pt idx="8">
                  <c:v>-41</c:v>
                </c:pt>
                <c:pt idx="9">
                  <c:v>-37.5</c:v>
                </c:pt>
                <c:pt idx="10">
                  <c:v>-20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180.5</c:v>
                </c:pt>
                <c:pt idx="15">
                  <c:v>281</c:v>
                </c:pt>
                <c:pt idx="16">
                  <c:v>322</c:v>
                </c:pt>
                <c:pt idx="17">
                  <c:v>337</c:v>
                </c:pt>
                <c:pt idx="18">
                  <c:v>6058</c:v>
                </c:pt>
                <c:pt idx="19">
                  <c:v>6826.5</c:v>
                </c:pt>
                <c:pt idx="20">
                  <c:v>6837</c:v>
                </c:pt>
                <c:pt idx="21">
                  <c:v>8948</c:v>
                </c:pt>
                <c:pt idx="22">
                  <c:v>9864</c:v>
                </c:pt>
                <c:pt idx="23">
                  <c:v>9871</c:v>
                </c:pt>
                <c:pt idx="24">
                  <c:v>10229</c:v>
                </c:pt>
                <c:pt idx="25">
                  <c:v>10236</c:v>
                </c:pt>
                <c:pt idx="26">
                  <c:v>10565</c:v>
                </c:pt>
                <c:pt idx="27">
                  <c:v>10593</c:v>
                </c:pt>
                <c:pt idx="28">
                  <c:v>10598</c:v>
                </c:pt>
                <c:pt idx="29">
                  <c:v>10599</c:v>
                </c:pt>
                <c:pt idx="30">
                  <c:v>14369</c:v>
                </c:pt>
                <c:pt idx="31">
                  <c:v>14369</c:v>
                </c:pt>
                <c:pt idx="32">
                  <c:v>14697</c:v>
                </c:pt>
                <c:pt idx="33">
                  <c:v>15047</c:v>
                </c:pt>
                <c:pt idx="34">
                  <c:v>15631</c:v>
                </c:pt>
                <c:pt idx="35">
                  <c:v>15659</c:v>
                </c:pt>
                <c:pt idx="36">
                  <c:v>15659</c:v>
                </c:pt>
                <c:pt idx="37">
                  <c:v>16250</c:v>
                </c:pt>
                <c:pt idx="38">
                  <c:v>16277</c:v>
                </c:pt>
                <c:pt idx="39">
                  <c:v>16284</c:v>
                </c:pt>
                <c:pt idx="40">
                  <c:v>16391.5</c:v>
                </c:pt>
                <c:pt idx="41">
                  <c:v>16559</c:v>
                </c:pt>
                <c:pt idx="42">
                  <c:v>16559</c:v>
                </c:pt>
                <c:pt idx="43">
                  <c:v>16574.5</c:v>
                </c:pt>
                <c:pt idx="44">
                  <c:v>16623.5</c:v>
                </c:pt>
                <c:pt idx="45">
                  <c:v>16635</c:v>
                </c:pt>
                <c:pt idx="46">
                  <c:v>16635</c:v>
                </c:pt>
                <c:pt idx="47">
                  <c:v>16669</c:v>
                </c:pt>
                <c:pt idx="48">
                  <c:v>16675</c:v>
                </c:pt>
                <c:pt idx="49">
                  <c:v>16720</c:v>
                </c:pt>
                <c:pt idx="50">
                  <c:v>16791.5</c:v>
                </c:pt>
                <c:pt idx="51">
                  <c:v>16896.5</c:v>
                </c:pt>
                <c:pt idx="52">
                  <c:v>16907</c:v>
                </c:pt>
                <c:pt idx="53">
                  <c:v>16922</c:v>
                </c:pt>
                <c:pt idx="54">
                  <c:v>16955</c:v>
                </c:pt>
                <c:pt idx="55">
                  <c:v>17354</c:v>
                </c:pt>
                <c:pt idx="56">
                  <c:v>17572</c:v>
                </c:pt>
                <c:pt idx="57">
                  <c:v>17627</c:v>
                </c:pt>
                <c:pt idx="58">
                  <c:v>18492.5</c:v>
                </c:pt>
                <c:pt idx="59">
                  <c:v>18496</c:v>
                </c:pt>
                <c:pt idx="60">
                  <c:v>18509</c:v>
                </c:pt>
                <c:pt idx="61">
                  <c:v>18510</c:v>
                </c:pt>
                <c:pt idx="62">
                  <c:v>18510</c:v>
                </c:pt>
                <c:pt idx="63">
                  <c:v>18510</c:v>
                </c:pt>
                <c:pt idx="64">
                  <c:v>18572</c:v>
                </c:pt>
                <c:pt idx="65">
                  <c:v>18572</c:v>
                </c:pt>
                <c:pt idx="66">
                  <c:v>18572</c:v>
                </c:pt>
                <c:pt idx="67">
                  <c:v>19142.5</c:v>
                </c:pt>
                <c:pt idx="68">
                  <c:v>19142.5</c:v>
                </c:pt>
                <c:pt idx="69">
                  <c:v>19195</c:v>
                </c:pt>
                <c:pt idx="70">
                  <c:v>19195</c:v>
                </c:pt>
                <c:pt idx="71">
                  <c:v>19476</c:v>
                </c:pt>
                <c:pt idx="72">
                  <c:v>19532</c:v>
                </c:pt>
                <c:pt idx="73">
                  <c:v>19580</c:v>
                </c:pt>
                <c:pt idx="74">
                  <c:v>19693</c:v>
                </c:pt>
                <c:pt idx="75">
                  <c:v>19797</c:v>
                </c:pt>
                <c:pt idx="76">
                  <c:v>20036</c:v>
                </c:pt>
                <c:pt idx="77">
                  <c:v>20057</c:v>
                </c:pt>
                <c:pt idx="78">
                  <c:v>20365</c:v>
                </c:pt>
                <c:pt idx="79">
                  <c:v>20372</c:v>
                </c:pt>
                <c:pt idx="80">
                  <c:v>20455</c:v>
                </c:pt>
                <c:pt idx="81">
                  <c:v>20708</c:v>
                </c:pt>
                <c:pt idx="82">
                  <c:v>20720</c:v>
                </c:pt>
                <c:pt idx="83">
                  <c:v>20749</c:v>
                </c:pt>
                <c:pt idx="84">
                  <c:v>20833</c:v>
                </c:pt>
                <c:pt idx="85">
                  <c:v>21016</c:v>
                </c:pt>
                <c:pt idx="86">
                  <c:v>21030</c:v>
                </c:pt>
                <c:pt idx="87">
                  <c:v>21113</c:v>
                </c:pt>
                <c:pt idx="88">
                  <c:v>22332</c:v>
                </c:pt>
                <c:pt idx="89">
                  <c:v>22335.5</c:v>
                </c:pt>
                <c:pt idx="90">
                  <c:v>22410</c:v>
                </c:pt>
                <c:pt idx="91">
                  <c:v>22955</c:v>
                </c:pt>
                <c:pt idx="92">
                  <c:v>23062.5</c:v>
                </c:pt>
                <c:pt idx="93">
                  <c:v>23065</c:v>
                </c:pt>
                <c:pt idx="94">
                  <c:v>23110</c:v>
                </c:pt>
                <c:pt idx="95">
                  <c:v>23210.5</c:v>
                </c:pt>
                <c:pt idx="96">
                  <c:v>23299</c:v>
                </c:pt>
                <c:pt idx="97">
                  <c:v>23301.5</c:v>
                </c:pt>
                <c:pt idx="98">
                  <c:v>23362</c:v>
                </c:pt>
                <c:pt idx="99">
                  <c:v>23607</c:v>
                </c:pt>
                <c:pt idx="100">
                  <c:v>23616.5</c:v>
                </c:pt>
                <c:pt idx="101">
                  <c:v>23654</c:v>
                </c:pt>
                <c:pt idx="102">
                  <c:v>23970</c:v>
                </c:pt>
                <c:pt idx="103">
                  <c:v>24201</c:v>
                </c:pt>
                <c:pt idx="104">
                  <c:v>24203</c:v>
                </c:pt>
                <c:pt idx="105">
                  <c:v>24266.5</c:v>
                </c:pt>
                <c:pt idx="106">
                  <c:v>24572</c:v>
                </c:pt>
                <c:pt idx="107">
                  <c:v>24572</c:v>
                </c:pt>
                <c:pt idx="108">
                  <c:v>24572</c:v>
                </c:pt>
                <c:pt idx="109">
                  <c:v>24629</c:v>
                </c:pt>
                <c:pt idx="110">
                  <c:v>24655</c:v>
                </c:pt>
                <c:pt idx="111">
                  <c:v>24859</c:v>
                </c:pt>
                <c:pt idx="112">
                  <c:v>24880</c:v>
                </c:pt>
                <c:pt idx="113">
                  <c:v>24902</c:v>
                </c:pt>
                <c:pt idx="114">
                  <c:v>25211</c:v>
                </c:pt>
                <c:pt idx="115">
                  <c:v>25224</c:v>
                </c:pt>
                <c:pt idx="116">
                  <c:v>25251</c:v>
                </c:pt>
                <c:pt idx="117">
                  <c:v>25489</c:v>
                </c:pt>
                <c:pt idx="118">
                  <c:v>25572</c:v>
                </c:pt>
                <c:pt idx="119">
                  <c:v>26176</c:v>
                </c:pt>
                <c:pt idx="120">
                  <c:v>26430.5</c:v>
                </c:pt>
                <c:pt idx="121">
                  <c:v>26759.5</c:v>
                </c:pt>
                <c:pt idx="122">
                  <c:v>26783</c:v>
                </c:pt>
                <c:pt idx="123">
                  <c:v>26799</c:v>
                </c:pt>
                <c:pt idx="124">
                  <c:v>27071</c:v>
                </c:pt>
                <c:pt idx="125">
                  <c:v>27389.5</c:v>
                </c:pt>
                <c:pt idx="126">
                  <c:v>27389.5</c:v>
                </c:pt>
                <c:pt idx="127">
                  <c:v>27512</c:v>
                </c:pt>
                <c:pt idx="128">
                  <c:v>27528.5</c:v>
                </c:pt>
                <c:pt idx="129">
                  <c:v>27779</c:v>
                </c:pt>
                <c:pt idx="130">
                  <c:v>28067</c:v>
                </c:pt>
                <c:pt idx="131">
                  <c:v>28389</c:v>
                </c:pt>
                <c:pt idx="132">
                  <c:v>28639</c:v>
                </c:pt>
                <c:pt idx="133">
                  <c:v>28731</c:v>
                </c:pt>
                <c:pt idx="134">
                  <c:v>28733.5</c:v>
                </c:pt>
                <c:pt idx="135">
                  <c:v>28736</c:v>
                </c:pt>
                <c:pt idx="136">
                  <c:v>28765</c:v>
                </c:pt>
                <c:pt idx="137">
                  <c:v>28933</c:v>
                </c:pt>
                <c:pt idx="138">
                  <c:v>29032</c:v>
                </c:pt>
                <c:pt idx="139">
                  <c:v>29079</c:v>
                </c:pt>
              </c:numCache>
            </c:numRef>
          </c:xVal>
          <c:yVal>
            <c:numRef>
              <c:f>Active!$H$21:$H$982</c:f>
              <c:numCache>
                <c:formatCode>General</c:formatCode>
                <c:ptCount val="962"/>
                <c:pt idx="0">
                  <c:v>4.0067999980237801E-3</c:v>
                </c:pt>
                <c:pt idx="1">
                  <c:v>4.5546099998318823E-2</c:v>
                </c:pt>
                <c:pt idx="2">
                  <c:v>1.8404599995847093E-2</c:v>
                </c:pt>
                <c:pt idx="3">
                  <c:v>-2.1780800001579337E-2</c:v>
                </c:pt>
                <c:pt idx="4">
                  <c:v>1.5675799997552531E-2</c:v>
                </c:pt>
                <c:pt idx="5">
                  <c:v>-3.5783600003924221E-2</c:v>
                </c:pt>
                <c:pt idx="6">
                  <c:v>1.1713299998518778E-2</c:v>
                </c:pt>
                <c:pt idx="11">
                  <c:v>-2.0000000004074536E-3</c:v>
                </c:pt>
                <c:pt idx="12">
                  <c:v>0</c:v>
                </c:pt>
                <c:pt idx="13">
                  <c:v>1.299999999901047E-2</c:v>
                </c:pt>
                <c:pt idx="14">
                  <c:v>-4.3889000007766299E-3</c:v>
                </c:pt>
                <c:pt idx="15">
                  <c:v>-1.7938000019057654E-3</c:v>
                </c:pt>
                <c:pt idx="16">
                  <c:v>1.8364399998972658E-2</c:v>
                </c:pt>
                <c:pt idx="17">
                  <c:v>-1.2382600001728861E-2</c:v>
                </c:pt>
                <c:pt idx="18">
                  <c:v>-8.8400003733113408E-5</c:v>
                </c:pt>
                <c:pt idx="19">
                  <c:v>2.2840300000098068E-2</c:v>
                </c:pt>
                <c:pt idx="20">
                  <c:v>1.6917399996600579E-2</c:v>
                </c:pt>
                <c:pt idx="34">
                  <c:v>6.4876199998252559E-2</c:v>
                </c:pt>
                <c:pt idx="36">
                  <c:v>6.6181800000777002E-2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09-4443-8E33-330CA692E564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Active!$D$22:$D$39</c:f>
                <c:numCache>
                  <c:formatCode>General</c:formatCod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</c:numCache>
              </c:numRef>
            </c:plus>
            <c:minus>
              <c:numLit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2.2000000000000001E-3</c:v>
                </c:pt>
              </c:numLit>
            </c:minus>
            <c:spPr>
              <a:ln w="12700">
                <a:solidFill>
                  <a:srgbClr val="003300"/>
                </a:solidFill>
                <a:prstDash val="solid"/>
              </a:ln>
            </c:spPr>
          </c:errBars>
          <c:xVal>
            <c:numRef>
              <c:f>Active!$F$21:$F$982</c:f>
              <c:numCache>
                <c:formatCode>General</c:formatCode>
                <c:ptCount val="962"/>
                <c:pt idx="0">
                  <c:v>-10466</c:v>
                </c:pt>
                <c:pt idx="1">
                  <c:v>-8894.5</c:v>
                </c:pt>
                <c:pt idx="2">
                  <c:v>-7727</c:v>
                </c:pt>
                <c:pt idx="3">
                  <c:v>-5904</c:v>
                </c:pt>
                <c:pt idx="4">
                  <c:v>-3371</c:v>
                </c:pt>
                <c:pt idx="5">
                  <c:v>-418</c:v>
                </c:pt>
                <c:pt idx="6">
                  <c:v>-58.5</c:v>
                </c:pt>
                <c:pt idx="7">
                  <c:v>-48</c:v>
                </c:pt>
                <c:pt idx="8">
                  <c:v>-41</c:v>
                </c:pt>
                <c:pt idx="9">
                  <c:v>-37.5</c:v>
                </c:pt>
                <c:pt idx="10">
                  <c:v>-20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180.5</c:v>
                </c:pt>
                <c:pt idx="15">
                  <c:v>281</c:v>
                </c:pt>
                <c:pt idx="16">
                  <c:v>322</c:v>
                </c:pt>
                <c:pt idx="17">
                  <c:v>337</c:v>
                </c:pt>
                <c:pt idx="18">
                  <c:v>6058</c:v>
                </c:pt>
                <c:pt idx="19">
                  <c:v>6826.5</c:v>
                </c:pt>
                <c:pt idx="20">
                  <c:v>6837</c:v>
                </c:pt>
                <c:pt idx="21">
                  <c:v>8948</c:v>
                </c:pt>
                <c:pt idx="22">
                  <c:v>9864</c:v>
                </c:pt>
                <c:pt idx="23">
                  <c:v>9871</c:v>
                </c:pt>
                <c:pt idx="24">
                  <c:v>10229</c:v>
                </c:pt>
                <c:pt idx="25">
                  <c:v>10236</c:v>
                </c:pt>
                <c:pt idx="26">
                  <c:v>10565</c:v>
                </c:pt>
                <c:pt idx="27">
                  <c:v>10593</c:v>
                </c:pt>
                <c:pt idx="28">
                  <c:v>10598</c:v>
                </c:pt>
                <c:pt idx="29">
                  <c:v>10599</c:v>
                </c:pt>
                <c:pt idx="30">
                  <c:v>14369</c:v>
                </c:pt>
                <c:pt idx="31">
                  <c:v>14369</c:v>
                </c:pt>
                <c:pt idx="32">
                  <c:v>14697</c:v>
                </c:pt>
                <c:pt idx="33">
                  <c:v>15047</c:v>
                </c:pt>
                <c:pt idx="34">
                  <c:v>15631</c:v>
                </c:pt>
                <c:pt idx="35">
                  <c:v>15659</c:v>
                </c:pt>
                <c:pt idx="36">
                  <c:v>15659</c:v>
                </c:pt>
                <c:pt idx="37">
                  <c:v>16250</c:v>
                </c:pt>
                <c:pt idx="38">
                  <c:v>16277</c:v>
                </c:pt>
                <c:pt idx="39">
                  <c:v>16284</c:v>
                </c:pt>
                <c:pt idx="40">
                  <c:v>16391.5</c:v>
                </c:pt>
                <c:pt idx="41">
                  <c:v>16559</c:v>
                </c:pt>
                <c:pt idx="42">
                  <c:v>16559</c:v>
                </c:pt>
                <c:pt idx="43">
                  <c:v>16574.5</c:v>
                </c:pt>
                <c:pt idx="44">
                  <c:v>16623.5</c:v>
                </c:pt>
                <c:pt idx="45">
                  <c:v>16635</c:v>
                </c:pt>
                <c:pt idx="46">
                  <c:v>16635</c:v>
                </c:pt>
                <c:pt idx="47">
                  <c:v>16669</c:v>
                </c:pt>
                <c:pt idx="48">
                  <c:v>16675</c:v>
                </c:pt>
                <c:pt idx="49">
                  <c:v>16720</c:v>
                </c:pt>
                <c:pt idx="50">
                  <c:v>16791.5</c:v>
                </c:pt>
                <c:pt idx="51">
                  <c:v>16896.5</c:v>
                </c:pt>
                <c:pt idx="52">
                  <c:v>16907</c:v>
                </c:pt>
                <c:pt idx="53">
                  <c:v>16922</c:v>
                </c:pt>
                <c:pt idx="54">
                  <c:v>16955</c:v>
                </c:pt>
                <c:pt idx="55">
                  <c:v>17354</c:v>
                </c:pt>
                <c:pt idx="56">
                  <c:v>17572</c:v>
                </c:pt>
                <c:pt idx="57">
                  <c:v>17627</c:v>
                </c:pt>
                <c:pt idx="58">
                  <c:v>18492.5</c:v>
                </c:pt>
                <c:pt idx="59">
                  <c:v>18496</c:v>
                </c:pt>
                <c:pt idx="60">
                  <c:v>18509</c:v>
                </c:pt>
                <c:pt idx="61">
                  <c:v>18510</c:v>
                </c:pt>
                <c:pt idx="62">
                  <c:v>18510</c:v>
                </c:pt>
                <c:pt idx="63">
                  <c:v>18510</c:v>
                </c:pt>
                <c:pt idx="64">
                  <c:v>18572</c:v>
                </c:pt>
                <c:pt idx="65">
                  <c:v>18572</c:v>
                </c:pt>
                <c:pt idx="66">
                  <c:v>18572</c:v>
                </c:pt>
                <c:pt idx="67">
                  <c:v>19142.5</c:v>
                </c:pt>
                <c:pt idx="68">
                  <c:v>19142.5</c:v>
                </c:pt>
                <c:pt idx="69">
                  <c:v>19195</c:v>
                </c:pt>
                <c:pt idx="70">
                  <c:v>19195</c:v>
                </c:pt>
                <c:pt idx="71">
                  <c:v>19476</c:v>
                </c:pt>
                <c:pt idx="72">
                  <c:v>19532</c:v>
                </c:pt>
                <c:pt idx="73">
                  <c:v>19580</c:v>
                </c:pt>
                <c:pt idx="74">
                  <c:v>19693</c:v>
                </c:pt>
                <c:pt idx="75">
                  <c:v>19797</c:v>
                </c:pt>
                <c:pt idx="76">
                  <c:v>20036</c:v>
                </c:pt>
                <c:pt idx="77">
                  <c:v>20057</c:v>
                </c:pt>
                <c:pt idx="78">
                  <c:v>20365</c:v>
                </c:pt>
                <c:pt idx="79">
                  <c:v>20372</c:v>
                </c:pt>
                <c:pt idx="80">
                  <c:v>20455</c:v>
                </c:pt>
                <c:pt idx="81">
                  <c:v>20708</c:v>
                </c:pt>
                <c:pt idx="82">
                  <c:v>20720</c:v>
                </c:pt>
                <c:pt idx="83">
                  <c:v>20749</c:v>
                </c:pt>
                <c:pt idx="84">
                  <c:v>20833</c:v>
                </c:pt>
                <c:pt idx="85">
                  <c:v>21016</c:v>
                </c:pt>
                <c:pt idx="86">
                  <c:v>21030</c:v>
                </c:pt>
                <c:pt idx="87">
                  <c:v>21113</c:v>
                </c:pt>
                <c:pt idx="88">
                  <c:v>22332</c:v>
                </c:pt>
                <c:pt idx="89">
                  <c:v>22335.5</c:v>
                </c:pt>
                <c:pt idx="90">
                  <c:v>22410</c:v>
                </c:pt>
                <c:pt idx="91">
                  <c:v>22955</c:v>
                </c:pt>
                <c:pt idx="92">
                  <c:v>23062.5</c:v>
                </c:pt>
                <c:pt idx="93">
                  <c:v>23065</c:v>
                </c:pt>
                <c:pt idx="94">
                  <c:v>23110</c:v>
                </c:pt>
                <c:pt idx="95">
                  <c:v>23210.5</c:v>
                </c:pt>
                <c:pt idx="96">
                  <c:v>23299</c:v>
                </c:pt>
                <c:pt idx="97">
                  <c:v>23301.5</c:v>
                </c:pt>
                <c:pt idx="98">
                  <c:v>23362</c:v>
                </c:pt>
                <c:pt idx="99">
                  <c:v>23607</c:v>
                </c:pt>
                <c:pt idx="100">
                  <c:v>23616.5</c:v>
                </c:pt>
                <c:pt idx="101">
                  <c:v>23654</c:v>
                </c:pt>
                <c:pt idx="102">
                  <c:v>23970</c:v>
                </c:pt>
                <c:pt idx="103">
                  <c:v>24201</c:v>
                </c:pt>
                <c:pt idx="104">
                  <c:v>24203</c:v>
                </c:pt>
                <c:pt idx="105">
                  <c:v>24266.5</c:v>
                </c:pt>
                <c:pt idx="106">
                  <c:v>24572</c:v>
                </c:pt>
                <c:pt idx="107">
                  <c:v>24572</c:v>
                </c:pt>
                <c:pt idx="108">
                  <c:v>24572</c:v>
                </c:pt>
                <c:pt idx="109">
                  <c:v>24629</c:v>
                </c:pt>
                <c:pt idx="110">
                  <c:v>24655</c:v>
                </c:pt>
                <c:pt idx="111">
                  <c:v>24859</c:v>
                </c:pt>
                <c:pt idx="112">
                  <c:v>24880</c:v>
                </c:pt>
                <c:pt idx="113">
                  <c:v>24902</c:v>
                </c:pt>
                <c:pt idx="114">
                  <c:v>25211</c:v>
                </c:pt>
                <c:pt idx="115">
                  <c:v>25224</c:v>
                </c:pt>
                <c:pt idx="116">
                  <c:v>25251</c:v>
                </c:pt>
                <c:pt idx="117">
                  <c:v>25489</c:v>
                </c:pt>
                <c:pt idx="118">
                  <c:v>25572</c:v>
                </c:pt>
                <c:pt idx="119">
                  <c:v>26176</c:v>
                </c:pt>
                <c:pt idx="120">
                  <c:v>26430.5</c:v>
                </c:pt>
                <c:pt idx="121">
                  <c:v>26759.5</c:v>
                </c:pt>
                <c:pt idx="122">
                  <c:v>26783</c:v>
                </c:pt>
                <c:pt idx="123">
                  <c:v>26799</c:v>
                </c:pt>
                <c:pt idx="124">
                  <c:v>27071</c:v>
                </c:pt>
                <c:pt idx="125">
                  <c:v>27389.5</c:v>
                </c:pt>
                <c:pt idx="126">
                  <c:v>27389.5</c:v>
                </c:pt>
                <c:pt idx="127">
                  <c:v>27512</c:v>
                </c:pt>
                <c:pt idx="128">
                  <c:v>27528.5</c:v>
                </c:pt>
                <c:pt idx="129">
                  <c:v>27779</c:v>
                </c:pt>
                <c:pt idx="130">
                  <c:v>28067</c:v>
                </c:pt>
                <c:pt idx="131">
                  <c:v>28389</c:v>
                </c:pt>
                <c:pt idx="132">
                  <c:v>28639</c:v>
                </c:pt>
                <c:pt idx="133">
                  <c:v>28731</c:v>
                </c:pt>
                <c:pt idx="134">
                  <c:v>28733.5</c:v>
                </c:pt>
                <c:pt idx="135">
                  <c:v>28736</c:v>
                </c:pt>
                <c:pt idx="136">
                  <c:v>28765</c:v>
                </c:pt>
                <c:pt idx="137">
                  <c:v>28933</c:v>
                </c:pt>
                <c:pt idx="138">
                  <c:v>29032</c:v>
                </c:pt>
                <c:pt idx="139">
                  <c:v>29079</c:v>
                </c:pt>
              </c:numCache>
            </c:numRef>
          </c:xVal>
          <c:yVal>
            <c:numRef>
              <c:f>Active!$I$21:$I$982</c:f>
              <c:numCache>
                <c:formatCode>General</c:formatCode>
                <c:ptCount val="962"/>
                <c:pt idx="7">
                  <c:v>1.0790399999677902E-2</c:v>
                </c:pt>
                <c:pt idx="8">
                  <c:v>-1.815820000047097E-2</c:v>
                </c:pt>
                <c:pt idx="9">
                  <c:v>1.5867499998421408E-2</c:v>
                </c:pt>
                <c:pt idx="10">
                  <c:v>4.9959999960265122E-3</c:v>
                </c:pt>
                <c:pt idx="21">
                  <c:v>-7.1010400002705865E-2</c:v>
                </c:pt>
                <c:pt idx="22">
                  <c:v>5.7572799996705726E-2</c:v>
                </c:pt>
                <c:pt idx="23">
                  <c:v>6.9624199997633696E-2</c:v>
                </c:pt>
                <c:pt idx="24">
                  <c:v>-2.7604200004134327E-2</c:v>
                </c:pt>
                <c:pt idx="25">
                  <c:v>-1.4552800006640609E-2</c:v>
                </c:pt>
                <c:pt idx="26">
                  <c:v>-6.21370000008028E-2</c:v>
                </c:pt>
                <c:pt idx="27">
                  <c:v>-3.3931400001165457E-2</c:v>
                </c:pt>
                <c:pt idx="28">
                  <c:v>9.1819599991140421E-2</c:v>
                </c:pt>
                <c:pt idx="29">
                  <c:v>3.2969799998681992E-2</c:v>
                </c:pt>
                <c:pt idx="30">
                  <c:v>3.722379999817349E-2</c:v>
                </c:pt>
                <c:pt idx="31">
                  <c:v>4.1223799998988397E-2</c:v>
                </c:pt>
                <c:pt idx="32">
                  <c:v>4.5489399999496527E-2</c:v>
                </c:pt>
                <c:pt idx="33">
                  <c:v>5.1059399993391708E-2</c:v>
                </c:pt>
                <c:pt idx="37">
                  <c:v>6.0749999996914994E-2</c:v>
                </c:pt>
                <c:pt idx="38">
                  <c:v>5.7805399999779183E-2</c:v>
                </c:pt>
                <c:pt idx="39">
                  <c:v>1.4856799993140157E-2</c:v>
                </c:pt>
                <c:pt idx="40">
                  <c:v>8.9503299997886643E-2</c:v>
                </c:pt>
                <c:pt idx="43">
                  <c:v>6.49898999981815E-2</c:v>
                </c:pt>
                <c:pt idx="44">
                  <c:v>9.2349700003978796E-2</c:v>
                </c:pt>
                <c:pt idx="47">
                  <c:v>7.268379999732133E-2</c:v>
                </c:pt>
                <c:pt idx="48">
                  <c:v>7.6585000002523884E-2</c:v>
                </c:pt>
                <c:pt idx="50">
                  <c:v>8.5583299995050766E-2</c:v>
                </c:pt>
                <c:pt idx="51">
                  <c:v>5.9354299999540672E-2</c:v>
                </c:pt>
                <c:pt idx="52">
                  <c:v>9.7431399997731205E-2</c:v>
                </c:pt>
                <c:pt idx="54">
                  <c:v>7.5640999995812308E-2</c:v>
                </c:pt>
                <c:pt idx="55">
                  <c:v>5.0570799998240545E-2</c:v>
                </c:pt>
                <c:pt idx="56">
                  <c:v>8.9314400000148453E-2</c:v>
                </c:pt>
                <c:pt idx="57">
                  <c:v>9.0575399997760542E-2</c:v>
                </c:pt>
                <c:pt idx="58">
                  <c:v>8.7073499998950865E-2</c:v>
                </c:pt>
                <c:pt idx="59">
                  <c:v>6.9099199994525407E-2</c:v>
                </c:pt>
                <c:pt idx="72">
                  <c:v>3.7063999989186414E-3</c:v>
                </c:pt>
                <c:pt idx="73">
                  <c:v>0.10291599999618484</c:v>
                </c:pt>
                <c:pt idx="75">
                  <c:v>0.11850940000294941</c:v>
                </c:pt>
                <c:pt idx="76">
                  <c:v>9.3407199994544499E-2</c:v>
                </c:pt>
                <c:pt idx="77">
                  <c:v>0.10756140000012238</c:v>
                </c:pt>
                <c:pt idx="78">
                  <c:v>8.9822999994794372E-2</c:v>
                </c:pt>
                <c:pt idx="79">
                  <c:v>9.5874399994499981E-2</c:v>
                </c:pt>
                <c:pt idx="80">
                  <c:v>0.11934099999780301</c:v>
                </c:pt>
                <c:pt idx="81">
                  <c:v>0.12234159999934491</c:v>
                </c:pt>
                <c:pt idx="82">
                  <c:v>0.10314400000061141</c:v>
                </c:pt>
                <c:pt idx="83">
                  <c:v>0.12249979999614879</c:v>
                </c:pt>
                <c:pt idx="84">
                  <c:v>0.1261166000040248</c:v>
                </c:pt>
                <c:pt idx="85">
                  <c:v>0.13960320000478532</c:v>
                </c:pt>
                <c:pt idx="86">
                  <c:v>0.12170599999808474</c:v>
                </c:pt>
                <c:pt idx="87">
                  <c:v>0.13717259999975795</c:v>
                </c:pt>
                <c:pt idx="90">
                  <c:v>0.13638199999695644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C09-4443-8E33-330CA692E564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Active!$D$21:$D$39</c:f>
                <c:numCache>
                  <c:formatCode>General</c:formatCode>
                  <c:ptCount val="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plus>
            <c:minus>
              <c:numRef>
                <c:f>Active!$D$21:$D$39</c:f>
                <c:numCache>
                  <c:formatCode>General</c:formatCode>
                  <c:ptCount val="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Active!$F$21:$F$982</c:f>
              <c:numCache>
                <c:formatCode>General</c:formatCode>
                <c:ptCount val="962"/>
                <c:pt idx="0">
                  <c:v>-10466</c:v>
                </c:pt>
                <c:pt idx="1">
                  <c:v>-8894.5</c:v>
                </c:pt>
                <c:pt idx="2">
                  <c:v>-7727</c:v>
                </c:pt>
                <c:pt idx="3">
                  <c:v>-5904</c:v>
                </c:pt>
                <c:pt idx="4">
                  <c:v>-3371</c:v>
                </c:pt>
                <c:pt idx="5">
                  <c:v>-418</c:v>
                </c:pt>
                <c:pt idx="6">
                  <c:v>-58.5</c:v>
                </c:pt>
                <c:pt idx="7">
                  <c:v>-48</c:v>
                </c:pt>
                <c:pt idx="8">
                  <c:v>-41</c:v>
                </c:pt>
                <c:pt idx="9">
                  <c:v>-37.5</c:v>
                </c:pt>
                <c:pt idx="10">
                  <c:v>-20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180.5</c:v>
                </c:pt>
                <c:pt idx="15">
                  <c:v>281</c:v>
                </c:pt>
                <c:pt idx="16">
                  <c:v>322</c:v>
                </c:pt>
                <c:pt idx="17">
                  <c:v>337</c:v>
                </c:pt>
                <c:pt idx="18">
                  <c:v>6058</c:v>
                </c:pt>
                <c:pt idx="19">
                  <c:v>6826.5</c:v>
                </c:pt>
                <c:pt idx="20">
                  <c:v>6837</c:v>
                </c:pt>
                <c:pt idx="21">
                  <c:v>8948</c:v>
                </c:pt>
                <c:pt idx="22">
                  <c:v>9864</c:v>
                </c:pt>
                <c:pt idx="23">
                  <c:v>9871</c:v>
                </c:pt>
                <c:pt idx="24">
                  <c:v>10229</c:v>
                </c:pt>
                <c:pt idx="25">
                  <c:v>10236</c:v>
                </c:pt>
                <c:pt idx="26">
                  <c:v>10565</c:v>
                </c:pt>
                <c:pt idx="27">
                  <c:v>10593</c:v>
                </c:pt>
                <c:pt idx="28">
                  <c:v>10598</c:v>
                </c:pt>
                <c:pt idx="29">
                  <c:v>10599</c:v>
                </c:pt>
                <c:pt idx="30">
                  <c:v>14369</c:v>
                </c:pt>
                <c:pt idx="31">
                  <c:v>14369</c:v>
                </c:pt>
                <c:pt idx="32">
                  <c:v>14697</c:v>
                </c:pt>
                <c:pt idx="33">
                  <c:v>15047</c:v>
                </c:pt>
                <c:pt idx="34">
                  <c:v>15631</c:v>
                </c:pt>
                <c:pt idx="35">
                  <c:v>15659</c:v>
                </c:pt>
                <c:pt idx="36">
                  <c:v>15659</c:v>
                </c:pt>
                <c:pt idx="37">
                  <c:v>16250</c:v>
                </c:pt>
                <c:pt idx="38">
                  <c:v>16277</c:v>
                </c:pt>
                <c:pt idx="39">
                  <c:v>16284</c:v>
                </c:pt>
                <c:pt idx="40">
                  <c:v>16391.5</c:v>
                </c:pt>
                <c:pt idx="41">
                  <c:v>16559</c:v>
                </c:pt>
                <c:pt idx="42">
                  <c:v>16559</c:v>
                </c:pt>
                <c:pt idx="43">
                  <c:v>16574.5</c:v>
                </c:pt>
                <c:pt idx="44">
                  <c:v>16623.5</c:v>
                </c:pt>
                <c:pt idx="45">
                  <c:v>16635</c:v>
                </c:pt>
                <c:pt idx="46">
                  <c:v>16635</c:v>
                </c:pt>
                <c:pt idx="47">
                  <c:v>16669</c:v>
                </c:pt>
                <c:pt idx="48">
                  <c:v>16675</c:v>
                </c:pt>
                <c:pt idx="49">
                  <c:v>16720</c:v>
                </c:pt>
                <c:pt idx="50">
                  <c:v>16791.5</c:v>
                </c:pt>
                <c:pt idx="51">
                  <c:v>16896.5</c:v>
                </c:pt>
                <c:pt idx="52">
                  <c:v>16907</c:v>
                </c:pt>
                <c:pt idx="53">
                  <c:v>16922</c:v>
                </c:pt>
                <c:pt idx="54">
                  <c:v>16955</c:v>
                </c:pt>
                <c:pt idx="55">
                  <c:v>17354</c:v>
                </c:pt>
                <c:pt idx="56">
                  <c:v>17572</c:v>
                </c:pt>
                <c:pt idx="57">
                  <c:v>17627</c:v>
                </c:pt>
                <c:pt idx="58">
                  <c:v>18492.5</c:v>
                </c:pt>
                <c:pt idx="59">
                  <c:v>18496</c:v>
                </c:pt>
                <c:pt idx="60">
                  <c:v>18509</c:v>
                </c:pt>
                <c:pt idx="61">
                  <c:v>18510</c:v>
                </c:pt>
                <c:pt idx="62">
                  <c:v>18510</c:v>
                </c:pt>
                <c:pt idx="63">
                  <c:v>18510</c:v>
                </c:pt>
                <c:pt idx="64">
                  <c:v>18572</c:v>
                </c:pt>
                <c:pt idx="65">
                  <c:v>18572</c:v>
                </c:pt>
                <c:pt idx="66">
                  <c:v>18572</c:v>
                </c:pt>
                <c:pt idx="67">
                  <c:v>19142.5</c:v>
                </c:pt>
                <c:pt idx="68">
                  <c:v>19142.5</c:v>
                </c:pt>
                <c:pt idx="69">
                  <c:v>19195</c:v>
                </c:pt>
                <c:pt idx="70">
                  <c:v>19195</c:v>
                </c:pt>
                <c:pt idx="71">
                  <c:v>19476</c:v>
                </c:pt>
                <c:pt idx="72">
                  <c:v>19532</c:v>
                </c:pt>
                <c:pt idx="73">
                  <c:v>19580</c:v>
                </c:pt>
                <c:pt idx="74">
                  <c:v>19693</c:v>
                </c:pt>
                <c:pt idx="75">
                  <c:v>19797</c:v>
                </c:pt>
                <c:pt idx="76">
                  <c:v>20036</c:v>
                </c:pt>
                <c:pt idx="77">
                  <c:v>20057</c:v>
                </c:pt>
                <c:pt idx="78">
                  <c:v>20365</c:v>
                </c:pt>
                <c:pt idx="79">
                  <c:v>20372</c:v>
                </c:pt>
                <c:pt idx="80">
                  <c:v>20455</c:v>
                </c:pt>
                <c:pt idx="81">
                  <c:v>20708</c:v>
                </c:pt>
                <c:pt idx="82">
                  <c:v>20720</c:v>
                </c:pt>
                <c:pt idx="83">
                  <c:v>20749</c:v>
                </c:pt>
                <c:pt idx="84">
                  <c:v>20833</c:v>
                </c:pt>
                <c:pt idx="85">
                  <c:v>21016</c:v>
                </c:pt>
                <c:pt idx="86">
                  <c:v>21030</c:v>
                </c:pt>
                <c:pt idx="87">
                  <c:v>21113</c:v>
                </c:pt>
                <c:pt idx="88">
                  <c:v>22332</c:v>
                </c:pt>
                <c:pt idx="89">
                  <c:v>22335.5</c:v>
                </c:pt>
                <c:pt idx="90">
                  <c:v>22410</c:v>
                </c:pt>
                <c:pt idx="91">
                  <c:v>22955</c:v>
                </c:pt>
                <c:pt idx="92">
                  <c:v>23062.5</c:v>
                </c:pt>
                <c:pt idx="93">
                  <c:v>23065</c:v>
                </c:pt>
                <c:pt idx="94">
                  <c:v>23110</c:v>
                </c:pt>
                <c:pt idx="95">
                  <c:v>23210.5</c:v>
                </c:pt>
                <c:pt idx="96">
                  <c:v>23299</c:v>
                </c:pt>
                <c:pt idx="97">
                  <c:v>23301.5</c:v>
                </c:pt>
                <c:pt idx="98">
                  <c:v>23362</c:v>
                </c:pt>
                <c:pt idx="99">
                  <c:v>23607</c:v>
                </c:pt>
                <c:pt idx="100">
                  <c:v>23616.5</c:v>
                </c:pt>
                <c:pt idx="101">
                  <c:v>23654</c:v>
                </c:pt>
                <c:pt idx="102">
                  <c:v>23970</c:v>
                </c:pt>
                <c:pt idx="103">
                  <c:v>24201</c:v>
                </c:pt>
                <c:pt idx="104">
                  <c:v>24203</c:v>
                </c:pt>
                <c:pt idx="105">
                  <c:v>24266.5</c:v>
                </c:pt>
                <c:pt idx="106">
                  <c:v>24572</c:v>
                </c:pt>
                <c:pt idx="107">
                  <c:v>24572</c:v>
                </c:pt>
                <c:pt idx="108">
                  <c:v>24572</c:v>
                </c:pt>
                <c:pt idx="109">
                  <c:v>24629</c:v>
                </c:pt>
                <c:pt idx="110">
                  <c:v>24655</c:v>
                </c:pt>
                <c:pt idx="111">
                  <c:v>24859</c:v>
                </c:pt>
                <c:pt idx="112">
                  <c:v>24880</c:v>
                </c:pt>
                <c:pt idx="113">
                  <c:v>24902</c:v>
                </c:pt>
                <c:pt idx="114">
                  <c:v>25211</c:v>
                </c:pt>
                <c:pt idx="115">
                  <c:v>25224</c:v>
                </c:pt>
                <c:pt idx="116">
                  <c:v>25251</c:v>
                </c:pt>
                <c:pt idx="117">
                  <c:v>25489</c:v>
                </c:pt>
                <c:pt idx="118">
                  <c:v>25572</c:v>
                </c:pt>
                <c:pt idx="119">
                  <c:v>26176</c:v>
                </c:pt>
                <c:pt idx="120">
                  <c:v>26430.5</c:v>
                </c:pt>
                <c:pt idx="121">
                  <c:v>26759.5</c:v>
                </c:pt>
                <c:pt idx="122">
                  <c:v>26783</c:v>
                </c:pt>
                <c:pt idx="123">
                  <c:v>26799</c:v>
                </c:pt>
                <c:pt idx="124">
                  <c:v>27071</c:v>
                </c:pt>
                <c:pt idx="125">
                  <c:v>27389.5</c:v>
                </c:pt>
                <c:pt idx="126">
                  <c:v>27389.5</c:v>
                </c:pt>
                <c:pt idx="127">
                  <c:v>27512</c:v>
                </c:pt>
                <c:pt idx="128">
                  <c:v>27528.5</c:v>
                </c:pt>
                <c:pt idx="129">
                  <c:v>27779</c:v>
                </c:pt>
                <c:pt idx="130">
                  <c:v>28067</c:v>
                </c:pt>
                <c:pt idx="131">
                  <c:v>28389</c:v>
                </c:pt>
                <c:pt idx="132">
                  <c:v>28639</c:v>
                </c:pt>
                <c:pt idx="133">
                  <c:v>28731</c:v>
                </c:pt>
                <c:pt idx="134">
                  <c:v>28733.5</c:v>
                </c:pt>
                <c:pt idx="135">
                  <c:v>28736</c:v>
                </c:pt>
                <c:pt idx="136">
                  <c:v>28765</c:v>
                </c:pt>
                <c:pt idx="137">
                  <c:v>28933</c:v>
                </c:pt>
                <c:pt idx="138">
                  <c:v>29032</c:v>
                </c:pt>
                <c:pt idx="139">
                  <c:v>29079</c:v>
                </c:pt>
              </c:numCache>
            </c:numRef>
          </c:xVal>
          <c:yVal>
            <c:numRef>
              <c:f>Active!$J$21:$J$982</c:f>
              <c:numCache>
                <c:formatCode>General</c:formatCode>
                <c:ptCount val="962"/>
                <c:pt idx="41">
                  <c:v>7.3161799999070354E-2</c:v>
                </c:pt>
                <c:pt idx="45">
                  <c:v>7.3576999995566439E-2</c:v>
                </c:pt>
                <c:pt idx="49">
                  <c:v>-6.705599999986589E-2</c:v>
                </c:pt>
                <c:pt idx="60">
                  <c:v>9.5051799995417241E-2</c:v>
                </c:pt>
                <c:pt idx="71">
                  <c:v>0.10479520000080811</c:v>
                </c:pt>
                <c:pt idx="74">
                  <c:v>0.10888859999977285</c:v>
                </c:pt>
                <c:pt idx="89">
                  <c:v>0.13979210000252351</c:v>
                </c:pt>
                <c:pt idx="91">
                  <c:v>0.14644099999713944</c:v>
                </c:pt>
                <c:pt idx="92">
                  <c:v>0.15828749999491265</c:v>
                </c:pt>
                <c:pt idx="95">
                  <c:v>0.15151709999918239</c:v>
                </c:pt>
                <c:pt idx="97">
                  <c:v>0.15488529999129241</c:v>
                </c:pt>
                <c:pt idx="100">
                  <c:v>0.15899830000125803</c:v>
                </c:pt>
                <c:pt idx="101">
                  <c:v>0.15483079999830807</c:v>
                </c:pt>
                <c:pt idx="102">
                  <c:v>0.16329400000540772</c:v>
                </c:pt>
                <c:pt idx="103">
                  <c:v>0.16639020000002347</c:v>
                </c:pt>
                <c:pt idx="110">
                  <c:v>0.17368100000021514</c:v>
                </c:pt>
                <c:pt idx="116">
                  <c:v>0.18070019999868236</c:v>
                </c:pt>
                <c:pt idx="117">
                  <c:v>0.18464779999339953</c:v>
                </c:pt>
                <c:pt idx="120">
                  <c:v>0.1902611000041361</c:v>
                </c:pt>
                <c:pt idx="121">
                  <c:v>0.20477690000552684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C09-4443-8E33-330CA692E564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Active!$D$21:$D$86</c:f>
                <c:numCache>
                  <c:formatCode>General</c:formatCode>
                  <c:ptCount val="6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9">
                    <c:v>0</c:v>
                  </c:pt>
                  <c:pt idx="58">
                    <c:v>0</c:v>
                  </c:pt>
                  <c:pt idx="59">
                    <c:v>0</c:v>
                  </c:pt>
                  <c:pt idx="62">
                    <c:v>0</c:v>
                  </c:pt>
                  <c:pt idx="65">
                    <c:v>0</c:v>
                  </c:pt>
                </c:numCache>
              </c:numRef>
            </c:plus>
            <c:minus>
              <c:numRef>
                <c:f>Active!$D$21:$D$86</c:f>
                <c:numCache>
                  <c:formatCode>General</c:formatCode>
                  <c:ptCount val="6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9">
                    <c:v>0</c:v>
                  </c:pt>
                  <c:pt idx="58">
                    <c:v>0</c:v>
                  </c:pt>
                  <c:pt idx="59">
                    <c:v>0</c:v>
                  </c:pt>
                  <c:pt idx="62">
                    <c:v>0</c:v>
                  </c:pt>
                  <c:pt idx="65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Active!$F$21:$F$982</c:f>
              <c:numCache>
                <c:formatCode>General</c:formatCode>
                <c:ptCount val="962"/>
                <c:pt idx="0">
                  <c:v>-10466</c:v>
                </c:pt>
                <c:pt idx="1">
                  <c:v>-8894.5</c:v>
                </c:pt>
                <c:pt idx="2">
                  <c:v>-7727</c:v>
                </c:pt>
                <c:pt idx="3">
                  <c:v>-5904</c:v>
                </c:pt>
                <c:pt idx="4">
                  <c:v>-3371</c:v>
                </c:pt>
                <c:pt idx="5">
                  <c:v>-418</c:v>
                </c:pt>
                <c:pt idx="6">
                  <c:v>-58.5</c:v>
                </c:pt>
                <c:pt idx="7">
                  <c:v>-48</c:v>
                </c:pt>
                <c:pt idx="8">
                  <c:v>-41</c:v>
                </c:pt>
                <c:pt idx="9">
                  <c:v>-37.5</c:v>
                </c:pt>
                <c:pt idx="10">
                  <c:v>-20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180.5</c:v>
                </c:pt>
                <c:pt idx="15">
                  <c:v>281</c:v>
                </c:pt>
                <c:pt idx="16">
                  <c:v>322</c:v>
                </c:pt>
                <c:pt idx="17">
                  <c:v>337</c:v>
                </c:pt>
                <c:pt idx="18">
                  <c:v>6058</c:v>
                </c:pt>
                <c:pt idx="19">
                  <c:v>6826.5</c:v>
                </c:pt>
                <c:pt idx="20">
                  <c:v>6837</c:v>
                </c:pt>
                <c:pt idx="21">
                  <c:v>8948</c:v>
                </c:pt>
                <c:pt idx="22">
                  <c:v>9864</c:v>
                </c:pt>
                <c:pt idx="23">
                  <c:v>9871</c:v>
                </c:pt>
                <c:pt idx="24">
                  <c:v>10229</c:v>
                </c:pt>
                <c:pt idx="25">
                  <c:v>10236</c:v>
                </c:pt>
                <c:pt idx="26">
                  <c:v>10565</c:v>
                </c:pt>
                <c:pt idx="27">
                  <c:v>10593</c:v>
                </c:pt>
                <c:pt idx="28">
                  <c:v>10598</c:v>
                </c:pt>
                <c:pt idx="29">
                  <c:v>10599</c:v>
                </c:pt>
                <c:pt idx="30">
                  <c:v>14369</c:v>
                </c:pt>
                <c:pt idx="31">
                  <c:v>14369</c:v>
                </c:pt>
                <c:pt idx="32">
                  <c:v>14697</c:v>
                </c:pt>
                <c:pt idx="33">
                  <c:v>15047</c:v>
                </c:pt>
                <c:pt idx="34">
                  <c:v>15631</c:v>
                </c:pt>
                <c:pt idx="35">
                  <c:v>15659</c:v>
                </c:pt>
                <c:pt idx="36">
                  <c:v>15659</c:v>
                </c:pt>
                <c:pt idx="37">
                  <c:v>16250</c:v>
                </c:pt>
                <c:pt idx="38">
                  <c:v>16277</c:v>
                </c:pt>
                <c:pt idx="39">
                  <c:v>16284</c:v>
                </c:pt>
                <c:pt idx="40">
                  <c:v>16391.5</c:v>
                </c:pt>
                <c:pt idx="41">
                  <c:v>16559</c:v>
                </c:pt>
                <c:pt idx="42">
                  <c:v>16559</c:v>
                </c:pt>
                <c:pt idx="43">
                  <c:v>16574.5</c:v>
                </c:pt>
                <c:pt idx="44">
                  <c:v>16623.5</c:v>
                </c:pt>
                <c:pt idx="45">
                  <c:v>16635</c:v>
                </c:pt>
                <c:pt idx="46">
                  <c:v>16635</c:v>
                </c:pt>
                <c:pt idx="47">
                  <c:v>16669</c:v>
                </c:pt>
                <c:pt idx="48">
                  <c:v>16675</c:v>
                </c:pt>
                <c:pt idx="49">
                  <c:v>16720</c:v>
                </c:pt>
                <c:pt idx="50">
                  <c:v>16791.5</c:v>
                </c:pt>
                <c:pt idx="51">
                  <c:v>16896.5</c:v>
                </c:pt>
                <c:pt idx="52">
                  <c:v>16907</c:v>
                </c:pt>
                <c:pt idx="53">
                  <c:v>16922</c:v>
                </c:pt>
                <c:pt idx="54">
                  <c:v>16955</c:v>
                </c:pt>
                <c:pt idx="55">
                  <c:v>17354</c:v>
                </c:pt>
                <c:pt idx="56">
                  <c:v>17572</c:v>
                </c:pt>
                <c:pt idx="57">
                  <c:v>17627</c:v>
                </c:pt>
                <c:pt idx="58">
                  <c:v>18492.5</c:v>
                </c:pt>
                <c:pt idx="59">
                  <c:v>18496</c:v>
                </c:pt>
                <c:pt idx="60">
                  <c:v>18509</c:v>
                </c:pt>
                <c:pt idx="61">
                  <c:v>18510</c:v>
                </c:pt>
                <c:pt idx="62">
                  <c:v>18510</c:v>
                </c:pt>
                <c:pt idx="63">
                  <c:v>18510</c:v>
                </c:pt>
                <c:pt idx="64">
                  <c:v>18572</c:v>
                </c:pt>
                <c:pt idx="65">
                  <c:v>18572</c:v>
                </c:pt>
                <c:pt idx="66">
                  <c:v>18572</c:v>
                </c:pt>
                <c:pt idx="67">
                  <c:v>19142.5</c:v>
                </c:pt>
                <c:pt idx="68">
                  <c:v>19142.5</c:v>
                </c:pt>
                <c:pt idx="69">
                  <c:v>19195</c:v>
                </c:pt>
                <c:pt idx="70">
                  <c:v>19195</c:v>
                </c:pt>
                <c:pt idx="71">
                  <c:v>19476</c:v>
                </c:pt>
                <c:pt idx="72">
                  <c:v>19532</c:v>
                </c:pt>
                <c:pt idx="73">
                  <c:v>19580</c:v>
                </c:pt>
                <c:pt idx="74">
                  <c:v>19693</c:v>
                </c:pt>
                <c:pt idx="75">
                  <c:v>19797</c:v>
                </c:pt>
                <c:pt idx="76">
                  <c:v>20036</c:v>
                </c:pt>
                <c:pt idx="77">
                  <c:v>20057</c:v>
                </c:pt>
                <c:pt idx="78">
                  <c:v>20365</c:v>
                </c:pt>
                <c:pt idx="79">
                  <c:v>20372</c:v>
                </c:pt>
                <c:pt idx="80">
                  <c:v>20455</c:v>
                </c:pt>
                <c:pt idx="81">
                  <c:v>20708</c:v>
                </c:pt>
                <c:pt idx="82">
                  <c:v>20720</c:v>
                </c:pt>
                <c:pt idx="83">
                  <c:v>20749</c:v>
                </c:pt>
                <c:pt idx="84">
                  <c:v>20833</c:v>
                </c:pt>
                <c:pt idx="85">
                  <c:v>21016</c:v>
                </c:pt>
                <c:pt idx="86">
                  <c:v>21030</c:v>
                </c:pt>
                <c:pt idx="87">
                  <c:v>21113</c:v>
                </c:pt>
                <c:pt idx="88">
                  <c:v>22332</c:v>
                </c:pt>
                <c:pt idx="89">
                  <c:v>22335.5</c:v>
                </c:pt>
                <c:pt idx="90">
                  <c:v>22410</c:v>
                </c:pt>
                <c:pt idx="91">
                  <c:v>22955</c:v>
                </c:pt>
                <c:pt idx="92">
                  <c:v>23062.5</c:v>
                </c:pt>
                <c:pt idx="93">
                  <c:v>23065</c:v>
                </c:pt>
                <c:pt idx="94">
                  <c:v>23110</c:v>
                </c:pt>
                <c:pt idx="95">
                  <c:v>23210.5</c:v>
                </c:pt>
                <c:pt idx="96">
                  <c:v>23299</c:v>
                </c:pt>
                <c:pt idx="97">
                  <c:v>23301.5</c:v>
                </c:pt>
                <c:pt idx="98">
                  <c:v>23362</c:v>
                </c:pt>
                <c:pt idx="99">
                  <c:v>23607</c:v>
                </c:pt>
                <c:pt idx="100">
                  <c:v>23616.5</c:v>
                </c:pt>
                <c:pt idx="101">
                  <c:v>23654</c:v>
                </c:pt>
                <c:pt idx="102">
                  <c:v>23970</c:v>
                </c:pt>
                <c:pt idx="103">
                  <c:v>24201</c:v>
                </c:pt>
                <c:pt idx="104">
                  <c:v>24203</c:v>
                </c:pt>
                <c:pt idx="105">
                  <c:v>24266.5</c:v>
                </c:pt>
                <c:pt idx="106">
                  <c:v>24572</c:v>
                </c:pt>
                <c:pt idx="107">
                  <c:v>24572</c:v>
                </c:pt>
                <c:pt idx="108">
                  <c:v>24572</c:v>
                </c:pt>
                <c:pt idx="109">
                  <c:v>24629</c:v>
                </c:pt>
                <c:pt idx="110">
                  <c:v>24655</c:v>
                </c:pt>
                <c:pt idx="111">
                  <c:v>24859</c:v>
                </c:pt>
                <c:pt idx="112">
                  <c:v>24880</c:v>
                </c:pt>
                <c:pt idx="113">
                  <c:v>24902</c:v>
                </c:pt>
                <c:pt idx="114">
                  <c:v>25211</c:v>
                </c:pt>
                <c:pt idx="115">
                  <c:v>25224</c:v>
                </c:pt>
                <c:pt idx="116">
                  <c:v>25251</c:v>
                </c:pt>
                <c:pt idx="117">
                  <c:v>25489</c:v>
                </c:pt>
                <c:pt idx="118">
                  <c:v>25572</c:v>
                </c:pt>
                <c:pt idx="119">
                  <c:v>26176</c:v>
                </c:pt>
                <c:pt idx="120">
                  <c:v>26430.5</c:v>
                </c:pt>
                <c:pt idx="121">
                  <c:v>26759.5</c:v>
                </c:pt>
                <c:pt idx="122">
                  <c:v>26783</c:v>
                </c:pt>
                <c:pt idx="123">
                  <c:v>26799</c:v>
                </c:pt>
                <c:pt idx="124">
                  <c:v>27071</c:v>
                </c:pt>
                <c:pt idx="125">
                  <c:v>27389.5</c:v>
                </c:pt>
                <c:pt idx="126">
                  <c:v>27389.5</c:v>
                </c:pt>
                <c:pt idx="127">
                  <c:v>27512</c:v>
                </c:pt>
                <c:pt idx="128">
                  <c:v>27528.5</c:v>
                </c:pt>
                <c:pt idx="129">
                  <c:v>27779</c:v>
                </c:pt>
                <c:pt idx="130">
                  <c:v>28067</c:v>
                </c:pt>
                <c:pt idx="131">
                  <c:v>28389</c:v>
                </c:pt>
                <c:pt idx="132">
                  <c:v>28639</c:v>
                </c:pt>
                <c:pt idx="133">
                  <c:v>28731</c:v>
                </c:pt>
                <c:pt idx="134">
                  <c:v>28733.5</c:v>
                </c:pt>
                <c:pt idx="135">
                  <c:v>28736</c:v>
                </c:pt>
                <c:pt idx="136">
                  <c:v>28765</c:v>
                </c:pt>
                <c:pt idx="137">
                  <c:v>28933</c:v>
                </c:pt>
                <c:pt idx="138">
                  <c:v>29032</c:v>
                </c:pt>
                <c:pt idx="139">
                  <c:v>29079</c:v>
                </c:pt>
              </c:numCache>
            </c:numRef>
          </c:xVal>
          <c:yVal>
            <c:numRef>
              <c:f>Active!$K$21:$K$982</c:f>
              <c:numCache>
                <c:formatCode>General</c:formatCode>
                <c:ptCount val="962"/>
                <c:pt idx="35">
                  <c:v>6.6181800000777002E-2</c:v>
                </c:pt>
                <c:pt idx="42">
                  <c:v>7.3161799999070354E-2</c:v>
                </c:pt>
                <c:pt idx="46">
                  <c:v>7.3576999995566439E-2</c:v>
                </c:pt>
                <c:pt idx="53">
                  <c:v>7.7284400002099574E-2</c:v>
                </c:pt>
                <c:pt idx="61">
                  <c:v>9.7901999994064681E-2</c:v>
                </c:pt>
                <c:pt idx="62">
                  <c:v>9.8101999989012256E-2</c:v>
                </c:pt>
                <c:pt idx="63">
                  <c:v>9.8201999993762001E-2</c:v>
                </c:pt>
                <c:pt idx="64">
                  <c:v>9.8714399995515123E-2</c:v>
                </c:pt>
                <c:pt idx="65">
                  <c:v>9.8914399997738656E-2</c:v>
                </c:pt>
                <c:pt idx="66">
                  <c:v>9.9014399995212443E-2</c:v>
                </c:pt>
                <c:pt idx="67">
                  <c:v>0.10450349999882746</c:v>
                </c:pt>
                <c:pt idx="68">
                  <c:v>0.10720349999610335</c:v>
                </c:pt>
                <c:pt idx="69">
                  <c:v>0.10488900000200374</c:v>
                </c:pt>
                <c:pt idx="70">
                  <c:v>0.10758899999927962</c:v>
                </c:pt>
                <c:pt idx="93">
                  <c:v>0.15483300000050804</c:v>
                </c:pt>
                <c:pt idx="94">
                  <c:v>0.15582200000062585</c:v>
                </c:pt>
                <c:pt idx="96">
                  <c:v>0.15400980000413256</c:v>
                </c:pt>
                <c:pt idx="98">
                  <c:v>0.15547240000159945</c:v>
                </c:pt>
                <c:pt idx="99">
                  <c:v>0.15897140000015497</c:v>
                </c:pt>
                <c:pt idx="104">
                  <c:v>0.16509059999953024</c:v>
                </c:pt>
                <c:pt idx="105">
                  <c:v>0.16322829999990063</c:v>
                </c:pt>
                <c:pt idx="106">
                  <c:v>0.169374399993103</c:v>
                </c:pt>
                <c:pt idx="107">
                  <c:v>0.16977439999755006</c:v>
                </c:pt>
                <c:pt idx="108">
                  <c:v>0.1703743999969447</c:v>
                </c:pt>
                <c:pt idx="109">
                  <c:v>0.1691757999942638</c:v>
                </c:pt>
                <c:pt idx="111">
                  <c:v>0.17652180000004591</c:v>
                </c:pt>
                <c:pt idx="112">
                  <c:v>0.17617599999357481</c:v>
                </c:pt>
                <c:pt idx="113">
                  <c:v>0.17638040000019828</c:v>
                </c:pt>
                <c:pt idx="114">
                  <c:v>0.18079220000072382</c:v>
                </c:pt>
                <c:pt idx="115">
                  <c:v>0.18294479999894975</c:v>
                </c:pt>
                <c:pt idx="118">
                  <c:v>0.1848143999959575</c:v>
                </c:pt>
                <c:pt idx="119">
                  <c:v>0.19323520000034478</c:v>
                </c:pt>
                <c:pt idx="122">
                  <c:v>0.20254659999773139</c:v>
                </c:pt>
                <c:pt idx="123">
                  <c:v>0.20400979999976698</c:v>
                </c:pt>
                <c:pt idx="124">
                  <c:v>0.21016419999796199</c:v>
                </c:pt>
                <c:pt idx="125">
                  <c:v>0.21250289999443339</c:v>
                </c:pt>
                <c:pt idx="126">
                  <c:v>0.21250289999443339</c:v>
                </c:pt>
                <c:pt idx="127">
                  <c:v>0.21120240000163903</c:v>
                </c:pt>
                <c:pt idx="128">
                  <c:v>0.1896707001287723</c:v>
                </c:pt>
                <c:pt idx="129">
                  <c:v>0.21610579999833135</c:v>
                </c:pt>
                <c:pt idx="130">
                  <c:v>0.21686339999723714</c:v>
                </c:pt>
                <c:pt idx="131">
                  <c:v>0.22162780000508064</c:v>
                </c:pt>
                <c:pt idx="132">
                  <c:v>0.22157779984991066</c:v>
                </c:pt>
                <c:pt idx="133">
                  <c:v>0.22279619999608258</c:v>
                </c:pt>
                <c:pt idx="134">
                  <c:v>0.22157169999991311</c:v>
                </c:pt>
                <c:pt idx="135">
                  <c:v>0.27214719999756198</c:v>
                </c:pt>
                <c:pt idx="136">
                  <c:v>0.22240299999975832</c:v>
                </c:pt>
                <c:pt idx="137">
                  <c:v>0.22283659998356597</c:v>
                </c:pt>
                <c:pt idx="138">
                  <c:v>0.22340639999310952</c:v>
                </c:pt>
                <c:pt idx="139">
                  <c:v>0.2239657999962219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C09-4443-8E33-330CA692E564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PASP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Active!$D$21:$D$86</c:f>
                <c:numCache>
                  <c:formatCode>General</c:formatCode>
                  <c:ptCount val="6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9">
                    <c:v>0</c:v>
                  </c:pt>
                  <c:pt idx="58">
                    <c:v>0</c:v>
                  </c:pt>
                  <c:pt idx="59">
                    <c:v>0</c:v>
                  </c:pt>
                  <c:pt idx="62">
                    <c:v>0</c:v>
                  </c:pt>
                  <c:pt idx="65">
                    <c:v>0</c:v>
                  </c:pt>
                </c:numCache>
              </c:numRef>
            </c:plus>
            <c:minus>
              <c:numRef>
                <c:f>Active!$D$21:$D$86</c:f>
                <c:numCache>
                  <c:formatCode>General</c:formatCode>
                  <c:ptCount val="6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9">
                    <c:v>0</c:v>
                  </c:pt>
                  <c:pt idx="58">
                    <c:v>0</c:v>
                  </c:pt>
                  <c:pt idx="59">
                    <c:v>0</c:v>
                  </c:pt>
                  <c:pt idx="62">
                    <c:v>0</c:v>
                  </c:pt>
                  <c:pt idx="65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Active!$F$21:$F$982</c:f>
              <c:numCache>
                <c:formatCode>General</c:formatCode>
                <c:ptCount val="962"/>
                <c:pt idx="0">
                  <c:v>-10466</c:v>
                </c:pt>
                <c:pt idx="1">
                  <c:v>-8894.5</c:v>
                </c:pt>
                <c:pt idx="2">
                  <c:v>-7727</c:v>
                </c:pt>
                <c:pt idx="3">
                  <c:v>-5904</c:v>
                </c:pt>
                <c:pt idx="4">
                  <c:v>-3371</c:v>
                </c:pt>
                <c:pt idx="5">
                  <c:v>-418</c:v>
                </c:pt>
                <c:pt idx="6">
                  <c:v>-58.5</c:v>
                </c:pt>
                <c:pt idx="7">
                  <c:v>-48</c:v>
                </c:pt>
                <c:pt idx="8">
                  <c:v>-41</c:v>
                </c:pt>
                <c:pt idx="9">
                  <c:v>-37.5</c:v>
                </c:pt>
                <c:pt idx="10">
                  <c:v>-20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180.5</c:v>
                </c:pt>
                <c:pt idx="15">
                  <c:v>281</c:v>
                </c:pt>
                <c:pt idx="16">
                  <c:v>322</c:v>
                </c:pt>
                <c:pt idx="17">
                  <c:v>337</c:v>
                </c:pt>
                <c:pt idx="18">
                  <c:v>6058</c:v>
                </c:pt>
                <c:pt idx="19">
                  <c:v>6826.5</c:v>
                </c:pt>
                <c:pt idx="20">
                  <c:v>6837</c:v>
                </c:pt>
                <c:pt idx="21">
                  <c:v>8948</c:v>
                </c:pt>
                <c:pt idx="22">
                  <c:v>9864</c:v>
                </c:pt>
                <c:pt idx="23">
                  <c:v>9871</c:v>
                </c:pt>
                <c:pt idx="24">
                  <c:v>10229</c:v>
                </c:pt>
                <c:pt idx="25">
                  <c:v>10236</c:v>
                </c:pt>
                <c:pt idx="26">
                  <c:v>10565</c:v>
                </c:pt>
                <c:pt idx="27">
                  <c:v>10593</c:v>
                </c:pt>
                <c:pt idx="28">
                  <c:v>10598</c:v>
                </c:pt>
                <c:pt idx="29">
                  <c:v>10599</c:v>
                </c:pt>
                <c:pt idx="30">
                  <c:v>14369</c:v>
                </c:pt>
                <c:pt idx="31">
                  <c:v>14369</c:v>
                </c:pt>
                <c:pt idx="32">
                  <c:v>14697</c:v>
                </c:pt>
                <c:pt idx="33">
                  <c:v>15047</c:v>
                </c:pt>
                <c:pt idx="34">
                  <c:v>15631</c:v>
                </c:pt>
                <c:pt idx="35">
                  <c:v>15659</c:v>
                </c:pt>
                <c:pt idx="36">
                  <c:v>15659</c:v>
                </c:pt>
                <c:pt idx="37">
                  <c:v>16250</c:v>
                </c:pt>
                <c:pt idx="38">
                  <c:v>16277</c:v>
                </c:pt>
                <c:pt idx="39">
                  <c:v>16284</c:v>
                </c:pt>
                <c:pt idx="40">
                  <c:v>16391.5</c:v>
                </c:pt>
                <c:pt idx="41">
                  <c:v>16559</c:v>
                </c:pt>
                <c:pt idx="42">
                  <c:v>16559</c:v>
                </c:pt>
                <c:pt idx="43">
                  <c:v>16574.5</c:v>
                </c:pt>
                <c:pt idx="44">
                  <c:v>16623.5</c:v>
                </c:pt>
                <c:pt idx="45">
                  <c:v>16635</c:v>
                </c:pt>
                <c:pt idx="46">
                  <c:v>16635</c:v>
                </c:pt>
                <c:pt idx="47">
                  <c:v>16669</c:v>
                </c:pt>
                <c:pt idx="48">
                  <c:v>16675</c:v>
                </c:pt>
                <c:pt idx="49">
                  <c:v>16720</c:v>
                </c:pt>
                <c:pt idx="50">
                  <c:v>16791.5</c:v>
                </c:pt>
                <c:pt idx="51">
                  <c:v>16896.5</c:v>
                </c:pt>
                <c:pt idx="52">
                  <c:v>16907</c:v>
                </c:pt>
                <c:pt idx="53">
                  <c:v>16922</c:v>
                </c:pt>
                <c:pt idx="54">
                  <c:v>16955</c:v>
                </c:pt>
                <c:pt idx="55">
                  <c:v>17354</c:v>
                </c:pt>
                <c:pt idx="56">
                  <c:v>17572</c:v>
                </c:pt>
                <c:pt idx="57">
                  <c:v>17627</c:v>
                </c:pt>
                <c:pt idx="58">
                  <c:v>18492.5</c:v>
                </c:pt>
                <c:pt idx="59">
                  <c:v>18496</c:v>
                </c:pt>
                <c:pt idx="60">
                  <c:v>18509</c:v>
                </c:pt>
                <c:pt idx="61">
                  <c:v>18510</c:v>
                </c:pt>
                <c:pt idx="62">
                  <c:v>18510</c:v>
                </c:pt>
                <c:pt idx="63">
                  <c:v>18510</c:v>
                </c:pt>
                <c:pt idx="64">
                  <c:v>18572</c:v>
                </c:pt>
                <c:pt idx="65">
                  <c:v>18572</c:v>
                </c:pt>
                <c:pt idx="66">
                  <c:v>18572</c:v>
                </c:pt>
                <c:pt idx="67">
                  <c:v>19142.5</c:v>
                </c:pt>
                <c:pt idx="68">
                  <c:v>19142.5</c:v>
                </c:pt>
                <c:pt idx="69">
                  <c:v>19195</c:v>
                </c:pt>
                <c:pt idx="70">
                  <c:v>19195</c:v>
                </c:pt>
                <c:pt idx="71">
                  <c:v>19476</c:v>
                </c:pt>
                <c:pt idx="72">
                  <c:v>19532</c:v>
                </c:pt>
                <c:pt idx="73">
                  <c:v>19580</c:v>
                </c:pt>
                <c:pt idx="74">
                  <c:v>19693</c:v>
                </c:pt>
                <c:pt idx="75">
                  <c:v>19797</c:v>
                </c:pt>
                <c:pt idx="76">
                  <c:v>20036</c:v>
                </c:pt>
                <c:pt idx="77">
                  <c:v>20057</c:v>
                </c:pt>
                <c:pt idx="78">
                  <c:v>20365</c:v>
                </c:pt>
                <c:pt idx="79">
                  <c:v>20372</c:v>
                </c:pt>
                <c:pt idx="80">
                  <c:v>20455</c:v>
                </c:pt>
                <c:pt idx="81">
                  <c:v>20708</c:v>
                </c:pt>
                <c:pt idx="82">
                  <c:v>20720</c:v>
                </c:pt>
                <c:pt idx="83">
                  <c:v>20749</c:v>
                </c:pt>
                <c:pt idx="84">
                  <c:v>20833</c:v>
                </c:pt>
                <c:pt idx="85">
                  <c:v>21016</c:v>
                </c:pt>
                <c:pt idx="86">
                  <c:v>21030</c:v>
                </c:pt>
                <c:pt idx="87">
                  <c:v>21113</c:v>
                </c:pt>
                <c:pt idx="88">
                  <c:v>22332</c:v>
                </c:pt>
                <c:pt idx="89">
                  <c:v>22335.5</c:v>
                </c:pt>
                <c:pt idx="90">
                  <c:v>22410</c:v>
                </c:pt>
                <c:pt idx="91">
                  <c:v>22955</c:v>
                </c:pt>
                <c:pt idx="92">
                  <c:v>23062.5</c:v>
                </c:pt>
                <c:pt idx="93">
                  <c:v>23065</c:v>
                </c:pt>
                <c:pt idx="94">
                  <c:v>23110</c:v>
                </c:pt>
                <c:pt idx="95">
                  <c:v>23210.5</c:v>
                </c:pt>
                <c:pt idx="96">
                  <c:v>23299</c:v>
                </c:pt>
                <c:pt idx="97">
                  <c:v>23301.5</c:v>
                </c:pt>
                <c:pt idx="98">
                  <c:v>23362</c:v>
                </c:pt>
                <c:pt idx="99">
                  <c:v>23607</c:v>
                </c:pt>
                <c:pt idx="100">
                  <c:v>23616.5</c:v>
                </c:pt>
                <c:pt idx="101">
                  <c:v>23654</c:v>
                </c:pt>
                <c:pt idx="102">
                  <c:v>23970</c:v>
                </c:pt>
                <c:pt idx="103">
                  <c:v>24201</c:v>
                </c:pt>
                <c:pt idx="104">
                  <c:v>24203</c:v>
                </c:pt>
                <c:pt idx="105">
                  <c:v>24266.5</c:v>
                </c:pt>
                <c:pt idx="106">
                  <c:v>24572</c:v>
                </c:pt>
                <c:pt idx="107">
                  <c:v>24572</c:v>
                </c:pt>
                <c:pt idx="108">
                  <c:v>24572</c:v>
                </c:pt>
                <c:pt idx="109">
                  <c:v>24629</c:v>
                </c:pt>
                <c:pt idx="110">
                  <c:v>24655</c:v>
                </c:pt>
                <c:pt idx="111">
                  <c:v>24859</c:v>
                </c:pt>
                <c:pt idx="112">
                  <c:v>24880</c:v>
                </c:pt>
                <c:pt idx="113">
                  <c:v>24902</c:v>
                </c:pt>
                <c:pt idx="114">
                  <c:v>25211</c:v>
                </c:pt>
                <c:pt idx="115">
                  <c:v>25224</c:v>
                </c:pt>
                <c:pt idx="116">
                  <c:v>25251</c:v>
                </c:pt>
                <c:pt idx="117">
                  <c:v>25489</c:v>
                </c:pt>
                <c:pt idx="118">
                  <c:v>25572</c:v>
                </c:pt>
                <c:pt idx="119">
                  <c:v>26176</c:v>
                </c:pt>
                <c:pt idx="120">
                  <c:v>26430.5</c:v>
                </c:pt>
                <c:pt idx="121">
                  <c:v>26759.5</c:v>
                </c:pt>
                <c:pt idx="122">
                  <c:v>26783</c:v>
                </c:pt>
                <c:pt idx="123">
                  <c:v>26799</c:v>
                </c:pt>
                <c:pt idx="124">
                  <c:v>27071</c:v>
                </c:pt>
                <c:pt idx="125">
                  <c:v>27389.5</c:v>
                </c:pt>
                <c:pt idx="126">
                  <c:v>27389.5</c:v>
                </c:pt>
                <c:pt idx="127">
                  <c:v>27512</c:v>
                </c:pt>
                <c:pt idx="128">
                  <c:v>27528.5</c:v>
                </c:pt>
                <c:pt idx="129">
                  <c:v>27779</c:v>
                </c:pt>
                <c:pt idx="130">
                  <c:v>28067</c:v>
                </c:pt>
                <c:pt idx="131">
                  <c:v>28389</c:v>
                </c:pt>
                <c:pt idx="132">
                  <c:v>28639</c:v>
                </c:pt>
                <c:pt idx="133">
                  <c:v>28731</c:v>
                </c:pt>
                <c:pt idx="134">
                  <c:v>28733.5</c:v>
                </c:pt>
                <c:pt idx="135">
                  <c:v>28736</c:v>
                </c:pt>
                <c:pt idx="136">
                  <c:v>28765</c:v>
                </c:pt>
                <c:pt idx="137">
                  <c:v>28933</c:v>
                </c:pt>
                <c:pt idx="138">
                  <c:v>29032</c:v>
                </c:pt>
                <c:pt idx="139">
                  <c:v>29079</c:v>
                </c:pt>
              </c:numCache>
            </c:numRef>
          </c:xVal>
          <c:yVal>
            <c:numRef>
              <c:f>Active!$L$21:$L$982</c:f>
              <c:numCache>
                <c:formatCode>General</c:formatCode>
                <c:ptCount val="96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C09-4443-8E33-330CA692E564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IBVS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Active!$D$21:$D$86</c:f>
                <c:numCache>
                  <c:formatCode>General</c:formatCode>
                  <c:ptCount val="6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9">
                    <c:v>0</c:v>
                  </c:pt>
                  <c:pt idx="58">
                    <c:v>0</c:v>
                  </c:pt>
                  <c:pt idx="59">
                    <c:v>0</c:v>
                  </c:pt>
                  <c:pt idx="62">
                    <c:v>0</c:v>
                  </c:pt>
                  <c:pt idx="65">
                    <c:v>0</c:v>
                  </c:pt>
                </c:numCache>
              </c:numRef>
            </c:plus>
            <c:minus>
              <c:numRef>
                <c:f>Active!$D$21:$D$86</c:f>
                <c:numCache>
                  <c:formatCode>General</c:formatCode>
                  <c:ptCount val="6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9">
                    <c:v>0</c:v>
                  </c:pt>
                  <c:pt idx="58">
                    <c:v>0</c:v>
                  </c:pt>
                  <c:pt idx="59">
                    <c:v>0</c:v>
                  </c:pt>
                  <c:pt idx="62">
                    <c:v>0</c:v>
                  </c:pt>
                  <c:pt idx="65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Active!$F$21:$F$982</c:f>
              <c:numCache>
                <c:formatCode>General</c:formatCode>
                <c:ptCount val="962"/>
                <c:pt idx="0">
                  <c:v>-10466</c:v>
                </c:pt>
                <c:pt idx="1">
                  <c:v>-8894.5</c:v>
                </c:pt>
                <c:pt idx="2">
                  <c:v>-7727</c:v>
                </c:pt>
                <c:pt idx="3">
                  <c:v>-5904</c:v>
                </c:pt>
                <c:pt idx="4">
                  <c:v>-3371</c:v>
                </c:pt>
                <c:pt idx="5">
                  <c:v>-418</c:v>
                </c:pt>
                <c:pt idx="6">
                  <c:v>-58.5</c:v>
                </c:pt>
                <c:pt idx="7">
                  <c:v>-48</c:v>
                </c:pt>
                <c:pt idx="8">
                  <c:v>-41</c:v>
                </c:pt>
                <c:pt idx="9">
                  <c:v>-37.5</c:v>
                </c:pt>
                <c:pt idx="10">
                  <c:v>-20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180.5</c:v>
                </c:pt>
                <c:pt idx="15">
                  <c:v>281</c:v>
                </c:pt>
                <c:pt idx="16">
                  <c:v>322</c:v>
                </c:pt>
                <c:pt idx="17">
                  <c:v>337</c:v>
                </c:pt>
                <c:pt idx="18">
                  <c:v>6058</c:v>
                </c:pt>
                <c:pt idx="19">
                  <c:v>6826.5</c:v>
                </c:pt>
                <c:pt idx="20">
                  <c:v>6837</c:v>
                </c:pt>
                <c:pt idx="21">
                  <c:v>8948</c:v>
                </c:pt>
                <c:pt idx="22">
                  <c:v>9864</c:v>
                </c:pt>
                <c:pt idx="23">
                  <c:v>9871</c:v>
                </c:pt>
                <c:pt idx="24">
                  <c:v>10229</c:v>
                </c:pt>
                <c:pt idx="25">
                  <c:v>10236</c:v>
                </c:pt>
                <c:pt idx="26">
                  <c:v>10565</c:v>
                </c:pt>
                <c:pt idx="27">
                  <c:v>10593</c:v>
                </c:pt>
                <c:pt idx="28">
                  <c:v>10598</c:v>
                </c:pt>
                <c:pt idx="29">
                  <c:v>10599</c:v>
                </c:pt>
                <c:pt idx="30">
                  <c:v>14369</c:v>
                </c:pt>
                <c:pt idx="31">
                  <c:v>14369</c:v>
                </c:pt>
                <c:pt idx="32">
                  <c:v>14697</c:v>
                </c:pt>
                <c:pt idx="33">
                  <c:v>15047</c:v>
                </c:pt>
                <c:pt idx="34">
                  <c:v>15631</c:v>
                </c:pt>
                <c:pt idx="35">
                  <c:v>15659</c:v>
                </c:pt>
                <c:pt idx="36">
                  <c:v>15659</c:v>
                </c:pt>
                <c:pt idx="37">
                  <c:v>16250</c:v>
                </c:pt>
                <c:pt idx="38">
                  <c:v>16277</c:v>
                </c:pt>
                <c:pt idx="39">
                  <c:v>16284</c:v>
                </c:pt>
                <c:pt idx="40">
                  <c:v>16391.5</c:v>
                </c:pt>
                <c:pt idx="41">
                  <c:v>16559</c:v>
                </c:pt>
                <c:pt idx="42">
                  <c:v>16559</c:v>
                </c:pt>
                <c:pt idx="43">
                  <c:v>16574.5</c:v>
                </c:pt>
                <c:pt idx="44">
                  <c:v>16623.5</c:v>
                </c:pt>
                <c:pt idx="45">
                  <c:v>16635</c:v>
                </c:pt>
                <c:pt idx="46">
                  <c:v>16635</c:v>
                </c:pt>
                <c:pt idx="47">
                  <c:v>16669</c:v>
                </c:pt>
                <c:pt idx="48">
                  <c:v>16675</c:v>
                </c:pt>
                <c:pt idx="49">
                  <c:v>16720</c:v>
                </c:pt>
                <c:pt idx="50">
                  <c:v>16791.5</c:v>
                </c:pt>
                <c:pt idx="51">
                  <c:v>16896.5</c:v>
                </c:pt>
                <c:pt idx="52">
                  <c:v>16907</c:v>
                </c:pt>
                <c:pt idx="53">
                  <c:v>16922</c:v>
                </c:pt>
                <c:pt idx="54">
                  <c:v>16955</c:v>
                </c:pt>
                <c:pt idx="55">
                  <c:v>17354</c:v>
                </c:pt>
                <c:pt idx="56">
                  <c:v>17572</c:v>
                </c:pt>
                <c:pt idx="57">
                  <c:v>17627</c:v>
                </c:pt>
                <c:pt idx="58">
                  <c:v>18492.5</c:v>
                </c:pt>
                <c:pt idx="59">
                  <c:v>18496</c:v>
                </c:pt>
                <c:pt idx="60">
                  <c:v>18509</c:v>
                </c:pt>
                <c:pt idx="61">
                  <c:v>18510</c:v>
                </c:pt>
                <c:pt idx="62">
                  <c:v>18510</c:v>
                </c:pt>
                <c:pt idx="63">
                  <c:v>18510</c:v>
                </c:pt>
                <c:pt idx="64">
                  <c:v>18572</c:v>
                </c:pt>
                <c:pt idx="65">
                  <c:v>18572</c:v>
                </c:pt>
                <c:pt idx="66">
                  <c:v>18572</c:v>
                </c:pt>
                <c:pt idx="67">
                  <c:v>19142.5</c:v>
                </c:pt>
                <c:pt idx="68">
                  <c:v>19142.5</c:v>
                </c:pt>
                <c:pt idx="69">
                  <c:v>19195</c:v>
                </c:pt>
                <c:pt idx="70">
                  <c:v>19195</c:v>
                </c:pt>
                <c:pt idx="71">
                  <c:v>19476</c:v>
                </c:pt>
                <c:pt idx="72">
                  <c:v>19532</c:v>
                </c:pt>
                <c:pt idx="73">
                  <c:v>19580</c:v>
                </c:pt>
                <c:pt idx="74">
                  <c:v>19693</c:v>
                </c:pt>
                <c:pt idx="75">
                  <c:v>19797</c:v>
                </c:pt>
                <c:pt idx="76">
                  <c:v>20036</c:v>
                </c:pt>
                <c:pt idx="77">
                  <c:v>20057</c:v>
                </c:pt>
                <c:pt idx="78">
                  <c:v>20365</c:v>
                </c:pt>
                <c:pt idx="79">
                  <c:v>20372</c:v>
                </c:pt>
                <c:pt idx="80">
                  <c:v>20455</c:v>
                </c:pt>
                <c:pt idx="81">
                  <c:v>20708</c:v>
                </c:pt>
                <c:pt idx="82">
                  <c:v>20720</c:v>
                </c:pt>
                <c:pt idx="83">
                  <c:v>20749</c:v>
                </c:pt>
                <c:pt idx="84">
                  <c:v>20833</c:v>
                </c:pt>
                <c:pt idx="85">
                  <c:v>21016</c:v>
                </c:pt>
                <c:pt idx="86">
                  <c:v>21030</c:v>
                </c:pt>
                <c:pt idx="87">
                  <c:v>21113</c:v>
                </c:pt>
                <c:pt idx="88">
                  <c:v>22332</c:v>
                </c:pt>
                <c:pt idx="89">
                  <c:v>22335.5</c:v>
                </c:pt>
                <c:pt idx="90">
                  <c:v>22410</c:v>
                </c:pt>
                <c:pt idx="91">
                  <c:v>22955</c:v>
                </c:pt>
                <c:pt idx="92">
                  <c:v>23062.5</c:v>
                </c:pt>
                <c:pt idx="93">
                  <c:v>23065</c:v>
                </c:pt>
                <c:pt idx="94">
                  <c:v>23110</c:v>
                </c:pt>
                <c:pt idx="95">
                  <c:v>23210.5</c:v>
                </c:pt>
                <c:pt idx="96">
                  <c:v>23299</c:v>
                </c:pt>
                <c:pt idx="97">
                  <c:v>23301.5</c:v>
                </c:pt>
                <c:pt idx="98">
                  <c:v>23362</c:v>
                </c:pt>
                <c:pt idx="99">
                  <c:v>23607</c:v>
                </c:pt>
                <c:pt idx="100">
                  <c:v>23616.5</c:v>
                </c:pt>
                <c:pt idx="101">
                  <c:v>23654</c:v>
                </c:pt>
                <c:pt idx="102">
                  <c:v>23970</c:v>
                </c:pt>
                <c:pt idx="103">
                  <c:v>24201</c:v>
                </c:pt>
                <c:pt idx="104">
                  <c:v>24203</c:v>
                </c:pt>
                <c:pt idx="105">
                  <c:v>24266.5</c:v>
                </c:pt>
                <c:pt idx="106">
                  <c:v>24572</c:v>
                </c:pt>
                <c:pt idx="107">
                  <c:v>24572</c:v>
                </c:pt>
                <c:pt idx="108">
                  <c:v>24572</c:v>
                </c:pt>
                <c:pt idx="109">
                  <c:v>24629</c:v>
                </c:pt>
                <c:pt idx="110">
                  <c:v>24655</c:v>
                </c:pt>
                <c:pt idx="111">
                  <c:v>24859</c:v>
                </c:pt>
                <c:pt idx="112">
                  <c:v>24880</c:v>
                </c:pt>
                <c:pt idx="113">
                  <c:v>24902</c:v>
                </c:pt>
                <c:pt idx="114">
                  <c:v>25211</c:v>
                </c:pt>
                <c:pt idx="115">
                  <c:v>25224</c:v>
                </c:pt>
                <c:pt idx="116">
                  <c:v>25251</c:v>
                </c:pt>
                <c:pt idx="117">
                  <c:v>25489</c:v>
                </c:pt>
                <c:pt idx="118">
                  <c:v>25572</c:v>
                </c:pt>
                <c:pt idx="119">
                  <c:v>26176</c:v>
                </c:pt>
                <c:pt idx="120">
                  <c:v>26430.5</c:v>
                </c:pt>
                <c:pt idx="121">
                  <c:v>26759.5</c:v>
                </c:pt>
                <c:pt idx="122">
                  <c:v>26783</c:v>
                </c:pt>
                <c:pt idx="123">
                  <c:v>26799</c:v>
                </c:pt>
                <c:pt idx="124">
                  <c:v>27071</c:v>
                </c:pt>
                <c:pt idx="125">
                  <c:v>27389.5</c:v>
                </c:pt>
                <c:pt idx="126">
                  <c:v>27389.5</c:v>
                </c:pt>
                <c:pt idx="127">
                  <c:v>27512</c:v>
                </c:pt>
                <c:pt idx="128">
                  <c:v>27528.5</c:v>
                </c:pt>
                <c:pt idx="129">
                  <c:v>27779</c:v>
                </c:pt>
                <c:pt idx="130">
                  <c:v>28067</c:v>
                </c:pt>
                <c:pt idx="131">
                  <c:v>28389</c:v>
                </c:pt>
                <c:pt idx="132">
                  <c:v>28639</c:v>
                </c:pt>
                <c:pt idx="133">
                  <c:v>28731</c:v>
                </c:pt>
                <c:pt idx="134">
                  <c:v>28733.5</c:v>
                </c:pt>
                <c:pt idx="135">
                  <c:v>28736</c:v>
                </c:pt>
                <c:pt idx="136">
                  <c:v>28765</c:v>
                </c:pt>
                <c:pt idx="137">
                  <c:v>28933</c:v>
                </c:pt>
                <c:pt idx="138">
                  <c:v>29032</c:v>
                </c:pt>
                <c:pt idx="139">
                  <c:v>29079</c:v>
                </c:pt>
              </c:numCache>
            </c:numRef>
          </c:xVal>
          <c:yVal>
            <c:numRef>
              <c:f>Active!$M$21:$M$982</c:f>
              <c:numCache>
                <c:formatCode>General</c:formatCode>
                <c:ptCount val="96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C09-4443-8E33-330CA692E564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Active!$D$21:$D$86</c:f>
                <c:numCache>
                  <c:formatCode>General</c:formatCode>
                  <c:ptCount val="6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9">
                    <c:v>0</c:v>
                  </c:pt>
                  <c:pt idx="58">
                    <c:v>0</c:v>
                  </c:pt>
                  <c:pt idx="59">
                    <c:v>0</c:v>
                  </c:pt>
                  <c:pt idx="62">
                    <c:v>0</c:v>
                  </c:pt>
                  <c:pt idx="65">
                    <c:v>0</c:v>
                  </c:pt>
                </c:numCache>
              </c:numRef>
            </c:plus>
            <c:minus>
              <c:numRef>
                <c:f>Active!$D$21:$D$86</c:f>
                <c:numCache>
                  <c:formatCode>General</c:formatCode>
                  <c:ptCount val="6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9">
                    <c:v>0</c:v>
                  </c:pt>
                  <c:pt idx="58">
                    <c:v>0</c:v>
                  </c:pt>
                  <c:pt idx="59">
                    <c:v>0</c:v>
                  </c:pt>
                  <c:pt idx="62">
                    <c:v>0</c:v>
                  </c:pt>
                  <c:pt idx="65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Active!$F$21:$F$982</c:f>
              <c:numCache>
                <c:formatCode>General</c:formatCode>
                <c:ptCount val="962"/>
                <c:pt idx="0">
                  <c:v>-10466</c:v>
                </c:pt>
                <c:pt idx="1">
                  <c:v>-8894.5</c:v>
                </c:pt>
                <c:pt idx="2">
                  <c:v>-7727</c:v>
                </c:pt>
                <c:pt idx="3">
                  <c:v>-5904</c:v>
                </c:pt>
                <c:pt idx="4">
                  <c:v>-3371</c:v>
                </c:pt>
                <c:pt idx="5">
                  <c:v>-418</c:v>
                </c:pt>
                <c:pt idx="6">
                  <c:v>-58.5</c:v>
                </c:pt>
                <c:pt idx="7">
                  <c:v>-48</c:v>
                </c:pt>
                <c:pt idx="8">
                  <c:v>-41</c:v>
                </c:pt>
                <c:pt idx="9">
                  <c:v>-37.5</c:v>
                </c:pt>
                <c:pt idx="10">
                  <c:v>-20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180.5</c:v>
                </c:pt>
                <c:pt idx="15">
                  <c:v>281</c:v>
                </c:pt>
                <c:pt idx="16">
                  <c:v>322</c:v>
                </c:pt>
                <c:pt idx="17">
                  <c:v>337</c:v>
                </c:pt>
                <c:pt idx="18">
                  <c:v>6058</c:v>
                </c:pt>
                <c:pt idx="19">
                  <c:v>6826.5</c:v>
                </c:pt>
                <c:pt idx="20">
                  <c:v>6837</c:v>
                </c:pt>
                <c:pt idx="21">
                  <c:v>8948</c:v>
                </c:pt>
                <c:pt idx="22">
                  <c:v>9864</c:v>
                </c:pt>
                <c:pt idx="23">
                  <c:v>9871</c:v>
                </c:pt>
                <c:pt idx="24">
                  <c:v>10229</c:v>
                </c:pt>
                <c:pt idx="25">
                  <c:v>10236</c:v>
                </c:pt>
                <c:pt idx="26">
                  <c:v>10565</c:v>
                </c:pt>
                <c:pt idx="27">
                  <c:v>10593</c:v>
                </c:pt>
                <c:pt idx="28">
                  <c:v>10598</c:v>
                </c:pt>
                <c:pt idx="29">
                  <c:v>10599</c:v>
                </c:pt>
                <c:pt idx="30">
                  <c:v>14369</c:v>
                </c:pt>
                <c:pt idx="31">
                  <c:v>14369</c:v>
                </c:pt>
                <c:pt idx="32">
                  <c:v>14697</c:v>
                </c:pt>
                <c:pt idx="33">
                  <c:v>15047</c:v>
                </c:pt>
                <c:pt idx="34">
                  <c:v>15631</c:v>
                </c:pt>
                <c:pt idx="35">
                  <c:v>15659</c:v>
                </c:pt>
                <c:pt idx="36">
                  <c:v>15659</c:v>
                </c:pt>
                <c:pt idx="37">
                  <c:v>16250</c:v>
                </c:pt>
                <c:pt idx="38">
                  <c:v>16277</c:v>
                </c:pt>
                <c:pt idx="39">
                  <c:v>16284</c:v>
                </c:pt>
                <c:pt idx="40">
                  <c:v>16391.5</c:v>
                </c:pt>
                <c:pt idx="41">
                  <c:v>16559</c:v>
                </c:pt>
                <c:pt idx="42">
                  <c:v>16559</c:v>
                </c:pt>
                <c:pt idx="43">
                  <c:v>16574.5</c:v>
                </c:pt>
                <c:pt idx="44">
                  <c:v>16623.5</c:v>
                </c:pt>
                <c:pt idx="45">
                  <c:v>16635</c:v>
                </c:pt>
                <c:pt idx="46">
                  <c:v>16635</c:v>
                </c:pt>
                <c:pt idx="47">
                  <c:v>16669</c:v>
                </c:pt>
                <c:pt idx="48">
                  <c:v>16675</c:v>
                </c:pt>
                <c:pt idx="49">
                  <c:v>16720</c:v>
                </c:pt>
                <c:pt idx="50">
                  <c:v>16791.5</c:v>
                </c:pt>
                <c:pt idx="51">
                  <c:v>16896.5</c:v>
                </c:pt>
                <c:pt idx="52">
                  <c:v>16907</c:v>
                </c:pt>
                <c:pt idx="53">
                  <c:v>16922</c:v>
                </c:pt>
                <c:pt idx="54">
                  <c:v>16955</c:v>
                </c:pt>
                <c:pt idx="55">
                  <c:v>17354</c:v>
                </c:pt>
                <c:pt idx="56">
                  <c:v>17572</c:v>
                </c:pt>
                <c:pt idx="57">
                  <c:v>17627</c:v>
                </c:pt>
                <c:pt idx="58">
                  <c:v>18492.5</c:v>
                </c:pt>
                <c:pt idx="59">
                  <c:v>18496</c:v>
                </c:pt>
                <c:pt idx="60">
                  <c:v>18509</c:v>
                </c:pt>
                <c:pt idx="61">
                  <c:v>18510</c:v>
                </c:pt>
                <c:pt idx="62">
                  <c:v>18510</c:v>
                </c:pt>
                <c:pt idx="63">
                  <c:v>18510</c:v>
                </c:pt>
                <c:pt idx="64">
                  <c:v>18572</c:v>
                </c:pt>
                <c:pt idx="65">
                  <c:v>18572</c:v>
                </c:pt>
                <c:pt idx="66">
                  <c:v>18572</c:v>
                </c:pt>
                <c:pt idx="67">
                  <c:v>19142.5</c:v>
                </c:pt>
                <c:pt idx="68">
                  <c:v>19142.5</c:v>
                </c:pt>
                <c:pt idx="69">
                  <c:v>19195</c:v>
                </c:pt>
                <c:pt idx="70">
                  <c:v>19195</c:v>
                </c:pt>
                <c:pt idx="71">
                  <c:v>19476</c:v>
                </c:pt>
                <c:pt idx="72">
                  <c:v>19532</c:v>
                </c:pt>
                <c:pt idx="73">
                  <c:v>19580</c:v>
                </c:pt>
                <c:pt idx="74">
                  <c:v>19693</c:v>
                </c:pt>
                <c:pt idx="75">
                  <c:v>19797</c:v>
                </c:pt>
                <c:pt idx="76">
                  <c:v>20036</c:v>
                </c:pt>
                <c:pt idx="77">
                  <c:v>20057</c:v>
                </c:pt>
                <c:pt idx="78">
                  <c:v>20365</c:v>
                </c:pt>
                <c:pt idx="79">
                  <c:v>20372</c:v>
                </c:pt>
                <c:pt idx="80">
                  <c:v>20455</c:v>
                </c:pt>
                <c:pt idx="81">
                  <c:v>20708</c:v>
                </c:pt>
                <c:pt idx="82">
                  <c:v>20720</c:v>
                </c:pt>
                <c:pt idx="83">
                  <c:v>20749</c:v>
                </c:pt>
                <c:pt idx="84">
                  <c:v>20833</c:v>
                </c:pt>
                <c:pt idx="85">
                  <c:v>21016</c:v>
                </c:pt>
                <c:pt idx="86">
                  <c:v>21030</c:v>
                </c:pt>
                <c:pt idx="87">
                  <c:v>21113</c:v>
                </c:pt>
                <c:pt idx="88">
                  <c:v>22332</c:v>
                </c:pt>
                <c:pt idx="89">
                  <c:v>22335.5</c:v>
                </c:pt>
                <c:pt idx="90">
                  <c:v>22410</c:v>
                </c:pt>
                <c:pt idx="91">
                  <c:v>22955</c:v>
                </c:pt>
                <c:pt idx="92">
                  <c:v>23062.5</c:v>
                </c:pt>
                <c:pt idx="93">
                  <c:v>23065</c:v>
                </c:pt>
                <c:pt idx="94">
                  <c:v>23110</c:v>
                </c:pt>
                <c:pt idx="95">
                  <c:v>23210.5</c:v>
                </c:pt>
                <c:pt idx="96">
                  <c:v>23299</c:v>
                </c:pt>
                <c:pt idx="97">
                  <c:v>23301.5</c:v>
                </c:pt>
                <c:pt idx="98">
                  <c:v>23362</c:v>
                </c:pt>
                <c:pt idx="99">
                  <c:v>23607</c:v>
                </c:pt>
                <c:pt idx="100">
                  <c:v>23616.5</c:v>
                </c:pt>
                <c:pt idx="101">
                  <c:v>23654</c:v>
                </c:pt>
                <c:pt idx="102">
                  <c:v>23970</c:v>
                </c:pt>
                <c:pt idx="103">
                  <c:v>24201</c:v>
                </c:pt>
                <c:pt idx="104">
                  <c:v>24203</c:v>
                </c:pt>
                <c:pt idx="105">
                  <c:v>24266.5</c:v>
                </c:pt>
                <c:pt idx="106">
                  <c:v>24572</c:v>
                </c:pt>
                <c:pt idx="107">
                  <c:v>24572</c:v>
                </c:pt>
                <c:pt idx="108">
                  <c:v>24572</c:v>
                </c:pt>
                <c:pt idx="109">
                  <c:v>24629</c:v>
                </c:pt>
                <c:pt idx="110">
                  <c:v>24655</c:v>
                </c:pt>
                <c:pt idx="111">
                  <c:v>24859</c:v>
                </c:pt>
                <c:pt idx="112">
                  <c:v>24880</c:v>
                </c:pt>
                <c:pt idx="113">
                  <c:v>24902</c:v>
                </c:pt>
                <c:pt idx="114">
                  <c:v>25211</c:v>
                </c:pt>
                <c:pt idx="115">
                  <c:v>25224</c:v>
                </c:pt>
                <c:pt idx="116">
                  <c:v>25251</c:v>
                </c:pt>
                <c:pt idx="117">
                  <c:v>25489</c:v>
                </c:pt>
                <c:pt idx="118">
                  <c:v>25572</c:v>
                </c:pt>
                <c:pt idx="119">
                  <c:v>26176</c:v>
                </c:pt>
                <c:pt idx="120">
                  <c:v>26430.5</c:v>
                </c:pt>
                <c:pt idx="121">
                  <c:v>26759.5</c:v>
                </c:pt>
                <c:pt idx="122">
                  <c:v>26783</c:v>
                </c:pt>
                <c:pt idx="123">
                  <c:v>26799</c:v>
                </c:pt>
                <c:pt idx="124">
                  <c:v>27071</c:v>
                </c:pt>
                <c:pt idx="125">
                  <c:v>27389.5</c:v>
                </c:pt>
                <c:pt idx="126">
                  <c:v>27389.5</c:v>
                </c:pt>
                <c:pt idx="127">
                  <c:v>27512</c:v>
                </c:pt>
                <c:pt idx="128">
                  <c:v>27528.5</c:v>
                </c:pt>
                <c:pt idx="129">
                  <c:v>27779</c:v>
                </c:pt>
                <c:pt idx="130">
                  <c:v>28067</c:v>
                </c:pt>
                <c:pt idx="131">
                  <c:v>28389</c:v>
                </c:pt>
                <c:pt idx="132">
                  <c:v>28639</c:v>
                </c:pt>
                <c:pt idx="133">
                  <c:v>28731</c:v>
                </c:pt>
                <c:pt idx="134">
                  <c:v>28733.5</c:v>
                </c:pt>
                <c:pt idx="135">
                  <c:v>28736</c:v>
                </c:pt>
                <c:pt idx="136">
                  <c:v>28765</c:v>
                </c:pt>
                <c:pt idx="137">
                  <c:v>28933</c:v>
                </c:pt>
                <c:pt idx="138">
                  <c:v>29032</c:v>
                </c:pt>
                <c:pt idx="139">
                  <c:v>29079</c:v>
                </c:pt>
              </c:numCache>
            </c:numRef>
          </c:xVal>
          <c:yVal>
            <c:numRef>
              <c:f>Active!$N$21:$N$982</c:f>
              <c:numCache>
                <c:formatCode>General</c:formatCode>
                <c:ptCount val="962"/>
                <c:pt idx="41">
                  <c:v>7.3161799999070354E-2</c:v>
                </c:pt>
                <c:pt idx="45">
                  <c:v>7.3576999995566439E-2</c:v>
                </c:pt>
                <c:pt idx="49">
                  <c:v>-6.705599999986589E-2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C09-4443-8E33-330CA692E564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Active!$F$21:$F$982</c:f>
              <c:numCache>
                <c:formatCode>General</c:formatCode>
                <c:ptCount val="962"/>
                <c:pt idx="0">
                  <c:v>-10466</c:v>
                </c:pt>
                <c:pt idx="1">
                  <c:v>-8894.5</c:v>
                </c:pt>
                <c:pt idx="2">
                  <c:v>-7727</c:v>
                </c:pt>
                <c:pt idx="3">
                  <c:v>-5904</c:v>
                </c:pt>
                <c:pt idx="4">
                  <c:v>-3371</c:v>
                </c:pt>
                <c:pt idx="5">
                  <c:v>-418</c:v>
                </c:pt>
                <c:pt idx="6">
                  <c:v>-58.5</c:v>
                </c:pt>
                <c:pt idx="7">
                  <c:v>-48</c:v>
                </c:pt>
                <c:pt idx="8">
                  <c:v>-41</c:v>
                </c:pt>
                <c:pt idx="9">
                  <c:v>-37.5</c:v>
                </c:pt>
                <c:pt idx="10">
                  <c:v>-20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180.5</c:v>
                </c:pt>
                <c:pt idx="15">
                  <c:v>281</c:v>
                </c:pt>
                <c:pt idx="16">
                  <c:v>322</c:v>
                </c:pt>
                <c:pt idx="17">
                  <c:v>337</c:v>
                </c:pt>
                <c:pt idx="18">
                  <c:v>6058</c:v>
                </c:pt>
                <c:pt idx="19">
                  <c:v>6826.5</c:v>
                </c:pt>
                <c:pt idx="20">
                  <c:v>6837</c:v>
                </c:pt>
                <c:pt idx="21">
                  <c:v>8948</c:v>
                </c:pt>
                <c:pt idx="22">
                  <c:v>9864</c:v>
                </c:pt>
                <c:pt idx="23">
                  <c:v>9871</c:v>
                </c:pt>
                <c:pt idx="24">
                  <c:v>10229</c:v>
                </c:pt>
                <c:pt idx="25">
                  <c:v>10236</c:v>
                </c:pt>
                <c:pt idx="26">
                  <c:v>10565</c:v>
                </c:pt>
                <c:pt idx="27">
                  <c:v>10593</c:v>
                </c:pt>
                <c:pt idx="28">
                  <c:v>10598</c:v>
                </c:pt>
                <c:pt idx="29">
                  <c:v>10599</c:v>
                </c:pt>
                <c:pt idx="30">
                  <c:v>14369</c:v>
                </c:pt>
                <c:pt idx="31">
                  <c:v>14369</c:v>
                </c:pt>
                <c:pt idx="32">
                  <c:v>14697</c:v>
                </c:pt>
                <c:pt idx="33">
                  <c:v>15047</c:v>
                </c:pt>
                <c:pt idx="34">
                  <c:v>15631</c:v>
                </c:pt>
                <c:pt idx="35">
                  <c:v>15659</c:v>
                </c:pt>
                <c:pt idx="36">
                  <c:v>15659</c:v>
                </c:pt>
                <c:pt idx="37">
                  <c:v>16250</c:v>
                </c:pt>
                <c:pt idx="38">
                  <c:v>16277</c:v>
                </c:pt>
                <c:pt idx="39">
                  <c:v>16284</c:v>
                </c:pt>
                <c:pt idx="40">
                  <c:v>16391.5</c:v>
                </c:pt>
                <c:pt idx="41">
                  <c:v>16559</c:v>
                </c:pt>
                <c:pt idx="42">
                  <c:v>16559</c:v>
                </c:pt>
                <c:pt idx="43">
                  <c:v>16574.5</c:v>
                </c:pt>
                <c:pt idx="44">
                  <c:v>16623.5</c:v>
                </c:pt>
                <c:pt idx="45">
                  <c:v>16635</c:v>
                </c:pt>
                <c:pt idx="46">
                  <c:v>16635</c:v>
                </c:pt>
                <c:pt idx="47">
                  <c:v>16669</c:v>
                </c:pt>
                <c:pt idx="48">
                  <c:v>16675</c:v>
                </c:pt>
                <c:pt idx="49">
                  <c:v>16720</c:v>
                </c:pt>
                <c:pt idx="50">
                  <c:v>16791.5</c:v>
                </c:pt>
                <c:pt idx="51">
                  <c:v>16896.5</c:v>
                </c:pt>
                <c:pt idx="52">
                  <c:v>16907</c:v>
                </c:pt>
                <c:pt idx="53">
                  <c:v>16922</c:v>
                </c:pt>
                <c:pt idx="54">
                  <c:v>16955</c:v>
                </c:pt>
                <c:pt idx="55">
                  <c:v>17354</c:v>
                </c:pt>
                <c:pt idx="56">
                  <c:v>17572</c:v>
                </c:pt>
                <c:pt idx="57">
                  <c:v>17627</c:v>
                </c:pt>
                <c:pt idx="58">
                  <c:v>18492.5</c:v>
                </c:pt>
                <c:pt idx="59">
                  <c:v>18496</c:v>
                </c:pt>
                <c:pt idx="60">
                  <c:v>18509</c:v>
                </c:pt>
                <c:pt idx="61">
                  <c:v>18510</c:v>
                </c:pt>
                <c:pt idx="62">
                  <c:v>18510</c:v>
                </c:pt>
                <c:pt idx="63">
                  <c:v>18510</c:v>
                </c:pt>
                <c:pt idx="64">
                  <c:v>18572</c:v>
                </c:pt>
                <c:pt idx="65">
                  <c:v>18572</c:v>
                </c:pt>
                <c:pt idx="66">
                  <c:v>18572</c:v>
                </c:pt>
                <c:pt idx="67">
                  <c:v>19142.5</c:v>
                </c:pt>
                <c:pt idx="68">
                  <c:v>19142.5</c:v>
                </c:pt>
                <c:pt idx="69">
                  <c:v>19195</c:v>
                </c:pt>
                <c:pt idx="70">
                  <c:v>19195</c:v>
                </c:pt>
                <c:pt idx="71">
                  <c:v>19476</c:v>
                </c:pt>
                <c:pt idx="72">
                  <c:v>19532</c:v>
                </c:pt>
                <c:pt idx="73">
                  <c:v>19580</c:v>
                </c:pt>
                <c:pt idx="74">
                  <c:v>19693</c:v>
                </c:pt>
                <c:pt idx="75">
                  <c:v>19797</c:v>
                </c:pt>
                <c:pt idx="76">
                  <c:v>20036</c:v>
                </c:pt>
                <c:pt idx="77">
                  <c:v>20057</c:v>
                </c:pt>
                <c:pt idx="78">
                  <c:v>20365</c:v>
                </c:pt>
                <c:pt idx="79">
                  <c:v>20372</c:v>
                </c:pt>
                <c:pt idx="80">
                  <c:v>20455</c:v>
                </c:pt>
                <c:pt idx="81">
                  <c:v>20708</c:v>
                </c:pt>
                <c:pt idx="82">
                  <c:v>20720</c:v>
                </c:pt>
                <c:pt idx="83">
                  <c:v>20749</c:v>
                </c:pt>
                <c:pt idx="84">
                  <c:v>20833</c:v>
                </c:pt>
                <c:pt idx="85">
                  <c:v>21016</c:v>
                </c:pt>
                <c:pt idx="86">
                  <c:v>21030</c:v>
                </c:pt>
                <c:pt idx="87">
                  <c:v>21113</c:v>
                </c:pt>
                <c:pt idx="88">
                  <c:v>22332</c:v>
                </c:pt>
                <c:pt idx="89">
                  <c:v>22335.5</c:v>
                </c:pt>
                <c:pt idx="90">
                  <c:v>22410</c:v>
                </c:pt>
                <c:pt idx="91">
                  <c:v>22955</c:v>
                </c:pt>
                <c:pt idx="92">
                  <c:v>23062.5</c:v>
                </c:pt>
                <c:pt idx="93">
                  <c:v>23065</c:v>
                </c:pt>
                <c:pt idx="94">
                  <c:v>23110</c:v>
                </c:pt>
                <c:pt idx="95">
                  <c:v>23210.5</c:v>
                </c:pt>
                <c:pt idx="96">
                  <c:v>23299</c:v>
                </c:pt>
                <c:pt idx="97">
                  <c:v>23301.5</c:v>
                </c:pt>
                <c:pt idx="98">
                  <c:v>23362</c:v>
                </c:pt>
                <c:pt idx="99">
                  <c:v>23607</c:v>
                </c:pt>
                <c:pt idx="100">
                  <c:v>23616.5</c:v>
                </c:pt>
                <c:pt idx="101">
                  <c:v>23654</c:v>
                </c:pt>
                <c:pt idx="102">
                  <c:v>23970</c:v>
                </c:pt>
                <c:pt idx="103">
                  <c:v>24201</c:v>
                </c:pt>
                <c:pt idx="104">
                  <c:v>24203</c:v>
                </c:pt>
                <c:pt idx="105">
                  <c:v>24266.5</c:v>
                </c:pt>
                <c:pt idx="106">
                  <c:v>24572</c:v>
                </c:pt>
                <c:pt idx="107">
                  <c:v>24572</c:v>
                </c:pt>
                <c:pt idx="108">
                  <c:v>24572</c:v>
                </c:pt>
                <c:pt idx="109">
                  <c:v>24629</c:v>
                </c:pt>
                <c:pt idx="110">
                  <c:v>24655</c:v>
                </c:pt>
                <c:pt idx="111">
                  <c:v>24859</c:v>
                </c:pt>
                <c:pt idx="112">
                  <c:v>24880</c:v>
                </c:pt>
                <c:pt idx="113">
                  <c:v>24902</c:v>
                </c:pt>
                <c:pt idx="114">
                  <c:v>25211</c:v>
                </c:pt>
                <c:pt idx="115">
                  <c:v>25224</c:v>
                </c:pt>
                <c:pt idx="116">
                  <c:v>25251</c:v>
                </c:pt>
                <c:pt idx="117">
                  <c:v>25489</c:v>
                </c:pt>
                <c:pt idx="118">
                  <c:v>25572</c:v>
                </c:pt>
                <c:pt idx="119">
                  <c:v>26176</c:v>
                </c:pt>
                <c:pt idx="120">
                  <c:v>26430.5</c:v>
                </c:pt>
                <c:pt idx="121">
                  <c:v>26759.5</c:v>
                </c:pt>
                <c:pt idx="122">
                  <c:v>26783</c:v>
                </c:pt>
                <c:pt idx="123">
                  <c:v>26799</c:v>
                </c:pt>
                <c:pt idx="124">
                  <c:v>27071</c:v>
                </c:pt>
                <c:pt idx="125">
                  <c:v>27389.5</c:v>
                </c:pt>
                <c:pt idx="126">
                  <c:v>27389.5</c:v>
                </c:pt>
                <c:pt idx="127">
                  <c:v>27512</c:v>
                </c:pt>
                <c:pt idx="128">
                  <c:v>27528.5</c:v>
                </c:pt>
                <c:pt idx="129">
                  <c:v>27779</c:v>
                </c:pt>
                <c:pt idx="130">
                  <c:v>28067</c:v>
                </c:pt>
                <c:pt idx="131">
                  <c:v>28389</c:v>
                </c:pt>
                <c:pt idx="132">
                  <c:v>28639</c:v>
                </c:pt>
                <c:pt idx="133">
                  <c:v>28731</c:v>
                </c:pt>
                <c:pt idx="134">
                  <c:v>28733.5</c:v>
                </c:pt>
                <c:pt idx="135">
                  <c:v>28736</c:v>
                </c:pt>
                <c:pt idx="136">
                  <c:v>28765</c:v>
                </c:pt>
                <c:pt idx="137">
                  <c:v>28933</c:v>
                </c:pt>
                <c:pt idx="138">
                  <c:v>29032</c:v>
                </c:pt>
                <c:pt idx="139">
                  <c:v>29079</c:v>
                </c:pt>
              </c:numCache>
            </c:numRef>
          </c:xVal>
          <c:yVal>
            <c:numRef>
              <c:f>Active!$O$21:$O$982</c:f>
              <c:numCache>
                <c:formatCode>General</c:formatCode>
                <c:ptCount val="962"/>
                <c:pt idx="39">
                  <c:v>6.0538279472356321E-2</c:v>
                </c:pt>
                <c:pt idx="58">
                  <c:v>9.0062921509261207E-2</c:v>
                </c:pt>
                <c:pt idx="59">
                  <c:v>9.0109711750207155E-2</c:v>
                </c:pt>
                <c:pt idx="62">
                  <c:v>9.0296872713991033E-2</c:v>
                </c:pt>
                <c:pt idx="65">
                  <c:v>9.1125728410748147E-2</c:v>
                </c:pt>
                <c:pt idx="69">
                  <c:v>9.9454391299130196E-2</c:v>
                </c:pt>
                <c:pt idx="70">
                  <c:v>9.9454391299130196E-2</c:v>
                </c:pt>
                <c:pt idx="81">
                  <c:v>0.11968114402805802</c:v>
                </c:pt>
                <c:pt idx="82">
                  <c:v>0.11984156771130128</c:v>
                </c:pt>
                <c:pt idx="83">
                  <c:v>0.12022925827913933</c:v>
                </c:pt>
                <c:pt idx="84">
                  <c:v>0.12135222406184248</c:v>
                </c:pt>
                <c:pt idx="85">
                  <c:v>0.12379868523130305</c:v>
                </c:pt>
                <c:pt idx="86">
                  <c:v>0.1239858461950869</c:v>
                </c:pt>
                <c:pt idx="87">
                  <c:v>0.12509544333751982</c:v>
                </c:pt>
                <c:pt idx="88">
                  <c:v>0.14139181582698646</c:v>
                </c:pt>
                <c:pt idx="89">
                  <c:v>0.1414386060679324</c:v>
                </c:pt>
                <c:pt idx="90">
                  <c:v>0.14243456976806801</c:v>
                </c:pt>
                <c:pt idx="91">
                  <c:v>0.14972047871536848</c:v>
                </c:pt>
                <c:pt idx="92">
                  <c:v>0.15115760754442314</c:v>
                </c:pt>
                <c:pt idx="93">
                  <c:v>0.15119102914509885</c:v>
                </c:pt>
                <c:pt idx="94">
                  <c:v>0.15179261795726129</c:v>
                </c:pt>
                <c:pt idx="95">
                  <c:v>0.15313616630442406</c:v>
                </c:pt>
                <c:pt idx="96">
                  <c:v>0.15431929096834346</c:v>
                </c:pt>
                <c:pt idx="97">
                  <c:v>0.15435271256901917</c:v>
                </c:pt>
                <c:pt idx="98">
                  <c:v>0.15516151530537087</c:v>
                </c:pt>
                <c:pt idx="99">
                  <c:v>0.15843683217158855</c:v>
                </c:pt>
                <c:pt idx="100">
                  <c:v>0.15856383425415616</c:v>
                </c:pt>
                <c:pt idx="101">
                  <c:v>0.15906515826429152</c:v>
                </c:pt>
                <c:pt idx="102">
                  <c:v>0.16328964858969874</c:v>
                </c:pt>
                <c:pt idx="103">
                  <c:v>0.16637780449213257</c:v>
                </c:pt>
                <c:pt idx="104">
                  <c:v>0.16640454177267311</c:v>
                </c:pt>
                <c:pt idx="105">
                  <c:v>0.16725345042983564</c:v>
                </c:pt>
                <c:pt idx="106">
                  <c:v>0.17133757003240502</c:v>
                </c:pt>
                <c:pt idx="107">
                  <c:v>0.17133757003240502</c:v>
                </c:pt>
                <c:pt idx="108">
                  <c:v>0.17133757003240502</c:v>
                </c:pt>
                <c:pt idx="109">
                  <c:v>0.17209958252781077</c:v>
                </c:pt>
                <c:pt idx="110">
                  <c:v>0.17244716717483793</c:v>
                </c:pt>
                <c:pt idx="111">
                  <c:v>0.17517436978997425</c:v>
                </c:pt>
                <c:pt idx="112">
                  <c:v>0.17545511123565005</c:v>
                </c:pt>
                <c:pt idx="113">
                  <c:v>0.17574922132159615</c:v>
                </c:pt>
                <c:pt idx="114">
                  <c:v>0.17988013116511148</c:v>
                </c:pt>
                <c:pt idx="115">
                  <c:v>0.18005392348862503</c:v>
                </c:pt>
                <c:pt idx="116">
                  <c:v>0.18041487677592249</c:v>
                </c:pt>
                <c:pt idx="117">
                  <c:v>0.18359661316024822</c:v>
                </c:pt>
                <c:pt idx="118">
                  <c:v>0.18470621030268114</c:v>
                </c:pt>
                <c:pt idx="119">
                  <c:v>0.19278086902592795</c:v>
                </c:pt>
                <c:pt idx="120">
                  <c:v>0.19618318797471324</c:v>
                </c:pt>
                <c:pt idx="121">
                  <c:v>0.20058147062363407</c:v>
                </c:pt>
                <c:pt idx="122">
                  <c:v>0.20089563366998558</c:v>
                </c:pt>
                <c:pt idx="123">
                  <c:v>0.20110953191430997</c:v>
                </c:pt>
                <c:pt idx="124">
                  <c:v>0.20474580206782511</c:v>
                </c:pt>
                <c:pt idx="125">
                  <c:v>0.20900371399390805</c:v>
                </c:pt>
                <c:pt idx="126">
                  <c:v>0.20900371399390805</c:v>
                </c:pt>
                <c:pt idx="127">
                  <c:v>0.21064137242701686</c:v>
                </c:pt>
                <c:pt idx="128">
                  <c:v>0.21086195499147642</c:v>
                </c:pt>
                <c:pt idx="129">
                  <c:v>0.21421079937918058</c:v>
                </c:pt>
                <c:pt idx="130">
                  <c:v>0.21806096777702011</c:v>
                </c:pt>
                <c:pt idx="131">
                  <c:v>0.22236566994404905</c:v>
                </c:pt>
                <c:pt idx="132">
                  <c:v>0.22570783001161809</c:v>
                </c:pt>
                <c:pt idx="133">
                  <c:v>0.2269377449164835</c:v>
                </c:pt>
                <c:pt idx="134">
                  <c:v>0.22697116651715921</c:v>
                </c:pt>
                <c:pt idx="135">
                  <c:v>0.22700458811783486</c:v>
                </c:pt>
                <c:pt idx="136">
                  <c:v>0.22739227868567286</c:v>
                </c:pt>
                <c:pt idx="137">
                  <c:v>0.22963821025107928</c:v>
                </c:pt>
                <c:pt idx="138">
                  <c:v>0.23096170563783663</c:v>
                </c:pt>
                <c:pt idx="139">
                  <c:v>0.2315900317305396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C09-4443-8E33-330CA692E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7891032"/>
        <c:axId val="1"/>
      </c:scatterChart>
      <c:valAx>
        <c:axId val="837891032"/>
        <c:scaling>
          <c:orientation val="minMax"/>
          <c:min val="22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105355251646179"/>
              <c:y val="0.868098159509202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2631578947368418E-2"/>
              <c:y val="0.38343558282208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789103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614053506469586"/>
          <c:y val="0.92024539877300615"/>
          <c:w val="0.77719427176866052"/>
          <c:h val="6.13496932515337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1114425</xdr:colOff>
      <xdr:row>0</xdr:row>
      <xdr:rowOff>0</xdr:rowOff>
    </xdr:from>
    <xdr:to>
      <xdr:col>15</xdr:col>
      <xdr:colOff>333375</xdr:colOff>
      <xdr:row>18</xdr:row>
      <xdr:rowOff>19050</xdr:rowOff>
    </xdr:to>
    <xdr:graphicFrame macro="">
      <xdr:nvGraphicFramePr>
        <xdr:cNvPr id="1034" name="Chart 1">
          <a:extLst>
            <a:ext uri="{FF2B5EF4-FFF2-40B4-BE49-F238E27FC236}">
              <a16:creationId xmlns:a16="http://schemas.microsoft.com/office/drawing/2014/main" id="{007EA81E-F56F-52CD-A141-111F5A5F27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24</xdr:col>
      <xdr:colOff>628650</xdr:colOff>
      <xdr:row>18</xdr:row>
      <xdr:rowOff>28575</xdr:rowOff>
    </xdr:to>
    <xdr:graphicFrame macro="">
      <xdr:nvGraphicFramePr>
        <xdr:cNvPr id="1035" name="Chart 3">
          <a:extLst>
            <a:ext uri="{FF2B5EF4-FFF2-40B4-BE49-F238E27FC236}">
              <a16:creationId xmlns:a16="http://schemas.microsoft.com/office/drawing/2014/main" id="{80DD2632-0824-E0AE-F463-82750FFCC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cdsbib.u-strasbg.fr/cgi-bin/cdsbib?1990RMxAA..21..381G" TargetMode="External"/><Relationship Id="rId18" Type="http://schemas.openxmlformats.org/officeDocument/2006/relationships/hyperlink" Target="http://cdsbib.u-strasbg.fr/cgi-bin/cdsbib?1990RMxAA..21..381G" TargetMode="External"/><Relationship Id="rId26" Type="http://schemas.openxmlformats.org/officeDocument/2006/relationships/hyperlink" Target="http://cdsbib.u-strasbg.fr/cgi-bin/cdsbib?1990RMxAA..21..381G" TargetMode="External"/><Relationship Id="rId39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cdsbib.u-strasbg.fr/cgi-bin/cdsbib?1990RMxAA..21..381G" TargetMode="External"/><Relationship Id="rId21" Type="http://schemas.openxmlformats.org/officeDocument/2006/relationships/hyperlink" Target="http://vsolj.cetus-net.org/bulletin.html" TargetMode="External"/><Relationship Id="rId34" Type="http://schemas.openxmlformats.org/officeDocument/2006/relationships/hyperlink" Target="http://vsolj.cetus-net.org/bulletin.html" TargetMode="External"/><Relationship Id="rId7" Type="http://schemas.openxmlformats.org/officeDocument/2006/relationships/hyperlink" Target="http://vsolj.cetus-net.org/bulletin.html" TargetMode="External"/><Relationship Id="rId12" Type="http://schemas.openxmlformats.org/officeDocument/2006/relationships/hyperlink" Target="http://vsolj.cetus-net.org/bulletin.html" TargetMode="External"/><Relationship Id="rId17" Type="http://schemas.openxmlformats.org/officeDocument/2006/relationships/hyperlink" Target="http://vsolj.cetus-net.org/bulletin.html" TargetMode="External"/><Relationship Id="rId25" Type="http://schemas.openxmlformats.org/officeDocument/2006/relationships/hyperlink" Target="https://www.aavso.org/ejaavso" TargetMode="External"/><Relationship Id="rId33" Type="http://schemas.openxmlformats.org/officeDocument/2006/relationships/hyperlink" Target="http://vsolj.cetus-net.org/bulletin.html" TargetMode="External"/><Relationship Id="rId38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29" Type="http://schemas.openxmlformats.org/officeDocument/2006/relationships/hyperlink" Target="http://cdsbib.u-strasbg.fr/cgi-bin/cdsbib?1990RMxAA..21..381G" TargetMode="External"/><Relationship Id="rId41" Type="http://schemas.openxmlformats.org/officeDocument/2006/relationships/drawing" Target="../drawings/drawing1.xm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s://www.aavso.org/ejaavso" TargetMode="External"/><Relationship Id="rId24" Type="http://schemas.openxmlformats.org/officeDocument/2006/relationships/hyperlink" Target="http://cdsbib.u-strasbg.fr/cgi-bin/cdsbib?1990RMxAA..21..381G" TargetMode="External"/><Relationship Id="rId32" Type="http://schemas.openxmlformats.org/officeDocument/2006/relationships/hyperlink" Target="http://cdsbib.u-strasbg.fr/cgi-bin/cdsbib?1990RMxAA..21..381G" TargetMode="External"/><Relationship Id="rId37" Type="http://schemas.openxmlformats.org/officeDocument/2006/relationships/hyperlink" Target="http://cdsbib.u-strasbg.fr/cgi-bin/cdsbib?1990RMxAA..21..381G" TargetMode="External"/><Relationship Id="rId40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hyperlink" Target="http://vsolj.cetus-net.org/bulletin.html" TargetMode="External"/><Relationship Id="rId28" Type="http://schemas.openxmlformats.org/officeDocument/2006/relationships/hyperlink" Target="http://cdsbib.u-strasbg.fr/cgi-bin/cdsbib?1990RMxAA..21..381G" TargetMode="External"/><Relationship Id="rId36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31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hyperlink" Target="https://www.aavso.org/ejaavso" TargetMode="External"/><Relationship Id="rId27" Type="http://schemas.openxmlformats.org/officeDocument/2006/relationships/hyperlink" Target="http://cdsbib.u-strasbg.fr/cgi-bin/cdsbib?1990RMxAA..21..381G" TargetMode="External"/><Relationship Id="rId30" Type="http://schemas.openxmlformats.org/officeDocument/2006/relationships/hyperlink" Target="http://cdsbib.u-strasbg.fr/cgi-bin/cdsbib?1990RMxAA..21..381G" TargetMode="External"/><Relationship Id="rId35" Type="http://schemas.openxmlformats.org/officeDocument/2006/relationships/hyperlink" Target="http://cdsbib.u-strasbg.fr/cgi-bin/cdsbib?1990RMxAA..21..381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v-astro.de/sfs/BAVM_link.php?BAVMnr=56" TargetMode="External"/><Relationship Id="rId13" Type="http://schemas.openxmlformats.org/officeDocument/2006/relationships/hyperlink" Target="http://www.bav-astro.de/sfs/BAVM_link.php?BAVMnr=62" TargetMode="External"/><Relationship Id="rId18" Type="http://schemas.openxmlformats.org/officeDocument/2006/relationships/hyperlink" Target="http://var.astro.cz/oejv/issues/oejv0074.pdf" TargetMode="External"/><Relationship Id="rId26" Type="http://schemas.openxmlformats.org/officeDocument/2006/relationships/hyperlink" Target="http://var.astro.cz/oejv/issues/oejv0094.pdf" TargetMode="External"/><Relationship Id="rId3" Type="http://schemas.openxmlformats.org/officeDocument/2006/relationships/hyperlink" Target="http://www.bav-astro.de/sfs/BAVM_link.php?BAVMnr=39" TargetMode="External"/><Relationship Id="rId21" Type="http://schemas.openxmlformats.org/officeDocument/2006/relationships/hyperlink" Target="http://www.bav-astro.de/sfs/BAVM_link.php?BAVMnr=186" TargetMode="External"/><Relationship Id="rId34" Type="http://schemas.openxmlformats.org/officeDocument/2006/relationships/hyperlink" Target="http://www.bav-astro.de/sfs/BAVM_link.php?BAVMnr=220" TargetMode="External"/><Relationship Id="rId7" Type="http://schemas.openxmlformats.org/officeDocument/2006/relationships/hyperlink" Target="http://www.bav-astro.de/sfs/BAVM_link.php?BAVMnr=62" TargetMode="External"/><Relationship Id="rId12" Type="http://schemas.openxmlformats.org/officeDocument/2006/relationships/hyperlink" Target="http://www.bav-astro.de/sfs/BAVM_link.php?BAVMnr=62" TargetMode="External"/><Relationship Id="rId17" Type="http://schemas.openxmlformats.org/officeDocument/2006/relationships/hyperlink" Target="http://www.bav-astro.de/sfs/BAVM_link.php?BAVMnr=172" TargetMode="External"/><Relationship Id="rId25" Type="http://schemas.openxmlformats.org/officeDocument/2006/relationships/hyperlink" Target="http://www.bav-astro.de/sfs/BAVM_link.php?BAVMnr=193" TargetMode="External"/><Relationship Id="rId33" Type="http://schemas.openxmlformats.org/officeDocument/2006/relationships/hyperlink" Target="http://www.bav-astro.de/sfs/BAVM_link.php?BAVMnr=215" TargetMode="External"/><Relationship Id="rId2" Type="http://schemas.openxmlformats.org/officeDocument/2006/relationships/hyperlink" Target="http://www.bav-astro.de/sfs/BAVM_link.php?BAVMnr=38" TargetMode="External"/><Relationship Id="rId16" Type="http://schemas.openxmlformats.org/officeDocument/2006/relationships/hyperlink" Target="http://www.bav-astro.de/sfs/BAVM_link.php?BAVMnr=172" TargetMode="External"/><Relationship Id="rId20" Type="http://schemas.openxmlformats.org/officeDocument/2006/relationships/hyperlink" Target="http://www.bav-astro.de/sfs/BAVM_link.php?BAVMnr=173" TargetMode="External"/><Relationship Id="rId29" Type="http://schemas.openxmlformats.org/officeDocument/2006/relationships/hyperlink" Target="http://www.aavso.org/sites/default/files/jaavso/v37n1/44.pdf" TargetMode="External"/><Relationship Id="rId1" Type="http://schemas.openxmlformats.org/officeDocument/2006/relationships/hyperlink" Target="http://www.bav-astro.de/sfs/BAVM_link.php?BAVMnr=36" TargetMode="External"/><Relationship Id="rId6" Type="http://schemas.openxmlformats.org/officeDocument/2006/relationships/hyperlink" Target="http://www.bav-astro.de/sfs/BAVM_link.php?BAVMnr=62" TargetMode="External"/><Relationship Id="rId11" Type="http://schemas.openxmlformats.org/officeDocument/2006/relationships/hyperlink" Target="http://www.bav-astro.de/sfs/BAVM_link.php?BAVMnr=60" TargetMode="External"/><Relationship Id="rId24" Type="http://schemas.openxmlformats.org/officeDocument/2006/relationships/hyperlink" Target="http://www.bav-astro.de/sfs/BAVM_link.php?BAVMnr=186" TargetMode="External"/><Relationship Id="rId32" Type="http://schemas.openxmlformats.org/officeDocument/2006/relationships/hyperlink" Target="http://www.bav-astro.de/sfs/BAVM_link.php?BAVMnr=212" TargetMode="External"/><Relationship Id="rId37" Type="http://schemas.openxmlformats.org/officeDocument/2006/relationships/hyperlink" Target="http://www.bav-astro.de/sfs/BAVM_link.php?BAVMnr=241" TargetMode="External"/><Relationship Id="rId5" Type="http://schemas.openxmlformats.org/officeDocument/2006/relationships/hyperlink" Target="http://www.bav-astro.de/sfs/BAVM_link.php?BAVMnr=50" TargetMode="External"/><Relationship Id="rId15" Type="http://schemas.openxmlformats.org/officeDocument/2006/relationships/hyperlink" Target="http://www.bav-astro.de/sfs/BAVM_link.php?BAVMnr=152" TargetMode="External"/><Relationship Id="rId23" Type="http://schemas.openxmlformats.org/officeDocument/2006/relationships/hyperlink" Target="http://www.bav-astro.de/sfs/BAVM_link.php?BAVMnr=183" TargetMode="External"/><Relationship Id="rId28" Type="http://schemas.openxmlformats.org/officeDocument/2006/relationships/hyperlink" Target="http://var.astro.cz/oejv/issues/oejv0094.pdf" TargetMode="External"/><Relationship Id="rId36" Type="http://schemas.openxmlformats.org/officeDocument/2006/relationships/hyperlink" Target="http://www.bav-astro.de/sfs/BAVM_link.php?BAVMnr=238" TargetMode="External"/><Relationship Id="rId10" Type="http://schemas.openxmlformats.org/officeDocument/2006/relationships/hyperlink" Target="http://www.bav-astro.de/sfs/BAVM_link.php?BAVMnr=60" TargetMode="External"/><Relationship Id="rId19" Type="http://schemas.openxmlformats.org/officeDocument/2006/relationships/hyperlink" Target="http://www.bav-astro.de/sfs/BAVM_link.php?BAVMnr=173" TargetMode="External"/><Relationship Id="rId31" Type="http://schemas.openxmlformats.org/officeDocument/2006/relationships/hyperlink" Target="http://www.bav-astro.de/sfs/BAVM_link.php?BAVMnr=212" TargetMode="External"/><Relationship Id="rId4" Type="http://schemas.openxmlformats.org/officeDocument/2006/relationships/hyperlink" Target="http://www.bav-astro.de/sfs/BAVM_link.php?BAVMnr=50" TargetMode="External"/><Relationship Id="rId9" Type="http://schemas.openxmlformats.org/officeDocument/2006/relationships/hyperlink" Target="http://www.bav-astro.de/sfs/BAVM_link.php?BAVMnr=56" TargetMode="External"/><Relationship Id="rId14" Type="http://schemas.openxmlformats.org/officeDocument/2006/relationships/hyperlink" Target="http://www.bav-astro.de/sfs/BAVM_link.php?BAVMnr=152" TargetMode="External"/><Relationship Id="rId22" Type="http://schemas.openxmlformats.org/officeDocument/2006/relationships/hyperlink" Target="http://www.bav-astro.de/sfs/BAVM_link.php?BAVMnr=178" TargetMode="External"/><Relationship Id="rId27" Type="http://schemas.openxmlformats.org/officeDocument/2006/relationships/hyperlink" Target="http://var.astro.cz/oejv/issues/oejv0094.pdf" TargetMode="External"/><Relationship Id="rId30" Type="http://schemas.openxmlformats.org/officeDocument/2006/relationships/hyperlink" Target="http://www.bav-astro.de/sfs/BAVM_link.php?BAVMnr=209" TargetMode="External"/><Relationship Id="rId35" Type="http://schemas.openxmlformats.org/officeDocument/2006/relationships/hyperlink" Target="http://www.bav-astro.de/sfs/BAVM_link.php?BAVMnr=2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19"/>
  <sheetViews>
    <sheetView tabSelected="1" workbookViewId="0">
      <pane xSplit="14" ySplit="22" topLeftCell="O148" activePane="bottomRight" state="frozen"/>
      <selection pane="topRight" activeCell="O1" sqref="O1"/>
      <selection pane="bottomLeft" activeCell="A23" sqref="A23"/>
      <selection pane="bottomRight" activeCell="F12" sqref="F12"/>
    </sheetView>
  </sheetViews>
  <sheetFormatPr defaultColWidth="10.28515625" defaultRowHeight="12.75" x14ac:dyDescent="0.2"/>
  <cols>
    <col min="1" max="1" width="16" customWidth="1"/>
    <col min="2" max="2" width="5.14062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66</v>
      </c>
    </row>
    <row r="2" spans="1:6" x14ac:dyDescent="0.2">
      <c r="A2" t="s">
        <v>26</v>
      </c>
      <c r="B2" s="11" t="s">
        <v>62</v>
      </c>
    </row>
    <row r="4" spans="1:6" ht="14.25" thickTop="1" thickBot="1" x14ac:dyDescent="0.25">
      <c r="A4" s="7" t="s">
        <v>2</v>
      </c>
      <c r="C4" s="3">
        <v>26624.222000000002</v>
      </c>
      <c r="D4" s="4">
        <v>1.1428498</v>
      </c>
    </row>
    <row r="5" spans="1:6" ht="13.5" thickTop="1" x14ac:dyDescent="0.2">
      <c r="A5" s="13" t="s">
        <v>70</v>
      </c>
      <c r="B5" s="12"/>
      <c r="C5" s="14">
        <v>-9.5</v>
      </c>
      <c r="D5" s="12" t="s">
        <v>71</v>
      </c>
    </row>
    <row r="6" spans="1:6" x14ac:dyDescent="0.2">
      <c r="A6" s="7" t="s">
        <v>3</v>
      </c>
    </row>
    <row r="7" spans="1:6" x14ac:dyDescent="0.2">
      <c r="A7" t="s">
        <v>4</v>
      </c>
      <c r="C7">
        <f>+C4</f>
        <v>26624.222000000002</v>
      </c>
    </row>
    <row r="8" spans="1:6" x14ac:dyDescent="0.2">
      <c r="A8" t="s">
        <v>5</v>
      </c>
      <c r="C8">
        <f>+D4</f>
        <v>1.1428498</v>
      </c>
    </row>
    <row r="9" spans="1:6" x14ac:dyDescent="0.2">
      <c r="A9" s="27" t="s">
        <v>78</v>
      </c>
      <c r="B9" s="28">
        <v>65</v>
      </c>
      <c r="C9" s="26" t="str">
        <f>"F"&amp;B9</f>
        <v>F65</v>
      </c>
      <c r="D9" s="10" t="str">
        <f>"G"&amp;B9</f>
        <v>G65</v>
      </c>
    </row>
    <row r="10" spans="1:6" ht="13.5" thickBot="1" x14ac:dyDescent="0.25">
      <c r="A10" s="12"/>
      <c r="B10" s="12"/>
      <c r="C10" s="6" t="s">
        <v>22</v>
      </c>
      <c r="D10" s="6" t="s">
        <v>23</v>
      </c>
      <c r="E10" s="12"/>
    </row>
    <row r="11" spans="1:6" x14ac:dyDescent="0.2">
      <c r="A11" s="12" t="s">
        <v>18</v>
      </c>
      <c r="B11" s="12"/>
      <c r="C11" s="25">
        <f ca="1">INTERCEPT(INDIRECT($D$9):G987,INDIRECT($C$9):F987)</f>
        <v>-0.15715665868882039</v>
      </c>
      <c r="D11" s="5"/>
      <c r="E11" s="12"/>
    </row>
    <row r="12" spans="1:6" x14ac:dyDescent="0.2">
      <c r="A12" s="12" t="s">
        <v>19</v>
      </c>
      <c r="B12" s="12"/>
      <c r="C12" s="25">
        <f ca="1">SLOPE(INDIRECT($D$9):G987,INDIRECT($C$9):F987)</f>
        <v>1.3368640270276144E-5</v>
      </c>
      <c r="D12" s="5"/>
      <c r="E12" s="12"/>
    </row>
    <row r="13" spans="1:6" x14ac:dyDescent="0.2">
      <c r="A13" s="12" t="s">
        <v>21</v>
      </c>
      <c r="B13" s="12"/>
      <c r="C13" s="5" t="s">
        <v>16</v>
      </c>
    </row>
    <row r="14" spans="1:6" x14ac:dyDescent="0.2">
      <c r="A14" s="12"/>
      <c r="B14" s="12"/>
      <c r="C14" s="12"/>
    </row>
    <row r="15" spans="1:6" x14ac:dyDescent="0.2">
      <c r="A15" s="15" t="s">
        <v>20</v>
      </c>
      <c r="B15" s="12"/>
      <c r="C15" s="16">
        <f ca="1">(C7+C11)+(C8+C12)*INT(MAX(F21:F3528))</f>
        <v>59857.38292423173</v>
      </c>
      <c r="E15" s="17" t="s">
        <v>82</v>
      </c>
      <c r="F15" s="14">
        <v>1</v>
      </c>
    </row>
    <row r="16" spans="1:6" x14ac:dyDescent="0.2">
      <c r="A16" s="19" t="s">
        <v>6</v>
      </c>
      <c r="B16" s="12"/>
      <c r="C16" s="20">
        <f ca="1">+C8+C12</f>
        <v>1.1428631686402704</v>
      </c>
      <c r="E16" s="17" t="s">
        <v>72</v>
      </c>
      <c r="F16" s="18">
        <f ca="1">NOW()+15018.5+$C$5/24</f>
        <v>60171.73969884259</v>
      </c>
    </row>
    <row r="17" spans="1:17" ht="13.5" thickBot="1" x14ac:dyDescent="0.25">
      <c r="A17" s="17" t="s">
        <v>68</v>
      </c>
      <c r="B17" s="12"/>
      <c r="C17" s="12">
        <f>COUNT(C21:C2186)</f>
        <v>140</v>
      </c>
      <c r="E17" s="17" t="s">
        <v>83</v>
      </c>
      <c r="F17" s="18">
        <f ca="1">ROUND(2*(F16-$C$7)/$C$8,0)/2+F15</f>
        <v>29355.5</v>
      </c>
    </row>
    <row r="18" spans="1:17" ht="14.25" thickTop="1" thickBot="1" x14ac:dyDescent="0.25">
      <c r="A18" s="19" t="s">
        <v>7</v>
      </c>
      <c r="B18" s="12"/>
      <c r="C18" s="22">
        <f ca="1">+C15</f>
        <v>59857.38292423173</v>
      </c>
      <c r="D18" s="23">
        <f ca="1">+C16</f>
        <v>1.1428631686402704</v>
      </c>
      <c r="E18" s="17" t="s">
        <v>73</v>
      </c>
      <c r="F18" s="10">
        <f ca="1">ROUND(2*(F16-$C$15)/$C$16,0)/2+F15</f>
        <v>276</v>
      </c>
    </row>
    <row r="19" spans="1:17" ht="13.5" thickTop="1" x14ac:dyDescent="0.2">
      <c r="E19" s="17" t="s">
        <v>74</v>
      </c>
      <c r="F19" s="21">
        <f ca="1">+$C$15+$C$16*F18-15018.5-$C$5/24</f>
        <v>45154.70899210978</v>
      </c>
    </row>
    <row r="20" spans="1:17" ht="13.5" thickBot="1" x14ac:dyDescent="0.25">
      <c r="A20" s="6" t="s">
        <v>8</v>
      </c>
      <c r="B20" s="6" t="s">
        <v>9</v>
      </c>
      <c r="C20" s="6" t="s">
        <v>10</v>
      </c>
      <c r="D20" s="6" t="s">
        <v>15</v>
      </c>
      <c r="E20" s="6" t="s">
        <v>11</v>
      </c>
      <c r="F20" s="6" t="s">
        <v>12</v>
      </c>
      <c r="G20" s="6" t="s">
        <v>13</v>
      </c>
      <c r="H20" s="9" t="s">
        <v>32</v>
      </c>
      <c r="I20" s="9" t="s">
        <v>100</v>
      </c>
      <c r="J20" s="9" t="s">
        <v>96</v>
      </c>
      <c r="K20" s="9" t="s">
        <v>94</v>
      </c>
      <c r="L20" s="9" t="s">
        <v>60</v>
      </c>
      <c r="M20" s="9" t="s">
        <v>65</v>
      </c>
      <c r="N20" s="9" t="s">
        <v>57</v>
      </c>
      <c r="O20" s="9" t="s">
        <v>25</v>
      </c>
      <c r="P20" s="8" t="s">
        <v>24</v>
      </c>
      <c r="Q20" s="6" t="s">
        <v>17</v>
      </c>
    </row>
    <row r="21" spans="1:17" x14ac:dyDescent="0.2">
      <c r="A21" s="53" t="s">
        <v>107</v>
      </c>
      <c r="B21" s="55" t="s">
        <v>76</v>
      </c>
      <c r="C21" s="54">
        <v>14663.16</v>
      </c>
      <c r="D21" s="54" t="s">
        <v>100</v>
      </c>
      <c r="E21" s="29">
        <f>+(C21-C$7)/C$8</f>
        <v>-10465.996494027475</v>
      </c>
      <c r="F21">
        <f>ROUND(2*E21,0)/2</f>
        <v>-10466</v>
      </c>
      <c r="G21">
        <f>+C21-(C$7+F21*C$8)</f>
        <v>4.0067999980237801E-3</v>
      </c>
      <c r="H21">
        <f>G21</f>
        <v>4.0067999980237801E-3</v>
      </c>
      <c r="Q21" s="93" t="s">
        <v>543</v>
      </c>
    </row>
    <row r="22" spans="1:17" x14ac:dyDescent="0.2">
      <c r="A22" s="53" t="s">
        <v>107</v>
      </c>
      <c r="B22" s="55" t="s">
        <v>64</v>
      </c>
      <c r="C22" s="54">
        <v>16459.189999999999</v>
      </c>
      <c r="D22" s="54" t="s">
        <v>100</v>
      </c>
      <c r="E22" s="29">
        <f>+(C22-C$7)/C$8</f>
        <v>-8894.4601469064455</v>
      </c>
      <c r="F22">
        <f>ROUND(2*E22,0)/2</f>
        <v>-8894.5</v>
      </c>
      <c r="G22">
        <f>+C22-(C$7+F22*C$8)</f>
        <v>4.5546099998318823E-2</v>
      </c>
      <c r="H22">
        <f>G22</f>
        <v>4.5546099998318823E-2</v>
      </c>
      <c r="Q22" s="2">
        <f>+C22-15018.5</f>
        <v>1440.6899999999987</v>
      </c>
    </row>
    <row r="23" spans="1:17" x14ac:dyDescent="0.2">
      <c r="A23" s="53" t="s">
        <v>107</v>
      </c>
      <c r="B23" s="55" t="s">
        <v>76</v>
      </c>
      <c r="C23" s="54">
        <v>17793.439999999999</v>
      </c>
      <c r="D23" s="54" t="s">
        <v>100</v>
      </c>
      <c r="E23" s="29">
        <f>+(C23-C$7)/C$8</f>
        <v>-7726.9838958715336</v>
      </c>
      <c r="F23">
        <f>ROUND(2*E23,0)/2</f>
        <v>-7727</v>
      </c>
      <c r="G23">
        <f>+C23-(C$7+F23*C$8)</f>
        <v>1.8404599995847093E-2</v>
      </c>
      <c r="H23">
        <f>G23</f>
        <v>1.8404599995847093E-2</v>
      </c>
      <c r="Q23" s="2">
        <f>+C23-15018.5</f>
        <v>2774.9399999999987</v>
      </c>
    </row>
    <row r="24" spans="1:17" x14ac:dyDescent="0.2">
      <c r="A24" s="53" t="s">
        <v>118</v>
      </c>
      <c r="B24" s="55" t="s">
        <v>76</v>
      </c>
      <c r="C24" s="54">
        <v>19876.814999999999</v>
      </c>
      <c r="D24" s="54" t="s">
        <v>100</v>
      </c>
      <c r="E24" s="29">
        <f>+(C24-C$7)/C$8</f>
        <v>-5904.0190583224521</v>
      </c>
      <c r="F24">
        <f>ROUND(2*E24,0)/2</f>
        <v>-5904</v>
      </c>
      <c r="G24">
        <f>+C24-(C$7+F24*C$8)</f>
        <v>-2.1780800001579337E-2</v>
      </c>
      <c r="H24">
        <f>G24</f>
        <v>-2.1780800001579337E-2</v>
      </c>
      <c r="Q24" s="2">
        <f>+C24-15018.5</f>
        <v>4858.3149999999987</v>
      </c>
    </row>
    <row r="25" spans="1:17" x14ac:dyDescent="0.2">
      <c r="A25" s="53" t="s">
        <v>118</v>
      </c>
      <c r="B25" s="55" t="s">
        <v>76</v>
      </c>
      <c r="C25" s="54">
        <v>22771.690999999999</v>
      </c>
      <c r="D25" s="54" t="s">
        <v>100</v>
      </c>
      <c r="E25" s="29">
        <f>+(C25-C$7)/C$8</f>
        <v>-3370.9862835868744</v>
      </c>
      <c r="F25">
        <f>ROUND(2*E25,0)/2</f>
        <v>-3371</v>
      </c>
      <c r="G25">
        <f>+C25-(C$7+F25*C$8)</f>
        <v>1.5675799997552531E-2</v>
      </c>
      <c r="H25">
        <f>G25</f>
        <v>1.5675799997552531E-2</v>
      </c>
      <c r="Q25" s="2">
        <f>+C25-15018.5</f>
        <v>7753.1909999999989</v>
      </c>
    </row>
    <row r="26" spans="1:17" x14ac:dyDescent="0.2">
      <c r="A26" s="53" t="s">
        <v>118</v>
      </c>
      <c r="B26" s="55" t="s">
        <v>76</v>
      </c>
      <c r="C26" s="54">
        <v>26146.474999999999</v>
      </c>
      <c r="D26" s="54" t="s">
        <v>100</v>
      </c>
      <c r="E26" s="29">
        <f>+(C26-C$7)/C$8</f>
        <v>-418.03131085117485</v>
      </c>
      <c r="F26">
        <f>ROUND(2*E26,0)/2</f>
        <v>-418</v>
      </c>
      <c r="G26">
        <f>+C26-(C$7+F26*C$8)</f>
        <v>-3.5783600003924221E-2</v>
      </c>
      <c r="H26">
        <f>G26</f>
        <v>-3.5783600003924221E-2</v>
      </c>
      <c r="Q26" s="2">
        <f>+C26-15018.5</f>
        <v>11127.974999999999</v>
      </c>
    </row>
    <row r="27" spans="1:17" x14ac:dyDescent="0.2">
      <c r="A27" s="53" t="s">
        <v>107</v>
      </c>
      <c r="B27" s="55" t="s">
        <v>64</v>
      </c>
      <c r="C27" s="54">
        <v>26557.377</v>
      </c>
      <c r="D27" s="54" t="s">
        <v>100</v>
      </c>
      <c r="E27" s="29">
        <f>+(C27-C$7)/C$8</f>
        <v>-58.489750796649886</v>
      </c>
      <c r="F27">
        <f>ROUND(2*E27,0)/2</f>
        <v>-58.5</v>
      </c>
      <c r="G27">
        <f>+C27-(C$7+F27*C$8)</f>
        <v>1.1713299998518778E-2</v>
      </c>
      <c r="H27">
        <f>G27</f>
        <v>1.1713299998518778E-2</v>
      </c>
      <c r="Q27" s="2">
        <f>+C27-15018.5</f>
        <v>11538.877</v>
      </c>
    </row>
    <row r="28" spans="1:17" x14ac:dyDescent="0.2">
      <c r="A28" s="53" t="s">
        <v>134</v>
      </c>
      <c r="B28" s="55" t="s">
        <v>76</v>
      </c>
      <c r="C28" s="54">
        <v>26569.376</v>
      </c>
      <c r="D28" s="54" t="s">
        <v>100</v>
      </c>
      <c r="E28" s="29">
        <f>+(C28-C$7)/C$8</f>
        <v>-47.990558339338527</v>
      </c>
      <c r="F28">
        <f>ROUND(2*E28,0)/2</f>
        <v>-48</v>
      </c>
      <c r="G28">
        <f>+C28-(C$7+F28*C$8)</f>
        <v>1.0790399999677902E-2</v>
      </c>
      <c r="I28">
        <f>G28</f>
        <v>1.0790399999677902E-2</v>
      </c>
      <c r="Q28" s="2">
        <f>+C28-15018.5</f>
        <v>11550.876</v>
      </c>
    </row>
    <row r="29" spans="1:17" x14ac:dyDescent="0.2">
      <c r="A29" s="53" t="s">
        <v>134</v>
      </c>
      <c r="B29" s="55" t="s">
        <v>76</v>
      </c>
      <c r="C29" s="54">
        <v>26577.347000000002</v>
      </c>
      <c r="D29" s="54" t="s">
        <v>100</v>
      </c>
      <c r="E29" s="29">
        <f>+(C29-C$7)/C$8</f>
        <v>-41.015888527083789</v>
      </c>
      <c r="F29">
        <f>ROUND(2*E29,0)/2</f>
        <v>-41</v>
      </c>
      <c r="G29">
        <f>+C29-(C$7+F29*C$8)</f>
        <v>-1.815820000047097E-2</v>
      </c>
      <c r="I29">
        <f>G29</f>
        <v>-1.815820000047097E-2</v>
      </c>
      <c r="Q29" s="2">
        <f>+C29-15018.5</f>
        <v>11558.847000000002</v>
      </c>
    </row>
    <row r="30" spans="1:17" x14ac:dyDescent="0.2">
      <c r="A30" s="53" t="s">
        <v>134</v>
      </c>
      <c r="B30" s="55" t="s">
        <v>64</v>
      </c>
      <c r="C30" s="54">
        <v>26581.381000000001</v>
      </c>
      <c r="D30" s="54" t="s">
        <v>100</v>
      </c>
      <c r="E30" s="29">
        <f>+(C30-C$7)/C$8</f>
        <v>-37.486115848294631</v>
      </c>
      <c r="F30">
        <f>ROUND(2*E30,0)/2</f>
        <v>-37.5</v>
      </c>
      <c r="G30">
        <f>+C30-(C$7+F30*C$8)</f>
        <v>1.5867499998421408E-2</v>
      </c>
      <c r="I30">
        <f>G30</f>
        <v>1.5867499998421408E-2</v>
      </c>
      <c r="Q30" s="2">
        <f>+C30-15018.5</f>
        <v>11562.881000000001</v>
      </c>
    </row>
    <row r="31" spans="1:17" x14ac:dyDescent="0.2">
      <c r="A31" s="53" t="s">
        <v>134</v>
      </c>
      <c r="B31" s="55" t="s">
        <v>76</v>
      </c>
      <c r="C31" s="54">
        <v>26601.37</v>
      </c>
      <c r="D31" s="54" t="s">
        <v>100</v>
      </c>
      <c r="E31" s="29">
        <f>+(C31-C$7)/C$8</f>
        <v>-19.995628471915197</v>
      </c>
      <c r="F31">
        <f>ROUND(2*E31,0)/2</f>
        <v>-20</v>
      </c>
      <c r="G31">
        <f>+C31-(C$7+F31*C$8)</f>
        <v>4.9959999960265122E-3</v>
      </c>
      <c r="I31">
        <f>G31</f>
        <v>4.9959999960265122E-3</v>
      </c>
      <c r="Q31" s="2">
        <f>+C31-15018.5</f>
        <v>11582.869999999999</v>
      </c>
    </row>
    <row r="32" spans="1:17" x14ac:dyDescent="0.2">
      <c r="A32" t="s">
        <v>61</v>
      </c>
      <c r="C32" s="24">
        <v>26624.22</v>
      </c>
      <c r="D32" s="24"/>
      <c r="E32">
        <f>+(C32-C$7)/C$8</f>
        <v>-1.7500112441787656E-3</v>
      </c>
      <c r="F32">
        <f>ROUND(2*E32,0)/2</f>
        <v>0</v>
      </c>
      <c r="G32">
        <f>+C32-(C$7+F32*C$8)</f>
        <v>-2.0000000004074536E-3</v>
      </c>
      <c r="H32">
        <f>G32</f>
        <v>-2.0000000004074536E-3</v>
      </c>
      <c r="Q32" s="2">
        <f>+C32-15018.5</f>
        <v>11605.720000000001</v>
      </c>
    </row>
    <row r="33" spans="1:17" x14ac:dyDescent="0.2">
      <c r="A33" t="s">
        <v>14</v>
      </c>
      <c r="C33" s="24">
        <v>26624.222000000002</v>
      </c>
      <c r="D33" s="24" t="s">
        <v>16</v>
      </c>
      <c r="E33">
        <f>+(C33-C$7)/C$8</f>
        <v>0</v>
      </c>
      <c r="F33">
        <f>ROUND(2*E33,0)/2</f>
        <v>0</v>
      </c>
      <c r="G33">
        <f>+C33-(C$7+F33*C$8)</f>
        <v>0</v>
      </c>
      <c r="H33">
        <f>+G33</f>
        <v>0</v>
      </c>
      <c r="Q33" s="2">
        <f>+C33-15018.5</f>
        <v>11605.722000000002</v>
      </c>
    </row>
    <row r="34" spans="1:17" x14ac:dyDescent="0.2">
      <c r="A34" s="53" t="s">
        <v>118</v>
      </c>
      <c r="B34" s="55" t="s">
        <v>76</v>
      </c>
      <c r="C34" s="54">
        <v>26624.235000000001</v>
      </c>
      <c r="D34" s="54" t="s">
        <v>100</v>
      </c>
      <c r="E34" s="29">
        <f>+(C34-C$7)/C$8</f>
        <v>1.1375073083978726E-2</v>
      </c>
      <c r="F34">
        <f>ROUND(2*E34,0)/2</f>
        <v>0</v>
      </c>
      <c r="G34">
        <f>+C34-(C$7+F34*C$8)</f>
        <v>1.299999999901047E-2</v>
      </c>
      <c r="H34">
        <f>G34</f>
        <v>1.299999999901047E-2</v>
      </c>
      <c r="Q34" s="2">
        <f>+C34-15018.5</f>
        <v>11605.735000000001</v>
      </c>
    </row>
    <row r="35" spans="1:17" x14ac:dyDescent="0.2">
      <c r="A35" s="53" t="s">
        <v>118</v>
      </c>
      <c r="B35" s="55" t="s">
        <v>64</v>
      </c>
      <c r="C35" s="54">
        <v>26830.502</v>
      </c>
      <c r="D35" s="54" t="s">
        <v>100</v>
      </c>
      <c r="E35" s="29">
        <f>+(C35-C$7)/C$8</f>
        <v>180.49615968782498</v>
      </c>
      <c r="F35">
        <f>ROUND(2*E35,0)/2</f>
        <v>180.5</v>
      </c>
      <c r="G35">
        <f>+C35-(C$7+F35*C$8)</f>
        <v>-4.3889000007766299E-3</v>
      </c>
      <c r="H35">
        <f>G35</f>
        <v>-4.3889000007766299E-3</v>
      </c>
      <c r="Q35" s="2">
        <f>+C35-15018.5</f>
        <v>11812.002</v>
      </c>
    </row>
    <row r="36" spans="1:17" x14ac:dyDescent="0.2">
      <c r="A36" s="53" t="s">
        <v>118</v>
      </c>
      <c r="B36" s="55" t="s">
        <v>76</v>
      </c>
      <c r="C36" s="54">
        <v>26945.361000000001</v>
      </c>
      <c r="D36" s="54" t="s">
        <v>100</v>
      </c>
      <c r="E36" s="29">
        <f>+(C36-C$7)/C$8</f>
        <v>280.99843041491471</v>
      </c>
      <c r="F36">
        <f>ROUND(2*E36,0)/2</f>
        <v>281</v>
      </c>
      <c r="G36">
        <f>+C36-(C$7+F36*C$8)</f>
        <v>-1.7938000019057654E-3</v>
      </c>
      <c r="H36">
        <f>G36</f>
        <v>-1.7938000019057654E-3</v>
      </c>
      <c r="Q36" s="2">
        <f>+C36-15018.5</f>
        <v>11926.861000000001</v>
      </c>
    </row>
    <row r="37" spans="1:17" x14ac:dyDescent="0.2">
      <c r="A37" s="53" t="s">
        <v>118</v>
      </c>
      <c r="B37" s="55" t="s">
        <v>76</v>
      </c>
      <c r="C37" s="54">
        <v>26992.238000000001</v>
      </c>
      <c r="D37" s="54" t="s">
        <v>100</v>
      </c>
      <c r="E37" s="29">
        <f>+(C37-C$7)/C$8</f>
        <v>322.01606895324267</v>
      </c>
      <c r="F37">
        <f>ROUND(2*E37,0)/2</f>
        <v>322</v>
      </c>
      <c r="G37">
        <f>+C37-(C$7+F37*C$8)</f>
        <v>1.8364399998972658E-2</v>
      </c>
      <c r="H37">
        <f>G37</f>
        <v>1.8364399998972658E-2</v>
      </c>
      <c r="Q37" s="2">
        <f>+C37-15018.5</f>
        <v>11973.738000000001</v>
      </c>
    </row>
    <row r="38" spans="1:17" x14ac:dyDescent="0.2">
      <c r="A38" t="s">
        <v>61</v>
      </c>
      <c r="C38" s="24">
        <v>27009.35</v>
      </c>
      <c r="D38" s="24"/>
      <c r="E38">
        <f>+(C38-C$7)/C$8</f>
        <v>336.98916515538349</v>
      </c>
      <c r="F38">
        <f>ROUND(2*E38,0)/2</f>
        <v>337</v>
      </c>
      <c r="G38">
        <f>+C38-(C$7+F38*C$8)</f>
        <v>-1.2382600001728861E-2</v>
      </c>
      <c r="H38">
        <f>G38</f>
        <v>-1.2382600001728861E-2</v>
      </c>
      <c r="Q38" s="2">
        <f>+C38-15018.5</f>
        <v>11990.849999999999</v>
      </c>
    </row>
    <row r="39" spans="1:17" x14ac:dyDescent="0.2">
      <c r="A39" t="s">
        <v>61</v>
      </c>
      <c r="C39" s="24">
        <v>33547.606</v>
      </c>
      <c r="D39" s="24"/>
      <c r="E39">
        <f>+(C39-C$7)/C$8</f>
        <v>6057.9999226495011</v>
      </c>
      <c r="F39">
        <f>ROUND(2*E39,0)/2</f>
        <v>6058</v>
      </c>
      <c r="G39">
        <f>+C39-(C$7+F39*C$8)</f>
        <v>-8.8400003733113408E-5</v>
      </c>
      <c r="H39">
        <f>G39</f>
        <v>-8.8400003733113408E-5</v>
      </c>
      <c r="Q39" s="2">
        <f>+C39-15018.5</f>
        <v>18529.106</v>
      </c>
    </row>
    <row r="40" spans="1:17" x14ac:dyDescent="0.2">
      <c r="A40" s="53" t="s">
        <v>169</v>
      </c>
      <c r="B40" s="55" t="s">
        <v>76</v>
      </c>
      <c r="C40" s="54">
        <v>34425.909</v>
      </c>
      <c r="D40" s="54" t="s">
        <v>100</v>
      </c>
      <c r="E40" s="29">
        <f>+(C40-C$7)/C$8</f>
        <v>6826.5199853909044</v>
      </c>
      <c r="F40">
        <f>ROUND(2*E40,0)/2</f>
        <v>6826.5</v>
      </c>
      <c r="G40">
        <f>+C40-(C$7+F40*C$8)</f>
        <v>2.2840300000098068E-2</v>
      </c>
      <c r="H40">
        <f>G40</f>
        <v>2.2840300000098068E-2</v>
      </c>
      <c r="Q40" s="2">
        <f>+C40-15018.5</f>
        <v>19407.409</v>
      </c>
    </row>
    <row r="41" spans="1:17" x14ac:dyDescent="0.2">
      <c r="A41" s="53" t="s">
        <v>169</v>
      </c>
      <c r="B41" s="55" t="s">
        <v>64</v>
      </c>
      <c r="C41" s="54">
        <v>34437.902999999998</v>
      </c>
      <c r="D41" s="54" t="s">
        <v>100</v>
      </c>
      <c r="E41" s="29">
        <f>+(C41-C$7)/C$8</f>
        <v>6837.0148028201056</v>
      </c>
      <c r="F41">
        <f>ROUND(2*E41,0)/2</f>
        <v>6837</v>
      </c>
      <c r="G41">
        <f>+C41-(C$7+F41*C$8)</f>
        <v>1.6917399996600579E-2</v>
      </c>
      <c r="H41">
        <f>G41</f>
        <v>1.6917399996600579E-2</v>
      </c>
      <c r="Q41" s="2">
        <f>+C41-15018.5</f>
        <v>19419.402999999998</v>
      </c>
    </row>
    <row r="42" spans="1:17" x14ac:dyDescent="0.2">
      <c r="A42" s="53" t="s">
        <v>177</v>
      </c>
      <c r="B42" s="55" t="s">
        <v>64</v>
      </c>
      <c r="C42" s="54">
        <v>36850.370999999999</v>
      </c>
      <c r="D42" s="54" t="s">
        <v>100</v>
      </c>
      <c r="E42" s="29">
        <f>+(C42-C$7)/C$8</f>
        <v>8947.937865500784</v>
      </c>
      <c r="F42">
        <f>ROUND(2*E42,0)/2</f>
        <v>8948</v>
      </c>
      <c r="G42">
        <f>+C42-(C$7+F42*C$8)</f>
        <v>-7.1010400002705865E-2</v>
      </c>
      <c r="I42">
        <f>G42</f>
        <v>-7.1010400002705865E-2</v>
      </c>
      <c r="Q42" s="2">
        <f>+C42-15018.5</f>
        <v>21831.870999999999</v>
      </c>
    </row>
    <row r="43" spans="1:17" x14ac:dyDescent="0.2">
      <c r="A43" s="53" t="s">
        <v>177</v>
      </c>
      <c r="B43" s="55" t="s">
        <v>64</v>
      </c>
      <c r="C43" s="54">
        <v>37897.35</v>
      </c>
      <c r="D43" s="54" t="s">
        <v>100</v>
      </c>
      <c r="E43" s="29">
        <f>+(C43-C$7)/C$8</f>
        <v>9864.0503765236663</v>
      </c>
      <c r="F43">
        <f>ROUND(2*E43,0)/2</f>
        <v>9864</v>
      </c>
      <c r="G43">
        <f>+C43-(C$7+F43*C$8)</f>
        <v>5.7572799996705726E-2</v>
      </c>
      <c r="I43">
        <f>G43</f>
        <v>5.7572799996705726E-2</v>
      </c>
      <c r="Q43" s="2">
        <f>+C43-15018.5</f>
        <v>22878.85</v>
      </c>
    </row>
    <row r="44" spans="1:17" x14ac:dyDescent="0.2">
      <c r="A44" s="53" t="s">
        <v>177</v>
      </c>
      <c r="B44" s="55" t="s">
        <v>64</v>
      </c>
      <c r="C44" s="54">
        <v>37905.362000000001</v>
      </c>
      <c r="D44" s="54" t="s">
        <v>100</v>
      </c>
      <c r="E44" s="29">
        <f>+(C44-C$7)/C$8</f>
        <v>9871.0609215664208</v>
      </c>
      <c r="F44">
        <f>ROUND(2*E44,0)/2</f>
        <v>9871</v>
      </c>
      <c r="G44">
        <f>+C44-(C$7+F44*C$8)</f>
        <v>6.9624199997633696E-2</v>
      </c>
      <c r="I44">
        <f>G44</f>
        <v>6.9624199997633696E-2</v>
      </c>
      <c r="Q44" s="2">
        <f>+C44-15018.5</f>
        <v>22886.862000000001</v>
      </c>
    </row>
    <row r="45" spans="1:17" x14ac:dyDescent="0.2">
      <c r="A45" s="53" t="s">
        <v>177</v>
      </c>
      <c r="B45" s="55" t="s">
        <v>64</v>
      </c>
      <c r="C45" s="54">
        <v>38314.404999999999</v>
      </c>
      <c r="D45" s="54" t="s">
        <v>100</v>
      </c>
      <c r="E45" s="29">
        <f>+(C45-C$7)/C$8</f>
        <v>10228.975846169809</v>
      </c>
      <c r="F45">
        <f>ROUND(2*E45,0)/2</f>
        <v>10229</v>
      </c>
      <c r="G45">
        <f>+C45-(C$7+F45*C$8)</f>
        <v>-2.7604200004134327E-2</v>
      </c>
      <c r="I45">
        <f>G45</f>
        <v>-2.7604200004134327E-2</v>
      </c>
      <c r="Q45" s="2">
        <f>+C45-15018.5</f>
        <v>23295.904999999999</v>
      </c>
    </row>
    <row r="46" spans="1:17" x14ac:dyDescent="0.2">
      <c r="A46" s="53" t="s">
        <v>177</v>
      </c>
      <c r="B46" s="55" t="s">
        <v>64</v>
      </c>
      <c r="C46" s="54">
        <v>38322.417999999998</v>
      </c>
      <c r="D46" s="54" t="s">
        <v>100</v>
      </c>
      <c r="E46" s="29">
        <f>+(C46-C$7)/C$8</f>
        <v>10235.987266218182</v>
      </c>
      <c r="F46">
        <f>ROUND(2*E46,0)/2</f>
        <v>10236</v>
      </c>
      <c r="G46">
        <f>+C46-(C$7+F46*C$8)</f>
        <v>-1.4552800006640609E-2</v>
      </c>
      <c r="I46">
        <f>G46</f>
        <v>-1.4552800006640609E-2</v>
      </c>
      <c r="Q46" s="2">
        <f>+C46-15018.5</f>
        <v>23303.917999999998</v>
      </c>
    </row>
    <row r="47" spans="1:17" x14ac:dyDescent="0.2">
      <c r="A47" s="53" t="s">
        <v>177</v>
      </c>
      <c r="B47" s="55" t="s">
        <v>64</v>
      </c>
      <c r="C47" s="54">
        <v>38698.368000000002</v>
      </c>
      <c r="D47" s="54" t="s">
        <v>100</v>
      </c>
      <c r="E47" s="29">
        <f>+(C47-C$7)/C$8</f>
        <v>10564.945629775671</v>
      </c>
      <c r="F47">
        <f>ROUND(2*E47,0)/2</f>
        <v>10565</v>
      </c>
      <c r="G47">
        <f>+C47-(C$7+F47*C$8)</f>
        <v>-6.21370000008028E-2</v>
      </c>
      <c r="I47">
        <f>G47</f>
        <v>-6.21370000008028E-2</v>
      </c>
      <c r="Q47" s="2">
        <f>+C47-15018.5</f>
        <v>23679.868000000002</v>
      </c>
    </row>
    <row r="48" spans="1:17" x14ac:dyDescent="0.2">
      <c r="A48" s="53" t="s">
        <v>177</v>
      </c>
      <c r="B48" s="55" t="s">
        <v>64</v>
      </c>
      <c r="C48" s="54">
        <v>38730.396000000001</v>
      </c>
      <c r="D48" s="54" t="s">
        <v>100</v>
      </c>
      <c r="E48" s="29">
        <f>+(C48-C$7)/C$8</f>
        <v>10592.97030983424</v>
      </c>
      <c r="F48">
        <f>ROUND(2*E48,0)/2</f>
        <v>10593</v>
      </c>
      <c r="G48">
        <f>+C48-(C$7+F48*C$8)</f>
        <v>-3.3931400001165457E-2</v>
      </c>
      <c r="I48">
        <f>G48</f>
        <v>-3.3931400001165457E-2</v>
      </c>
      <c r="Q48" s="2">
        <f>+C48-15018.5</f>
        <v>23711.896000000001</v>
      </c>
    </row>
    <row r="49" spans="1:33" x14ac:dyDescent="0.2">
      <c r="A49" s="53" t="s">
        <v>177</v>
      </c>
      <c r="B49" s="55" t="s">
        <v>64</v>
      </c>
      <c r="C49" s="54">
        <v>38736.235999999997</v>
      </c>
      <c r="D49" s="54" t="s">
        <v>100</v>
      </c>
      <c r="E49" s="29">
        <f>+(C49-C$7)/C$8</f>
        <v>10598.080342666197</v>
      </c>
      <c r="F49">
        <f>ROUND(2*E49,0)/2</f>
        <v>10598</v>
      </c>
      <c r="G49">
        <f>+C49-(C$7+F49*C$8)</f>
        <v>9.1819599991140421E-2</v>
      </c>
      <c r="I49">
        <f>G49</f>
        <v>9.1819599991140421E-2</v>
      </c>
      <c r="Q49" s="2">
        <f>+C49-15018.5</f>
        <v>23717.735999999997</v>
      </c>
    </row>
    <row r="50" spans="1:33" x14ac:dyDescent="0.2">
      <c r="A50" s="53" t="s">
        <v>177</v>
      </c>
      <c r="B50" s="55" t="s">
        <v>64</v>
      </c>
      <c r="C50" s="54">
        <v>38737.32</v>
      </c>
      <c r="D50" s="54" t="s">
        <v>100</v>
      </c>
      <c r="E50" s="29">
        <f>+(C50-C$7)/C$8</f>
        <v>10599.028848760352</v>
      </c>
      <c r="F50">
        <f>ROUND(2*E50,0)/2</f>
        <v>10599</v>
      </c>
      <c r="G50">
        <f>+C50-(C$7+F50*C$8)</f>
        <v>3.2969799998681992E-2</v>
      </c>
      <c r="I50">
        <f>G50</f>
        <v>3.2969799998681992E-2</v>
      </c>
      <c r="Q50" s="2">
        <f>+C50-15018.5</f>
        <v>23718.82</v>
      </c>
    </row>
    <row r="51" spans="1:33" x14ac:dyDescent="0.2">
      <c r="A51" s="53" t="s">
        <v>206</v>
      </c>
      <c r="B51" s="55" t="s">
        <v>64</v>
      </c>
      <c r="C51" s="54">
        <v>43045.868000000002</v>
      </c>
      <c r="D51" s="54" t="s">
        <v>100</v>
      </c>
      <c r="E51" s="29">
        <f>+(C51-C$7)/C$8</f>
        <v>14369.032571034269</v>
      </c>
      <c r="F51">
        <f>ROUND(2*E51,0)/2</f>
        <v>14369</v>
      </c>
      <c r="G51">
        <f>+C51-(C$7+F51*C$8)</f>
        <v>3.722379999817349E-2</v>
      </c>
      <c r="I51">
        <f>G51</f>
        <v>3.722379999817349E-2</v>
      </c>
      <c r="Q51" s="2">
        <f>+C51-15018.5</f>
        <v>28027.368000000002</v>
      </c>
    </row>
    <row r="52" spans="1:33" x14ac:dyDescent="0.2">
      <c r="A52" s="53" t="s">
        <v>206</v>
      </c>
      <c r="B52" s="55" t="s">
        <v>64</v>
      </c>
      <c r="C52" s="54">
        <v>43045.872000000003</v>
      </c>
      <c r="D52" s="54" t="s">
        <v>100</v>
      </c>
      <c r="E52" s="29">
        <f>+(C52-C$7)/C$8</f>
        <v>14369.036071056758</v>
      </c>
      <c r="F52">
        <f>ROUND(2*E52,0)/2</f>
        <v>14369</v>
      </c>
      <c r="G52">
        <f>+C52-(C$7+F52*C$8)</f>
        <v>4.1223799998988397E-2</v>
      </c>
      <c r="I52">
        <f>G52</f>
        <v>4.1223799998988397E-2</v>
      </c>
      <c r="Q52" s="2">
        <f>+C52-15018.5</f>
        <v>28027.372000000003</v>
      </c>
    </row>
    <row r="53" spans="1:33" x14ac:dyDescent="0.2">
      <c r="A53" s="53" t="s">
        <v>206</v>
      </c>
      <c r="B53" s="55" t="s">
        <v>64</v>
      </c>
      <c r="C53" s="54">
        <v>43420.731</v>
      </c>
      <c r="D53" s="54" t="s">
        <v>100</v>
      </c>
      <c r="E53" s="29">
        <f>+(C53-C$7)/C$8</f>
        <v>14697.039803480735</v>
      </c>
      <c r="F53">
        <f>ROUND(2*E53,0)/2</f>
        <v>14697</v>
      </c>
      <c r="G53">
        <f>+C53-(C$7+F53*C$8)</f>
        <v>4.5489399999496527E-2</v>
      </c>
      <c r="I53">
        <f>G53</f>
        <v>4.5489399999496527E-2</v>
      </c>
      <c r="Q53" s="2">
        <f>+C53-15018.5</f>
        <v>28402.231</v>
      </c>
    </row>
    <row r="54" spans="1:33" x14ac:dyDescent="0.2">
      <c r="A54" s="53" t="s">
        <v>206</v>
      </c>
      <c r="B54" s="55" t="s">
        <v>64</v>
      </c>
      <c r="C54" s="54">
        <v>43820.733999999997</v>
      </c>
      <c r="D54" s="54" t="s">
        <v>100</v>
      </c>
      <c r="E54" s="29">
        <f>+(C54-C$7)/C$8</f>
        <v>15047.044677262047</v>
      </c>
      <c r="F54">
        <f>ROUND(2*E54,0)/2</f>
        <v>15047</v>
      </c>
      <c r="G54">
        <f>+C54-(C$7+F54*C$8)</f>
        <v>5.1059399993391708E-2</v>
      </c>
      <c r="I54">
        <f>G54</f>
        <v>5.1059399993391708E-2</v>
      </c>
      <c r="Q54" s="2">
        <f>+C54-15018.5</f>
        <v>28802.233999999997</v>
      </c>
    </row>
    <row r="55" spans="1:33" x14ac:dyDescent="0.2">
      <c r="A55" t="s">
        <v>61</v>
      </c>
      <c r="C55" s="24">
        <v>44488.172100000003</v>
      </c>
      <c r="D55" s="24"/>
      <c r="E55">
        <f>+(C55-C$7)/C$8</f>
        <v>15631.056767039729</v>
      </c>
      <c r="F55">
        <f>ROUND(2*E55,0)/2</f>
        <v>15631</v>
      </c>
      <c r="G55">
        <f>+C55-(C$7+F55*C$8)</f>
        <v>6.4876199998252559E-2</v>
      </c>
      <c r="H55">
        <f>G55</f>
        <v>6.4876199998252559E-2</v>
      </c>
      <c r="Q55" s="2">
        <f>+C55-15018.5</f>
        <v>29469.672100000003</v>
      </c>
    </row>
    <row r="56" spans="1:33" x14ac:dyDescent="0.2">
      <c r="A56" t="s">
        <v>28</v>
      </c>
      <c r="C56" s="24">
        <v>44520.173199999997</v>
      </c>
      <c r="D56" s="24"/>
      <c r="E56">
        <f>+(C56-C$7)/C$8</f>
        <v>15659.057909447065</v>
      </c>
      <c r="F56">
        <f>ROUND(2*E56,0)/2</f>
        <v>15659</v>
      </c>
      <c r="G56">
        <f>+C56-(C$7+F56*C$8)</f>
        <v>6.6181800000777002E-2</v>
      </c>
      <c r="K56">
        <f>G56</f>
        <v>6.6181800000777002E-2</v>
      </c>
      <c r="Q56" s="2">
        <f>+C56-15018.5</f>
        <v>29501.673199999997</v>
      </c>
      <c r="Z56" t="s">
        <v>27</v>
      </c>
      <c r="AG56" t="s">
        <v>29</v>
      </c>
    </row>
    <row r="57" spans="1:33" x14ac:dyDescent="0.2">
      <c r="A57" t="s">
        <v>61</v>
      </c>
      <c r="C57" s="24">
        <v>44520.173199999997</v>
      </c>
      <c r="D57" s="24"/>
      <c r="E57">
        <f>+(C57-C$7)/C$8</f>
        <v>15659.057909447065</v>
      </c>
      <c r="F57">
        <f>ROUND(2*E57,0)/2</f>
        <v>15659</v>
      </c>
      <c r="G57">
        <f>+C57-(C$7+F57*C$8)</f>
        <v>6.6181800000777002E-2</v>
      </c>
      <c r="H57">
        <f>G57</f>
        <v>6.6181800000777002E-2</v>
      </c>
      <c r="Q57" s="2">
        <f>+C57-15018.5</f>
        <v>29501.673199999997</v>
      </c>
    </row>
    <row r="58" spans="1:33" x14ac:dyDescent="0.2">
      <c r="A58" t="s">
        <v>31</v>
      </c>
      <c r="C58" s="24">
        <v>45195.591999999997</v>
      </c>
      <c r="D58" s="24"/>
      <c r="E58">
        <f>+(C58-C$7)/C$8</f>
        <v>16250.053156591526</v>
      </c>
      <c r="F58">
        <f>ROUND(2*E58,0)/2</f>
        <v>16250</v>
      </c>
      <c r="G58">
        <f>+C58-(C$7+F58*C$8)</f>
        <v>6.0749999996914994E-2</v>
      </c>
      <c r="I58">
        <f>G58</f>
        <v>6.0749999996914994E-2</v>
      </c>
      <c r="Q58" s="2">
        <f>+C58-15018.5</f>
        <v>30177.091999999997</v>
      </c>
      <c r="Z58" t="s">
        <v>30</v>
      </c>
      <c r="AG58" t="s">
        <v>29</v>
      </c>
    </row>
    <row r="59" spans="1:33" x14ac:dyDescent="0.2">
      <c r="A59" t="s">
        <v>33</v>
      </c>
      <c r="C59" s="24">
        <v>45226.446000000004</v>
      </c>
      <c r="D59" s="24"/>
      <c r="E59">
        <f>+(C59-C$7)/C$8</f>
        <v>16277.050580049978</v>
      </c>
      <c r="F59">
        <f>ROUND(2*E59,0)/2</f>
        <v>16277</v>
      </c>
      <c r="G59">
        <f>+C59-(C$7+F59*C$8)</f>
        <v>5.7805399999779183E-2</v>
      </c>
      <c r="I59">
        <f>G59</f>
        <v>5.7805399999779183E-2</v>
      </c>
      <c r="Q59" s="2">
        <f>+C59-15018.5</f>
        <v>30207.946000000004</v>
      </c>
      <c r="Z59" t="s">
        <v>32</v>
      </c>
      <c r="AG59" t="s">
        <v>29</v>
      </c>
    </row>
    <row r="60" spans="1:33" x14ac:dyDescent="0.2">
      <c r="A60" s="53" t="s">
        <v>239</v>
      </c>
      <c r="B60" s="55" t="s">
        <v>64</v>
      </c>
      <c r="C60" s="54">
        <v>45234.402999999998</v>
      </c>
      <c r="D60" s="54" t="s">
        <v>100</v>
      </c>
      <c r="E60" s="29">
        <f>+(C60-C$7)/C$8</f>
        <v>16284.012999783521</v>
      </c>
      <c r="F60">
        <f>ROUND(2*E60,0)/2</f>
        <v>16284</v>
      </c>
      <c r="G60">
        <f>+C60-(C$7+F60*C$8)</f>
        <v>1.4856799993140157E-2</v>
      </c>
      <c r="I60">
        <f>G60</f>
        <v>1.4856799993140157E-2</v>
      </c>
      <c r="O60">
        <f ca="1">+C$11+C$12*F60</f>
        <v>6.0538279472356321E-2</v>
      </c>
      <c r="Q60" s="2">
        <f>+C60-15018.5</f>
        <v>30215.902999999998</v>
      </c>
    </row>
    <row r="61" spans="1:33" x14ac:dyDescent="0.2">
      <c r="A61" t="s">
        <v>31</v>
      </c>
      <c r="C61" s="24">
        <v>45357.334000000003</v>
      </c>
      <c r="D61" s="24"/>
      <c r="E61">
        <f>+(C61-C$7)/C$8</f>
        <v>16391.578315890682</v>
      </c>
      <c r="F61">
        <f>ROUND(2*E61,0)/2</f>
        <v>16391.5</v>
      </c>
      <c r="G61">
        <f>+C61-(C$7+F61*C$8)</f>
        <v>8.9503299997886643E-2</v>
      </c>
      <c r="I61">
        <f>G61</f>
        <v>8.9503299997886643E-2</v>
      </c>
      <c r="Q61" s="2">
        <f>+C61-15018.5</f>
        <v>30338.834000000003</v>
      </c>
      <c r="Z61" t="s">
        <v>30</v>
      </c>
      <c r="AG61" t="s">
        <v>29</v>
      </c>
    </row>
    <row r="62" spans="1:33" x14ac:dyDescent="0.2">
      <c r="A62" t="s">
        <v>58</v>
      </c>
      <c r="C62" s="24">
        <v>45548.745000000003</v>
      </c>
      <c r="D62" s="24"/>
      <c r="E62">
        <f>+(C62-C$7)/C$8</f>
        <v>16559.064016986311</v>
      </c>
      <c r="F62">
        <f>ROUND(2*E62,0)/2</f>
        <v>16559</v>
      </c>
      <c r="G62">
        <f>+C62-(C$7+F62*C$8)</f>
        <v>7.3161799999070354E-2</v>
      </c>
      <c r="J62">
        <f>G62</f>
        <v>7.3161799999070354E-2</v>
      </c>
      <c r="N62">
        <f>J62</f>
        <v>7.3161799999070354E-2</v>
      </c>
      <c r="Q62" s="2">
        <f>+C62-15018.5</f>
        <v>30530.245000000003</v>
      </c>
      <c r="R62" t="s">
        <v>59</v>
      </c>
    </row>
    <row r="63" spans="1:33" x14ac:dyDescent="0.2">
      <c r="A63" t="s">
        <v>34</v>
      </c>
      <c r="C63" s="24">
        <v>45548.745000000003</v>
      </c>
      <c r="D63" s="24"/>
      <c r="E63">
        <f>+(C63-C$7)/C$8</f>
        <v>16559.064016986311</v>
      </c>
      <c r="F63">
        <f>ROUND(2*E63,0)/2</f>
        <v>16559</v>
      </c>
      <c r="G63">
        <f>+C63-(C$7+F63*C$8)</f>
        <v>7.3161799999070354E-2</v>
      </c>
      <c r="K63">
        <f>G63</f>
        <v>7.3161799999070354E-2</v>
      </c>
      <c r="Q63" s="2">
        <f>+C63-15018.5</f>
        <v>30530.245000000003</v>
      </c>
      <c r="Z63" t="s">
        <v>27</v>
      </c>
      <c r="AG63" t="s">
        <v>29</v>
      </c>
    </row>
    <row r="64" spans="1:33" x14ac:dyDescent="0.2">
      <c r="A64" t="s">
        <v>31</v>
      </c>
      <c r="B64" s="5"/>
      <c r="C64" s="24">
        <v>45566.451000000001</v>
      </c>
      <c r="D64" s="24"/>
      <c r="E64">
        <f>+(C64-C$7)/C$8</f>
        <v>16574.556866527866</v>
      </c>
      <c r="F64">
        <f>ROUND(2*E64,0)/2</f>
        <v>16574.5</v>
      </c>
      <c r="G64">
        <f>+C64-(C$7+F64*C$8)</f>
        <v>6.49898999981815E-2</v>
      </c>
      <c r="I64">
        <f>G64</f>
        <v>6.49898999981815E-2</v>
      </c>
      <c r="Q64" s="2">
        <f>+C64-15018.5</f>
        <v>30547.951000000001</v>
      </c>
      <c r="Z64" t="s">
        <v>30</v>
      </c>
      <c r="AG64" t="s">
        <v>29</v>
      </c>
    </row>
    <row r="65" spans="1:33" x14ac:dyDescent="0.2">
      <c r="A65" t="s">
        <v>35</v>
      </c>
      <c r="B65" s="5" t="s">
        <v>64</v>
      </c>
      <c r="C65" s="24">
        <v>45622.478000000003</v>
      </c>
      <c r="D65" s="24"/>
      <c r="E65">
        <f>+(C65-C$7)/C$8</f>
        <v>16623.580806506681</v>
      </c>
      <c r="F65">
        <f>ROUND(2*E65,0)/2</f>
        <v>16623.5</v>
      </c>
      <c r="G65">
        <f>+C65-(C$7+F65*C$8)</f>
        <v>9.2349700003978796E-2</v>
      </c>
      <c r="I65">
        <f>G65</f>
        <v>9.2349700003978796E-2</v>
      </c>
      <c r="Q65" s="2">
        <f>+C65-15018.5</f>
        <v>30603.978000000003</v>
      </c>
      <c r="Z65" t="s">
        <v>32</v>
      </c>
      <c r="AG65" t="s">
        <v>29</v>
      </c>
    </row>
    <row r="66" spans="1:33" x14ac:dyDescent="0.2">
      <c r="A66" t="s">
        <v>58</v>
      </c>
      <c r="C66" s="24">
        <v>45635.601999999999</v>
      </c>
      <c r="D66" s="24"/>
      <c r="E66">
        <f>+(C66-C$7)/C$8</f>
        <v>16635.064380288641</v>
      </c>
      <c r="F66">
        <f>ROUND(2*E66,0)/2</f>
        <v>16635</v>
      </c>
      <c r="G66">
        <f>+C66-(C$7+F66*C$8)</f>
        <v>7.3576999995566439E-2</v>
      </c>
      <c r="J66">
        <f>G66</f>
        <v>7.3576999995566439E-2</v>
      </c>
      <c r="N66">
        <f>J66</f>
        <v>7.3576999995566439E-2</v>
      </c>
      <c r="Q66" s="2">
        <f>+C66-15018.5</f>
        <v>30617.101999999999</v>
      </c>
    </row>
    <row r="67" spans="1:33" x14ac:dyDescent="0.2">
      <c r="A67" t="s">
        <v>34</v>
      </c>
      <c r="B67" s="5"/>
      <c r="C67" s="24">
        <v>45635.601999999999</v>
      </c>
      <c r="D67" s="24"/>
      <c r="E67">
        <f>+(C67-C$7)/C$8</f>
        <v>16635.064380288641</v>
      </c>
      <c r="F67">
        <f>ROUND(2*E67,0)/2</f>
        <v>16635</v>
      </c>
      <c r="G67">
        <f>+C67-(C$7+F67*C$8)</f>
        <v>7.3576999995566439E-2</v>
      </c>
      <c r="K67">
        <f>G67</f>
        <v>7.3576999995566439E-2</v>
      </c>
      <c r="Q67" s="2">
        <f>+C67-15018.5</f>
        <v>30617.101999999999</v>
      </c>
      <c r="Z67" t="s">
        <v>27</v>
      </c>
      <c r="AG67" t="s">
        <v>29</v>
      </c>
    </row>
    <row r="68" spans="1:33" x14ac:dyDescent="0.2">
      <c r="A68" t="s">
        <v>31</v>
      </c>
      <c r="B68" s="5"/>
      <c r="C68" s="24">
        <v>45674.457999999999</v>
      </c>
      <c r="D68" s="24"/>
      <c r="E68">
        <f>+(C68-C$7)/C$8</f>
        <v>16669.063598733617</v>
      </c>
      <c r="F68">
        <f>ROUND(2*E68,0)/2</f>
        <v>16669</v>
      </c>
      <c r="G68">
        <f>+C68-(C$7+F68*C$8)</f>
        <v>7.268379999732133E-2</v>
      </c>
      <c r="I68">
        <f>G68</f>
        <v>7.268379999732133E-2</v>
      </c>
      <c r="Q68" s="2">
        <f>+C68-15018.5</f>
        <v>30655.957999999999</v>
      </c>
      <c r="Z68" t="s">
        <v>30</v>
      </c>
      <c r="AG68" t="s">
        <v>29</v>
      </c>
    </row>
    <row r="69" spans="1:33" x14ac:dyDescent="0.2">
      <c r="A69" t="s">
        <v>31</v>
      </c>
      <c r="B69" s="5"/>
      <c r="C69" s="24">
        <v>45681.319000000003</v>
      </c>
      <c r="D69" s="24"/>
      <c r="E69">
        <f>+(C69-C$7)/C$8</f>
        <v>16675.067012305553</v>
      </c>
      <c r="F69">
        <f>ROUND(2*E69,0)/2</f>
        <v>16675</v>
      </c>
      <c r="G69">
        <f>+C69-(C$7+F69*C$8)</f>
        <v>7.6585000002523884E-2</v>
      </c>
      <c r="I69">
        <f>G69</f>
        <v>7.6585000002523884E-2</v>
      </c>
      <c r="Q69" s="2">
        <f>+C69-15018.5</f>
        <v>30662.819000000003</v>
      </c>
      <c r="Z69" t="s">
        <v>30</v>
      </c>
      <c r="AG69" t="s">
        <v>29</v>
      </c>
    </row>
    <row r="70" spans="1:33" x14ac:dyDescent="0.2">
      <c r="A70" t="s">
        <v>58</v>
      </c>
      <c r="C70" s="24">
        <v>45732.603600000002</v>
      </c>
      <c r="D70" s="24"/>
      <c r="E70">
        <f>+(C70-C$7)/C$8</f>
        <v>16719.941325623018</v>
      </c>
      <c r="F70">
        <f>ROUND(2*E70,0)/2</f>
        <v>16720</v>
      </c>
      <c r="G70">
        <f>+C70-(C$7+F70*C$8)</f>
        <v>-6.705599999986589E-2</v>
      </c>
      <c r="J70">
        <f>G70</f>
        <v>-6.705599999986589E-2</v>
      </c>
      <c r="N70">
        <f>J70</f>
        <v>-6.705599999986589E-2</v>
      </c>
      <c r="Q70" s="2">
        <f>+C70-15018.5</f>
        <v>30714.103600000002</v>
      </c>
    </row>
    <row r="71" spans="1:33" x14ac:dyDescent="0.2">
      <c r="A71" t="s">
        <v>36</v>
      </c>
      <c r="B71" s="5" t="s">
        <v>64</v>
      </c>
      <c r="C71" s="24">
        <v>45814.47</v>
      </c>
      <c r="D71" s="24"/>
      <c r="E71">
        <f>+(C71-C$7)/C$8</f>
        <v>16791.574885868642</v>
      </c>
      <c r="F71">
        <f>ROUND(2*E71,0)/2</f>
        <v>16791.5</v>
      </c>
      <c r="G71">
        <f>+C71-(C$7+F71*C$8)</f>
        <v>8.5583299995050766E-2</v>
      </c>
      <c r="I71">
        <f>G71</f>
        <v>8.5583299995050766E-2</v>
      </c>
      <c r="Q71" s="2">
        <f>+C71-15018.5</f>
        <v>30795.97</v>
      </c>
      <c r="Z71" t="s">
        <v>30</v>
      </c>
      <c r="AG71" t="s">
        <v>29</v>
      </c>
    </row>
    <row r="72" spans="1:33" x14ac:dyDescent="0.2">
      <c r="A72" t="s">
        <v>36</v>
      </c>
      <c r="B72" s="5" t="s">
        <v>64</v>
      </c>
      <c r="C72" s="24">
        <v>45934.442999999999</v>
      </c>
      <c r="D72" s="24"/>
      <c r="E72">
        <f>+(C72-C$7)/C$8</f>
        <v>16896.551935346182</v>
      </c>
      <c r="F72">
        <f>ROUND(2*E72,0)/2</f>
        <v>16896.5</v>
      </c>
      <c r="G72">
        <f>+C72-(C$7+F72*C$8)</f>
        <v>5.9354299999540672E-2</v>
      </c>
      <c r="I72">
        <f>G72</f>
        <v>5.9354299999540672E-2</v>
      </c>
      <c r="Q72" s="2">
        <f>+C72-15018.5</f>
        <v>30915.942999999999</v>
      </c>
      <c r="Z72" t="s">
        <v>30</v>
      </c>
      <c r="AG72" t="s">
        <v>29</v>
      </c>
    </row>
    <row r="73" spans="1:33" x14ac:dyDescent="0.2">
      <c r="A73" t="s">
        <v>37</v>
      </c>
      <c r="B73" s="5"/>
      <c r="C73" s="24">
        <v>45946.481</v>
      </c>
      <c r="D73" s="24"/>
      <c r="E73">
        <f>+(C73-C$7)/C$8</f>
        <v>16907.085253022749</v>
      </c>
      <c r="F73">
        <f>ROUND(2*E73,0)/2</f>
        <v>16907</v>
      </c>
      <c r="G73">
        <f>+C73-(C$7+F73*C$8)</f>
        <v>9.7431399997731205E-2</v>
      </c>
      <c r="I73">
        <f>G73</f>
        <v>9.7431399997731205E-2</v>
      </c>
      <c r="Q73" s="2">
        <f>+C73-15018.5</f>
        <v>30927.981</v>
      </c>
      <c r="Z73" t="s">
        <v>32</v>
      </c>
      <c r="AG73" t="s">
        <v>29</v>
      </c>
    </row>
    <row r="74" spans="1:33" x14ac:dyDescent="0.2">
      <c r="A74" t="s">
        <v>34</v>
      </c>
      <c r="C74" s="24">
        <v>45963.603600000002</v>
      </c>
      <c r="D74" s="24"/>
      <c r="E74">
        <f>+(C74-C$7)/C$8</f>
        <v>16922.067624284486</v>
      </c>
      <c r="F74">
        <f>ROUND(2*E74,0)/2</f>
        <v>16922</v>
      </c>
      <c r="G74">
        <f>+C74-(C$7+F74*C$8)</f>
        <v>7.7284400002099574E-2</v>
      </c>
      <c r="K74">
        <f>G74</f>
        <v>7.7284400002099574E-2</v>
      </c>
      <c r="Q74" s="2">
        <f>+C74-15018.5</f>
        <v>30945.103600000002</v>
      </c>
      <c r="Z74" t="s">
        <v>27</v>
      </c>
      <c r="AG74" t="s">
        <v>29</v>
      </c>
    </row>
    <row r="75" spans="1:33" x14ac:dyDescent="0.2">
      <c r="A75" t="s">
        <v>36</v>
      </c>
      <c r="C75" s="24">
        <v>46001.315999999999</v>
      </c>
      <c r="D75" s="24"/>
      <c r="E75">
        <f>+(C75-C$7)/C$8</f>
        <v>16955.066186300246</v>
      </c>
      <c r="F75">
        <f>ROUND(2*E75,0)/2</f>
        <v>16955</v>
      </c>
      <c r="G75">
        <f>+C75-(C$7+F75*C$8)</f>
        <v>7.5640999995812308E-2</v>
      </c>
      <c r="I75">
        <f>G75</f>
        <v>7.5640999995812308E-2</v>
      </c>
      <c r="Q75" s="2">
        <f>+C75-15018.5</f>
        <v>30982.815999999999</v>
      </c>
      <c r="Z75" t="s">
        <v>30</v>
      </c>
      <c r="AG75" t="s">
        <v>29</v>
      </c>
    </row>
    <row r="76" spans="1:33" x14ac:dyDescent="0.2">
      <c r="A76" t="s">
        <v>38</v>
      </c>
      <c r="C76" s="24">
        <v>46457.288</v>
      </c>
      <c r="D76" s="24"/>
      <c r="E76">
        <f>+(C76-C$7)/C$8</f>
        <v>17354.044249734303</v>
      </c>
      <c r="F76">
        <f>ROUND(2*E76,0)/2</f>
        <v>17354</v>
      </c>
      <c r="G76">
        <f>+C76-(C$7+F76*C$8)</f>
        <v>5.0570799998240545E-2</v>
      </c>
      <c r="I76">
        <f>G76</f>
        <v>5.0570799998240545E-2</v>
      </c>
      <c r="Q76" s="2">
        <f>+C76-15018.5</f>
        <v>31438.788</v>
      </c>
      <c r="Z76" t="s">
        <v>30</v>
      </c>
      <c r="AG76" t="s">
        <v>29</v>
      </c>
    </row>
    <row r="77" spans="1:33" x14ac:dyDescent="0.2">
      <c r="A77" t="s">
        <v>39</v>
      </c>
      <c r="C77" s="24">
        <v>46706.468000000001</v>
      </c>
      <c r="D77" s="24"/>
      <c r="E77">
        <f>+(C77-C$7)/C$8</f>
        <v>17572.078150602116</v>
      </c>
      <c r="F77">
        <f>ROUND(2*E77,0)/2</f>
        <v>17572</v>
      </c>
      <c r="G77">
        <f>+C77-(C$7+F77*C$8)</f>
        <v>8.9314400000148453E-2</v>
      </c>
      <c r="I77">
        <f>G77</f>
        <v>8.9314400000148453E-2</v>
      </c>
      <c r="Q77" s="2">
        <f>+C77-15018.5</f>
        <v>31687.968000000001</v>
      </c>
      <c r="Z77" t="s">
        <v>32</v>
      </c>
      <c r="AG77" t="s">
        <v>29</v>
      </c>
    </row>
    <row r="78" spans="1:33" x14ac:dyDescent="0.2">
      <c r="A78" t="s">
        <v>39</v>
      </c>
      <c r="C78" s="24">
        <v>46769.326000000001</v>
      </c>
      <c r="D78" s="24"/>
      <c r="E78">
        <f>+(C78-C$7)/C$8</f>
        <v>17627.079253984204</v>
      </c>
      <c r="F78">
        <f>ROUND(2*E78,0)/2</f>
        <v>17627</v>
      </c>
      <c r="G78">
        <f>+C78-(C$7+F78*C$8)</f>
        <v>9.0575399997760542E-2</v>
      </c>
      <c r="I78">
        <f>G78</f>
        <v>9.0575399997760542E-2</v>
      </c>
      <c r="Q78" s="2">
        <f>+C78-15018.5</f>
        <v>31750.826000000001</v>
      </c>
      <c r="Z78" t="s">
        <v>32</v>
      </c>
      <c r="AG78" t="s">
        <v>29</v>
      </c>
    </row>
    <row r="79" spans="1:33" x14ac:dyDescent="0.2">
      <c r="A79" s="53" t="s">
        <v>239</v>
      </c>
      <c r="B79" s="55" t="s">
        <v>76</v>
      </c>
      <c r="C79" s="54">
        <v>47758.459000000003</v>
      </c>
      <c r="D79" s="54" t="s">
        <v>100</v>
      </c>
      <c r="E79" s="29">
        <f>+(C79-C$7)/C$8</f>
        <v>18492.576189802021</v>
      </c>
      <c r="F79">
        <f>ROUND(2*E79,0)/2</f>
        <v>18492.5</v>
      </c>
      <c r="G79">
        <f>+C79-(C$7+F79*C$8)</f>
        <v>8.7073499998950865E-2</v>
      </c>
      <c r="I79">
        <f>G79</f>
        <v>8.7073499998950865E-2</v>
      </c>
      <c r="O79">
        <f ca="1">+C$11+C$12*F79</f>
        <v>9.0062921509261207E-2</v>
      </c>
      <c r="Q79" s="2">
        <f>+C79-15018.5</f>
        <v>32739.959000000003</v>
      </c>
    </row>
    <row r="80" spans="1:33" x14ac:dyDescent="0.2">
      <c r="A80" s="53" t="s">
        <v>239</v>
      </c>
      <c r="B80" s="55" t="s">
        <v>64</v>
      </c>
      <c r="C80" s="54">
        <v>47762.440999999999</v>
      </c>
      <c r="D80" s="54" t="s">
        <v>100</v>
      </c>
      <c r="E80" s="29">
        <f>+(C80-C$7)/C$8</f>
        <v>18496.060462188467</v>
      </c>
      <c r="F80">
        <f>ROUND(2*E80,0)/2</f>
        <v>18496</v>
      </c>
      <c r="G80">
        <f>+C80-(C$7+F80*C$8)</f>
        <v>6.9099199994525407E-2</v>
      </c>
      <c r="I80">
        <f>G80</f>
        <v>6.9099199994525407E-2</v>
      </c>
      <c r="O80">
        <f ca="1">+C$11+C$12*F80</f>
        <v>9.0109711750207155E-2</v>
      </c>
      <c r="Q80" s="2">
        <f>+C80-15018.5</f>
        <v>32743.940999999999</v>
      </c>
    </row>
    <row r="81" spans="1:33" x14ac:dyDescent="0.2">
      <c r="A81" t="s">
        <v>41</v>
      </c>
      <c r="C81" s="24">
        <v>47777.324000000001</v>
      </c>
      <c r="D81" s="24"/>
      <c r="E81">
        <f>+(C81-C$7)/C$8</f>
        <v>18509.083170859372</v>
      </c>
      <c r="F81">
        <f>ROUND(2*E81,0)/2</f>
        <v>18509</v>
      </c>
      <c r="G81">
        <f>+C81-(C$7+F81*C$8)</f>
        <v>9.5051799995417241E-2</v>
      </c>
      <c r="J81">
        <f>G81</f>
        <v>9.5051799995417241E-2</v>
      </c>
      <c r="Q81" s="2">
        <f>+C81-15018.5</f>
        <v>32758.824000000001</v>
      </c>
      <c r="Z81" t="s">
        <v>27</v>
      </c>
      <c r="AA81" t="s">
        <v>42</v>
      </c>
      <c r="AG81" t="s">
        <v>29</v>
      </c>
    </row>
    <row r="82" spans="1:33" x14ac:dyDescent="0.2">
      <c r="A82" t="s">
        <v>43</v>
      </c>
      <c r="C82" s="24">
        <v>47778.469700000001</v>
      </c>
      <c r="D82" s="24"/>
      <c r="E82">
        <f>+(C82-C$7)/C$8</f>
        <v>18510.085664800397</v>
      </c>
      <c r="F82">
        <f>ROUND(2*E82,0)/2</f>
        <v>18510</v>
      </c>
      <c r="G82">
        <f>+C82-(C$7+F82*C$8)</f>
        <v>9.7901999994064681E-2</v>
      </c>
      <c r="K82">
        <f>G82</f>
        <v>9.7901999994064681E-2</v>
      </c>
      <c r="Q82" s="2">
        <f>+C82-15018.5</f>
        <v>32759.969700000001</v>
      </c>
      <c r="Z82" t="s">
        <v>27</v>
      </c>
      <c r="AA82" t="s">
        <v>40</v>
      </c>
      <c r="AG82" t="s">
        <v>29</v>
      </c>
    </row>
    <row r="83" spans="1:33" x14ac:dyDescent="0.2">
      <c r="A83" s="53" t="s">
        <v>305</v>
      </c>
      <c r="B83" s="55" t="s">
        <v>64</v>
      </c>
      <c r="C83" s="54">
        <v>47778.469899999996</v>
      </c>
      <c r="D83" s="54" t="s">
        <v>100</v>
      </c>
      <c r="E83" s="29">
        <f>+(C83-C$7)/C$8</f>
        <v>18510.085839801515</v>
      </c>
      <c r="F83">
        <f>ROUND(2*E83,0)/2</f>
        <v>18510</v>
      </c>
      <c r="G83">
        <f>+C83-(C$7+F83*C$8)</f>
        <v>9.8101999989012256E-2</v>
      </c>
      <c r="K83">
        <f>G83</f>
        <v>9.8101999989012256E-2</v>
      </c>
      <c r="O83">
        <f ca="1">+C$11+C$12*F83</f>
        <v>9.0296872713991033E-2</v>
      </c>
      <c r="Q83" s="2">
        <f>+C83-15018.5</f>
        <v>32759.969899999996</v>
      </c>
    </row>
    <row r="84" spans="1:33" x14ac:dyDescent="0.2">
      <c r="A84" t="s">
        <v>43</v>
      </c>
      <c r="C84" s="24">
        <v>47778.47</v>
      </c>
      <c r="D84" s="24"/>
      <c r="E84">
        <f>+(C84-C$7)/C$8</f>
        <v>18510.085927302083</v>
      </c>
      <c r="F84">
        <f>ROUND(2*E84,0)/2</f>
        <v>18510</v>
      </c>
      <c r="G84">
        <f>+C84-(C$7+F84*C$8)</f>
        <v>9.8201999993762001E-2</v>
      </c>
      <c r="K84">
        <f>G84</f>
        <v>9.8201999993762001E-2</v>
      </c>
      <c r="Q84" s="2">
        <f>+C84-15018.5</f>
        <v>32759.97</v>
      </c>
      <c r="Z84" t="s">
        <v>27</v>
      </c>
      <c r="AA84" t="s">
        <v>42</v>
      </c>
      <c r="AG84" t="s">
        <v>29</v>
      </c>
    </row>
    <row r="85" spans="1:33" x14ac:dyDescent="0.2">
      <c r="A85" t="s">
        <v>43</v>
      </c>
      <c r="C85" s="24">
        <v>47849.3272</v>
      </c>
      <c r="D85" s="24"/>
      <c r="E85">
        <f>+(C85-C$7)/C$8</f>
        <v>18572.086375654962</v>
      </c>
      <c r="F85">
        <f>ROUND(2*E85,0)/2</f>
        <v>18572</v>
      </c>
      <c r="G85">
        <f>+C85-(C$7+F85*C$8)</f>
        <v>9.8714399995515123E-2</v>
      </c>
      <c r="K85">
        <f>G85</f>
        <v>9.8714399995515123E-2</v>
      </c>
      <c r="Q85" s="2">
        <f>+C85-15018.5</f>
        <v>32830.8272</v>
      </c>
      <c r="Z85" t="s">
        <v>27</v>
      </c>
      <c r="AA85" t="s">
        <v>42</v>
      </c>
      <c r="AG85" t="s">
        <v>29</v>
      </c>
    </row>
    <row r="86" spans="1:33" x14ac:dyDescent="0.2">
      <c r="A86" s="53" t="s">
        <v>305</v>
      </c>
      <c r="B86" s="55" t="s">
        <v>64</v>
      </c>
      <c r="C86" s="54">
        <v>47849.327400000002</v>
      </c>
      <c r="D86" s="54" t="s">
        <v>100</v>
      </c>
      <c r="E86" s="29">
        <f>+(C86-C$7)/C$8</f>
        <v>18572.086550656088</v>
      </c>
      <c r="F86">
        <f>ROUND(2*E86,0)/2</f>
        <v>18572</v>
      </c>
      <c r="G86">
        <f>+C86-(C$7+F86*C$8)</f>
        <v>9.8914399997738656E-2</v>
      </c>
      <c r="K86">
        <f>G86</f>
        <v>9.8914399997738656E-2</v>
      </c>
      <c r="O86">
        <f ca="1">+C$11+C$12*F86</f>
        <v>9.1125728410748147E-2</v>
      </c>
      <c r="Q86" s="2">
        <f>+C86-15018.5</f>
        <v>32830.827400000002</v>
      </c>
    </row>
    <row r="87" spans="1:33" x14ac:dyDescent="0.2">
      <c r="A87" t="s">
        <v>43</v>
      </c>
      <c r="C87" s="24">
        <v>47849.327499999999</v>
      </c>
      <c r="D87" s="24"/>
      <c r="E87">
        <f>+(C87-C$7)/C$8</f>
        <v>18572.086638156648</v>
      </c>
      <c r="F87">
        <f>ROUND(2*E87,0)/2</f>
        <v>18572</v>
      </c>
      <c r="G87">
        <f>+C87-(C$7+F87*C$8)</f>
        <v>9.9014399995212443E-2</v>
      </c>
      <c r="K87">
        <f>G87</f>
        <v>9.9014399995212443E-2</v>
      </c>
      <c r="Q87" s="2">
        <f>+C87-15018.5</f>
        <v>32830.827499999999</v>
      </c>
      <c r="Z87" t="s">
        <v>27</v>
      </c>
      <c r="AA87" t="s">
        <v>40</v>
      </c>
      <c r="AG87" t="s">
        <v>29</v>
      </c>
    </row>
    <row r="88" spans="1:33" x14ac:dyDescent="0.2">
      <c r="A88" t="s">
        <v>44</v>
      </c>
      <c r="C88" s="24">
        <v>48501.328800000003</v>
      </c>
      <c r="D88" s="24"/>
      <c r="E88">
        <f>+(C88-C$7)/C$8</f>
        <v>19142.591441150009</v>
      </c>
      <c r="F88">
        <f>ROUND(2*E88,0)/2</f>
        <v>19142.5</v>
      </c>
      <c r="G88">
        <f>+C88-(C$7+F88*C$8)</f>
        <v>0.10450349999882746</v>
      </c>
      <c r="K88">
        <f>G88</f>
        <v>0.10450349999882746</v>
      </c>
      <c r="Q88" s="2">
        <f>+C88-15018.5</f>
        <v>33482.828800000003</v>
      </c>
      <c r="Z88" t="s">
        <v>27</v>
      </c>
      <c r="AA88" t="s">
        <v>40</v>
      </c>
      <c r="AG88" t="s">
        <v>29</v>
      </c>
    </row>
    <row r="89" spans="1:33" x14ac:dyDescent="0.2">
      <c r="A89" t="s">
        <v>44</v>
      </c>
      <c r="C89" s="24">
        <v>48501.3315</v>
      </c>
      <c r="D89" s="24"/>
      <c r="E89">
        <f>+(C89-C$7)/C$8</f>
        <v>19142.593803665186</v>
      </c>
      <c r="F89">
        <f>ROUND(2*E89,0)/2</f>
        <v>19142.5</v>
      </c>
      <c r="G89">
        <f>+C89-(C$7+F89*C$8)</f>
        <v>0.10720349999610335</v>
      </c>
      <c r="K89">
        <f>G89</f>
        <v>0.10720349999610335</v>
      </c>
      <c r="Q89" s="2">
        <f>+C89-15018.5</f>
        <v>33482.8315</v>
      </c>
      <c r="Z89" t="s">
        <v>27</v>
      </c>
      <c r="AA89" t="s">
        <v>42</v>
      </c>
      <c r="AG89" t="s">
        <v>29</v>
      </c>
    </row>
    <row r="90" spans="1:33" x14ac:dyDescent="0.2">
      <c r="A90" s="53" t="s">
        <v>312</v>
      </c>
      <c r="B90" s="55" t="s">
        <v>64</v>
      </c>
      <c r="C90" s="54">
        <v>48561.328800000003</v>
      </c>
      <c r="D90" s="54" t="s">
        <v>100</v>
      </c>
      <c r="E90" s="29">
        <f>+(C90-C$7)/C$8</f>
        <v>19195.091778464677</v>
      </c>
      <c r="F90">
        <f>ROUND(2*E90,0)/2</f>
        <v>19195</v>
      </c>
      <c r="G90">
        <f>+C90-(C$7+F90*C$8)</f>
        <v>0.10488900000200374</v>
      </c>
      <c r="K90">
        <f>G90</f>
        <v>0.10488900000200374</v>
      </c>
      <c r="O90">
        <f ca="1">+C$11+C$12*F90</f>
        <v>9.9454391299130196E-2</v>
      </c>
      <c r="Q90" s="2">
        <f>+C90-15018.5</f>
        <v>33542.828800000003</v>
      </c>
    </row>
    <row r="91" spans="1:33" x14ac:dyDescent="0.2">
      <c r="A91" s="53" t="s">
        <v>312</v>
      </c>
      <c r="B91" s="55" t="s">
        <v>64</v>
      </c>
      <c r="C91" s="54">
        <v>48561.3315</v>
      </c>
      <c r="D91" s="54" t="s">
        <v>100</v>
      </c>
      <c r="E91" s="29">
        <f>+(C91-C$7)/C$8</f>
        <v>19195.094140979854</v>
      </c>
      <c r="F91">
        <f>ROUND(2*E91,0)/2</f>
        <v>19195</v>
      </c>
      <c r="G91">
        <f>+C91-(C$7+F91*C$8)</f>
        <v>0.10758899999927962</v>
      </c>
      <c r="K91">
        <f>G91</f>
        <v>0.10758899999927962</v>
      </c>
      <c r="O91">
        <f ca="1">+C$11+C$12*F91</f>
        <v>9.9454391299130196E-2</v>
      </c>
      <c r="Q91" s="2">
        <f>+C91-15018.5</f>
        <v>33542.8315</v>
      </c>
    </row>
    <row r="92" spans="1:33" x14ac:dyDescent="0.2">
      <c r="A92" t="s">
        <v>41</v>
      </c>
      <c r="C92" s="24">
        <v>48882.469499999999</v>
      </c>
      <c r="D92" s="24"/>
      <c r="E92">
        <f>+(C92-C$7)/C$8</f>
        <v>19476.091696389147</v>
      </c>
      <c r="F92">
        <f>ROUND(2*E92,0)/2</f>
        <v>19476</v>
      </c>
      <c r="G92">
        <f>+C92-(C$7+F92*C$8)</f>
        <v>0.10479520000080811</v>
      </c>
      <c r="J92">
        <f>G92</f>
        <v>0.10479520000080811</v>
      </c>
      <c r="Q92" s="2">
        <f>+C92-15018.5</f>
        <v>33863.969499999999</v>
      </c>
      <c r="Z92" t="s">
        <v>27</v>
      </c>
      <c r="AG92" t="s">
        <v>29</v>
      </c>
    </row>
    <row r="93" spans="1:33" x14ac:dyDescent="0.2">
      <c r="A93" t="s">
        <v>46</v>
      </c>
      <c r="C93" s="24">
        <v>48946.368000000002</v>
      </c>
      <c r="D93" s="24">
        <v>6.0000000000000001E-3</v>
      </c>
      <c r="E93">
        <f>+(C93-C$7)/C$8</f>
        <v>19532.003243120838</v>
      </c>
      <c r="F93">
        <f>ROUND(2*E93,0)/2</f>
        <v>19532</v>
      </c>
      <c r="I93" s="10">
        <v>3.7063999989186414E-3</v>
      </c>
      <c r="Q93" s="2">
        <f>+C93-15018.5</f>
        <v>33927.868000000002</v>
      </c>
      <c r="Z93" t="s">
        <v>30</v>
      </c>
      <c r="AB93">
        <v>9</v>
      </c>
      <c r="AD93" t="s">
        <v>45</v>
      </c>
      <c r="AG93" t="s">
        <v>40</v>
      </c>
    </row>
    <row r="94" spans="1:33" x14ac:dyDescent="0.2">
      <c r="A94" t="s">
        <v>47</v>
      </c>
      <c r="C94" s="24">
        <v>49001.324000000001</v>
      </c>
      <c r="D94" s="24">
        <v>6.0000000000000001E-3</v>
      </c>
      <c r="E94">
        <f>+(C94-C$7)/C$8</f>
        <v>19580.090052078584</v>
      </c>
      <c r="F94">
        <f>ROUND(2*E94,0)/2</f>
        <v>19580</v>
      </c>
      <c r="G94">
        <f>+C94-(C$7+F94*C$8)</f>
        <v>0.10291599999618484</v>
      </c>
      <c r="I94">
        <f>G94</f>
        <v>0.10291599999618484</v>
      </c>
      <c r="Q94" s="2">
        <f>+C94-15018.5</f>
        <v>33982.824000000001</v>
      </c>
      <c r="Z94" t="s">
        <v>30</v>
      </c>
      <c r="AB94">
        <v>9</v>
      </c>
      <c r="AD94" t="s">
        <v>45</v>
      </c>
      <c r="AG94" t="s">
        <v>40</v>
      </c>
    </row>
    <row r="95" spans="1:33" x14ac:dyDescent="0.2">
      <c r="A95" t="s">
        <v>41</v>
      </c>
      <c r="C95" s="24">
        <v>49130.472000000002</v>
      </c>
      <c r="D95" s="24"/>
      <c r="E95">
        <f>+(C95-C$7)/C$8</f>
        <v>19693.09527813716</v>
      </c>
      <c r="F95">
        <f>ROUND(2*E95,0)/2</f>
        <v>19693</v>
      </c>
      <c r="G95">
        <f>+C95-(C$7+F95*C$8)</f>
        <v>0.10888859999977285</v>
      </c>
      <c r="J95">
        <f>G95</f>
        <v>0.10888859999977285</v>
      </c>
      <c r="Q95" s="2">
        <f>+C95-15018.5</f>
        <v>34111.972000000002</v>
      </c>
      <c r="Z95" t="s">
        <v>27</v>
      </c>
      <c r="AG95" t="s">
        <v>29</v>
      </c>
    </row>
    <row r="96" spans="1:33" x14ac:dyDescent="0.2">
      <c r="A96" t="s">
        <v>48</v>
      </c>
      <c r="C96" s="24">
        <v>49249.338000000003</v>
      </c>
      <c r="D96" s="24">
        <v>4.0000000000000001E-3</v>
      </c>
      <c r="E96">
        <f>+(C96-C$7)/C$8</f>
        <v>19797.103696391252</v>
      </c>
      <c r="F96">
        <f>ROUND(2*E96,0)/2</f>
        <v>19797</v>
      </c>
      <c r="G96">
        <f>+C96-(C$7+F96*C$8)</f>
        <v>0.11850940000294941</v>
      </c>
      <c r="I96">
        <f>G96</f>
        <v>0.11850940000294941</v>
      </c>
      <c r="Q96" s="2">
        <f>+C96-15018.5</f>
        <v>34230.838000000003</v>
      </c>
      <c r="Z96" t="s">
        <v>30</v>
      </c>
      <c r="AB96">
        <v>7</v>
      </c>
      <c r="AD96" t="s">
        <v>45</v>
      </c>
      <c r="AG96" t="s">
        <v>40</v>
      </c>
    </row>
    <row r="97" spans="1:33" x14ac:dyDescent="0.2">
      <c r="A97" t="s">
        <v>49</v>
      </c>
      <c r="C97" s="24">
        <v>49522.453999999998</v>
      </c>
      <c r="D97" s="24">
        <v>6.0000000000000001E-3</v>
      </c>
      <c r="E97">
        <f>+(C97-C$7)/C$8</f>
        <v>20036.081731825125</v>
      </c>
      <c r="F97">
        <f>ROUND(2*E97,0)/2</f>
        <v>20036</v>
      </c>
      <c r="G97">
        <f>+C97-(C$7+F97*C$8)</f>
        <v>9.3407199994544499E-2</v>
      </c>
      <c r="I97">
        <f>G97</f>
        <v>9.3407199994544499E-2</v>
      </c>
      <c r="Q97" s="2">
        <f>+C97-15018.5</f>
        <v>34503.953999999998</v>
      </c>
      <c r="Z97" t="s">
        <v>30</v>
      </c>
      <c r="AB97">
        <v>10</v>
      </c>
      <c r="AD97" t="s">
        <v>45</v>
      </c>
      <c r="AG97" t="s">
        <v>40</v>
      </c>
    </row>
    <row r="98" spans="1:33" x14ac:dyDescent="0.2">
      <c r="A98" t="s">
        <v>49</v>
      </c>
      <c r="C98" s="24">
        <v>49546.468000000001</v>
      </c>
      <c r="D98" s="24">
        <v>6.0000000000000001E-3</v>
      </c>
      <c r="E98">
        <f>+(C98-C$7)/C$8</f>
        <v>20057.094116829699</v>
      </c>
      <c r="F98">
        <f>ROUND(2*E98,0)/2</f>
        <v>20057</v>
      </c>
      <c r="G98">
        <f>+C98-(C$7+F98*C$8)</f>
        <v>0.10756140000012238</v>
      </c>
      <c r="I98">
        <f>G98</f>
        <v>0.10756140000012238</v>
      </c>
      <c r="Q98" s="2">
        <f>+C98-15018.5</f>
        <v>34527.968000000001</v>
      </c>
      <c r="Z98" t="s">
        <v>30</v>
      </c>
      <c r="AB98">
        <v>6</v>
      </c>
      <c r="AD98" t="s">
        <v>45</v>
      </c>
      <c r="AG98" t="s">
        <v>40</v>
      </c>
    </row>
    <row r="99" spans="1:33" x14ac:dyDescent="0.2">
      <c r="A99" t="s">
        <v>50</v>
      </c>
      <c r="C99" s="24">
        <v>49898.447999999997</v>
      </c>
      <c r="D99" s="24">
        <v>4.0000000000000001E-3</v>
      </c>
      <c r="E99">
        <f>+(C99-C$7)/C$8</f>
        <v>20365.078595629973</v>
      </c>
      <c r="F99">
        <f>ROUND(2*E99,0)/2</f>
        <v>20365</v>
      </c>
      <c r="G99">
        <f>+C99-(C$7+F99*C$8)</f>
        <v>8.9822999994794372E-2</v>
      </c>
      <c r="I99">
        <f>G99</f>
        <v>8.9822999994794372E-2</v>
      </c>
      <c r="Q99" s="2">
        <f>+C99-15018.5</f>
        <v>34879.947999999997</v>
      </c>
      <c r="Z99" t="s">
        <v>30</v>
      </c>
      <c r="AB99">
        <v>9</v>
      </c>
      <c r="AD99" t="s">
        <v>45</v>
      </c>
      <c r="AG99" t="s">
        <v>40</v>
      </c>
    </row>
    <row r="100" spans="1:33" x14ac:dyDescent="0.2">
      <c r="A100" t="s">
        <v>51</v>
      </c>
      <c r="C100" s="24">
        <v>49906.453999999998</v>
      </c>
      <c r="D100" s="24">
        <v>5.0000000000000001E-3</v>
      </c>
      <c r="E100">
        <f>+(C100-C$7)/C$8</f>
        <v>20372.083890638994</v>
      </c>
      <c r="F100">
        <f>ROUND(2*E100,0)/2</f>
        <v>20372</v>
      </c>
      <c r="G100">
        <f>+C100-(C$7+F100*C$8)</f>
        <v>9.5874399994499981E-2</v>
      </c>
      <c r="I100">
        <f>G100</f>
        <v>9.5874399994499981E-2</v>
      </c>
      <c r="Q100" s="2">
        <f>+C100-15018.5</f>
        <v>34887.953999999998</v>
      </c>
      <c r="Z100" t="s">
        <v>30</v>
      </c>
      <c r="AB100">
        <v>8</v>
      </c>
      <c r="AD100" t="s">
        <v>45</v>
      </c>
      <c r="AG100" t="s">
        <v>40</v>
      </c>
    </row>
    <row r="101" spans="1:33" x14ac:dyDescent="0.2">
      <c r="A101" t="s">
        <v>51</v>
      </c>
      <c r="C101" s="24">
        <v>50001.334000000003</v>
      </c>
      <c r="D101" s="24">
        <v>5.0000000000000001E-3</v>
      </c>
      <c r="E101">
        <f>+(C101-C$7)/C$8</f>
        <v>20455.104424045923</v>
      </c>
      <c r="F101">
        <f>ROUND(2*E101,0)/2</f>
        <v>20455</v>
      </c>
      <c r="G101">
        <f>+C101-(C$7+F101*C$8)</f>
        <v>0.11934099999780301</v>
      </c>
      <c r="I101">
        <f>G101</f>
        <v>0.11934099999780301</v>
      </c>
      <c r="Q101" s="2">
        <f>+C101-15018.5</f>
        <v>34982.834000000003</v>
      </c>
      <c r="Z101" t="s">
        <v>30</v>
      </c>
      <c r="AB101">
        <v>6</v>
      </c>
      <c r="AD101" t="s">
        <v>45</v>
      </c>
      <c r="AG101" t="s">
        <v>40</v>
      </c>
    </row>
    <row r="102" spans="1:33" x14ac:dyDescent="0.2">
      <c r="A102" t="s">
        <v>52</v>
      </c>
      <c r="C102" s="24">
        <v>50290.478000000003</v>
      </c>
      <c r="D102" s="24">
        <v>5.0000000000000001E-3</v>
      </c>
      <c r="E102">
        <f>+(C102-C$7)/C$8</f>
        <v>20708.107049587794</v>
      </c>
      <c r="F102">
        <f>ROUND(2*E102,0)/2</f>
        <v>20708</v>
      </c>
      <c r="G102">
        <f>+C102-(C$7+F102*C$8)</f>
        <v>0.12234159999934491</v>
      </c>
      <c r="I102">
        <f>G102</f>
        <v>0.12234159999934491</v>
      </c>
      <c r="O102">
        <f ca="1">+C$11+C$12*F102</f>
        <v>0.11968114402805802</v>
      </c>
      <c r="Q102" s="2">
        <f>+C102-15018.5</f>
        <v>35271.978000000003</v>
      </c>
      <c r="Z102" t="s">
        <v>30</v>
      </c>
      <c r="AB102">
        <v>9</v>
      </c>
      <c r="AD102" t="s">
        <v>45</v>
      </c>
      <c r="AG102" t="s">
        <v>40</v>
      </c>
    </row>
    <row r="103" spans="1:33" x14ac:dyDescent="0.2">
      <c r="A103" s="53" t="s">
        <v>206</v>
      </c>
      <c r="B103" s="55" t="s">
        <v>64</v>
      </c>
      <c r="C103" s="54">
        <v>50304.173000000003</v>
      </c>
      <c r="D103" s="54" t="s">
        <v>94</v>
      </c>
      <c r="E103" s="29">
        <f>+(C103-C$7)/C$8</f>
        <v>20720.090251579866</v>
      </c>
      <c r="F103">
        <f>ROUND(2*E103,0)/2</f>
        <v>20720</v>
      </c>
      <c r="G103">
        <f>+C103-(C$7+F103*C$8)</f>
        <v>0.10314400000061141</v>
      </c>
      <c r="I103">
        <f>G103</f>
        <v>0.10314400000061141</v>
      </c>
      <c r="O103">
        <f ca="1">+C$11+C$12*F103</f>
        <v>0.11984156771130128</v>
      </c>
      <c r="Q103" s="2">
        <f>+C103-15018.5</f>
        <v>35285.673000000003</v>
      </c>
    </row>
    <row r="104" spans="1:33" x14ac:dyDescent="0.2">
      <c r="A104" t="s">
        <v>53</v>
      </c>
      <c r="C104" s="24">
        <v>50337.334999999999</v>
      </c>
      <c r="D104" s="24">
        <v>4.0000000000000001E-3</v>
      </c>
      <c r="E104">
        <f>+(C104-C$7)/C$8</f>
        <v>20749.107188013681</v>
      </c>
      <c r="F104">
        <f>ROUND(2*E104,0)/2</f>
        <v>20749</v>
      </c>
      <c r="G104">
        <f>+C104-(C$7+F104*C$8)</f>
        <v>0.12249979999614879</v>
      </c>
      <c r="I104">
        <f>G104</f>
        <v>0.12249979999614879</v>
      </c>
      <c r="O104">
        <f ca="1">+C$11+C$12*F104</f>
        <v>0.12022925827913933</v>
      </c>
      <c r="Q104" s="2">
        <f>+C104-15018.5</f>
        <v>35318.834999999999</v>
      </c>
      <c r="Z104" t="s">
        <v>30</v>
      </c>
      <c r="AB104">
        <v>7</v>
      </c>
      <c r="AD104" t="s">
        <v>45</v>
      </c>
      <c r="AG104" t="s">
        <v>40</v>
      </c>
    </row>
    <row r="105" spans="1:33" x14ac:dyDescent="0.2">
      <c r="A105" t="s">
        <v>54</v>
      </c>
      <c r="C105" s="24">
        <v>50433.338000000003</v>
      </c>
      <c r="D105" s="24">
        <v>4.0000000000000001E-3</v>
      </c>
      <c r="E105">
        <f>+(C105-C$7)/C$8</f>
        <v>20833.110352734016</v>
      </c>
      <c r="F105">
        <f>ROUND(2*E105,0)/2</f>
        <v>20833</v>
      </c>
      <c r="G105">
        <f>+C105-(C$7+F105*C$8)</f>
        <v>0.1261166000040248</v>
      </c>
      <c r="I105">
        <f>G105</f>
        <v>0.1261166000040248</v>
      </c>
      <c r="O105">
        <f ca="1">+C$11+C$12*F105</f>
        <v>0.12135222406184248</v>
      </c>
      <c r="Q105" s="2">
        <f>+C105-15018.5</f>
        <v>35414.838000000003</v>
      </c>
      <c r="Z105" t="s">
        <v>30</v>
      </c>
      <c r="AB105">
        <v>9</v>
      </c>
      <c r="AD105" t="s">
        <v>45</v>
      </c>
      <c r="AG105" t="s">
        <v>40</v>
      </c>
    </row>
    <row r="106" spans="1:33" x14ac:dyDescent="0.2">
      <c r="A106" t="s">
        <v>55</v>
      </c>
      <c r="C106" s="24">
        <v>50642.493000000002</v>
      </c>
      <c r="D106" s="24">
        <v>5.0000000000000001E-3</v>
      </c>
      <c r="E106">
        <f>+(C106-C$7)/C$8</f>
        <v>21016.122153584838</v>
      </c>
      <c r="F106">
        <f>ROUND(2*E106,0)/2</f>
        <v>21016</v>
      </c>
      <c r="G106">
        <f>+C106-(C$7+F106*C$8)</f>
        <v>0.13960320000478532</v>
      </c>
      <c r="I106">
        <f>G106</f>
        <v>0.13960320000478532</v>
      </c>
      <c r="O106">
        <f ca="1">+C$11+C$12*F106</f>
        <v>0.12379868523130305</v>
      </c>
      <c r="Q106" s="2">
        <f>+C106-15018.5</f>
        <v>35623.993000000002</v>
      </c>
      <c r="Z106" t="s">
        <v>30</v>
      </c>
      <c r="AB106">
        <v>7</v>
      </c>
      <c r="AD106" t="s">
        <v>45</v>
      </c>
      <c r="AG106" t="s">
        <v>40</v>
      </c>
    </row>
    <row r="107" spans="1:33" x14ac:dyDescent="0.2">
      <c r="A107" t="s">
        <v>55</v>
      </c>
      <c r="C107" s="24">
        <v>50658.474999999999</v>
      </c>
      <c r="D107" s="24">
        <v>4.0000000000000001E-3</v>
      </c>
      <c r="E107">
        <f>+(C107-C$7)/C$8</f>
        <v>21030.106493434218</v>
      </c>
      <c r="F107">
        <f>ROUND(2*E107,0)/2</f>
        <v>21030</v>
      </c>
      <c r="G107">
        <f>+C107-(C$7+F107*C$8)</f>
        <v>0.12170599999808474</v>
      </c>
      <c r="I107">
        <f>G107</f>
        <v>0.12170599999808474</v>
      </c>
      <c r="O107">
        <f ca="1">+C$11+C$12*F107</f>
        <v>0.1239858461950869</v>
      </c>
      <c r="Q107" s="2">
        <f>+C107-15018.5</f>
        <v>35639.974999999999</v>
      </c>
      <c r="Z107" t="s">
        <v>30</v>
      </c>
      <c r="AB107">
        <v>10</v>
      </c>
      <c r="AD107" t="s">
        <v>45</v>
      </c>
      <c r="AG107" t="s">
        <v>40</v>
      </c>
    </row>
    <row r="108" spans="1:33" x14ac:dyDescent="0.2">
      <c r="A108" s="29" t="s">
        <v>56</v>
      </c>
      <c r="B108" s="29"/>
      <c r="C108" s="30">
        <v>50753.347000000002</v>
      </c>
      <c r="D108" s="30">
        <v>6.0000000000000001E-3</v>
      </c>
      <c r="E108" s="29">
        <f>+(C108-C$7)/C$8</f>
        <v>21113.120026796172</v>
      </c>
      <c r="F108">
        <f>ROUND(2*E108,0)/2</f>
        <v>21113</v>
      </c>
      <c r="G108">
        <f>+C108-(C$7+F108*C$8)</f>
        <v>0.13717259999975795</v>
      </c>
      <c r="I108">
        <f>G108</f>
        <v>0.13717259999975795</v>
      </c>
      <c r="O108">
        <f ca="1">+C$11+C$12*F108</f>
        <v>0.12509544333751982</v>
      </c>
      <c r="Q108" s="2">
        <f>+C108-15018.5</f>
        <v>35734.847000000002</v>
      </c>
      <c r="Z108" t="s">
        <v>30</v>
      </c>
      <c r="AB108">
        <v>9</v>
      </c>
      <c r="AD108" t="s">
        <v>45</v>
      </c>
      <c r="AG108" t="s">
        <v>40</v>
      </c>
    </row>
    <row r="109" spans="1:33" x14ac:dyDescent="0.2">
      <c r="A109" s="30" t="s">
        <v>79</v>
      </c>
      <c r="B109" s="31" t="s">
        <v>76</v>
      </c>
      <c r="C109" s="30">
        <v>52146.485000000001</v>
      </c>
      <c r="D109" s="30">
        <v>6.9999999999999999E-4</v>
      </c>
      <c r="E109" s="29">
        <f>+(C109-C$7)/C$8</f>
        <v>22332.123608894184</v>
      </c>
      <c r="F109">
        <f>ROUND(2*E109,0)/2</f>
        <v>22332</v>
      </c>
      <c r="G109">
        <f>+C109-(C$7+F109*C$8)</f>
        <v>0.14126639999449253</v>
      </c>
      <c r="O109">
        <f ca="1">+C$11+C$12*F109</f>
        <v>0.14139181582698646</v>
      </c>
      <c r="Q109" s="2">
        <f>+C109-15018.5</f>
        <v>37127.985000000001</v>
      </c>
    </row>
    <row r="110" spans="1:33" x14ac:dyDescent="0.2">
      <c r="A110" s="32" t="s">
        <v>79</v>
      </c>
      <c r="B110" s="33" t="s">
        <v>64</v>
      </c>
      <c r="C110" s="32">
        <v>52150.483500000002</v>
      </c>
      <c r="D110" s="32">
        <v>1.1999999999999999E-3</v>
      </c>
      <c r="E110" s="29">
        <f>+(C110-C$7)/C$8</f>
        <v>22335.6223188734</v>
      </c>
      <c r="F110">
        <f>ROUND(2*E110,0)/2</f>
        <v>22335.5</v>
      </c>
      <c r="G110">
        <f>+C110-(C$7+F110*C$8)</f>
        <v>0.13979210000252351</v>
      </c>
      <c r="J110">
        <f>G110</f>
        <v>0.13979210000252351</v>
      </c>
      <c r="O110">
        <f ca="1">+C$11+C$12*F110</f>
        <v>0.1414386060679324</v>
      </c>
      <c r="Q110" s="2">
        <f>+C110-15018.5</f>
        <v>37131.983500000002</v>
      </c>
    </row>
    <row r="111" spans="1:33" x14ac:dyDescent="0.2">
      <c r="A111" s="53" t="s">
        <v>206</v>
      </c>
      <c r="B111" s="55" t="s">
        <v>64</v>
      </c>
      <c r="C111" s="54">
        <v>52235.6224</v>
      </c>
      <c r="D111" s="54" t="s">
        <v>100</v>
      </c>
      <c r="E111" s="29">
        <f>+(C111-C$7)/C$8</f>
        <v>22410.119335016727</v>
      </c>
      <c r="F111">
        <f>ROUND(2*E111,0)/2</f>
        <v>22410</v>
      </c>
      <c r="G111">
        <f>+C111-(C$7+F111*C$8)</f>
        <v>0.13638199999695644</v>
      </c>
      <c r="I111">
        <f>G111</f>
        <v>0.13638199999695644</v>
      </c>
      <c r="O111">
        <f ca="1">+C$11+C$12*F111</f>
        <v>0.14243456976806801</v>
      </c>
      <c r="Q111" s="2">
        <f>+C111-15018.5</f>
        <v>37217.1224</v>
      </c>
    </row>
    <row r="112" spans="1:33" x14ac:dyDescent="0.2">
      <c r="A112" s="34" t="s">
        <v>63</v>
      </c>
      <c r="B112" s="35"/>
      <c r="C112" s="30">
        <v>52858.4856</v>
      </c>
      <c r="D112" s="30">
        <v>1.1000000000000001E-3</v>
      </c>
      <c r="E112" s="29">
        <f>+(C112-C$7)/C$8</f>
        <v>22955.128136698277</v>
      </c>
      <c r="F112">
        <f>ROUND(2*E112,0)/2</f>
        <v>22955</v>
      </c>
      <c r="G112">
        <f>+C112-(C$7+F112*C$8)</f>
        <v>0.14644099999713944</v>
      </c>
      <c r="J112">
        <f>G112</f>
        <v>0.14644099999713944</v>
      </c>
      <c r="O112">
        <f ca="1">+C$11+C$12*F112</f>
        <v>0.14972047871536848</v>
      </c>
      <c r="Q112" s="2">
        <f>+C112-15018.5</f>
        <v>37839.9856</v>
      </c>
    </row>
    <row r="113" spans="1:17" x14ac:dyDescent="0.2">
      <c r="A113" s="34" t="s">
        <v>63</v>
      </c>
      <c r="B113" s="36" t="s">
        <v>64</v>
      </c>
      <c r="C113" s="30">
        <v>52981.353799999997</v>
      </c>
      <c r="D113" s="30">
        <v>2.3999999999999998E-3</v>
      </c>
      <c r="E113" s="29">
        <f>+(C113-C$7)/C$8</f>
        <v>23062.638502452373</v>
      </c>
      <c r="F113">
        <f>ROUND(2*E113,0)/2</f>
        <v>23062.5</v>
      </c>
      <c r="G113">
        <f>+C113-(C$7+F113*C$8)</f>
        <v>0.15828749999491265</v>
      </c>
      <c r="J113">
        <f>G113</f>
        <v>0.15828749999491265</v>
      </c>
      <c r="O113">
        <f ca="1">+C$11+C$12*F113</f>
        <v>0.15115760754442314</v>
      </c>
      <c r="Q113" s="2">
        <f>+C113-15018.5</f>
        <v>37962.853799999997</v>
      </c>
    </row>
    <row r="114" spans="1:17" x14ac:dyDescent="0.2">
      <c r="A114" s="30" t="s">
        <v>80</v>
      </c>
      <c r="B114" s="36" t="s">
        <v>76</v>
      </c>
      <c r="C114" s="30">
        <v>52984.207470000001</v>
      </c>
      <c r="D114" s="30">
        <v>2.2000000000000001E-3</v>
      </c>
      <c r="E114" s="29">
        <f>+(C114-C$7)/C$8</f>
        <v>23065.135479745455</v>
      </c>
      <c r="F114">
        <f>ROUND(2*E114,0)/2</f>
        <v>23065</v>
      </c>
      <c r="G114">
        <f>+C114-(C$7+F114*C$8)</f>
        <v>0.15483300000050804</v>
      </c>
      <c r="K114">
        <f>G114</f>
        <v>0.15483300000050804</v>
      </c>
      <c r="O114">
        <f ca="1">+C$11+C$12*F114</f>
        <v>0.15119102914509885</v>
      </c>
      <c r="Q114" s="2">
        <f>+C114-15018.5</f>
        <v>37965.707470000001</v>
      </c>
    </row>
    <row r="115" spans="1:17" x14ac:dyDescent="0.2">
      <c r="A115" s="53" t="s">
        <v>206</v>
      </c>
      <c r="B115" s="55" t="s">
        <v>64</v>
      </c>
      <c r="C115" s="54">
        <v>53035.636700000003</v>
      </c>
      <c r="D115" s="54" t="s">
        <v>100</v>
      </c>
      <c r="E115" s="29">
        <f>+(C115-C$7)/C$8</f>
        <v>23110.136345126019</v>
      </c>
      <c r="F115">
        <f>ROUND(2*E115,0)/2</f>
        <v>23110</v>
      </c>
      <c r="G115">
        <f>+C115-(C$7+F115*C$8)</f>
        <v>0.15582200000062585</v>
      </c>
      <c r="K115">
        <f>G115</f>
        <v>0.15582200000062585</v>
      </c>
      <c r="O115">
        <f ca="1">+C$11+C$12*F115</f>
        <v>0.15179261795726129</v>
      </c>
      <c r="Q115" s="2">
        <f>+C115-15018.5</f>
        <v>38017.136700000003</v>
      </c>
    </row>
    <row r="116" spans="1:17" x14ac:dyDescent="0.2">
      <c r="A116" s="34" t="s">
        <v>67</v>
      </c>
      <c r="B116" s="36" t="s">
        <v>64</v>
      </c>
      <c r="C116" s="30">
        <v>53150.488799999999</v>
      </c>
      <c r="D116" s="30">
        <v>1E-3</v>
      </c>
      <c r="E116" s="29">
        <f>+(C116-C$7)/C$8</f>
        <v>23210.632578314315</v>
      </c>
      <c r="F116">
        <f>ROUND(2*E116,0)/2</f>
        <v>23210.5</v>
      </c>
      <c r="G116">
        <f>+C116-(C$7+F116*C$8)</f>
        <v>0.15151709999918239</v>
      </c>
      <c r="J116">
        <f>G116</f>
        <v>0.15151709999918239</v>
      </c>
      <c r="O116">
        <f ca="1">+C$11+C$12*F116</f>
        <v>0.15313616630442406</v>
      </c>
      <c r="Q116" s="2">
        <f>+C116-15018.5</f>
        <v>38131.988799999999</v>
      </c>
    </row>
    <row r="117" spans="1:17" x14ac:dyDescent="0.2">
      <c r="A117" s="53" t="s">
        <v>206</v>
      </c>
      <c r="B117" s="55" t="s">
        <v>64</v>
      </c>
      <c r="C117" s="54">
        <v>53251.633500000004</v>
      </c>
      <c r="D117" s="54" t="s">
        <v>100</v>
      </c>
      <c r="E117" s="29">
        <f>+(C117-C$7)/C$8</f>
        <v>23299.134759440829</v>
      </c>
      <c r="F117">
        <f>ROUND(2*E117,0)/2</f>
        <v>23299</v>
      </c>
      <c r="G117">
        <f>+C117-(C$7+F117*C$8)</f>
        <v>0.15400980000413256</v>
      </c>
      <c r="K117">
        <f>G117</f>
        <v>0.15400980000413256</v>
      </c>
      <c r="O117">
        <f ca="1">+C$11+C$12*F117</f>
        <v>0.15431929096834346</v>
      </c>
      <c r="Q117" s="2">
        <f>+C117-15018.5</f>
        <v>38233.133500000004</v>
      </c>
    </row>
    <row r="118" spans="1:17" x14ac:dyDescent="0.2">
      <c r="A118" s="34" t="s">
        <v>67</v>
      </c>
      <c r="B118" s="36" t="s">
        <v>64</v>
      </c>
      <c r="C118" s="30">
        <v>53254.491499999996</v>
      </c>
      <c r="D118" s="30">
        <v>1.9E-3</v>
      </c>
      <c r="E118" s="29">
        <f>+(C118-C$7)/C$8</f>
        <v>23301.635525508245</v>
      </c>
      <c r="F118">
        <f>ROUND(2*E118,0)/2</f>
        <v>23301.5</v>
      </c>
      <c r="G118">
        <f>+C118-(C$7+F118*C$8)</f>
        <v>0.15488529999129241</v>
      </c>
      <c r="J118">
        <f>G118</f>
        <v>0.15488529999129241</v>
      </c>
      <c r="O118">
        <f ca="1">+C$11+C$12*F118</f>
        <v>0.15435271256901917</v>
      </c>
      <c r="Q118" s="2">
        <f>+C118-15018.5</f>
        <v>38235.991499999996</v>
      </c>
    </row>
    <row r="119" spans="1:17" x14ac:dyDescent="0.2">
      <c r="A119" s="53" t="s">
        <v>206</v>
      </c>
      <c r="B119" s="55" t="s">
        <v>64</v>
      </c>
      <c r="C119" s="54">
        <v>53323.6345</v>
      </c>
      <c r="D119" s="54" t="s">
        <v>100</v>
      </c>
      <c r="E119" s="29">
        <f>+(C119-C$7)/C$8</f>
        <v>23362.136039224049</v>
      </c>
      <c r="F119">
        <f>ROUND(2*E119,0)/2</f>
        <v>23362</v>
      </c>
      <c r="G119">
        <f>+C119-(C$7+F119*C$8)</f>
        <v>0.15547240000159945</v>
      </c>
      <c r="K119">
        <f>G119</f>
        <v>0.15547240000159945</v>
      </c>
      <c r="O119">
        <f ca="1">+C$11+C$12*F119</f>
        <v>0.15516151530537087</v>
      </c>
      <c r="Q119" s="2">
        <f>+C119-15018.5</f>
        <v>38305.1345</v>
      </c>
    </row>
    <row r="120" spans="1:17" x14ac:dyDescent="0.2">
      <c r="A120" s="53" t="s">
        <v>206</v>
      </c>
      <c r="B120" s="55" t="s">
        <v>64</v>
      </c>
      <c r="C120" s="54">
        <v>53603.636200000001</v>
      </c>
      <c r="D120" s="54" t="s">
        <v>100</v>
      </c>
      <c r="E120" s="29">
        <f>+(C120-C$7)/C$8</f>
        <v>23607.139100868721</v>
      </c>
      <c r="F120">
        <f>ROUND(2*E120,0)/2</f>
        <v>23607</v>
      </c>
      <c r="G120">
        <f>+C120-(C$7+F120*C$8)</f>
        <v>0.15897140000015497</v>
      </c>
      <c r="K120">
        <f>G120</f>
        <v>0.15897140000015497</v>
      </c>
      <c r="O120">
        <f ca="1">+C$11+C$12*F120</f>
        <v>0.15843683217158855</v>
      </c>
      <c r="Q120" s="2">
        <f>+C120-15018.5</f>
        <v>38585.136200000001</v>
      </c>
    </row>
    <row r="121" spans="1:17" x14ac:dyDescent="0.2">
      <c r="A121" s="30" t="s">
        <v>77</v>
      </c>
      <c r="B121" s="36" t="s">
        <v>64</v>
      </c>
      <c r="C121" s="30">
        <v>53614.493300000002</v>
      </c>
      <c r="D121" s="30">
        <v>2.5999999999999999E-3</v>
      </c>
      <c r="E121" s="29">
        <f>+(C121-C$7)/C$8</f>
        <v>23616.639124406374</v>
      </c>
      <c r="F121">
        <f>ROUND(2*E121,0)/2</f>
        <v>23616.5</v>
      </c>
      <c r="G121">
        <f>+C121-(C$7+F121*C$8)</f>
        <v>0.15899830000125803</v>
      </c>
      <c r="J121">
        <f>G121</f>
        <v>0.15899830000125803</v>
      </c>
      <c r="O121">
        <f ca="1">+C$11+C$12*F121</f>
        <v>0.15856383425415616</v>
      </c>
      <c r="Q121" s="2">
        <f>+C121-15018.5</f>
        <v>38595.993300000002</v>
      </c>
    </row>
    <row r="122" spans="1:17" x14ac:dyDescent="0.2">
      <c r="A122" s="37" t="s">
        <v>69</v>
      </c>
      <c r="B122" s="35"/>
      <c r="C122" s="38">
        <v>53657.345999999998</v>
      </c>
      <c r="D122" s="30">
        <v>1E-3</v>
      </c>
      <c r="E122" s="29">
        <f>+(C122-C$7)/C$8</f>
        <v>23654.13547782044</v>
      </c>
      <c r="F122">
        <f>ROUND(2*E122,0)/2</f>
        <v>23654</v>
      </c>
      <c r="G122">
        <f>+C122-(C$7+F122*C$8)</f>
        <v>0.15483079999830807</v>
      </c>
      <c r="J122">
        <f>G122</f>
        <v>0.15483079999830807</v>
      </c>
      <c r="O122">
        <f ca="1">+C$11+C$12*F122</f>
        <v>0.15906515826429152</v>
      </c>
      <c r="Q122" s="2">
        <f>+C122-15018.5</f>
        <v>38638.845999999998</v>
      </c>
    </row>
    <row r="123" spans="1:17" x14ac:dyDescent="0.2">
      <c r="A123" s="37" t="s">
        <v>75</v>
      </c>
      <c r="B123" s="31" t="s">
        <v>76</v>
      </c>
      <c r="C123" s="30">
        <v>54018.495000000003</v>
      </c>
      <c r="D123" s="30">
        <v>1.1000000000000001E-3</v>
      </c>
      <c r="E123" s="29">
        <f>+(C123-C$7)/C$8</f>
        <v>23970.142883168024</v>
      </c>
      <c r="F123">
        <f>ROUND(2*E123,0)/2</f>
        <v>23970</v>
      </c>
      <c r="G123">
        <f>+C123-(C$7+F123*C$8)</f>
        <v>0.16329400000540772</v>
      </c>
      <c r="J123">
        <f>G123</f>
        <v>0.16329400000540772</v>
      </c>
      <c r="O123">
        <f ca="1">+C$11+C$12*F123</f>
        <v>0.16328964858969874</v>
      </c>
      <c r="Q123" s="2">
        <f>+C123-15018.5</f>
        <v>38999.995000000003</v>
      </c>
    </row>
    <row r="124" spans="1:17" x14ac:dyDescent="0.2">
      <c r="A124" s="30" t="s">
        <v>77</v>
      </c>
      <c r="B124" s="31"/>
      <c r="C124" s="30">
        <v>54282.496400000004</v>
      </c>
      <c r="D124" s="30">
        <v>1E-3</v>
      </c>
      <c r="E124" s="29">
        <f>+(C124-C$7)/C$8</f>
        <v>24201.145592360434</v>
      </c>
      <c r="F124">
        <f>ROUND(2*E124,0)/2</f>
        <v>24201</v>
      </c>
      <c r="G124">
        <f>+C124-(C$7+F124*C$8)</f>
        <v>0.16639020000002347</v>
      </c>
      <c r="J124">
        <f>G124</f>
        <v>0.16639020000002347</v>
      </c>
      <c r="O124">
        <f ca="1">+C$11+C$12*F124</f>
        <v>0.16637780449213257</v>
      </c>
      <c r="Q124" s="2">
        <f>+C124-15018.5</f>
        <v>39263.996400000004</v>
      </c>
    </row>
    <row r="125" spans="1:17" x14ac:dyDescent="0.2">
      <c r="A125" s="53" t="s">
        <v>455</v>
      </c>
      <c r="B125" s="55" t="s">
        <v>64</v>
      </c>
      <c r="C125" s="54">
        <v>54284.7808</v>
      </c>
      <c r="D125" s="54" t="s">
        <v>100</v>
      </c>
      <c r="E125" s="29">
        <f>+(C125-C$7)/C$8</f>
        <v>24203.144455203124</v>
      </c>
      <c r="F125">
        <f>ROUND(2*E125,0)/2</f>
        <v>24203</v>
      </c>
      <c r="G125">
        <f>+C125-(C$7+F125*C$8)</f>
        <v>0.16509059999953024</v>
      </c>
      <c r="K125">
        <f>G125</f>
        <v>0.16509059999953024</v>
      </c>
      <c r="O125">
        <f ca="1">+C$11+C$12*F125</f>
        <v>0.16640454177267311</v>
      </c>
      <c r="Q125" s="2">
        <f>+C125-15018.5</f>
        <v>39266.2808</v>
      </c>
    </row>
    <row r="126" spans="1:17" x14ac:dyDescent="0.2">
      <c r="A126" s="53" t="s">
        <v>460</v>
      </c>
      <c r="B126" s="55" t="s">
        <v>76</v>
      </c>
      <c r="C126" s="54">
        <v>54357.349900000001</v>
      </c>
      <c r="D126" s="54" t="s">
        <v>100</v>
      </c>
      <c r="E126" s="29">
        <f>+(C126-C$7)/C$8</f>
        <v>24266.642825680156</v>
      </c>
      <c r="F126">
        <f>ROUND(2*E126,0)/2</f>
        <v>24266.5</v>
      </c>
      <c r="G126">
        <f>+C126-(C$7+F126*C$8)</f>
        <v>0.16322829999990063</v>
      </c>
      <c r="K126">
        <f>G126</f>
        <v>0.16322829999990063</v>
      </c>
      <c r="O126">
        <f ca="1">+C$11+C$12*F126</f>
        <v>0.16725345042983564</v>
      </c>
      <c r="Q126" s="2">
        <f>+C126-15018.5</f>
        <v>39338.849900000001</v>
      </c>
    </row>
    <row r="127" spans="1:17" x14ac:dyDescent="0.2">
      <c r="A127" s="30" t="s">
        <v>81</v>
      </c>
      <c r="B127" s="36" t="s">
        <v>76</v>
      </c>
      <c r="C127" s="30">
        <v>54706.496659999997</v>
      </c>
      <c r="D127" s="30">
        <v>5.9999999999999995E-4</v>
      </c>
      <c r="E127" s="29">
        <f>+(C127-C$7)/C$8</f>
        <v>24572.148203552202</v>
      </c>
      <c r="F127">
        <f>ROUND(2*E127,0)/2</f>
        <v>24572</v>
      </c>
      <c r="G127">
        <f>+C127-(C$7+F127*C$8)</f>
        <v>0.169374399993103</v>
      </c>
      <c r="K127">
        <f>G127</f>
        <v>0.169374399993103</v>
      </c>
      <c r="O127">
        <f ca="1">+C$11+C$12*F127</f>
        <v>0.17133757003240502</v>
      </c>
      <c r="Q127" s="2">
        <f>+C127-15018.5</f>
        <v>39687.996659999997</v>
      </c>
    </row>
    <row r="128" spans="1:17" x14ac:dyDescent="0.2">
      <c r="A128" s="30" t="s">
        <v>81</v>
      </c>
      <c r="B128" s="36" t="s">
        <v>76</v>
      </c>
      <c r="C128" s="30">
        <v>54706.497060000002</v>
      </c>
      <c r="D128" s="30">
        <v>2.9999999999999997E-4</v>
      </c>
      <c r="E128" s="29">
        <f>+(C128-C$7)/C$8</f>
        <v>24572.148553554456</v>
      </c>
      <c r="F128">
        <f>ROUND(2*E128,0)/2</f>
        <v>24572</v>
      </c>
      <c r="G128">
        <f>+C128-(C$7+F128*C$8)</f>
        <v>0.16977439999755006</v>
      </c>
      <c r="K128">
        <f>G128</f>
        <v>0.16977439999755006</v>
      </c>
      <c r="O128">
        <f ca="1">+C$11+C$12*F128</f>
        <v>0.17133757003240502</v>
      </c>
      <c r="Q128" s="2">
        <f>+C128-15018.5</f>
        <v>39687.997060000002</v>
      </c>
    </row>
    <row r="129" spans="1:17" x14ac:dyDescent="0.2">
      <c r="A129" s="30" t="s">
        <v>81</v>
      </c>
      <c r="B129" s="36" t="s">
        <v>76</v>
      </c>
      <c r="C129" s="30">
        <v>54706.497660000001</v>
      </c>
      <c r="D129" s="30">
        <v>2.9999999999999997E-4</v>
      </c>
      <c r="E129" s="29">
        <f>+(C129-C$7)/C$8</f>
        <v>24572.149078557828</v>
      </c>
      <c r="F129">
        <f>ROUND(2*E129,0)/2</f>
        <v>24572</v>
      </c>
      <c r="G129">
        <f>+C129-(C$7+F129*C$8)</f>
        <v>0.1703743999969447</v>
      </c>
      <c r="K129">
        <f>G129</f>
        <v>0.1703743999969447</v>
      </c>
      <c r="O129">
        <f ca="1">+C$11+C$12*F129</f>
        <v>0.17133757003240502</v>
      </c>
      <c r="Q129" s="2">
        <f>+C129-15018.5</f>
        <v>39687.997660000001</v>
      </c>
    </row>
    <row r="130" spans="1:17" x14ac:dyDescent="0.2">
      <c r="A130" s="37" t="s">
        <v>87</v>
      </c>
      <c r="B130" s="36" t="s">
        <v>76</v>
      </c>
      <c r="C130" s="30">
        <v>54771.638899999998</v>
      </c>
      <c r="D130" s="30">
        <v>6.9999999999999999E-4</v>
      </c>
      <c r="E130" s="29">
        <f>+(C130-C$7)/C$8</f>
        <v>24629.148029776086</v>
      </c>
      <c r="F130">
        <f>ROUND(2*E130,0)/2</f>
        <v>24629</v>
      </c>
      <c r="G130">
        <f>+C130-(C$7+F130*C$8)</f>
        <v>0.1691757999942638</v>
      </c>
      <c r="K130">
        <f>G130</f>
        <v>0.1691757999942638</v>
      </c>
      <c r="O130">
        <f ca="1">+C$11+C$12*F130</f>
        <v>0.17209958252781077</v>
      </c>
      <c r="Q130" s="2">
        <f>+C130-15018.5</f>
        <v>39753.138899999998</v>
      </c>
    </row>
    <row r="131" spans="1:17" x14ac:dyDescent="0.2">
      <c r="A131" s="32" t="s">
        <v>84</v>
      </c>
      <c r="B131" s="33" t="s">
        <v>76</v>
      </c>
      <c r="C131" s="32">
        <v>54801.357499999998</v>
      </c>
      <c r="D131" s="32">
        <v>2.9999999999999997E-4</v>
      </c>
      <c r="E131" s="29">
        <f>+(C131-C$7)/C$8</f>
        <v>24655.151971851417</v>
      </c>
      <c r="F131">
        <f>ROUND(2*E131,0)/2</f>
        <v>24655</v>
      </c>
      <c r="G131">
        <f>+C131-(C$7+F131*C$8)</f>
        <v>0.17368100000021514</v>
      </c>
      <c r="J131">
        <f>G131</f>
        <v>0.17368100000021514</v>
      </c>
      <c r="O131">
        <f ca="1">+C$11+C$12*F131</f>
        <v>0.17244716717483793</v>
      </c>
      <c r="Q131" s="2">
        <f>+C131-15018.5</f>
        <v>39782.857499999998</v>
      </c>
    </row>
    <row r="132" spans="1:17" x14ac:dyDescent="0.2">
      <c r="A132" s="53" t="s">
        <v>489</v>
      </c>
      <c r="B132" s="55" t="s">
        <v>64</v>
      </c>
      <c r="C132" s="54">
        <v>55034.501700000001</v>
      </c>
      <c r="D132" s="54" t="s">
        <v>100</v>
      </c>
      <c r="E132" s="29">
        <f>+(C132-C$7)/C$8</f>
        <v>24859.154457567387</v>
      </c>
      <c r="F132">
        <f>ROUND(2*E132,0)/2</f>
        <v>24859</v>
      </c>
      <c r="G132">
        <f>+C132-(C$7+F132*C$8)</f>
        <v>0.17652180000004591</v>
      </c>
      <c r="K132">
        <f>G132</f>
        <v>0.17652180000004591</v>
      </c>
      <c r="O132">
        <f ca="1">+C$11+C$12*F132</f>
        <v>0.17517436978997425</v>
      </c>
      <c r="Q132" s="2">
        <f>+C132-15018.5</f>
        <v>40016.001700000001</v>
      </c>
    </row>
    <row r="133" spans="1:17" x14ac:dyDescent="0.2">
      <c r="A133" s="53" t="s">
        <v>489</v>
      </c>
      <c r="B133" s="55" t="s">
        <v>64</v>
      </c>
      <c r="C133" s="54">
        <v>55058.501199999999</v>
      </c>
      <c r="D133" s="54" t="s">
        <v>100</v>
      </c>
      <c r="E133" s="29">
        <f>+(C133-C$7)/C$8</f>
        <v>24880.154154990443</v>
      </c>
      <c r="F133">
        <f>ROUND(2*E133,0)/2</f>
        <v>24880</v>
      </c>
      <c r="G133">
        <f>+C133-(C$7+F133*C$8)</f>
        <v>0.17617599999357481</v>
      </c>
      <c r="K133">
        <f>G133</f>
        <v>0.17617599999357481</v>
      </c>
      <c r="O133">
        <f ca="1">+C$11+C$12*F133</f>
        <v>0.17545511123565005</v>
      </c>
      <c r="Q133" s="2">
        <f>+C133-15018.5</f>
        <v>40040.001199999999</v>
      </c>
    </row>
    <row r="134" spans="1:17" x14ac:dyDescent="0.2">
      <c r="A134" s="37" t="s">
        <v>88</v>
      </c>
      <c r="B134" s="36" t="s">
        <v>76</v>
      </c>
      <c r="C134" s="30">
        <v>55083.644099999998</v>
      </c>
      <c r="D134" s="30">
        <v>2.0000000000000001E-4</v>
      </c>
      <c r="E134" s="29">
        <f>+(C134-C$7)/C$8</f>
        <v>24902.15433384159</v>
      </c>
      <c r="F134">
        <f>ROUND(2*E134,0)/2</f>
        <v>24902</v>
      </c>
      <c r="G134">
        <f>+C134-(C$7+F134*C$8)</f>
        <v>0.17638040000019828</v>
      </c>
      <c r="K134">
        <f>G134</f>
        <v>0.17638040000019828</v>
      </c>
      <c r="O134">
        <f ca="1">+C$11+C$12*F134</f>
        <v>0.17574922132159615</v>
      </c>
      <c r="Q134" s="2">
        <f>+C134-15018.5</f>
        <v>40065.144099999998</v>
      </c>
    </row>
    <row r="135" spans="1:17" x14ac:dyDescent="0.2">
      <c r="A135" s="37" t="s">
        <v>86</v>
      </c>
      <c r="B135" s="36" t="s">
        <v>76</v>
      </c>
      <c r="C135" s="30">
        <v>55436.789100000002</v>
      </c>
      <c r="D135" s="30">
        <v>2.0000000000000001E-4</v>
      </c>
      <c r="E135" s="29">
        <f>+(C135-C$7)/C$8</f>
        <v>25211.158194191397</v>
      </c>
      <c r="F135">
        <f>ROUND(2*E135,0)/2</f>
        <v>25211</v>
      </c>
      <c r="G135">
        <f>+C135-(C$7+F135*C$8)</f>
        <v>0.18079220000072382</v>
      </c>
      <c r="K135">
        <f>G135</f>
        <v>0.18079220000072382</v>
      </c>
      <c r="O135">
        <f ca="1">+C$11+C$12*F135</f>
        <v>0.17988013116511148</v>
      </c>
      <c r="Q135" s="2">
        <f>+C135-15018.5</f>
        <v>40418.289100000002</v>
      </c>
    </row>
    <row r="136" spans="1:17" x14ac:dyDescent="0.2">
      <c r="A136" s="37" t="s">
        <v>86</v>
      </c>
      <c r="B136" s="36" t="s">
        <v>76</v>
      </c>
      <c r="C136" s="30">
        <v>55451.648300000001</v>
      </c>
      <c r="D136" s="30">
        <v>2.0000000000000001E-4</v>
      </c>
      <c r="E136" s="29">
        <f>+(C136-C$7)/C$8</f>
        <v>25224.160077728498</v>
      </c>
      <c r="F136">
        <f>ROUND(2*E136,0)/2</f>
        <v>25224</v>
      </c>
      <c r="G136">
        <f>+C136-(C$7+F136*C$8)</f>
        <v>0.18294479999894975</v>
      </c>
      <c r="K136">
        <f>G136</f>
        <v>0.18294479999894975</v>
      </c>
      <c r="O136">
        <f ca="1">+C$11+C$12*F136</f>
        <v>0.18005392348862503</v>
      </c>
      <c r="Q136" s="2">
        <f>+C136-15018.5</f>
        <v>40433.148300000001</v>
      </c>
    </row>
    <row r="137" spans="1:17" x14ac:dyDescent="0.2">
      <c r="A137" s="56" t="s">
        <v>90</v>
      </c>
      <c r="B137" s="56"/>
      <c r="C137" s="57">
        <v>55482.502999999997</v>
      </c>
      <c r="D137" s="57">
        <v>7.4999999999999997E-3</v>
      </c>
      <c r="E137" s="29">
        <f>+(C137-C$7)/C$8</f>
        <v>25251.158113690875</v>
      </c>
      <c r="F137">
        <f>ROUND(2*E137,0)/2</f>
        <v>25251</v>
      </c>
      <c r="G137">
        <f>+C137-(C$7+F137*C$8)</f>
        <v>0.18070019999868236</v>
      </c>
      <c r="J137">
        <f>G137</f>
        <v>0.18070019999868236</v>
      </c>
      <c r="O137">
        <f ca="1">+C$11+C$12*F137</f>
        <v>0.18041487677592249</v>
      </c>
      <c r="Q137" s="2">
        <f>+C137-15018.5</f>
        <v>40464.002999999997</v>
      </c>
    </row>
    <row r="138" spans="1:17" x14ac:dyDescent="0.2">
      <c r="A138" s="58" t="s">
        <v>85</v>
      </c>
      <c r="B138" s="59" t="s">
        <v>76</v>
      </c>
      <c r="C138" s="58">
        <v>55754.5052</v>
      </c>
      <c r="D138" s="58">
        <v>2.0000000000000001E-4</v>
      </c>
      <c r="E138" s="29">
        <f>+(C138-C$7)/C$8</f>
        <v>25489.16156786307</v>
      </c>
      <c r="F138">
        <f>ROUND(2*E138,0)/2</f>
        <v>25489</v>
      </c>
      <c r="G138">
        <f>+C138-(C$7+F138*C$8)</f>
        <v>0.18464779999339953</v>
      </c>
      <c r="J138">
        <f>G138</f>
        <v>0.18464779999339953</v>
      </c>
      <c r="O138">
        <f ca="1">+C$11+C$12*F138</f>
        <v>0.18359661316024822</v>
      </c>
      <c r="Q138" s="2">
        <f>+C138-15018.5</f>
        <v>40736.0052</v>
      </c>
    </row>
    <row r="139" spans="1:17" x14ac:dyDescent="0.2">
      <c r="A139" s="60" t="s">
        <v>517</v>
      </c>
      <c r="B139" s="61" t="s">
        <v>64</v>
      </c>
      <c r="C139" s="57">
        <v>55849.361900000004</v>
      </c>
      <c r="D139" s="57" t="s">
        <v>100</v>
      </c>
      <c r="E139" s="29">
        <f>+(C139-C$7)/C$8</f>
        <v>25572.161713639012</v>
      </c>
      <c r="F139">
        <f>ROUND(2*E139,0)/2</f>
        <v>25572</v>
      </c>
      <c r="G139">
        <f>+C139-(C$7+F139*C$8)</f>
        <v>0.1848143999959575</v>
      </c>
      <c r="K139">
        <f>G139</f>
        <v>0.1848143999959575</v>
      </c>
      <c r="O139">
        <f ca="1">+C$11+C$12*F139</f>
        <v>0.18470621030268114</v>
      </c>
      <c r="Q139" s="2">
        <f>+C139-15018.5</f>
        <v>40830.861900000004</v>
      </c>
    </row>
    <row r="140" spans="1:17" x14ac:dyDescent="0.2">
      <c r="A140" s="56" t="s">
        <v>89</v>
      </c>
      <c r="B140" s="61" t="s">
        <v>76</v>
      </c>
      <c r="C140" s="57">
        <v>56539.651599999997</v>
      </c>
      <c r="D140" s="57">
        <v>5.0000000000000001E-4</v>
      </c>
      <c r="E140" s="29">
        <f>+(C140-C$7)/C$8</f>
        <v>26176.169081886346</v>
      </c>
      <c r="F140">
        <f>ROUND(2*E140,0)/2</f>
        <v>26176</v>
      </c>
      <c r="G140">
        <f>+C140-(C$7+F140*C$8)</f>
        <v>0.19323520000034478</v>
      </c>
      <c r="K140">
        <f>G140</f>
        <v>0.19323520000034478</v>
      </c>
      <c r="O140">
        <f ca="1">+C$11+C$12*F140</f>
        <v>0.19278086902592795</v>
      </c>
      <c r="Q140" s="2">
        <f>+C140-15018.5</f>
        <v>41521.151599999997</v>
      </c>
    </row>
    <row r="141" spans="1:17" x14ac:dyDescent="0.2">
      <c r="A141" s="62" t="s">
        <v>91</v>
      </c>
      <c r="B141" s="63" t="s">
        <v>76</v>
      </c>
      <c r="C141" s="62">
        <v>56830.503900000003</v>
      </c>
      <c r="D141" s="62">
        <v>2.5999999999999999E-3</v>
      </c>
      <c r="E141" s="29">
        <f>+(C141-C$7)/C$8</f>
        <v>26430.66647953213</v>
      </c>
      <c r="F141">
        <f>ROUND(2*E141,0)/2</f>
        <v>26430.5</v>
      </c>
      <c r="G141">
        <f>+C141-(C$7+F141*C$8)</f>
        <v>0.1902611000041361</v>
      </c>
      <c r="J141">
        <f>G141</f>
        <v>0.1902611000041361</v>
      </c>
      <c r="O141">
        <f ca="1">+C$11+C$12*F141</f>
        <v>0.19618318797471324</v>
      </c>
      <c r="Q141" s="2">
        <f>+C141-15018.5</f>
        <v>41812.003900000003</v>
      </c>
    </row>
    <row r="142" spans="1:17" x14ac:dyDescent="0.2">
      <c r="A142" s="60" t="s">
        <v>530</v>
      </c>
      <c r="B142" s="61"/>
      <c r="C142" s="57">
        <v>57206.516000000003</v>
      </c>
      <c r="D142" s="57">
        <v>4.5999999999999999E-3</v>
      </c>
      <c r="E142" s="29">
        <f>+(C142-C$7)/C$8</f>
        <v>26759.67918093874</v>
      </c>
      <c r="F142">
        <f>ROUND(2*E142,0)/2</f>
        <v>26759.5</v>
      </c>
      <c r="G142">
        <f>+C142-(C$7+F142*C$8)</f>
        <v>0.20477690000552684</v>
      </c>
      <c r="J142">
        <f>G142</f>
        <v>0.20477690000552684</v>
      </c>
      <c r="O142">
        <f ca="1">+C$11+C$12*F142</f>
        <v>0.20058147062363407</v>
      </c>
      <c r="Q142" s="2">
        <f>+C142-15018.5</f>
        <v>42188.016000000003</v>
      </c>
    </row>
    <row r="143" spans="1:17" x14ac:dyDescent="0.2">
      <c r="A143" s="64" t="s">
        <v>532</v>
      </c>
      <c r="B143" s="65" t="s">
        <v>76</v>
      </c>
      <c r="C143" s="66">
        <v>57233.370739999998</v>
      </c>
      <c r="D143" s="66">
        <v>2.5999999999999998E-4</v>
      </c>
      <c r="E143" s="29">
        <f>+(C143-C$7)/C$8</f>
        <v>26783.177229413697</v>
      </c>
      <c r="F143">
        <f>ROUND(2*E143,0)/2</f>
        <v>26783</v>
      </c>
      <c r="G143">
        <f>+C143-(C$7+F143*C$8)</f>
        <v>0.20254659999773139</v>
      </c>
      <c r="K143">
        <f>G143</f>
        <v>0.20254659999773139</v>
      </c>
      <c r="O143">
        <f ca="1">+C$11+C$12*F143</f>
        <v>0.20089563366998558</v>
      </c>
      <c r="Q143" s="2">
        <f>+C143-15018.5</f>
        <v>42214.870739999998</v>
      </c>
    </row>
    <row r="144" spans="1:17" x14ac:dyDescent="0.2">
      <c r="A144" s="67" t="s">
        <v>533</v>
      </c>
      <c r="B144" s="68" t="s">
        <v>76</v>
      </c>
      <c r="C144" s="69">
        <v>57251.657800000001</v>
      </c>
      <c r="D144" s="69">
        <v>2.0000000000000001E-4</v>
      </c>
      <c r="E144" s="29">
        <f>+(C144-C$7)/C$8</f>
        <v>26799.178509721925</v>
      </c>
      <c r="F144">
        <f>ROUND(2*E144,0)/2</f>
        <v>26799</v>
      </c>
      <c r="G144">
        <f>+C144-(C$7+F144*C$8)</f>
        <v>0.20400979999976698</v>
      </c>
      <c r="K144">
        <f>G144</f>
        <v>0.20400979999976698</v>
      </c>
      <c r="O144">
        <f ca="1">+C$11+C$12*F144</f>
        <v>0.20110953191430997</v>
      </c>
      <c r="Q144" s="2">
        <f>+C144-15018.5</f>
        <v>42233.157800000001</v>
      </c>
    </row>
    <row r="145" spans="1:17" x14ac:dyDescent="0.2">
      <c r="A145" s="64" t="s">
        <v>531</v>
      </c>
      <c r="B145" s="65" t="s">
        <v>76</v>
      </c>
      <c r="C145" s="66">
        <v>57562.519099999998</v>
      </c>
      <c r="D145" s="66">
        <v>1.8E-3</v>
      </c>
      <c r="E145" s="29">
        <f>+(C145-C$7)/C$8</f>
        <v>27071.18389485652</v>
      </c>
      <c r="F145">
        <f>ROUND(2*E145,0)/2</f>
        <v>27071</v>
      </c>
      <c r="G145">
        <f>+C145-(C$7+F145*C$8)</f>
        <v>0.21016419999796199</v>
      </c>
      <c r="K145">
        <f>G145</f>
        <v>0.21016419999796199</v>
      </c>
      <c r="O145">
        <f ca="1">+C$11+C$12*F145</f>
        <v>0.20474580206782511</v>
      </c>
      <c r="Q145" s="2">
        <f>+C145-15018.5</f>
        <v>42544.019099999998</v>
      </c>
    </row>
    <row r="146" spans="1:17" x14ac:dyDescent="0.2">
      <c r="A146" s="75" t="s">
        <v>1</v>
      </c>
      <c r="B146" s="76" t="s">
        <v>76</v>
      </c>
      <c r="C146" s="77">
        <v>57926.519099999998</v>
      </c>
      <c r="D146" s="77">
        <v>1.6000000000000001E-3</v>
      </c>
      <c r="E146" s="29">
        <f>+(C146-C$7)/C$8</f>
        <v>27389.685941232168</v>
      </c>
      <c r="F146">
        <f>ROUND(2*E146,0)/2</f>
        <v>27389.5</v>
      </c>
      <c r="G146">
        <f>+C146-(C$7+F146*C$8)</f>
        <v>0.21250289999443339</v>
      </c>
      <c r="K146">
        <f>G146</f>
        <v>0.21250289999443339</v>
      </c>
      <c r="O146">
        <f ca="1">+C$11+C$12*F146</f>
        <v>0.20900371399390805</v>
      </c>
      <c r="Q146" s="2">
        <f>+C146-15018.5</f>
        <v>42908.019099999998</v>
      </c>
    </row>
    <row r="147" spans="1:17" x14ac:dyDescent="0.2">
      <c r="A147" s="72" t="s">
        <v>1</v>
      </c>
      <c r="B147" s="73" t="s">
        <v>76</v>
      </c>
      <c r="C147" s="74">
        <v>57926.519099999998</v>
      </c>
      <c r="D147" s="74">
        <v>1.6000000000000001E-3</v>
      </c>
      <c r="E147" s="29">
        <f>+(C147-C$7)/C$8</f>
        <v>27389.685941232168</v>
      </c>
      <c r="F147">
        <f>ROUND(2*E147,0)/2</f>
        <v>27389.5</v>
      </c>
      <c r="G147">
        <f>+C147-(C$7+F147*C$8)</f>
        <v>0.21250289999443339</v>
      </c>
      <c r="K147">
        <f>G147</f>
        <v>0.21250289999443339</v>
      </c>
      <c r="O147">
        <f ca="1">+C$11+C$12*F147</f>
        <v>0.20900371399390805</v>
      </c>
      <c r="Q147" s="2">
        <f>+C147-15018.5</f>
        <v>42908.019099999998</v>
      </c>
    </row>
    <row r="148" spans="1:17" x14ac:dyDescent="0.2">
      <c r="A148" s="70" t="s">
        <v>534</v>
      </c>
      <c r="B148" s="71" t="s">
        <v>76</v>
      </c>
      <c r="C148" s="70">
        <v>58066.516900000002</v>
      </c>
      <c r="D148" s="70">
        <v>1E-4</v>
      </c>
      <c r="E148" s="29">
        <f>+(C148-C$7)/C$8</f>
        <v>27512.18480328736</v>
      </c>
      <c r="F148">
        <f>ROUND(2*E148,0)/2</f>
        <v>27512</v>
      </c>
      <c r="G148">
        <f>+C148-(C$7+F148*C$8)</f>
        <v>0.21120240000163903</v>
      </c>
      <c r="K148">
        <f>G148</f>
        <v>0.21120240000163903</v>
      </c>
      <c r="O148">
        <f ca="1">+C$11+C$12*F148</f>
        <v>0.21064137242701686</v>
      </c>
      <c r="Q148" s="2">
        <f>+C148-15018.5</f>
        <v>43048.016900000002</v>
      </c>
    </row>
    <row r="149" spans="1:17" x14ac:dyDescent="0.2">
      <c r="A149" s="79" t="s">
        <v>536</v>
      </c>
      <c r="B149" s="80" t="s">
        <v>64</v>
      </c>
      <c r="C149" s="81">
        <v>58085.352390000131</v>
      </c>
      <c r="D149" s="81">
        <v>2.9999999999999997E-4</v>
      </c>
      <c r="E149" s="29">
        <f>+(C149-C$7)/C$8</f>
        <v>27528.665962928924</v>
      </c>
      <c r="F149">
        <f>ROUND(2*E149,0)/2</f>
        <v>27528.5</v>
      </c>
      <c r="G149">
        <f>+C149-(C$7+F149*C$8)</f>
        <v>0.1896707001287723</v>
      </c>
      <c r="K149">
        <f>G149</f>
        <v>0.1896707001287723</v>
      </c>
      <c r="O149">
        <f ca="1">+C$11+C$12*F149</f>
        <v>0.21086195499147642</v>
      </c>
      <c r="Q149" s="2">
        <f>+C149-15018.5</f>
        <v>43066.852390000131</v>
      </c>
    </row>
    <row r="150" spans="1:17" x14ac:dyDescent="0.2">
      <c r="A150" s="72" t="s">
        <v>0</v>
      </c>
      <c r="B150" s="78" t="s">
        <v>76</v>
      </c>
      <c r="C150" s="72">
        <v>58371.662700000001</v>
      </c>
      <c r="D150" s="72">
        <v>2.0000000000000001E-4</v>
      </c>
      <c r="E150" s="29">
        <f>+(C150-C$7)/C$8</f>
        <v>27779.189093789926</v>
      </c>
      <c r="F150">
        <f>ROUND(2*E150,0)/2</f>
        <v>27779</v>
      </c>
      <c r="G150">
        <f>+C150-(C$7+F150*C$8)</f>
        <v>0.21610579999833135</v>
      </c>
      <c r="K150">
        <f>G150</f>
        <v>0.21610579999833135</v>
      </c>
      <c r="O150">
        <f ca="1">+C$11+C$12*F150</f>
        <v>0.21421079937918058</v>
      </c>
      <c r="Q150" s="2">
        <f>+C150-15018.5</f>
        <v>43353.162700000001</v>
      </c>
    </row>
    <row r="151" spans="1:17" ht="12" customHeight="1" x14ac:dyDescent="0.2">
      <c r="A151" s="79" t="s">
        <v>535</v>
      </c>
      <c r="B151" s="80" t="s">
        <v>76</v>
      </c>
      <c r="C151" s="81">
        <v>58700.804199999999</v>
      </c>
      <c r="D151" s="81">
        <v>1E-4</v>
      </c>
      <c r="E151" s="29">
        <f>+(C151-C$7)/C$8</f>
        <v>28067.189756694184</v>
      </c>
      <c r="F151">
        <f>ROUND(2*E151,0)/2</f>
        <v>28067</v>
      </c>
      <c r="G151">
        <f>+C151-(C$7+F151*C$8)</f>
        <v>0.21686339999723714</v>
      </c>
      <c r="K151">
        <f>G151</f>
        <v>0.21686339999723714</v>
      </c>
      <c r="O151">
        <f ca="1">+C$11+C$12*F151</f>
        <v>0.21806096777702011</v>
      </c>
      <c r="Q151" s="2">
        <f>+C151-15018.5</f>
        <v>43682.304199999999</v>
      </c>
    </row>
    <row r="152" spans="1:17" ht="12" customHeight="1" x14ac:dyDescent="0.2">
      <c r="A152" s="82" t="s">
        <v>537</v>
      </c>
      <c r="B152" s="83" t="s">
        <v>76</v>
      </c>
      <c r="C152" s="84">
        <v>59068.806600000004</v>
      </c>
      <c r="D152" s="84">
        <v>1E-4</v>
      </c>
      <c r="E152" s="29">
        <f>+(C152-C$7)/C$8</f>
        <v>28389.193925570973</v>
      </c>
      <c r="F152">
        <f>ROUND(2*E152,0)/2</f>
        <v>28389</v>
      </c>
      <c r="G152">
        <f>+C152-(C$7+F152*C$8)</f>
        <v>0.22162780000508064</v>
      </c>
      <c r="K152">
        <f>G152</f>
        <v>0.22162780000508064</v>
      </c>
      <c r="O152">
        <f ca="1">+C$11+C$12*F152</f>
        <v>0.22236566994404905</v>
      </c>
      <c r="Q152" s="2">
        <f>+C152-15018.5</f>
        <v>44050.306600000004</v>
      </c>
    </row>
    <row r="153" spans="1:17" ht="12" customHeight="1" x14ac:dyDescent="0.2">
      <c r="A153" s="85" t="s">
        <v>539</v>
      </c>
      <c r="B153" s="86" t="s">
        <v>76</v>
      </c>
      <c r="C153" s="87">
        <v>59354.518999999855</v>
      </c>
      <c r="D153" s="85">
        <v>1E-3</v>
      </c>
      <c r="E153" s="29">
        <f>+(C153-C$7)/C$8</f>
        <v>28639.19388182056</v>
      </c>
      <c r="F153">
        <f>ROUND(2*E153,0)/2</f>
        <v>28639</v>
      </c>
      <c r="G153">
        <f>+C153-(C$7+F153*C$8)</f>
        <v>0.22157779984991066</v>
      </c>
      <c r="K153">
        <f>G153</f>
        <v>0.22157779984991066</v>
      </c>
      <c r="O153">
        <f ca="1">+C$11+C$12*F153</f>
        <v>0.22570783001161809</v>
      </c>
      <c r="Q153" s="2">
        <f>+C153-15018.5</f>
        <v>44336.018999999855</v>
      </c>
    </row>
    <row r="154" spans="1:17" ht="12" customHeight="1" x14ac:dyDescent="0.2">
      <c r="A154" s="88" t="s">
        <v>540</v>
      </c>
      <c r="B154" s="86" t="s">
        <v>76</v>
      </c>
      <c r="C154" s="87">
        <v>59459.662400000001</v>
      </c>
      <c r="D154" s="85">
        <v>2.9999999999999997E-4</v>
      </c>
      <c r="E154" s="29">
        <f>+(C154-C$7)/C$8</f>
        <v>28731.194947927539</v>
      </c>
      <c r="F154">
        <f>ROUND(2*E154,0)/2</f>
        <v>28731</v>
      </c>
      <c r="G154">
        <f>+C154-(C$7+F154*C$8)</f>
        <v>0.22279619999608258</v>
      </c>
      <c r="K154">
        <f>G154</f>
        <v>0.22279619999608258</v>
      </c>
      <c r="O154">
        <f ca="1">+C$11+C$12*F154</f>
        <v>0.2269377449164835</v>
      </c>
      <c r="Q154" s="2">
        <f>+C154-15018.5</f>
        <v>44441.162400000001</v>
      </c>
    </row>
    <row r="155" spans="1:17" ht="12" customHeight="1" x14ac:dyDescent="0.2">
      <c r="A155" s="85" t="s">
        <v>538</v>
      </c>
      <c r="B155" s="86" t="s">
        <v>76</v>
      </c>
      <c r="C155" s="87">
        <v>59462.518300000003</v>
      </c>
      <c r="D155" s="85">
        <v>1E-3</v>
      </c>
      <c r="E155" s="29">
        <f>+(C155-C$7)/C$8</f>
        <v>28733.693876483158</v>
      </c>
      <c r="F155">
        <f>ROUND(2*E155,0)/2</f>
        <v>28733.5</v>
      </c>
      <c r="G155">
        <f>+C155-(C$7+F155*C$8)</f>
        <v>0.22157169999991311</v>
      </c>
      <c r="K155">
        <f>G155</f>
        <v>0.22157169999991311</v>
      </c>
      <c r="O155">
        <f ca="1">+C$11+C$12*F155</f>
        <v>0.22697116651715921</v>
      </c>
      <c r="Q155" s="2">
        <f>+C155-15018.5</f>
        <v>44444.018300000003</v>
      </c>
    </row>
    <row r="156" spans="1:17" ht="12" customHeight="1" x14ac:dyDescent="0.2">
      <c r="A156" s="85" t="s">
        <v>538</v>
      </c>
      <c r="B156" s="86" t="s">
        <v>76</v>
      </c>
      <c r="C156" s="87">
        <v>59465.425999999999</v>
      </c>
      <c r="D156" s="85">
        <v>1E-3</v>
      </c>
      <c r="E156" s="29">
        <f>+(C156-C$7)/C$8</f>
        <v>28736.238130329984</v>
      </c>
      <c r="F156">
        <f>ROUND(2*E156,0)/2</f>
        <v>28736</v>
      </c>
      <c r="G156">
        <f>+C156-(C$7+F156*C$8)</f>
        <v>0.27214719999756198</v>
      </c>
      <c r="K156">
        <f>G156</f>
        <v>0.27214719999756198</v>
      </c>
      <c r="O156">
        <f ca="1">+C$11+C$12*F156</f>
        <v>0.22700458811783486</v>
      </c>
      <c r="Q156" s="2">
        <f>+C156-15018.5</f>
        <v>44446.925999999999</v>
      </c>
    </row>
    <row r="157" spans="1:17" ht="12" customHeight="1" x14ac:dyDescent="0.2">
      <c r="A157" s="88" t="s">
        <v>540</v>
      </c>
      <c r="B157" s="86" t="s">
        <v>76</v>
      </c>
      <c r="C157" s="87">
        <v>59498.518900000003</v>
      </c>
      <c r="D157" s="85">
        <v>1E-4</v>
      </c>
      <c r="E157" s="29">
        <f>+(C157-C$7)/C$8</f>
        <v>28765.19460387533</v>
      </c>
      <c r="F157">
        <f>ROUND(2*E157,0)/2</f>
        <v>28765</v>
      </c>
      <c r="G157">
        <f>+C157-(C$7+F157*C$8)</f>
        <v>0.22240299999975832</v>
      </c>
      <c r="K157">
        <f>G157</f>
        <v>0.22240299999975832</v>
      </c>
      <c r="O157">
        <f ca="1">+C$11+C$12*F157</f>
        <v>0.22739227868567286</v>
      </c>
      <c r="Q157" s="2">
        <f>+C157-15018.5</f>
        <v>44480.018900000003</v>
      </c>
    </row>
    <row r="158" spans="1:17" ht="12" customHeight="1" x14ac:dyDescent="0.2">
      <c r="A158" s="91" t="s">
        <v>542</v>
      </c>
      <c r="B158" s="91" t="s">
        <v>76</v>
      </c>
      <c r="C158" s="92">
        <v>59690.518099999987</v>
      </c>
      <c r="D158" s="85">
        <v>6.9999999999999999E-4</v>
      </c>
      <c r="E158" s="29">
        <f>+(C158-C$7)/C$8</f>
        <v>28933.194983277754</v>
      </c>
      <c r="F158">
        <f>ROUND(2*E158,0)/2</f>
        <v>28933</v>
      </c>
      <c r="G158">
        <f>+C158-(C$7+F158*C$8)</f>
        <v>0.22283659998356597</v>
      </c>
      <c r="K158">
        <f>G158</f>
        <v>0.22283659998356597</v>
      </c>
      <c r="O158">
        <f ca="1">+C$11+C$12*F158</f>
        <v>0.22963821025107928</v>
      </c>
      <c r="Q158" s="2">
        <f>+C158-15018.5</f>
        <v>44672.018099999987</v>
      </c>
    </row>
    <row r="159" spans="1:17" ht="12" customHeight="1" x14ac:dyDescent="0.2">
      <c r="A159" s="89" t="s">
        <v>541</v>
      </c>
      <c r="B159" s="90" t="s">
        <v>76</v>
      </c>
      <c r="C159" s="87">
        <v>59803.660799999998</v>
      </c>
      <c r="D159" s="85">
        <v>2.0000000000000001E-4</v>
      </c>
      <c r="E159" s="29">
        <f>+(C159-C$7)/C$8</f>
        <v>29032.195481855968</v>
      </c>
      <c r="F159">
        <f>ROUND(2*E159,0)/2</f>
        <v>29032</v>
      </c>
      <c r="G159">
        <f>+C159-(C$7+F159*C$8)</f>
        <v>0.22340639999310952</v>
      </c>
      <c r="K159">
        <f>G159</f>
        <v>0.22340639999310952</v>
      </c>
      <c r="O159">
        <f ca="1">+C$11+C$12*F159</f>
        <v>0.23096170563783663</v>
      </c>
      <c r="Q159" s="2">
        <f>+C159-15018.5</f>
        <v>44785.160799999998</v>
      </c>
    </row>
    <row r="160" spans="1:17" x14ac:dyDescent="0.2">
      <c r="A160" s="89" t="s">
        <v>541</v>
      </c>
      <c r="B160" s="90" t="s">
        <v>76</v>
      </c>
      <c r="C160" s="87">
        <v>59857.3753</v>
      </c>
      <c r="D160" s="85">
        <v>1E-4</v>
      </c>
      <c r="E160" s="29">
        <f>+(C160-C$7)/C$8</f>
        <v>29079.195971334113</v>
      </c>
      <c r="F160">
        <f>ROUND(2*E160,0)/2</f>
        <v>29079</v>
      </c>
      <c r="G160">
        <f>+C160-(C$7+F160*C$8)</f>
        <v>0.2239657999962219</v>
      </c>
      <c r="K160">
        <f>G160</f>
        <v>0.2239657999962219</v>
      </c>
      <c r="O160">
        <f ca="1">+C$11+C$12*F160</f>
        <v>0.2315900317305396</v>
      </c>
      <c r="Q160" s="2">
        <f>+C160-15018.5</f>
        <v>44838.8753</v>
      </c>
    </row>
    <row r="161" spans="2:4" x14ac:dyDescent="0.2">
      <c r="B161" s="5"/>
      <c r="C161" s="24"/>
      <c r="D161" s="24"/>
    </row>
    <row r="162" spans="2:4" x14ac:dyDescent="0.2">
      <c r="B162" s="5"/>
      <c r="C162" s="24"/>
      <c r="D162" s="24"/>
    </row>
    <row r="163" spans="2:4" x14ac:dyDescent="0.2">
      <c r="B163" s="5"/>
      <c r="C163" s="24"/>
      <c r="D163" s="24"/>
    </row>
    <row r="164" spans="2:4" x14ac:dyDescent="0.2">
      <c r="B164" s="5"/>
      <c r="C164" s="24"/>
      <c r="D164" s="24"/>
    </row>
    <row r="165" spans="2:4" x14ac:dyDescent="0.2">
      <c r="B165" s="5"/>
      <c r="C165" s="24"/>
      <c r="D165" s="24"/>
    </row>
    <row r="166" spans="2:4" x14ac:dyDescent="0.2">
      <c r="B166" s="5"/>
      <c r="C166" s="24"/>
      <c r="D166" s="24"/>
    </row>
    <row r="167" spans="2:4" x14ac:dyDescent="0.2">
      <c r="B167" s="5"/>
      <c r="C167" s="24"/>
      <c r="D167" s="24"/>
    </row>
    <row r="168" spans="2:4" x14ac:dyDescent="0.2">
      <c r="B168" s="5"/>
      <c r="C168" s="24"/>
      <c r="D168" s="24"/>
    </row>
    <row r="169" spans="2:4" x14ac:dyDescent="0.2">
      <c r="B169" s="5"/>
      <c r="C169" s="24"/>
      <c r="D169" s="24"/>
    </row>
    <row r="170" spans="2:4" x14ac:dyDescent="0.2">
      <c r="B170" s="5"/>
      <c r="C170" s="24"/>
      <c r="D170" s="24"/>
    </row>
    <row r="171" spans="2:4" x14ac:dyDescent="0.2">
      <c r="B171" s="5"/>
      <c r="C171" s="24"/>
      <c r="D171" s="24"/>
    </row>
    <row r="172" spans="2:4" x14ac:dyDescent="0.2">
      <c r="B172" s="5"/>
      <c r="C172" s="24"/>
      <c r="D172" s="24"/>
    </row>
    <row r="173" spans="2:4" x14ac:dyDescent="0.2">
      <c r="B173" s="5"/>
      <c r="C173" s="24"/>
      <c r="D173" s="24"/>
    </row>
    <row r="174" spans="2:4" x14ac:dyDescent="0.2">
      <c r="B174" s="5"/>
      <c r="C174" s="24"/>
      <c r="D174" s="24"/>
    </row>
    <row r="175" spans="2:4" x14ac:dyDescent="0.2">
      <c r="B175" s="5"/>
      <c r="C175" s="24"/>
      <c r="D175" s="24"/>
    </row>
    <row r="176" spans="2:4" x14ac:dyDescent="0.2">
      <c r="B176" s="5"/>
      <c r="C176" s="24"/>
      <c r="D176" s="24"/>
    </row>
    <row r="177" spans="2:4" x14ac:dyDescent="0.2">
      <c r="B177" s="5"/>
      <c r="C177" s="24"/>
      <c r="D177" s="24"/>
    </row>
    <row r="178" spans="2:4" x14ac:dyDescent="0.2">
      <c r="B178" s="5"/>
      <c r="C178" s="24"/>
      <c r="D178" s="24"/>
    </row>
    <row r="179" spans="2:4" x14ac:dyDescent="0.2">
      <c r="B179" s="5"/>
      <c r="C179" s="24"/>
      <c r="D179" s="24"/>
    </row>
    <row r="180" spans="2:4" x14ac:dyDescent="0.2">
      <c r="B180" s="5"/>
      <c r="C180" s="24"/>
      <c r="D180" s="24"/>
    </row>
    <row r="181" spans="2:4" x14ac:dyDescent="0.2">
      <c r="B181" s="5"/>
      <c r="C181" s="24"/>
      <c r="D181" s="24"/>
    </row>
    <row r="182" spans="2:4" x14ac:dyDescent="0.2">
      <c r="B182" s="5"/>
      <c r="C182" s="24"/>
      <c r="D182" s="24"/>
    </row>
    <row r="183" spans="2:4" x14ac:dyDescent="0.2">
      <c r="B183" s="5"/>
      <c r="C183" s="24"/>
      <c r="D183" s="24"/>
    </row>
    <row r="184" spans="2:4" x14ac:dyDescent="0.2">
      <c r="B184" s="5"/>
      <c r="C184" s="24"/>
      <c r="D184" s="24"/>
    </row>
    <row r="185" spans="2:4" x14ac:dyDescent="0.2">
      <c r="B185" s="5"/>
      <c r="C185" s="24"/>
      <c r="D185" s="24"/>
    </row>
    <row r="186" spans="2:4" x14ac:dyDescent="0.2">
      <c r="B186" s="5"/>
      <c r="C186" s="24"/>
      <c r="D186" s="24"/>
    </row>
    <row r="187" spans="2:4" x14ac:dyDescent="0.2">
      <c r="B187" s="5"/>
      <c r="C187" s="24"/>
      <c r="D187" s="24"/>
    </row>
    <row r="188" spans="2:4" x14ac:dyDescent="0.2">
      <c r="B188" s="5"/>
      <c r="C188" s="24"/>
      <c r="D188" s="24"/>
    </row>
    <row r="189" spans="2:4" x14ac:dyDescent="0.2">
      <c r="B189" s="5"/>
      <c r="C189" s="24"/>
      <c r="D189" s="24"/>
    </row>
    <row r="190" spans="2:4" x14ac:dyDescent="0.2">
      <c r="B190" s="5"/>
      <c r="C190" s="24"/>
      <c r="D190" s="24"/>
    </row>
    <row r="191" spans="2:4" x14ac:dyDescent="0.2">
      <c r="B191" s="5"/>
      <c r="C191" s="24"/>
      <c r="D191" s="24"/>
    </row>
    <row r="192" spans="2:4" x14ac:dyDescent="0.2">
      <c r="B192" s="5"/>
      <c r="C192" s="24"/>
      <c r="D192" s="24"/>
    </row>
    <row r="193" spans="2:4" x14ac:dyDescent="0.2">
      <c r="B193" s="5"/>
      <c r="C193" s="24"/>
      <c r="D193" s="24"/>
    </row>
    <row r="194" spans="2:4" x14ac:dyDescent="0.2">
      <c r="B194" s="5"/>
      <c r="C194" s="24"/>
      <c r="D194" s="24"/>
    </row>
    <row r="195" spans="2:4" x14ac:dyDescent="0.2">
      <c r="B195" s="5"/>
      <c r="C195" s="24"/>
      <c r="D195" s="24"/>
    </row>
    <row r="196" spans="2:4" x14ac:dyDescent="0.2">
      <c r="B196" s="5"/>
      <c r="C196" s="24"/>
      <c r="D196" s="24"/>
    </row>
    <row r="197" spans="2:4" x14ac:dyDescent="0.2">
      <c r="B197" s="5"/>
      <c r="C197" s="24"/>
      <c r="D197" s="24"/>
    </row>
    <row r="198" spans="2:4" x14ac:dyDescent="0.2">
      <c r="B198" s="5"/>
      <c r="C198" s="24"/>
      <c r="D198" s="24"/>
    </row>
    <row r="199" spans="2:4" x14ac:dyDescent="0.2">
      <c r="B199" s="5"/>
      <c r="C199" s="24"/>
      <c r="D199" s="24"/>
    </row>
    <row r="200" spans="2:4" x14ac:dyDescent="0.2">
      <c r="B200" s="5"/>
      <c r="C200" s="24"/>
      <c r="D200" s="24"/>
    </row>
    <row r="201" spans="2:4" x14ac:dyDescent="0.2">
      <c r="B201" s="5"/>
      <c r="C201" s="24"/>
      <c r="D201" s="24"/>
    </row>
    <row r="202" spans="2:4" x14ac:dyDescent="0.2">
      <c r="B202" s="5"/>
      <c r="C202" s="24"/>
      <c r="D202" s="24"/>
    </row>
    <row r="203" spans="2:4" x14ac:dyDescent="0.2">
      <c r="B203" s="5"/>
      <c r="C203" s="24"/>
      <c r="D203" s="24"/>
    </row>
    <row r="204" spans="2:4" x14ac:dyDescent="0.2">
      <c r="B204" s="5"/>
      <c r="C204" s="24"/>
      <c r="D204" s="24"/>
    </row>
    <row r="205" spans="2:4" x14ac:dyDescent="0.2">
      <c r="B205" s="5"/>
      <c r="C205" s="24"/>
      <c r="D205" s="24"/>
    </row>
    <row r="206" spans="2:4" x14ac:dyDescent="0.2">
      <c r="B206" s="5"/>
      <c r="C206" s="24"/>
      <c r="D206" s="24"/>
    </row>
    <row r="207" spans="2:4" x14ac:dyDescent="0.2">
      <c r="B207" s="5"/>
      <c r="C207" s="24"/>
      <c r="D207" s="24"/>
    </row>
    <row r="208" spans="2:4" x14ac:dyDescent="0.2">
      <c r="B208" s="5"/>
      <c r="C208" s="24"/>
      <c r="D208" s="24"/>
    </row>
    <row r="209" spans="2:4" x14ac:dyDescent="0.2">
      <c r="B209" s="5"/>
      <c r="C209" s="24"/>
      <c r="D209" s="24"/>
    </row>
    <row r="210" spans="2:4" x14ac:dyDescent="0.2">
      <c r="B210" s="5"/>
      <c r="C210" s="24"/>
      <c r="D210" s="24"/>
    </row>
    <row r="211" spans="2:4" x14ac:dyDescent="0.2">
      <c r="B211" s="5"/>
      <c r="C211" s="24"/>
      <c r="D211" s="24"/>
    </row>
    <row r="212" spans="2:4" x14ac:dyDescent="0.2">
      <c r="B212" s="5"/>
      <c r="C212" s="24"/>
      <c r="D212" s="24"/>
    </row>
    <row r="213" spans="2:4" x14ac:dyDescent="0.2">
      <c r="B213" s="5"/>
      <c r="C213" s="24"/>
      <c r="D213" s="24"/>
    </row>
    <row r="214" spans="2:4" x14ac:dyDescent="0.2">
      <c r="B214" s="5"/>
      <c r="C214" s="24"/>
      <c r="D214" s="24"/>
    </row>
    <row r="215" spans="2:4" x14ac:dyDescent="0.2">
      <c r="B215" s="5"/>
      <c r="C215" s="24"/>
      <c r="D215" s="24"/>
    </row>
    <row r="216" spans="2:4" x14ac:dyDescent="0.2">
      <c r="B216" s="5"/>
      <c r="C216" s="24"/>
      <c r="D216" s="24"/>
    </row>
    <row r="217" spans="2:4" x14ac:dyDescent="0.2">
      <c r="B217" s="5"/>
      <c r="C217" s="24"/>
      <c r="D217" s="24"/>
    </row>
    <row r="218" spans="2:4" x14ac:dyDescent="0.2">
      <c r="B218" s="5"/>
      <c r="C218" s="24"/>
      <c r="D218" s="24"/>
    </row>
    <row r="219" spans="2:4" x14ac:dyDescent="0.2">
      <c r="B219" s="5"/>
      <c r="C219" s="24"/>
      <c r="D219" s="24"/>
    </row>
    <row r="220" spans="2:4" x14ac:dyDescent="0.2">
      <c r="B220" s="5"/>
      <c r="C220" s="24"/>
      <c r="D220" s="24"/>
    </row>
    <row r="221" spans="2:4" x14ac:dyDescent="0.2">
      <c r="B221" s="5"/>
      <c r="C221" s="24"/>
      <c r="D221" s="24"/>
    </row>
    <row r="222" spans="2:4" x14ac:dyDescent="0.2">
      <c r="B222" s="5"/>
      <c r="C222" s="24"/>
      <c r="D222" s="24"/>
    </row>
    <row r="223" spans="2:4" x14ac:dyDescent="0.2">
      <c r="B223" s="5"/>
      <c r="C223" s="24"/>
      <c r="D223" s="24"/>
    </row>
    <row r="224" spans="2:4" x14ac:dyDescent="0.2">
      <c r="B224" s="5"/>
      <c r="C224" s="24"/>
      <c r="D224" s="24"/>
    </row>
    <row r="225" spans="2:4" x14ac:dyDescent="0.2">
      <c r="B225" s="5"/>
      <c r="C225" s="24"/>
      <c r="D225" s="24"/>
    </row>
    <row r="226" spans="2:4" x14ac:dyDescent="0.2">
      <c r="B226" s="5"/>
      <c r="C226" s="24"/>
      <c r="D226" s="24"/>
    </row>
    <row r="227" spans="2:4" x14ac:dyDescent="0.2">
      <c r="B227" s="5"/>
      <c r="C227" s="24"/>
      <c r="D227" s="24"/>
    </row>
    <row r="228" spans="2:4" x14ac:dyDescent="0.2">
      <c r="B228" s="5"/>
      <c r="C228" s="24"/>
      <c r="D228" s="24"/>
    </row>
    <row r="229" spans="2:4" x14ac:dyDescent="0.2">
      <c r="B229" s="5"/>
      <c r="C229" s="24"/>
      <c r="D229" s="24"/>
    </row>
    <row r="230" spans="2:4" x14ac:dyDescent="0.2">
      <c r="B230" s="5"/>
      <c r="C230" s="24"/>
      <c r="D230" s="24"/>
    </row>
    <row r="231" spans="2:4" x14ac:dyDescent="0.2">
      <c r="B231" s="5"/>
      <c r="C231" s="24"/>
      <c r="D231" s="24"/>
    </row>
    <row r="232" spans="2:4" x14ac:dyDescent="0.2">
      <c r="B232" s="5"/>
      <c r="C232" s="24"/>
      <c r="D232" s="24"/>
    </row>
    <row r="233" spans="2:4" x14ac:dyDescent="0.2">
      <c r="B233" s="5"/>
      <c r="C233" s="24"/>
      <c r="D233" s="24"/>
    </row>
    <row r="234" spans="2:4" x14ac:dyDescent="0.2">
      <c r="B234" s="5"/>
      <c r="C234" s="24"/>
      <c r="D234" s="24"/>
    </row>
    <row r="235" spans="2:4" x14ac:dyDescent="0.2">
      <c r="B235" s="5"/>
      <c r="C235" s="24"/>
      <c r="D235" s="24"/>
    </row>
    <row r="236" spans="2:4" x14ac:dyDescent="0.2">
      <c r="B236" s="5"/>
      <c r="C236" s="24"/>
      <c r="D236" s="24"/>
    </row>
    <row r="237" spans="2:4" x14ac:dyDescent="0.2">
      <c r="B237" s="5"/>
      <c r="C237" s="24"/>
      <c r="D237" s="24"/>
    </row>
    <row r="238" spans="2:4" x14ac:dyDescent="0.2">
      <c r="B238" s="5"/>
      <c r="C238" s="24"/>
      <c r="D238" s="24"/>
    </row>
    <row r="239" spans="2:4" x14ac:dyDescent="0.2">
      <c r="B239" s="5"/>
      <c r="C239" s="24"/>
      <c r="D239" s="24"/>
    </row>
    <row r="240" spans="2:4" x14ac:dyDescent="0.2">
      <c r="B240" s="5"/>
      <c r="C240" s="24"/>
      <c r="D240" s="24"/>
    </row>
    <row r="241" spans="2:4" x14ac:dyDescent="0.2">
      <c r="B241" s="5"/>
      <c r="C241" s="24"/>
      <c r="D241" s="24"/>
    </row>
    <row r="242" spans="2:4" x14ac:dyDescent="0.2">
      <c r="B242" s="5"/>
      <c r="C242" s="24"/>
      <c r="D242" s="24"/>
    </row>
    <row r="243" spans="2:4" x14ac:dyDescent="0.2">
      <c r="B243" s="5"/>
      <c r="C243" s="24"/>
      <c r="D243" s="24"/>
    </row>
    <row r="244" spans="2:4" x14ac:dyDescent="0.2">
      <c r="B244" s="5"/>
      <c r="C244" s="24"/>
      <c r="D244" s="24"/>
    </row>
    <row r="245" spans="2:4" x14ac:dyDescent="0.2">
      <c r="B245" s="5"/>
      <c r="C245" s="24"/>
      <c r="D245" s="24"/>
    </row>
    <row r="246" spans="2:4" x14ac:dyDescent="0.2">
      <c r="B246" s="5"/>
      <c r="C246" s="24"/>
      <c r="D246" s="24"/>
    </row>
    <row r="247" spans="2:4" x14ac:dyDescent="0.2">
      <c r="B247" s="5"/>
      <c r="C247" s="24"/>
      <c r="D247" s="24"/>
    </row>
    <row r="248" spans="2:4" x14ac:dyDescent="0.2">
      <c r="B248" s="5"/>
      <c r="C248" s="24"/>
      <c r="D248" s="24"/>
    </row>
    <row r="249" spans="2:4" x14ac:dyDescent="0.2">
      <c r="B249" s="5"/>
      <c r="C249" s="24"/>
      <c r="D249" s="24"/>
    </row>
    <row r="250" spans="2:4" x14ac:dyDescent="0.2">
      <c r="B250" s="5"/>
      <c r="C250" s="24"/>
      <c r="D250" s="24"/>
    </row>
    <row r="251" spans="2:4" x14ac:dyDescent="0.2">
      <c r="B251" s="5"/>
      <c r="C251" s="24"/>
      <c r="D251" s="24"/>
    </row>
    <row r="252" spans="2:4" x14ac:dyDescent="0.2">
      <c r="B252" s="5"/>
      <c r="C252" s="24"/>
      <c r="D252" s="24"/>
    </row>
    <row r="253" spans="2:4" x14ac:dyDescent="0.2">
      <c r="B253" s="5"/>
      <c r="C253" s="24"/>
      <c r="D253" s="24"/>
    </row>
    <row r="254" spans="2:4" x14ac:dyDescent="0.2">
      <c r="B254" s="5"/>
      <c r="C254" s="24"/>
      <c r="D254" s="24"/>
    </row>
    <row r="255" spans="2:4" x14ac:dyDescent="0.2">
      <c r="B255" s="5"/>
      <c r="C255" s="24"/>
      <c r="D255" s="24"/>
    </row>
    <row r="256" spans="2:4" x14ac:dyDescent="0.2">
      <c r="B256" s="5"/>
      <c r="C256" s="24"/>
      <c r="D256" s="24"/>
    </row>
    <row r="257" spans="2:4" x14ac:dyDescent="0.2">
      <c r="B257" s="5"/>
      <c r="C257" s="24"/>
      <c r="D257" s="24"/>
    </row>
    <row r="258" spans="2:4" x14ac:dyDescent="0.2">
      <c r="B258" s="5"/>
      <c r="C258" s="24"/>
      <c r="D258" s="24"/>
    </row>
    <row r="259" spans="2:4" x14ac:dyDescent="0.2">
      <c r="B259" s="5"/>
      <c r="C259" s="24"/>
      <c r="D259" s="24"/>
    </row>
    <row r="260" spans="2:4" x14ac:dyDescent="0.2">
      <c r="B260" s="5"/>
      <c r="C260" s="24"/>
      <c r="D260" s="24"/>
    </row>
    <row r="261" spans="2:4" x14ac:dyDescent="0.2">
      <c r="B261" s="5"/>
      <c r="C261" s="24"/>
      <c r="D261" s="24"/>
    </row>
    <row r="262" spans="2:4" x14ac:dyDescent="0.2">
      <c r="B262" s="5"/>
      <c r="C262" s="24"/>
      <c r="D262" s="24"/>
    </row>
    <row r="263" spans="2:4" x14ac:dyDescent="0.2">
      <c r="B263" s="5"/>
      <c r="C263" s="24"/>
      <c r="D263" s="24"/>
    </row>
    <row r="264" spans="2:4" x14ac:dyDescent="0.2">
      <c r="B264" s="5"/>
      <c r="C264" s="24"/>
      <c r="D264" s="24"/>
    </row>
    <row r="265" spans="2:4" x14ac:dyDescent="0.2">
      <c r="B265" s="5"/>
      <c r="C265" s="24"/>
      <c r="D265" s="24"/>
    </row>
    <row r="266" spans="2:4" x14ac:dyDescent="0.2">
      <c r="B266" s="5"/>
      <c r="C266" s="24"/>
      <c r="D266" s="24"/>
    </row>
    <row r="267" spans="2:4" x14ac:dyDescent="0.2">
      <c r="B267" s="5"/>
      <c r="C267" s="24"/>
      <c r="D267" s="24"/>
    </row>
    <row r="268" spans="2:4" x14ac:dyDescent="0.2">
      <c r="B268" s="5"/>
      <c r="C268" s="24"/>
      <c r="D268" s="24"/>
    </row>
    <row r="269" spans="2:4" x14ac:dyDescent="0.2">
      <c r="B269" s="5"/>
    </row>
    <row r="270" spans="2:4" x14ac:dyDescent="0.2">
      <c r="B270" s="5"/>
    </row>
    <row r="271" spans="2:4" x14ac:dyDescent="0.2">
      <c r="B271" s="5"/>
    </row>
    <row r="272" spans="2:4" x14ac:dyDescent="0.2">
      <c r="B272" s="5"/>
    </row>
    <row r="273" spans="2:2" x14ac:dyDescent="0.2">
      <c r="B273" s="5"/>
    </row>
    <row r="274" spans="2:2" x14ac:dyDescent="0.2">
      <c r="B274" s="5"/>
    </row>
    <row r="275" spans="2:2" x14ac:dyDescent="0.2">
      <c r="B275" s="5"/>
    </row>
    <row r="276" spans="2:2" x14ac:dyDescent="0.2">
      <c r="B276" s="5"/>
    </row>
    <row r="277" spans="2:2" x14ac:dyDescent="0.2">
      <c r="B277" s="5"/>
    </row>
    <row r="278" spans="2:2" x14ac:dyDescent="0.2">
      <c r="B278" s="5"/>
    </row>
    <row r="279" spans="2:2" x14ac:dyDescent="0.2">
      <c r="B279" s="5"/>
    </row>
    <row r="280" spans="2:2" x14ac:dyDescent="0.2">
      <c r="B280" s="5"/>
    </row>
    <row r="281" spans="2:2" x14ac:dyDescent="0.2">
      <c r="B281" s="5"/>
    </row>
    <row r="282" spans="2:2" x14ac:dyDescent="0.2">
      <c r="B282" s="5"/>
    </row>
    <row r="283" spans="2:2" x14ac:dyDescent="0.2">
      <c r="B283" s="5"/>
    </row>
    <row r="284" spans="2:2" x14ac:dyDescent="0.2">
      <c r="B284" s="5"/>
    </row>
    <row r="285" spans="2:2" x14ac:dyDescent="0.2">
      <c r="B285" s="5"/>
    </row>
    <row r="286" spans="2:2" x14ac:dyDescent="0.2">
      <c r="B286" s="5"/>
    </row>
    <row r="287" spans="2:2" x14ac:dyDescent="0.2">
      <c r="B287" s="5"/>
    </row>
    <row r="288" spans="2:2" x14ac:dyDescent="0.2">
      <c r="B288" s="5"/>
    </row>
    <row r="289" spans="2:2" x14ac:dyDescent="0.2">
      <c r="B289" s="5"/>
    </row>
    <row r="290" spans="2:2" x14ac:dyDescent="0.2">
      <c r="B290" s="5"/>
    </row>
    <row r="291" spans="2:2" x14ac:dyDescent="0.2">
      <c r="B291" s="5"/>
    </row>
    <row r="292" spans="2:2" x14ac:dyDescent="0.2">
      <c r="B292" s="5"/>
    </row>
    <row r="293" spans="2:2" x14ac:dyDescent="0.2">
      <c r="B293" s="5"/>
    </row>
    <row r="294" spans="2:2" x14ac:dyDescent="0.2">
      <c r="B294" s="5"/>
    </row>
    <row r="295" spans="2:2" x14ac:dyDescent="0.2">
      <c r="B295" s="5"/>
    </row>
    <row r="296" spans="2:2" x14ac:dyDescent="0.2">
      <c r="B296" s="5"/>
    </row>
    <row r="297" spans="2:2" x14ac:dyDescent="0.2">
      <c r="B297" s="5"/>
    </row>
    <row r="298" spans="2:2" x14ac:dyDescent="0.2">
      <c r="B298" s="5"/>
    </row>
    <row r="299" spans="2:2" x14ac:dyDescent="0.2">
      <c r="B299" s="5"/>
    </row>
    <row r="300" spans="2:2" x14ac:dyDescent="0.2">
      <c r="B300" s="5"/>
    </row>
    <row r="301" spans="2:2" x14ac:dyDescent="0.2">
      <c r="B301" s="5"/>
    </row>
    <row r="302" spans="2:2" x14ac:dyDescent="0.2">
      <c r="B302" s="5"/>
    </row>
    <row r="303" spans="2:2" x14ac:dyDescent="0.2">
      <c r="B303" s="5"/>
    </row>
    <row r="304" spans="2:2" x14ac:dyDescent="0.2">
      <c r="B304" s="5"/>
    </row>
    <row r="305" spans="2:2" x14ac:dyDescent="0.2">
      <c r="B305" s="5"/>
    </row>
    <row r="306" spans="2:2" x14ac:dyDescent="0.2">
      <c r="B306" s="5"/>
    </row>
    <row r="307" spans="2:2" x14ac:dyDescent="0.2">
      <c r="B307" s="5"/>
    </row>
    <row r="308" spans="2:2" x14ac:dyDescent="0.2">
      <c r="B308" s="5"/>
    </row>
    <row r="309" spans="2:2" x14ac:dyDescent="0.2">
      <c r="B309" s="5"/>
    </row>
    <row r="310" spans="2:2" x14ac:dyDescent="0.2">
      <c r="B310" s="5"/>
    </row>
    <row r="311" spans="2:2" x14ac:dyDescent="0.2">
      <c r="B311" s="5"/>
    </row>
    <row r="312" spans="2:2" x14ac:dyDescent="0.2">
      <c r="B312" s="5"/>
    </row>
    <row r="313" spans="2:2" x14ac:dyDescent="0.2">
      <c r="B313" s="5"/>
    </row>
    <row r="314" spans="2:2" x14ac:dyDescent="0.2">
      <c r="B314" s="5"/>
    </row>
    <row r="315" spans="2:2" x14ac:dyDescent="0.2">
      <c r="B315" s="5"/>
    </row>
    <row r="316" spans="2:2" x14ac:dyDescent="0.2">
      <c r="B316" s="5"/>
    </row>
    <row r="317" spans="2:2" x14ac:dyDescent="0.2">
      <c r="B317" s="5"/>
    </row>
    <row r="318" spans="2:2" x14ac:dyDescent="0.2">
      <c r="B318" s="5"/>
    </row>
    <row r="319" spans="2:2" x14ac:dyDescent="0.2">
      <c r="B319" s="5"/>
    </row>
  </sheetData>
  <protectedRanges>
    <protectedRange sqref="A150:D151" name="Range1"/>
  </protectedRanges>
  <sortState xmlns:xlrd2="http://schemas.microsoft.com/office/spreadsheetml/2017/richdata2" ref="A21:Z160">
    <sortCondition ref="C21:C160"/>
  </sortState>
  <phoneticPr fontId="7" type="noConversion"/>
  <hyperlinks>
    <hyperlink ref="H64399" r:id="rId1" display="http://vsolj.cetus-net.org/bulletin.html" xr:uid="{00000000-0004-0000-0000-000000000000}"/>
    <hyperlink ref="H64392" r:id="rId2" display="https://www.aavso.org/ejaavso" xr:uid="{00000000-0004-0000-0000-000001000000}"/>
    <hyperlink ref="AP543" r:id="rId3" display="http://cdsbib.u-strasbg.fr/cgi-bin/cdsbib?1990RMxAA..21..381G" xr:uid="{00000000-0004-0000-0000-000002000000}"/>
    <hyperlink ref="AP547" r:id="rId4" display="http://cdsbib.u-strasbg.fr/cgi-bin/cdsbib?1990RMxAA..21..381G" xr:uid="{00000000-0004-0000-0000-000003000000}"/>
    <hyperlink ref="AP546" r:id="rId5" display="http://cdsbib.u-strasbg.fr/cgi-bin/cdsbib?1990RMxAA..21..381G" xr:uid="{00000000-0004-0000-0000-000004000000}"/>
    <hyperlink ref="AP527" r:id="rId6" display="http://cdsbib.u-strasbg.fr/cgi-bin/cdsbib?1990RMxAA..21..381G" xr:uid="{00000000-0004-0000-0000-000005000000}"/>
    <hyperlink ref="I64399" r:id="rId7" display="http://vsolj.cetus-net.org/bulletin.html" xr:uid="{00000000-0004-0000-0000-000006000000}"/>
    <hyperlink ref="AQ683" r:id="rId8" display="http://cdsbib.u-strasbg.fr/cgi-bin/cdsbib?1990RMxAA..21..381G" xr:uid="{00000000-0004-0000-0000-000007000000}"/>
    <hyperlink ref="AQ55449" r:id="rId9" display="http://cdsbib.u-strasbg.fr/cgi-bin/cdsbib?1990RMxAA..21..381G" xr:uid="{00000000-0004-0000-0000-000008000000}"/>
    <hyperlink ref="AQ684" r:id="rId10" display="http://cdsbib.u-strasbg.fr/cgi-bin/cdsbib?1990RMxAA..21..381G" xr:uid="{00000000-0004-0000-0000-000009000000}"/>
    <hyperlink ref="H64396" r:id="rId11" display="https://www.aavso.org/ejaavso" xr:uid="{00000000-0004-0000-0000-00000A000000}"/>
    <hyperlink ref="H1569" r:id="rId12" display="http://vsolj.cetus-net.org/bulletin.html" xr:uid="{00000000-0004-0000-0000-00000B000000}"/>
    <hyperlink ref="AP2813" r:id="rId13" display="http://cdsbib.u-strasbg.fr/cgi-bin/cdsbib?1990RMxAA..21..381G" xr:uid="{00000000-0004-0000-0000-00000C000000}"/>
    <hyperlink ref="AP2816" r:id="rId14" display="http://cdsbib.u-strasbg.fr/cgi-bin/cdsbib?1990RMxAA..21..381G" xr:uid="{00000000-0004-0000-0000-00000D000000}"/>
    <hyperlink ref="AP2814" r:id="rId15" display="http://cdsbib.u-strasbg.fr/cgi-bin/cdsbib?1990RMxAA..21..381G" xr:uid="{00000000-0004-0000-0000-00000E000000}"/>
    <hyperlink ref="AP2798" r:id="rId16" display="http://cdsbib.u-strasbg.fr/cgi-bin/cdsbib?1990RMxAA..21..381G" xr:uid="{00000000-0004-0000-0000-00000F000000}"/>
    <hyperlink ref="I1569" r:id="rId17" display="http://vsolj.cetus-net.org/bulletin.html" xr:uid="{00000000-0004-0000-0000-000010000000}"/>
    <hyperlink ref="AQ3027" r:id="rId18" display="http://cdsbib.u-strasbg.fr/cgi-bin/cdsbib?1990RMxAA..21..381G" xr:uid="{00000000-0004-0000-0000-000011000000}"/>
    <hyperlink ref="AQ65264" r:id="rId19" display="http://cdsbib.u-strasbg.fr/cgi-bin/cdsbib?1990RMxAA..21..381G" xr:uid="{00000000-0004-0000-0000-000012000000}"/>
    <hyperlink ref="AQ3031" r:id="rId20" display="http://cdsbib.u-strasbg.fr/cgi-bin/cdsbib?1990RMxAA..21..381G" xr:uid="{00000000-0004-0000-0000-000013000000}"/>
    <hyperlink ref="H64165" r:id="rId21" display="http://vsolj.cetus-net.org/bulletin.html" xr:uid="{00000000-0004-0000-0000-000014000000}"/>
    <hyperlink ref="H64158" r:id="rId22" display="https://www.aavso.org/ejaavso" xr:uid="{00000000-0004-0000-0000-000015000000}"/>
    <hyperlink ref="I64165" r:id="rId23" display="http://vsolj.cetus-net.org/bulletin.html" xr:uid="{00000000-0004-0000-0000-000016000000}"/>
    <hyperlink ref="AQ57816" r:id="rId24" display="http://cdsbib.u-strasbg.fr/cgi-bin/cdsbib?1990RMxAA..21..381G" xr:uid="{00000000-0004-0000-0000-000017000000}"/>
    <hyperlink ref="H64162" r:id="rId25" display="https://www.aavso.org/ejaavso" xr:uid="{00000000-0004-0000-0000-000018000000}"/>
    <hyperlink ref="AP5180" r:id="rId26" display="http://cdsbib.u-strasbg.fr/cgi-bin/cdsbib?1990RMxAA..21..381G" xr:uid="{00000000-0004-0000-0000-000019000000}"/>
    <hyperlink ref="AP5183" r:id="rId27" display="http://cdsbib.u-strasbg.fr/cgi-bin/cdsbib?1990RMxAA..21..381G" xr:uid="{00000000-0004-0000-0000-00001A000000}"/>
    <hyperlink ref="AP5181" r:id="rId28" display="http://cdsbib.u-strasbg.fr/cgi-bin/cdsbib?1990RMxAA..21..381G" xr:uid="{00000000-0004-0000-0000-00001B000000}"/>
    <hyperlink ref="AP5165" r:id="rId29" display="http://cdsbib.u-strasbg.fr/cgi-bin/cdsbib?1990RMxAA..21..381G" xr:uid="{00000000-0004-0000-0000-00001C000000}"/>
    <hyperlink ref="AQ5394" r:id="rId30" display="http://cdsbib.u-strasbg.fr/cgi-bin/cdsbib?1990RMxAA..21..381G" xr:uid="{00000000-0004-0000-0000-00001D000000}"/>
    <hyperlink ref="AQ5398" r:id="rId31" display="http://cdsbib.u-strasbg.fr/cgi-bin/cdsbib?1990RMxAA..21..381G" xr:uid="{00000000-0004-0000-0000-00001E000000}"/>
    <hyperlink ref="AQ65078" r:id="rId32" display="http://cdsbib.u-strasbg.fr/cgi-bin/cdsbib?1990RMxAA..21..381G" xr:uid="{00000000-0004-0000-0000-00001F000000}"/>
    <hyperlink ref="I2286" r:id="rId33" display="http://vsolj.cetus-net.org/bulletin.html" xr:uid="{00000000-0004-0000-0000-000020000000}"/>
    <hyperlink ref="H2286" r:id="rId34" display="http://vsolj.cetus-net.org/bulletin.html" xr:uid="{00000000-0004-0000-0000-000021000000}"/>
    <hyperlink ref="AQ203" r:id="rId35" display="http://cdsbib.u-strasbg.fr/cgi-bin/cdsbib?1990RMxAA..21..381G" xr:uid="{00000000-0004-0000-0000-000022000000}"/>
    <hyperlink ref="AQ202" r:id="rId36" display="http://cdsbib.u-strasbg.fr/cgi-bin/cdsbib?1990RMxAA..21..381G" xr:uid="{00000000-0004-0000-0000-000023000000}"/>
    <hyperlink ref="AP3456" r:id="rId37" display="http://cdsbib.u-strasbg.fr/cgi-bin/cdsbib?1990RMxAA..21..381G" xr:uid="{00000000-0004-0000-0000-000024000000}"/>
    <hyperlink ref="AP3474" r:id="rId38" display="http://cdsbib.u-strasbg.fr/cgi-bin/cdsbib?1990RMxAA..21..381G" xr:uid="{00000000-0004-0000-0000-000025000000}"/>
    <hyperlink ref="AP3475" r:id="rId39" display="http://cdsbib.u-strasbg.fr/cgi-bin/cdsbib?1990RMxAA..21..381G" xr:uid="{00000000-0004-0000-0000-000026000000}"/>
    <hyperlink ref="AP3471" r:id="rId40" display="http://cdsbib.u-strasbg.fr/cgi-bin/cdsbib?1990RMxAA..21..381G" xr:uid="{00000000-0004-0000-0000-000027000000}"/>
  </hyperlinks>
  <pageMargins left="0.75" right="0.75" top="1" bottom="1" header="0.5" footer="0.5"/>
  <headerFooter alignWithMargins="0"/>
  <drawing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85"/>
  <sheetViews>
    <sheetView topLeftCell="A71" workbookViewId="0">
      <selection activeCell="A70" sqref="A70:D121"/>
    </sheetView>
  </sheetViews>
  <sheetFormatPr defaultRowHeight="12.75" x14ac:dyDescent="0.2"/>
  <cols>
    <col min="1" max="1" width="19.7109375" style="40" customWidth="1"/>
    <col min="2" max="2" width="4.42578125" style="12" customWidth="1"/>
    <col min="3" max="3" width="12.7109375" style="40" customWidth="1"/>
    <col min="4" max="4" width="5.42578125" style="12" customWidth="1"/>
    <col min="5" max="5" width="14.85546875" style="12" customWidth="1"/>
    <col min="6" max="6" width="9.140625" style="12"/>
    <col min="7" max="7" width="12" style="12" customWidth="1"/>
    <col min="8" max="8" width="14.140625" style="40" customWidth="1"/>
    <col min="9" max="9" width="22.570312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03125" style="12" customWidth="1"/>
    <col min="14" max="14" width="14.140625" style="12" customWidth="1"/>
    <col min="15" max="15" width="23.42578125" style="12" customWidth="1"/>
    <col min="16" max="16" width="16.5703125" style="12" customWidth="1"/>
    <col min="17" max="17" width="41" style="12" customWidth="1"/>
    <col min="18" max="16384" width="9.140625" style="12"/>
  </cols>
  <sheetData>
    <row r="1" spans="1:16" ht="15.75" x14ac:dyDescent="0.25">
      <c r="A1" s="39" t="s">
        <v>92</v>
      </c>
      <c r="I1" s="41" t="s">
        <v>93</v>
      </c>
      <c r="J1" s="42" t="s">
        <v>94</v>
      </c>
    </row>
    <row r="2" spans="1:16" x14ac:dyDescent="0.2">
      <c r="I2" s="43" t="s">
        <v>95</v>
      </c>
      <c r="J2" s="44" t="s">
        <v>96</v>
      </c>
    </row>
    <row r="3" spans="1:16" x14ac:dyDescent="0.2">
      <c r="A3" s="45" t="s">
        <v>97</v>
      </c>
      <c r="I3" s="43" t="s">
        <v>98</v>
      </c>
      <c r="J3" s="44" t="s">
        <v>32</v>
      </c>
    </row>
    <row r="4" spans="1:16" x14ac:dyDescent="0.2">
      <c r="I4" s="43" t="s">
        <v>99</v>
      </c>
      <c r="J4" s="44" t="s">
        <v>32</v>
      </c>
    </row>
    <row r="5" spans="1:16" ht="13.5" thickBot="1" x14ac:dyDescent="0.25">
      <c r="I5" s="46" t="s">
        <v>42</v>
      </c>
      <c r="J5" s="47" t="s">
        <v>100</v>
      </c>
    </row>
    <row r="10" spans="1:16" ht="13.5" thickBot="1" x14ac:dyDescent="0.25"/>
    <row r="11" spans="1:16" ht="12.75" customHeight="1" thickBot="1" x14ac:dyDescent="0.25">
      <c r="A11" s="40" t="str">
        <f t="shared" ref="A11:A42" si="0">P11</f>
        <v> AN 258.291 </v>
      </c>
      <c r="B11" s="5" t="str">
        <f t="shared" ref="B11:B42" si="1">IF(H11=INT(H11),"I","II")</f>
        <v>I</v>
      </c>
      <c r="C11" s="40">
        <f t="shared" ref="C11:C42" si="2">1*G11</f>
        <v>27009.35</v>
      </c>
      <c r="D11" s="12" t="str">
        <f t="shared" ref="D11:D42" si="3">VLOOKUP(F11,I$1:J$5,2,FALSE)</f>
        <v>vis</v>
      </c>
      <c r="E11" s="48">
        <f>VLOOKUP(C11,Active!C$21:E$968,3,FALSE)</f>
        <v>336.98916515538349</v>
      </c>
      <c r="F11" s="5" t="s">
        <v>42</v>
      </c>
      <c r="G11" s="12" t="str">
        <f t="shared" ref="G11:G42" si="4">MID(I11,3,LEN(I11)-3)</f>
        <v>27009.350</v>
      </c>
      <c r="H11" s="40">
        <f t="shared" ref="H11:H42" si="5">1*K11</f>
        <v>337</v>
      </c>
      <c r="I11" s="49" t="s">
        <v>155</v>
      </c>
      <c r="J11" s="50" t="s">
        <v>156</v>
      </c>
      <c r="K11" s="49">
        <v>337</v>
      </c>
      <c r="L11" s="49" t="s">
        <v>157</v>
      </c>
      <c r="M11" s="50" t="s">
        <v>128</v>
      </c>
      <c r="N11" s="50"/>
      <c r="O11" s="51" t="s">
        <v>158</v>
      </c>
      <c r="P11" s="51" t="s">
        <v>159</v>
      </c>
    </row>
    <row r="12" spans="1:16" ht="12.75" customHeight="1" thickBot="1" x14ac:dyDescent="0.25">
      <c r="A12" s="40" t="str">
        <f t="shared" si="0"/>
        <v> PZ 9.120 </v>
      </c>
      <c r="B12" s="5" t="str">
        <f t="shared" si="1"/>
        <v>II</v>
      </c>
      <c r="C12" s="40">
        <f t="shared" si="2"/>
        <v>33547.606</v>
      </c>
      <c r="D12" s="12" t="str">
        <f t="shared" si="3"/>
        <v>vis</v>
      </c>
      <c r="E12" s="48">
        <f>VLOOKUP(C12,Active!C$21:E$968,3,FALSE)</f>
        <v>6057.9999226495011</v>
      </c>
      <c r="F12" s="5" t="s">
        <v>42</v>
      </c>
      <c r="G12" s="12" t="str">
        <f t="shared" si="4"/>
        <v>33547.606</v>
      </c>
      <c r="H12" s="40">
        <f t="shared" si="5"/>
        <v>6058.5</v>
      </c>
      <c r="I12" s="49" t="s">
        <v>160</v>
      </c>
      <c r="J12" s="50" t="s">
        <v>161</v>
      </c>
      <c r="K12" s="49">
        <v>6058.5</v>
      </c>
      <c r="L12" s="49" t="s">
        <v>162</v>
      </c>
      <c r="M12" s="50" t="s">
        <v>128</v>
      </c>
      <c r="N12" s="50"/>
      <c r="O12" s="51" t="s">
        <v>163</v>
      </c>
      <c r="P12" s="51" t="s">
        <v>164</v>
      </c>
    </row>
    <row r="13" spans="1:16" ht="12.75" customHeight="1" thickBot="1" x14ac:dyDescent="0.25">
      <c r="A13" s="40" t="str">
        <f t="shared" si="0"/>
        <v> AJ 88.1680 </v>
      </c>
      <c r="B13" s="5" t="str">
        <f t="shared" si="1"/>
        <v>II</v>
      </c>
      <c r="C13" s="40">
        <f t="shared" si="2"/>
        <v>44488.172100000003</v>
      </c>
      <c r="D13" s="12" t="str">
        <f t="shared" si="3"/>
        <v>vis</v>
      </c>
      <c r="E13" s="48">
        <f>VLOOKUP(C13,Active!C$21:E$968,3,FALSE)</f>
        <v>15631.056767039729</v>
      </c>
      <c r="F13" s="5" t="s">
        <v>42</v>
      </c>
      <c r="G13" s="12" t="str">
        <f t="shared" si="4"/>
        <v>44488.1721</v>
      </c>
      <c r="H13" s="40">
        <f t="shared" si="5"/>
        <v>15631.5</v>
      </c>
      <c r="I13" s="49" t="s">
        <v>217</v>
      </c>
      <c r="J13" s="50" t="s">
        <v>218</v>
      </c>
      <c r="K13" s="49">
        <v>15631.5</v>
      </c>
      <c r="L13" s="49" t="s">
        <v>219</v>
      </c>
      <c r="M13" s="50" t="s">
        <v>220</v>
      </c>
      <c r="N13" s="50" t="s">
        <v>221</v>
      </c>
      <c r="O13" s="51" t="s">
        <v>222</v>
      </c>
      <c r="P13" s="51" t="s">
        <v>223</v>
      </c>
    </row>
    <row r="14" spans="1:16" ht="12.75" customHeight="1" thickBot="1" x14ac:dyDescent="0.25">
      <c r="A14" s="40" t="str">
        <f t="shared" si="0"/>
        <v> AJ 88.1680 </v>
      </c>
      <c r="B14" s="5" t="str">
        <f t="shared" si="1"/>
        <v>II</v>
      </c>
      <c r="C14" s="40">
        <f t="shared" si="2"/>
        <v>44520.173199999997</v>
      </c>
      <c r="D14" s="12" t="str">
        <f t="shared" si="3"/>
        <v>vis</v>
      </c>
      <c r="E14" s="48">
        <f>VLOOKUP(C14,Active!C$21:E$968,3,FALSE)</f>
        <v>15659.057909447065</v>
      </c>
      <c r="F14" s="5" t="s">
        <v>42</v>
      </c>
      <c r="G14" s="12" t="str">
        <f t="shared" si="4"/>
        <v>44520.1732</v>
      </c>
      <c r="H14" s="40">
        <f t="shared" si="5"/>
        <v>15659.5</v>
      </c>
      <c r="I14" s="49" t="s">
        <v>224</v>
      </c>
      <c r="J14" s="50" t="s">
        <v>225</v>
      </c>
      <c r="K14" s="49">
        <v>15659.5</v>
      </c>
      <c r="L14" s="49" t="s">
        <v>226</v>
      </c>
      <c r="M14" s="50" t="s">
        <v>220</v>
      </c>
      <c r="N14" s="50" t="s">
        <v>221</v>
      </c>
      <c r="O14" s="51" t="s">
        <v>222</v>
      </c>
      <c r="P14" s="51" t="s">
        <v>223</v>
      </c>
    </row>
    <row r="15" spans="1:16" ht="12.75" customHeight="1" thickBot="1" x14ac:dyDescent="0.25">
      <c r="A15" s="40" t="str">
        <f t="shared" si="0"/>
        <v> VSSC 60.21 </v>
      </c>
      <c r="B15" s="5" t="str">
        <f t="shared" si="1"/>
        <v>II</v>
      </c>
      <c r="C15" s="40">
        <f t="shared" si="2"/>
        <v>45195.591999999997</v>
      </c>
      <c r="D15" s="12" t="str">
        <f t="shared" si="3"/>
        <v>vis</v>
      </c>
      <c r="E15" s="48">
        <f>VLOOKUP(C15,Active!C$21:E$968,3,FALSE)</f>
        <v>16250.053156591526</v>
      </c>
      <c r="F15" s="5" t="s">
        <v>42</v>
      </c>
      <c r="G15" s="12" t="str">
        <f t="shared" si="4"/>
        <v>45195.592</v>
      </c>
      <c r="H15" s="40">
        <f t="shared" si="5"/>
        <v>16250.5</v>
      </c>
      <c r="I15" s="49" t="s">
        <v>227</v>
      </c>
      <c r="J15" s="50" t="s">
        <v>228</v>
      </c>
      <c r="K15" s="49">
        <v>16250.5</v>
      </c>
      <c r="L15" s="49" t="s">
        <v>229</v>
      </c>
      <c r="M15" s="50" t="s">
        <v>128</v>
      </c>
      <c r="N15" s="50"/>
      <c r="O15" s="51" t="s">
        <v>230</v>
      </c>
      <c r="P15" s="51" t="s">
        <v>231</v>
      </c>
    </row>
    <row r="16" spans="1:16" ht="12.75" customHeight="1" thickBot="1" x14ac:dyDescent="0.25">
      <c r="A16" s="40" t="str">
        <f t="shared" si="0"/>
        <v>BAVM 36 </v>
      </c>
      <c r="B16" s="5" t="str">
        <f t="shared" si="1"/>
        <v>II</v>
      </c>
      <c r="C16" s="40">
        <f t="shared" si="2"/>
        <v>45226.446000000004</v>
      </c>
      <c r="D16" s="12" t="str">
        <f t="shared" si="3"/>
        <v>vis</v>
      </c>
      <c r="E16" s="48">
        <f>VLOOKUP(C16,Active!C$21:E$968,3,FALSE)</f>
        <v>16277.050580049978</v>
      </c>
      <c r="F16" s="5" t="s">
        <v>42</v>
      </c>
      <c r="G16" s="12" t="str">
        <f t="shared" si="4"/>
        <v>45226.446</v>
      </c>
      <c r="H16" s="40">
        <f t="shared" si="5"/>
        <v>16277.5</v>
      </c>
      <c r="I16" s="49" t="s">
        <v>232</v>
      </c>
      <c r="J16" s="50" t="s">
        <v>233</v>
      </c>
      <c r="K16" s="49">
        <v>16277.5</v>
      </c>
      <c r="L16" s="49" t="s">
        <v>180</v>
      </c>
      <c r="M16" s="50" t="s">
        <v>101</v>
      </c>
      <c r="N16" s="50"/>
      <c r="O16" s="51" t="s">
        <v>234</v>
      </c>
      <c r="P16" s="52" t="s">
        <v>235</v>
      </c>
    </row>
    <row r="17" spans="1:16" ht="12.75" customHeight="1" thickBot="1" x14ac:dyDescent="0.25">
      <c r="A17" s="40" t="str">
        <f t="shared" si="0"/>
        <v> VSSC 60.21 </v>
      </c>
      <c r="B17" s="5" t="str">
        <f t="shared" si="1"/>
        <v>I</v>
      </c>
      <c r="C17" s="40">
        <f t="shared" si="2"/>
        <v>45357.334000000003</v>
      </c>
      <c r="D17" s="12" t="str">
        <f t="shared" si="3"/>
        <v>vis</v>
      </c>
      <c r="E17" s="48">
        <f>VLOOKUP(C17,Active!C$21:E$968,3,FALSE)</f>
        <v>16391.578315890682</v>
      </c>
      <c r="F17" s="5" t="s">
        <v>42</v>
      </c>
      <c r="G17" s="12" t="str">
        <f t="shared" si="4"/>
        <v>45357.334</v>
      </c>
      <c r="H17" s="40">
        <f t="shared" si="5"/>
        <v>16392</v>
      </c>
      <c r="I17" s="49" t="s">
        <v>240</v>
      </c>
      <c r="J17" s="50" t="s">
        <v>241</v>
      </c>
      <c r="K17" s="49">
        <v>16392</v>
      </c>
      <c r="L17" s="49" t="s">
        <v>242</v>
      </c>
      <c r="M17" s="50" t="s">
        <v>128</v>
      </c>
      <c r="N17" s="50"/>
      <c r="O17" s="51" t="s">
        <v>230</v>
      </c>
      <c r="P17" s="51" t="s">
        <v>231</v>
      </c>
    </row>
    <row r="18" spans="1:16" ht="12.75" customHeight="1" thickBot="1" x14ac:dyDescent="0.25">
      <c r="A18" s="40" t="str">
        <f t="shared" si="0"/>
        <v> PASP 98.691 </v>
      </c>
      <c r="B18" s="5" t="str">
        <f t="shared" si="1"/>
        <v>II</v>
      </c>
      <c r="C18" s="40">
        <f t="shared" si="2"/>
        <v>45548.745000000003</v>
      </c>
      <c r="D18" s="12" t="str">
        <f t="shared" si="3"/>
        <v>vis</v>
      </c>
      <c r="E18" s="48">
        <f>VLOOKUP(C18,Active!C$21:E$968,3,FALSE)</f>
        <v>16559.064016986311</v>
      </c>
      <c r="F18" s="5" t="s">
        <v>42</v>
      </c>
      <c r="G18" s="12" t="str">
        <f t="shared" si="4"/>
        <v>45548.7450</v>
      </c>
      <c r="H18" s="40">
        <f t="shared" si="5"/>
        <v>16559.5</v>
      </c>
      <c r="I18" s="49" t="s">
        <v>243</v>
      </c>
      <c r="J18" s="50" t="s">
        <v>244</v>
      </c>
      <c r="K18" s="49">
        <v>16559.5</v>
      </c>
      <c r="L18" s="49" t="s">
        <v>245</v>
      </c>
      <c r="M18" s="50" t="s">
        <v>220</v>
      </c>
      <c r="N18" s="50" t="s">
        <v>221</v>
      </c>
      <c r="O18" s="51" t="s">
        <v>246</v>
      </c>
      <c r="P18" s="51" t="s">
        <v>247</v>
      </c>
    </row>
    <row r="19" spans="1:16" ht="12.75" customHeight="1" thickBot="1" x14ac:dyDescent="0.25">
      <c r="A19" s="40" t="str">
        <f t="shared" si="0"/>
        <v> VSSC 60.21 </v>
      </c>
      <c r="B19" s="5" t="str">
        <f t="shared" si="1"/>
        <v>I</v>
      </c>
      <c r="C19" s="40">
        <f t="shared" si="2"/>
        <v>45566.451000000001</v>
      </c>
      <c r="D19" s="12" t="str">
        <f t="shared" si="3"/>
        <v>vis</v>
      </c>
      <c r="E19" s="48">
        <f>VLOOKUP(C19,Active!C$21:E$968,3,FALSE)</f>
        <v>16574.556866527866</v>
      </c>
      <c r="F19" s="5" t="s">
        <v>42</v>
      </c>
      <c r="G19" s="12" t="str">
        <f t="shared" si="4"/>
        <v>45566.451</v>
      </c>
      <c r="H19" s="40">
        <f t="shared" si="5"/>
        <v>16575</v>
      </c>
      <c r="I19" s="49" t="s">
        <v>248</v>
      </c>
      <c r="J19" s="50" t="s">
        <v>249</v>
      </c>
      <c r="K19" s="49">
        <v>16575</v>
      </c>
      <c r="L19" s="49" t="s">
        <v>250</v>
      </c>
      <c r="M19" s="50" t="s">
        <v>128</v>
      </c>
      <c r="N19" s="50"/>
      <c r="O19" s="51" t="s">
        <v>230</v>
      </c>
      <c r="P19" s="51" t="s">
        <v>231</v>
      </c>
    </row>
    <row r="20" spans="1:16" ht="12.75" customHeight="1" thickBot="1" x14ac:dyDescent="0.25">
      <c r="A20" s="40" t="str">
        <f t="shared" si="0"/>
        <v>BAVM 38 </v>
      </c>
      <c r="B20" s="5" t="str">
        <f t="shared" si="1"/>
        <v>I</v>
      </c>
      <c r="C20" s="40">
        <f t="shared" si="2"/>
        <v>45622.478000000003</v>
      </c>
      <c r="D20" s="12" t="str">
        <f t="shared" si="3"/>
        <v>vis</v>
      </c>
      <c r="E20" s="48">
        <f>VLOOKUP(C20,Active!C$21:E$968,3,FALSE)</f>
        <v>16623.580806506681</v>
      </c>
      <c r="F20" s="5" t="s">
        <v>42</v>
      </c>
      <c r="G20" s="12" t="str">
        <f t="shared" si="4"/>
        <v>45622.478</v>
      </c>
      <c r="H20" s="40">
        <f t="shared" si="5"/>
        <v>16624</v>
      </c>
      <c r="I20" s="49" t="s">
        <v>251</v>
      </c>
      <c r="J20" s="50" t="s">
        <v>252</v>
      </c>
      <c r="K20" s="49">
        <v>16624</v>
      </c>
      <c r="L20" s="49" t="s">
        <v>253</v>
      </c>
      <c r="M20" s="50" t="s">
        <v>101</v>
      </c>
      <c r="N20" s="50"/>
      <c r="O20" s="51" t="s">
        <v>234</v>
      </c>
      <c r="P20" s="52" t="s">
        <v>254</v>
      </c>
    </row>
    <row r="21" spans="1:16" ht="12.75" customHeight="1" thickBot="1" x14ac:dyDescent="0.25">
      <c r="A21" s="40" t="str">
        <f t="shared" si="0"/>
        <v> PASP 98.691 </v>
      </c>
      <c r="B21" s="5" t="str">
        <f t="shared" si="1"/>
        <v>II</v>
      </c>
      <c r="C21" s="40">
        <f t="shared" si="2"/>
        <v>45635.601999999999</v>
      </c>
      <c r="D21" s="12" t="str">
        <f t="shared" si="3"/>
        <v>vis</v>
      </c>
      <c r="E21" s="48">
        <f>VLOOKUP(C21,Active!C$21:E$968,3,FALSE)</f>
        <v>16635.064380288641</v>
      </c>
      <c r="F21" s="5" t="s">
        <v>42</v>
      </c>
      <c r="G21" s="12" t="str">
        <f t="shared" si="4"/>
        <v>45635.6020</v>
      </c>
      <c r="H21" s="40">
        <f t="shared" si="5"/>
        <v>16635.5</v>
      </c>
      <c r="I21" s="49" t="s">
        <v>255</v>
      </c>
      <c r="J21" s="50" t="s">
        <v>256</v>
      </c>
      <c r="K21" s="49">
        <v>16635.5</v>
      </c>
      <c r="L21" s="49" t="s">
        <v>257</v>
      </c>
      <c r="M21" s="50" t="s">
        <v>220</v>
      </c>
      <c r="N21" s="50" t="s">
        <v>221</v>
      </c>
      <c r="O21" s="51" t="s">
        <v>246</v>
      </c>
      <c r="P21" s="51" t="s">
        <v>247</v>
      </c>
    </row>
    <row r="22" spans="1:16" ht="12.75" customHeight="1" thickBot="1" x14ac:dyDescent="0.25">
      <c r="A22" s="40" t="str">
        <f t="shared" si="0"/>
        <v> VSSC 60.21 </v>
      </c>
      <c r="B22" s="5" t="str">
        <f t="shared" si="1"/>
        <v>II</v>
      </c>
      <c r="C22" s="40">
        <f t="shared" si="2"/>
        <v>45674.457999999999</v>
      </c>
      <c r="D22" s="12" t="str">
        <f t="shared" si="3"/>
        <v>vis</v>
      </c>
      <c r="E22" s="48">
        <f>VLOOKUP(C22,Active!C$21:E$968,3,FALSE)</f>
        <v>16669.063598733617</v>
      </c>
      <c r="F22" s="5" t="s">
        <v>42</v>
      </c>
      <c r="G22" s="12" t="str">
        <f t="shared" si="4"/>
        <v>45674.458</v>
      </c>
      <c r="H22" s="40">
        <f t="shared" si="5"/>
        <v>16669.5</v>
      </c>
      <c r="I22" s="49" t="s">
        <v>258</v>
      </c>
      <c r="J22" s="50" t="s">
        <v>259</v>
      </c>
      <c r="K22" s="49">
        <v>16669.5</v>
      </c>
      <c r="L22" s="49" t="s">
        <v>260</v>
      </c>
      <c r="M22" s="50" t="s">
        <v>128</v>
      </c>
      <c r="N22" s="50"/>
      <c r="O22" s="51" t="s">
        <v>230</v>
      </c>
      <c r="P22" s="51" t="s">
        <v>231</v>
      </c>
    </row>
    <row r="23" spans="1:16" ht="12.75" customHeight="1" thickBot="1" x14ac:dyDescent="0.25">
      <c r="A23" s="40" t="str">
        <f t="shared" si="0"/>
        <v> VSSC 60.21 </v>
      </c>
      <c r="B23" s="5" t="str">
        <f t="shared" si="1"/>
        <v>II</v>
      </c>
      <c r="C23" s="40">
        <f t="shared" si="2"/>
        <v>45681.319000000003</v>
      </c>
      <c r="D23" s="12" t="str">
        <f t="shared" si="3"/>
        <v>vis</v>
      </c>
      <c r="E23" s="48">
        <f>VLOOKUP(C23,Active!C$21:E$968,3,FALSE)</f>
        <v>16675.067012305553</v>
      </c>
      <c r="F23" s="5" t="s">
        <v>42</v>
      </c>
      <c r="G23" s="12" t="str">
        <f t="shared" si="4"/>
        <v>45681.319</v>
      </c>
      <c r="H23" s="40">
        <f t="shared" si="5"/>
        <v>16675.5</v>
      </c>
      <c r="I23" s="49" t="s">
        <v>261</v>
      </c>
      <c r="J23" s="50" t="s">
        <v>262</v>
      </c>
      <c r="K23" s="49">
        <v>16675.5</v>
      </c>
      <c r="L23" s="49" t="s">
        <v>263</v>
      </c>
      <c r="M23" s="50" t="s">
        <v>128</v>
      </c>
      <c r="N23" s="50"/>
      <c r="O23" s="51" t="s">
        <v>230</v>
      </c>
      <c r="P23" s="51" t="s">
        <v>231</v>
      </c>
    </row>
    <row r="24" spans="1:16" ht="12.75" customHeight="1" thickBot="1" x14ac:dyDescent="0.25">
      <c r="A24" s="40" t="str">
        <f t="shared" si="0"/>
        <v> VSSC 61.18 </v>
      </c>
      <c r="B24" s="5" t="str">
        <f t="shared" si="1"/>
        <v>I</v>
      </c>
      <c r="C24" s="40">
        <f t="shared" si="2"/>
        <v>45814.47</v>
      </c>
      <c r="D24" s="12" t="str">
        <f t="shared" si="3"/>
        <v>vis</v>
      </c>
      <c r="E24" s="48">
        <f>VLOOKUP(C24,Active!C$21:E$968,3,FALSE)</f>
        <v>16791.574885868642</v>
      </c>
      <c r="F24" s="5" t="s">
        <v>42</v>
      </c>
      <c r="G24" s="12" t="str">
        <f t="shared" si="4"/>
        <v>45814.470</v>
      </c>
      <c r="H24" s="40">
        <f t="shared" si="5"/>
        <v>16792</v>
      </c>
      <c r="I24" s="49" t="s">
        <v>264</v>
      </c>
      <c r="J24" s="50" t="s">
        <v>265</v>
      </c>
      <c r="K24" s="49">
        <v>16792</v>
      </c>
      <c r="L24" s="49" t="s">
        <v>266</v>
      </c>
      <c r="M24" s="50" t="s">
        <v>128</v>
      </c>
      <c r="N24" s="50"/>
      <c r="O24" s="51" t="s">
        <v>230</v>
      </c>
      <c r="P24" s="51" t="s">
        <v>267</v>
      </c>
    </row>
    <row r="25" spans="1:16" ht="12.75" customHeight="1" thickBot="1" x14ac:dyDescent="0.25">
      <c r="A25" s="40" t="str">
        <f t="shared" si="0"/>
        <v> VSSC 61.18 </v>
      </c>
      <c r="B25" s="5" t="str">
        <f t="shared" si="1"/>
        <v>I</v>
      </c>
      <c r="C25" s="40">
        <f t="shared" si="2"/>
        <v>45934.442999999999</v>
      </c>
      <c r="D25" s="12" t="str">
        <f t="shared" si="3"/>
        <v>vis</v>
      </c>
      <c r="E25" s="48">
        <f>VLOOKUP(C25,Active!C$21:E$968,3,FALSE)</f>
        <v>16896.551935346182</v>
      </c>
      <c r="F25" s="5" t="s">
        <v>42</v>
      </c>
      <c r="G25" s="12" t="str">
        <f t="shared" si="4"/>
        <v>45934.443</v>
      </c>
      <c r="H25" s="40">
        <f t="shared" si="5"/>
        <v>16897</v>
      </c>
      <c r="I25" s="49" t="s">
        <v>268</v>
      </c>
      <c r="J25" s="50" t="s">
        <v>269</v>
      </c>
      <c r="K25" s="49">
        <v>16897</v>
      </c>
      <c r="L25" s="49" t="s">
        <v>270</v>
      </c>
      <c r="M25" s="50" t="s">
        <v>128</v>
      </c>
      <c r="N25" s="50"/>
      <c r="O25" s="51" t="s">
        <v>230</v>
      </c>
      <c r="P25" s="51" t="s">
        <v>267</v>
      </c>
    </row>
    <row r="26" spans="1:16" ht="12.75" customHeight="1" thickBot="1" x14ac:dyDescent="0.25">
      <c r="A26" s="40" t="str">
        <f t="shared" si="0"/>
        <v>BAVM 39 </v>
      </c>
      <c r="B26" s="5" t="str">
        <f t="shared" si="1"/>
        <v>II</v>
      </c>
      <c r="C26" s="40">
        <f t="shared" si="2"/>
        <v>45946.481</v>
      </c>
      <c r="D26" s="12" t="str">
        <f t="shared" si="3"/>
        <v>vis</v>
      </c>
      <c r="E26" s="48">
        <f>VLOOKUP(C26,Active!C$21:E$968,3,FALSE)</f>
        <v>16907.085253022749</v>
      </c>
      <c r="F26" s="5" t="s">
        <v>42</v>
      </c>
      <c r="G26" s="12" t="str">
        <f t="shared" si="4"/>
        <v>45946.481</v>
      </c>
      <c r="H26" s="40">
        <f t="shared" si="5"/>
        <v>16907.5</v>
      </c>
      <c r="I26" s="49" t="s">
        <v>271</v>
      </c>
      <c r="J26" s="50" t="s">
        <v>272</v>
      </c>
      <c r="K26" s="49">
        <v>16907.5</v>
      </c>
      <c r="L26" s="49" t="s">
        <v>273</v>
      </c>
      <c r="M26" s="50" t="s">
        <v>101</v>
      </c>
      <c r="N26" s="50"/>
      <c r="O26" s="51" t="s">
        <v>234</v>
      </c>
      <c r="P26" s="52" t="s">
        <v>274</v>
      </c>
    </row>
    <row r="27" spans="1:16" ht="12.75" customHeight="1" thickBot="1" x14ac:dyDescent="0.25">
      <c r="A27" s="40" t="str">
        <f t="shared" si="0"/>
        <v> PASP 98.691 </v>
      </c>
      <c r="B27" s="5" t="str">
        <f t="shared" si="1"/>
        <v>II</v>
      </c>
      <c r="C27" s="40">
        <f t="shared" si="2"/>
        <v>45963.603600000002</v>
      </c>
      <c r="D27" s="12" t="str">
        <f t="shared" si="3"/>
        <v>vis</v>
      </c>
      <c r="E27" s="48">
        <f>VLOOKUP(C27,Active!C$21:E$968,3,FALSE)</f>
        <v>16922.067624284486</v>
      </c>
      <c r="F27" s="5" t="s">
        <v>42</v>
      </c>
      <c r="G27" s="12" t="str">
        <f t="shared" si="4"/>
        <v>45963.6036</v>
      </c>
      <c r="H27" s="40">
        <f t="shared" si="5"/>
        <v>16922.5</v>
      </c>
      <c r="I27" s="49" t="s">
        <v>275</v>
      </c>
      <c r="J27" s="50" t="s">
        <v>276</v>
      </c>
      <c r="K27" s="49">
        <v>16922.5</v>
      </c>
      <c r="L27" s="49" t="s">
        <v>277</v>
      </c>
      <c r="M27" s="50" t="s">
        <v>220</v>
      </c>
      <c r="N27" s="50" t="s">
        <v>221</v>
      </c>
      <c r="O27" s="51" t="s">
        <v>246</v>
      </c>
      <c r="P27" s="51" t="s">
        <v>247</v>
      </c>
    </row>
    <row r="28" spans="1:16" ht="12.75" customHeight="1" thickBot="1" x14ac:dyDescent="0.25">
      <c r="A28" s="40" t="str">
        <f t="shared" si="0"/>
        <v> VSSC 61.18 </v>
      </c>
      <c r="B28" s="5" t="str">
        <f t="shared" si="1"/>
        <v>II</v>
      </c>
      <c r="C28" s="40">
        <f t="shared" si="2"/>
        <v>46001.315999999999</v>
      </c>
      <c r="D28" s="12" t="str">
        <f t="shared" si="3"/>
        <v>vis</v>
      </c>
      <c r="E28" s="48">
        <f>VLOOKUP(C28,Active!C$21:E$968,3,FALSE)</f>
        <v>16955.066186300246</v>
      </c>
      <c r="F28" s="5" t="s">
        <v>42</v>
      </c>
      <c r="G28" s="12" t="str">
        <f t="shared" si="4"/>
        <v>46001.316</v>
      </c>
      <c r="H28" s="40">
        <f t="shared" si="5"/>
        <v>16955.5</v>
      </c>
      <c r="I28" s="49" t="s">
        <v>278</v>
      </c>
      <c r="J28" s="50" t="s">
        <v>279</v>
      </c>
      <c r="K28" s="49">
        <v>16955.5</v>
      </c>
      <c r="L28" s="49" t="s">
        <v>280</v>
      </c>
      <c r="M28" s="50" t="s">
        <v>128</v>
      </c>
      <c r="N28" s="50"/>
      <c r="O28" s="51" t="s">
        <v>230</v>
      </c>
      <c r="P28" s="51" t="s">
        <v>267</v>
      </c>
    </row>
    <row r="29" spans="1:16" ht="12.75" customHeight="1" thickBot="1" x14ac:dyDescent="0.25">
      <c r="A29" s="40" t="str">
        <f t="shared" si="0"/>
        <v> VSSC 67.10 </v>
      </c>
      <c r="B29" s="5" t="str">
        <f t="shared" si="1"/>
        <v>II</v>
      </c>
      <c r="C29" s="40">
        <f t="shared" si="2"/>
        <v>46457.288</v>
      </c>
      <c r="D29" s="12" t="str">
        <f t="shared" si="3"/>
        <v>vis</v>
      </c>
      <c r="E29" s="48">
        <f>VLOOKUP(C29,Active!C$21:E$968,3,FALSE)</f>
        <v>17354.044249734303</v>
      </c>
      <c r="F29" s="5" t="s">
        <v>42</v>
      </c>
      <c r="G29" s="12" t="str">
        <f t="shared" si="4"/>
        <v>46457.288</v>
      </c>
      <c r="H29" s="40">
        <f t="shared" si="5"/>
        <v>17354.5</v>
      </c>
      <c r="I29" s="49" t="s">
        <v>281</v>
      </c>
      <c r="J29" s="50" t="s">
        <v>282</v>
      </c>
      <c r="K29" s="49">
        <v>17354.5</v>
      </c>
      <c r="L29" s="49" t="s">
        <v>283</v>
      </c>
      <c r="M29" s="50" t="s">
        <v>128</v>
      </c>
      <c r="N29" s="50"/>
      <c r="O29" s="51" t="s">
        <v>230</v>
      </c>
      <c r="P29" s="51" t="s">
        <v>284</v>
      </c>
    </row>
    <row r="30" spans="1:16" ht="12.75" customHeight="1" thickBot="1" x14ac:dyDescent="0.25">
      <c r="A30" s="40" t="str">
        <f t="shared" si="0"/>
        <v>BAVM 50 </v>
      </c>
      <c r="B30" s="5" t="str">
        <f t="shared" si="1"/>
        <v>II</v>
      </c>
      <c r="C30" s="40">
        <f t="shared" si="2"/>
        <v>46706.468000000001</v>
      </c>
      <c r="D30" s="12" t="str">
        <f t="shared" si="3"/>
        <v>vis</v>
      </c>
      <c r="E30" s="48">
        <f>VLOOKUP(C30,Active!C$21:E$968,3,FALSE)</f>
        <v>17572.078150602116</v>
      </c>
      <c r="F30" s="5" t="s">
        <v>42</v>
      </c>
      <c r="G30" s="12" t="str">
        <f t="shared" si="4"/>
        <v>46706.468</v>
      </c>
      <c r="H30" s="40">
        <f t="shared" si="5"/>
        <v>17572.5</v>
      </c>
      <c r="I30" s="49" t="s">
        <v>285</v>
      </c>
      <c r="J30" s="50" t="s">
        <v>286</v>
      </c>
      <c r="K30" s="49">
        <v>17572.5</v>
      </c>
      <c r="L30" s="49" t="s">
        <v>242</v>
      </c>
      <c r="M30" s="50" t="s">
        <v>101</v>
      </c>
      <c r="N30" s="50"/>
      <c r="O30" s="51" t="s">
        <v>234</v>
      </c>
      <c r="P30" s="52" t="s">
        <v>287</v>
      </c>
    </row>
    <row r="31" spans="1:16" ht="12.75" customHeight="1" thickBot="1" x14ac:dyDescent="0.25">
      <c r="A31" s="40" t="str">
        <f t="shared" si="0"/>
        <v>BAVM 50 </v>
      </c>
      <c r="B31" s="5" t="str">
        <f t="shared" si="1"/>
        <v>II</v>
      </c>
      <c r="C31" s="40">
        <f t="shared" si="2"/>
        <v>46769.326000000001</v>
      </c>
      <c r="D31" s="12" t="str">
        <f t="shared" si="3"/>
        <v>vis</v>
      </c>
      <c r="E31" s="48">
        <f>VLOOKUP(C31,Active!C$21:E$968,3,FALSE)</f>
        <v>17627.079253984204</v>
      </c>
      <c r="F31" s="5" t="s">
        <v>42</v>
      </c>
      <c r="G31" s="12" t="str">
        <f t="shared" si="4"/>
        <v>46769.326</v>
      </c>
      <c r="H31" s="40">
        <f t="shared" si="5"/>
        <v>17627.5</v>
      </c>
      <c r="I31" s="49" t="s">
        <v>288</v>
      </c>
      <c r="J31" s="50" t="s">
        <v>289</v>
      </c>
      <c r="K31" s="49">
        <v>17627.5</v>
      </c>
      <c r="L31" s="49" t="s">
        <v>290</v>
      </c>
      <c r="M31" s="50" t="s">
        <v>101</v>
      </c>
      <c r="N31" s="50"/>
      <c r="O31" s="51" t="s">
        <v>234</v>
      </c>
      <c r="P31" s="52" t="s">
        <v>287</v>
      </c>
    </row>
    <row r="32" spans="1:16" ht="12.75" customHeight="1" thickBot="1" x14ac:dyDescent="0.25">
      <c r="A32" s="40" t="str">
        <f t="shared" si="0"/>
        <v>BAVM 62 </v>
      </c>
      <c r="B32" s="5" t="str">
        <f t="shared" si="1"/>
        <v>II</v>
      </c>
      <c r="C32" s="40">
        <f t="shared" si="2"/>
        <v>47777.324000000001</v>
      </c>
      <c r="D32" s="12" t="str">
        <f t="shared" si="3"/>
        <v>vis</v>
      </c>
      <c r="E32" s="48">
        <f>VLOOKUP(C32,Active!C$21:E$968,3,FALSE)</f>
        <v>18509.083170859372</v>
      </c>
      <c r="F32" s="5" t="s">
        <v>42</v>
      </c>
      <c r="G32" s="12" t="str">
        <f t="shared" si="4"/>
        <v>47777.324</v>
      </c>
      <c r="H32" s="40">
        <f t="shared" si="5"/>
        <v>18509.5</v>
      </c>
      <c r="I32" s="49" t="s">
        <v>296</v>
      </c>
      <c r="J32" s="50" t="s">
        <v>297</v>
      </c>
      <c r="K32" s="49">
        <v>18509.5</v>
      </c>
      <c r="L32" s="49" t="s">
        <v>298</v>
      </c>
      <c r="M32" s="50" t="s">
        <v>220</v>
      </c>
      <c r="N32" s="50" t="s">
        <v>299</v>
      </c>
      <c r="O32" s="51" t="s">
        <v>300</v>
      </c>
      <c r="P32" s="52" t="s">
        <v>301</v>
      </c>
    </row>
    <row r="33" spans="1:16" ht="12.75" customHeight="1" thickBot="1" x14ac:dyDescent="0.25">
      <c r="A33" s="40" t="str">
        <f t="shared" si="0"/>
        <v>BAVM 62 </v>
      </c>
      <c r="B33" s="5" t="str">
        <f t="shared" si="1"/>
        <v>II</v>
      </c>
      <c r="C33" s="40">
        <f t="shared" si="2"/>
        <v>47777.324000000001</v>
      </c>
      <c r="D33" s="12" t="str">
        <f t="shared" si="3"/>
        <v>vis</v>
      </c>
      <c r="E33" s="48">
        <f>VLOOKUP(C33,Active!C$21:E$968,3,FALSE)</f>
        <v>18509.083170859372</v>
      </c>
      <c r="F33" s="5" t="s">
        <v>42</v>
      </c>
      <c r="G33" s="12" t="str">
        <f t="shared" si="4"/>
        <v>47777.324</v>
      </c>
      <c r="H33" s="40">
        <f t="shared" si="5"/>
        <v>18509.5</v>
      </c>
      <c r="I33" s="49" t="s">
        <v>296</v>
      </c>
      <c r="J33" s="50" t="s">
        <v>297</v>
      </c>
      <c r="K33" s="49">
        <v>18509.5</v>
      </c>
      <c r="L33" s="49" t="s">
        <v>298</v>
      </c>
      <c r="M33" s="50" t="s">
        <v>220</v>
      </c>
      <c r="N33" s="50" t="s">
        <v>40</v>
      </c>
      <c r="O33" s="51" t="s">
        <v>300</v>
      </c>
      <c r="P33" s="52" t="s">
        <v>301</v>
      </c>
    </row>
    <row r="34" spans="1:16" ht="12.75" customHeight="1" thickBot="1" x14ac:dyDescent="0.25">
      <c r="A34" s="40" t="str">
        <f t="shared" si="0"/>
        <v>BAVM 62 </v>
      </c>
      <c r="B34" s="5" t="str">
        <f t="shared" si="1"/>
        <v>II</v>
      </c>
      <c r="C34" s="40">
        <f t="shared" si="2"/>
        <v>48882.469499999999</v>
      </c>
      <c r="D34" s="12" t="str">
        <f t="shared" si="3"/>
        <v>vis</v>
      </c>
      <c r="E34" s="48">
        <f>VLOOKUP(C34,Active!C$21:E$968,3,FALSE)</f>
        <v>19476.091696389147</v>
      </c>
      <c r="F34" s="5" t="s">
        <v>42</v>
      </c>
      <c r="G34" s="12" t="str">
        <f t="shared" si="4"/>
        <v>48882.4695</v>
      </c>
      <c r="H34" s="40">
        <f t="shared" si="5"/>
        <v>19476.5</v>
      </c>
      <c r="I34" s="49" t="s">
        <v>316</v>
      </c>
      <c r="J34" s="50" t="s">
        <v>317</v>
      </c>
      <c r="K34" s="49">
        <v>19476.5</v>
      </c>
      <c r="L34" s="49" t="s">
        <v>318</v>
      </c>
      <c r="M34" s="50" t="s">
        <v>220</v>
      </c>
      <c r="N34" s="50" t="s">
        <v>319</v>
      </c>
      <c r="O34" s="51" t="s">
        <v>300</v>
      </c>
      <c r="P34" s="52" t="s">
        <v>301</v>
      </c>
    </row>
    <row r="35" spans="1:16" ht="12.75" customHeight="1" thickBot="1" x14ac:dyDescent="0.25">
      <c r="A35" s="40" t="str">
        <f t="shared" si="0"/>
        <v> BBS 102/103 </v>
      </c>
      <c r="B35" s="5" t="str">
        <f t="shared" si="1"/>
        <v>II</v>
      </c>
      <c r="C35" s="40">
        <f t="shared" si="2"/>
        <v>48946.368000000002</v>
      </c>
      <c r="D35" s="12" t="str">
        <f t="shared" si="3"/>
        <v>vis</v>
      </c>
      <c r="E35" s="48">
        <f>VLOOKUP(C35,Active!C$21:E$968,3,FALSE)</f>
        <v>19532.003243120838</v>
      </c>
      <c r="F35" s="5" t="s">
        <v>42</v>
      </c>
      <c r="G35" s="12" t="str">
        <f t="shared" si="4"/>
        <v>48946.368</v>
      </c>
      <c r="H35" s="40">
        <f t="shared" si="5"/>
        <v>19532.5</v>
      </c>
      <c r="I35" s="49" t="s">
        <v>320</v>
      </c>
      <c r="J35" s="50" t="s">
        <v>321</v>
      </c>
      <c r="K35" s="49">
        <v>19532.5</v>
      </c>
      <c r="L35" s="49" t="s">
        <v>322</v>
      </c>
      <c r="M35" s="50" t="s">
        <v>128</v>
      </c>
      <c r="N35" s="50"/>
      <c r="O35" s="51" t="s">
        <v>323</v>
      </c>
      <c r="P35" s="51" t="s">
        <v>324</v>
      </c>
    </row>
    <row r="36" spans="1:16" ht="12.75" customHeight="1" thickBot="1" x14ac:dyDescent="0.25">
      <c r="A36" s="40" t="str">
        <f t="shared" si="0"/>
        <v> BBS 103 </v>
      </c>
      <c r="B36" s="5" t="str">
        <f t="shared" si="1"/>
        <v>II</v>
      </c>
      <c r="C36" s="40">
        <f t="shared" si="2"/>
        <v>49001.324000000001</v>
      </c>
      <c r="D36" s="12" t="str">
        <f t="shared" si="3"/>
        <v>vis</v>
      </c>
      <c r="E36" s="48">
        <f>VLOOKUP(C36,Active!C$21:E$968,3,FALSE)</f>
        <v>19580.090052078584</v>
      </c>
      <c r="F36" s="5" t="s">
        <v>42</v>
      </c>
      <c r="G36" s="12" t="str">
        <f t="shared" si="4"/>
        <v>49001.324</v>
      </c>
      <c r="H36" s="40">
        <f t="shared" si="5"/>
        <v>19580.5</v>
      </c>
      <c r="I36" s="49" t="s">
        <v>325</v>
      </c>
      <c r="J36" s="50" t="s">
        <v>326</v>
      </c>
      <c r="K36" s="49">
        <v>19580.5</v>
      </c>
      <c r="L36" s="49" t="s">
        <v>327</v>
      </c>
      <c r="M36" s="50" t="s">
        <v>128</v>
      </c>
      <c r="N36" s="50"/>
      <c r="O36" s="51" t="s">
        <v>323</v>
      </c>
      <c r="P36" s="51" t="s">
        <v>328</v>
      </c>
    </row>
    <row r="37" spans="1:16" ht="12.75" customHeight="1" thickBot="1" x14ac:dyDescent="0.25">
      <c r="A37" s="40" t="str">
        <f t="shared" si="0"/>
        <v>BAVM 62 </v>
      </c>
      <c r="B37" s="5" t="str">
        <f t="shared" si="1"/>
        <v>II</v>
      </c>
      <c r="C37" s="40">
        <f t="shared" si="2"/>
        <v>49130.472000000002</v>
      </c>
      <c r="D37" s="12" t="str">
        <f t="shared" si="3"/>
        <v>vis</v>
      </c>
      <c r="E37" s="48">
        <f>VLOOKUP(C37,Active!C$21:E$968,3,FALSE)</f>
        <v>19693.09527813716</v>
      </c>
      <c r="F37" s="5" t="s">
        <v>42</v>
      </c>
      <c r="G37" s="12" t="str">
        <f t="shared" si="4"/>
        <v>49130.4720</v>
      </c>
      <c r="H37" s="40">
        <f t="shared" si="5"/>
        <v>19693.5</v>
      </c>
      <c r="I37" s="49" t="s">
        <v>329</v>
      </c>
      <c r="J37" s="50" t="s">
        <v>330</v>
      </c>
      <c r="K37" s="49">
        <v>19693.5</v>
      </c>
      <c r="L37" s="49" t="s">
        <v>331</v>
      </c>
      <c r="M37" s="50" t="s">
        <v>220</v>
      </c>
      <c r="N37" s="50" t="s">
        <v>319</v>
      </c>
      <c r="O37" s="51" t="s">
        <v>300</v>
      </c>
      <c r="P37" s="52" t="s">
        <v>301</v>
      </c>
    </row>
    <row r="38" spans="1:16" ht="12.75" customHeight="1" thickBot="1" x14ac:dyDescent="0.25">
      <c r="A38" s="40" t="str">
        <f t="shared" si="0"/>
        <v> BBS 105 </v>
      </c>
      <c r="B38" s="5" t="str">
        <f t="shared" si="1"/>
        <v>II</v>
      </c>
      <c r="C38" s="40">
        <f t="shared" si="2"/>
        <v>49249.338000000003</v>
      </c>
      <c r="D38" s="12" t="str">
        <f t="shared" si="3"/>
        <v>vis</v>
      </c>
      <c r="E38" s="48">
        <f>VLOOKUP(C38,Active!C$21:E$968,3,FALSE)</f>
        <v>19797.103696391252</v>
      </c>
      <c r="F38" s="5" t="s">
        <v>42</v>
      </c>
      <c r="G38" s="12" t="str">
        <f t="shared" si="4"/>
        <v>49249.338</v>
      </c>
      <c r="H38" s="40">
        <f t="shared" si="5"/>
        <v>19797.5</v>
      </c>
      <c r="I38" s="49" t="s">
        <v>332</v>
      </c>
      <c r="J38" s="50" t="s">
        <v>333</v>
      </c>
      <c r="K38" s="49">
        <v>19797.5</v>
      </c>
      <c r="L38" s="49" t="s">
        <v>334</v>
      </c>
      <c r="M38" s="50" t="s">
        <v>128</v>
      </c>
      <c r="N38" s="50"/>
      <c r="O38" s="51" t="s">
        <v>323</v>
      </c>
      <c r="P38" s="51" t="s">
        <v>335</v>
      </c>
    </row>
    <row r="39" spans="1:16" ht="12.75" customHeight="1" thickBot="1" x14ac:dyDescent="0.25">
      <c r="A39" s="40" t="str">
        <f t="shared" si="0"/>
        <v> BBS 107 </v>
      </c>
      <c r="B39" s="5" t="str">
        <f t="shared" si="1"/>
        <v>II</v>
      </c>
      <c r="C39" s="40">
        <f t="shared" si="2"/>
        <v>49522.453999999998</v>
      </c>
      <c r="D39" s="12" t="str">
        <f t="shared" si="3"/>
        <v>vis</v>
      </c>
      <c r="E39" s="48">
        <f>VLOOKUP(C39,Active!C$21:E$968,3,FALSE)</f>
        <v>20036.081731825125</v>
      </c>
      <c r="F39" s="5" t="s">
        <v>42</v>
      </c>
      <c r="G39" s="12" t="str">
        <f t="shared" si="4"/>
        <v>49522.454</v>
      </c>
      <c r="H39" s="40">
        <f t="shared" si="5"/>
        <v>20036.5</v>
      </c>
      <c r="I39" s="49" t="s">
        <v>336</v>
      </c>
      <c r="J39" s="50" t="s">
        <v>337</v>
      </c>
      <c r="K39" s="49">
        <v>20036.5</v>
      </c>
      <c r="L39" s="49" t="s">
        <v>338</v>
      </c>
      <c r="M39" s="50" t="s">
        <v>128</v>
      </c>
      <c r="N39" s="50"/>
      <c r="O39" s="51" t="s">
        <v>323</v>
      </c>
      <c r="P39" s="51" t="s">
        <v>339</v>
      </c>
    </row>
    <row r="40" spans="1:16" ht="12.75" customHeight="1" thickBot="1" x14ac:dyDescent="0.25">
      <c r="A40" s="40" t="str">
        <f t="shared" si="0"/>
        <v> BBS 107 </v>
      </c>
      <c r="B40" s="5" t="str">
        <f t="shared" si="1"/>
        <v>II</v>
      </c>
      <c r="C40" s="40">
        <f t="shared" si="2"/>
        <v>49546.468000000001</v>
      </c>
      <c r="D40" s="12" t="str">
        <f t="shared" si="3"/>
        <v>vis</v>
      </c>
      <c r="E40" s="48">
        <f>VLOOKUP(C40,Active!C$21:E$968,3,FALSE)</f>
        <v>20057.094116829699</v>
      </c>
      <c r="F40" s="5" t="s">
        <v>42</v>
      </c>
      <c r="G40" s="12" t="str">
        <f t="shared" si="4"/>
        <v>49546.468</v>
      </c>
      <c r="H40" s="40">
        <f t="shared" si="5"/>
        <v>20057.5</v>
      </c>
      <c r="I40" s="49" t="s">
        <v>340</v>
      </c>
      <c r="J40" s="50" t="s">
        <v>341</v>
      </c>
      <c r="K40" s="49">
        <v>20057.5</v>
      </c>
      <c r="L40" s="49" t="s">
        <v>342</v>
      </c>
      <c r="M40" s="50" t="s">
        <v>128</v>
      </c>
      <c r="N40" s="50"/>
      <c r="O40" s="51" t="s">
        <v>323</v>
      </c>
      <c r="P40" s="51" t="s">
        <v>339</v>
      </c>
    </row>
    <row r="41" spans="1:16" ht="12.75" customHeight="1" thickBot="1" x14ac:dyDescent="0.25">
      <c r="A41" s="40" t="str">
        <f t="shared" si="0"/>
        <v> BBS 109 </v>
      </c>
      <c r="B41" s="5" t="str">
        <f t="shared" si="1"/>
        <v>II</v>
      </c>
      <c r="C41" s="40">
        <f t="shared" si="2"/>
        <v>49898.447999999997</v>
      </c>
      <c r="D41" s="12" t="str">
        <f t="shared" si="3"/>
        <v>vis</v>
      </c>
      <c r="E41" s="48">
        <f>VLOOKUP(C41,Active!C$21:E$968,3,FALSE)</f>
        <v>20365.078595629973</v>
      </c>
      <c r="F41" s="5" t="str">
        <f>LEFT(M41,1)</f>
        <v>V</v>
      </c>
      <c r="G41" s="12" t="str">
        <f t="shared" si="4"/>
        <v>49898.448</v>
      </c>
      <c r="H41" s="40">
        <f t="shared" si="5"/>
        <v>20365.5</v>
      </c>
      <c r="I41" s="49" t="s">
        <v>343</v>
      </c>
      <c r="J41" s="50" t="s">
        <v>344</v>
      </c>
      <c r="K41" s="49">
        <v>20365.5</v>
      </c>
      <c r="L41" s="49" t="s">
        <v>242</v>
      </c>
      <c r="M41" s="50" t="s">
        <v>128</v>
      </c>
      <c r="N41" s="50"/>
      <c r="O41" s="51" t="s">
        <v>323</v>
      </c>
      <c r="P41" s="51" t="s">
        <v>345</v>
      </c>
    </row>
    <row r="42" spans="1:16" ht="12.75" customHeight="1" thickBot="1" x14ac:dyDescent="0.25">
      <c r="A42" s="40" t="str">
        <f t="shared" si="0"/>
        <v> BBS 110 </v>
      </c>
      <c r="B42" s="5" t="str">
        <f t="shared" si="1"/>
        <v>II</v>
      </c>
      <c r="C42" s="40">
        <f t="shared" si="2"/>
        <v>49906.453999999998</v>
      </c>
      <c r="D42" s="12" t="str">
        <f t="shared" si="3"/>
        <v>vis</v>
      </c>
      <c r="E42" s="48">
        <f>VLOOKUP(C42,Active!C$21:E$968,3,FALSE)</f>
        <v>20372.083890638994</v>
      </c>
      <c r="F42" s="5" t="str">
        <f>LEFT(M42,1)</f>
        <v>V</v>
      </c>
      <c r="G42" s="12" t="str">
        <f t="shared" si="4"/>
        <v>49906.454</v>
      </c>
      <c r="H42" s="40">
        <f t="shared" si="5"/>
        <v>20372.5</v>
      </c>
      <c r="I42" s="49" t="s">
        <v>346</v>
      </c>
      <c r="J42" s="50" t="s">
        <v>347</v>
      </c>
      <c r="K42" s="49">
        <v>20372.5</v>
      </c>
      <c r="L42" s="49" t="s">
        <v>298</v>
      </c>
      <c r="M42" s="50" t="s">
        <v>128</v>
      </c>
      <c r="N42" s="50"/>
      <c r="O42" s="51" t="s">
        <v>323</v>
      </c>
      <c r="P42" s="51" t="s">
        <v>348</v>
      </c>
    </row>
    <row r="43" spans="1:16" ht="12.75" customHeight="1" thickBot="1" x14ac:dyDescent="0.25">
      <c r="A43" s="40" t="str">
        <f t="shared" ref="A43:A74" si="6">P43</f>
        <v> BBS 110 </v>
      </c>
      <c r="B43" s="5" t="str">
        <f t="shared" ref="B43:B74" si="7">IF(H43=INT(H43),"I","II")</f>
        <v>II</v>
      </c>
      <c r="C43" s="40">
        <f t="shared" ref="C43:C74" si="8">1*G43</f>
        <v>50001.334000000003</v>
      </c>
      <c r="D43" s="12" t="str">
        <f t="shared" ref="D43:D74" si="9">VLOOKUP(F43,I$1:J$5,2,FALSE)</f>
        <v>vis</v>
      </c>
      <c r="E43" s="48">
        <f>VLOOKUP(C43,Active!C$21:E$968,3,FALSE)</f>
        <v>20455.104424045923</v>
      </c>
      <c r="F43" s="5" t="str">
        <f>LEFT(M43,1)</f>
        <v>V</v>
      </c>
      <c r="G43" s="12" t="str">
        <f t="shared" ref="G43:G74" si="10">MID(I43,3,LEN(I43)-3)</f>
        <v>50001.334</v>
      </c>
      <c r="H43" s="40">
        <f t="shared" ref="H43:H74" si="11">1*K43</f>
        <v>20455.5</v>
      </c>
      <c r="I43" s="49" t="s">
        <v>349</v>
      </c>
      <c r="J43" s="50" t="s">
        <v>350</v>
      </c>
      <c r="K43" s="49">
        <v>20455.5</v>
      </c>
      <c r="L43" s="49" t="s">
        <v>351</v>
      </c>
      <c r="M43" s="50" t="s">
        <v>128</v>
      </c>
      <c r="N43" s="50"/>
      <c r="O43" s="51" t="s">
        <v>323</v>
      </c>
      <c r="P43" s="51" t="s">
        <v>348</v>
      </c>
    </row>
    <row r="44" spans="1:16" ht="12.75" customHeight="1" thickBot="1" x14ac:dyDescent="0.25">
      <c r="A44" s="40" t="str">
        <f t="shared" si="6"/>
        <v> BBS 112 </v>
      </c>
      <c r="B44" s="5" t="str">
        <f t="shared" si="7"/>
        <v>II</v>
      </c>
      <c r="C44" s="40">
        <f t="shared" si="8"/>
        <v>50290.478000000003</v>
      </c>
      <c r="D44" s="12" t="str">
        <f t="shared" si="9"/>
        <v>vis</v>
      </c>
      <c r="E44" s="48">
        <f>VLOOKUP(C44,Active!C$21:E$968,3,FALSE)</f>
        <v>20708.107049587794</v>
      </c>
      <c r="F44" s="5" t="str">
        <f>LEFT(M44,1)</f>
        <v>V</v>
      </c>
      <c r="G44" s="12" t="str">
        <f t="shared" si="10"/>
        <v>50290.478</v>
      </c>
      <c r="H44" s="40">
        <f t="shared" si="11"/>
        <v>20708.5</v>
      </c>
      <c r="I44" s="49" t="s">
        <v>352</v>
      </c>
      <c r="J44" s="50" t="s">
        <v>353</v>
      </c>
      <c r="K44" s="49">
        <v>20708.5</v>
      </c>
      <c r="L44" s="49" t="s">
        <v>354</v>
      </c>
      <c r="M44" s="50" t="s">
        <v>128</v>
      </c>
      <c r="N44" s="50"/>
      <c r="O44" s="51" t="s">
        <v>323</v>
      </c>
      <c r="P44" s="51" t="s">
        <v>355</v>
      </c>
    </row>
    <row r="45" spans="1:16" ht="12.75" customHeight="1" thickBot="1" x14ac:dyDescent="0.25">
      <c r="A45" s="40" t="str">
        <f t="shared" si="6"/>
        <v> BBS 113 </v>
      </c>
      <c r="B45" s="5" t="str">
        <f t="shared" si="7"/>
        <v>II</v>
      </c>
      <c r="C45" s="40">
        <f t="shared" si="8"/>
        <v>50337.334999999999</v>
      </c>
      <c r="D45" s="12" t="str">
        <f t="shared" si="9"/>
        <v>vis</v>
      </c>
      <c r="E45" s="48">
        <f>VLOOKUP(C45,Active!C$21:E$968,3,FALSE)</f>
        <v>20749.107188013681</v>
      </c>
      <c r="F45" s="5" t="s">
        <v>42</v>
      </c>
      <c r="G45" s="12" t="str">
        <f t="shared" si="10"/>
        <v>50337.335</v>
      </c>
      <c r="H45" s="40">
        <f t="shared" si="11"/>
        <v>20749.5</v>
      </c>
      <c r="I45" s="49" t="s">
        <v>362</v>
      </c>
      <c r="J45" s="50" t="s">
        <v>363</v>
      </c>
      <c r="K45" s="49">
        <v>20749.5</v>
      </c>
      <c r="L45" s="49" t="s">
        <v>354</v>
      </c>
      <c r="M45" s="50" t="s">
        <v>128</v>
      </c>
      <c r="N45" s="50"/>
      <c r="O45" s="51" t="s">
        <v>323</v>
      </c>
      <c r="P45" s="51" t="s">
        <v>364</v>
      </c>
    </row>
    <row r="46" spans="1:16" ht="12.75" customHeight="1" thickBot="1" x14ac:dyDescent="0.25">
      <c r="A46" s="40" t="str">
        <f t="shared" si="6"/>
        <v> BBS 114 </v>
      </c>
      <c r="B46" s="5" t="str">
        <f t="shared" si="7"/>
        <v>II</v>
      </c>
      <c r="C46" s="40">
        <f t="shared" si="8"/>
        <v>50433.338000000003</v>
      </c>
      <c r="D46" s="12" t="str">
        <f t="shared" si="9"/>
        <v>vis</v>
      </c>
      <c r="E46" s="48">
        <f>VLOOKUP(C46,Active!C$21:E$968,3,FALSE)</f>
        <v>20833.110352734016</v>
      </c>
      <c r="F46" s="5" t="s">
        <v>42</v>
      </c>
      <c r="G46" s="12" t="str">
        <f t="shared" si="10"/>
        <v>50433.338</v>
      </c>
      <c r="H46" s="40">
        <f t="shared" si="11"/>
        <v>20833.5</v>
      </c>
      <c r="I46" s="49" t="s">
        <v>365</v>
      </c>
      <c r="J46" s="50" t="s">
        <v>366</v>
      </c>
      <c r="K46" s="49">
        <v>20833.5</v>
      </c>
      <c r="L46" s="49" t="s">
        <v>367</v>
      </c>
      <c r="M46" s="50" t="s">
        <v>128</v>
      </c>
      <c r="N46" s="50"/>
      <c r="O46" s="51" t="s">
        <v>323</v>
      </c>
      <c r="P46" s="51" t="s">
        <v>368</v>
      </c>
    </row>
    <row r="47" spans="1:16" ht="12.75" customHeight="1" thickBot="1" x14ac:dyDescent="0.25">
      <c r="A47" s="40" t="str">
        <f t="shared" si="6"/>
        <v> BBS 115 </v>
      </c>
      <c r="B47" s="5" t="str">
        <f t="shared" si="7"/>
        <v>II</v>
      </c>
      <c r="C47" s="40">
        <f t="shared" si="8"/>
        <v>50642.493000000002</v>
      </c>
      <c r="D47" s="12" t="str">
        <f t="shared" si="9"/>
        <v>vis</v>
      </c>
      <c r="E47" s="48">
        <f>VLOOKUP(C47,Active!C$21:E$968,3,FALSE)</f>
        <v>21016.122153584838</v>
      </c>
      <c r="F47" s="5" t="s">
        <v>42</v>
      </c>
      <c r="G47" s="12" t="str">
        <f t="shared" si="10"/>
        <v>50642.493</v>
      </c>
      <c r="H47" s="40">
        <f t="shared" si="11"/>
        <v>21016.5</v>
      </c>
      <c r="I47" s="49" t="s">
        <v>369</v>
      </c>
      <c r="J47" s="50" t="s">
        <v>370</v>
      </c>
      <c r="K47" s="49">
        <v>21016.5</v>
      </c>
      <c r="L47" s="49" t="s">
        <v>371</v>
      </c>
      <c r="M47" s="50" t="s">
        <v>128</v>
      </c>
      <c r="N47" s="50"/>
      <c r="O47" s="51" t="s">
        <v>323</v>
      </c>
      <c r="P47" s="51" t="s">
        <v>372</v>
      </c>
    </row>
    <row r="48" spans="1:16" ht="12.75" customHeight="1" thickBot="1" x14ac:dyDescent="0.25">
      <c r="A48" s="40" t="str">
        <f t="shared" si="6"/>
        <v> BBS 115 </v>
      </c>
      <c r="B48" s="5" t="str">
        <f t="shared" si="7"/>
        <v>II</v>
      </c>
      <c r="C48" s="40">
        <f t="shared" si="8"/>
        <v>50658.474999999999</v>
      </c>
      <c r="D48" s="12" t="str">
        <f t="shared" si="9"/>
        <v>vis</v>
      </c>
      <c r="E48" s="48">
        <f>VLOOKUP(C48,Active!C$21:E$968,3,FALSE)</f>
        <v>21030.106493434218</v>
      </c>
      <c r="F48" s="5" t="s">
        <v>42</v>
      </c>
      <c r="G48" s="12" t="str">
        <f t="shared" si="10"/>
        <v>50658.475</v>
      </c>
      <c r="H48" s="40">
        <f t="shared" si="11"/>
        <v>21030.5</v>
      </c>
      <c r="I48" s="49" t="s">
        <v>373</v>
      </c>
      <c r="J48" s="50" t="s">
        <v>374</v>
      </c>
      <c r="K48" s="49">
        <v>21030.5</v>
      </c>
      <c r="L48" s="49" t="s">
        <v>375</v>
      </c>
      <c r="M48" s="50" t="s">
        <v>128</v>
      </c>
      <c r="N48" s="50"/>
      <c r="O48" s="51" t="s">
        <v>323</v>
      </c>
      <c r="P48" s="51" t="s">
        <v>372</v>
      </c>
    </row>
    <row r="49" spans="1:16" ht="12.75" customHeight="1" thickBot="1" x14ac:dyDescent="0.25">
      <c r="A49" s="40" t="str">
        <f t="shared" si="6"/>
        <v> BBS 116 </v>
      </c>
      <c r="B49" s="5" t="str">
        <f t="shared" si="7"/>
        <v>II</v>
      </c>
      <c r="C49" s="40">
        <f t="shared" si="8"/>
        <v>50753.347000000002</v>
      </c>
      <c r="D49" s="12" t="str">
        <f t="shared" si="9"/>
        <v>vis</v>
      </c>
      <c r="E49" s="48">
        <f>VLOOKUP(C49,Active!C$21:E$968,3,FALSE)</f>
        <v>21113.120026796172</v>
      </c>
      <c r="F49" s="5" t="s">
        <v>42</v>
      </c>
      <c r="G49" s="12" t="str">
        <f t="shared" si="10"/>
        <v>50753.347</v>
      </c>
      <c r="H49" s="40">
        <f t="shared" si="11"/>
        <v>21113.5</v>
      </c>
      <c r="I49" s="49" t="s">
        <v>376</v>
      </c>
      <c r="J49" s="50" t="s">
        <v>377</v>
      </c>
      <c r="K49" s="49">
        <v>21113.5</v>
      </c>
      <c r="L49" s="49" t="s">
        <v>378</v>
      </c>
      <c r="M49" s="50" t="s">
        <v>128</v>
      </c>
      <c r="N49" s="50"/>
      <c r="O49" s="51" t="s">
        <v>323</v>
      </c>
      <c r="P49" s="51" t="s">
        <v>379</v>
      </c>
    </row>
    <row r="50" spans="1:16" ht="12.75" customHeight="1" thickBot="1" x14ac:dyDescent="0.25">
      <c r="A50" s="40" t="str">
        <f t="shared" si="6"/>
        <v>BAVM 152 </v>
      </c>
      <c r="B50" s="5" t="str">
        <f t="shared" si="7"/>
        <v>II</v>
      </c>
      <c r="C50" s="40">
        <f t="shared" si="8"/>
        <v>52146.485000000001</v>
      </c>
      <c r="D50" s="12" t="str">
        <f t="shared" si="9"/>
        <v>vis</v>
      </c>
      <c r="E50" s="48">
        <f>VLOOKUP(C50,Active!C$21:E$968,3,FALSE)</f>
        <v>22332.123608894184</v>
      </c>
      <c r="F50" s="5" t="s">
        <v>42</v>
      </c>
      <c r="G50" s="12" t="str">
        <f t="shared" si="10"/>
        <v>52146.4850</v>
      </c>
      <c r="H50" s="40">
        <f t="shared" si="11"/>
        <v>22332.5</v>
      </c>
      <c r="I50" s="49" t="s">
        <v>380</v>
      </c>
      <c r="J50" s="50" t="s">
        <v>381</v>
      </c>
      <c r="K50" s="49">
        <v>22332.5</v>
      </c>
      <c r="L50" s="49" t="s">
        <v>382</v>
      </c>
      <c r="M50" s="50" t="s">
        <v>220</v>
      </c>
      <c r="N50" s="50" t="s">
        <v>319</v>
      </c>
      <c r="O50" s="51" t="s">
        <v>300</v>
      </c>
      <c r="P50" s="52" t="s">
        <v>383</v>
      </c>
    </row>
    <row r="51" spans="1:16" ht="12.75" customHeight="1" thickBot="1" x14ac:dyDescent="0.25">
      <c r="A51" s="40" t="str">
        <f t="shared" si="6"/>
        <v>BAVM 152 </v>
      </c>
      <c r="B51" s="5" t="str">
        <f t="shared" si="7"/>
        <v>I</v>
      </c>
      <c r="C51" s="40">
        <f t="shared" si="8"/>
        <v>52150.483500000002</v>
      </c>
      <c r="D51" s="12" t="str">
        <f t="shared" si="9"/>
        <v>vis</v>
      </c>
      <c r="E51" s="48">
        <f>VLOOKUP(C51,Active!C$21:E$968,3,FALSE)</f>
        <v>22335.6223188734</v>
      </c>
      <c r="F51" s="5" t="s">
        <v>42</v>
      </c>
      <c r="G51" s="12" t="str">
        <f t="shared" si="10"/>
        <v>52150.4835</v>
      </c>
      <c r="H51" s="40">
        <f t="shared" si="11"/>
        <v>22336</v>
      </c>
      <c r="I51" s="49" t="s">
        <v>384</v>
      </c>
      <c r="J51" s="50" t="s">
        <v>385</v>
      </c>
      <c r="K51" s="49">
        <v>22336</v>
      </c>
      <c r="L51" s="49" t="s">
        <v>386</v>
      </c>
      <c r="M51" s="50" t="s">
        <v>220</v>
      </c>
      <c r="N51" s="50" t="s">
        <v>319</v>
      </c>
      <c r="O51" s="51" t="s">
        <v>300</v>
      </c>
      <c r="P51" s="52" t="s">
        <v>383</v>
      </c>
    </row>
    <row r="52" spans="1:16" ht="12.75" customHeight="1" thickBot="1" x14ac:dyDescent="0.25">
      <c r="A52" s="40" t="str">
        <f t="shared" si="6"/>
        <v>BAVM 172 </v>
      </c>
      <c r="B52" s="5" t="str">
        <f t="shared" si="7"/>
        <v>II</v>
      </c>
      <c r="C52" s="40">
        <f t="shared" si="8"/>
        <v>52858.4856</v>
      </c>
      <c r="D52" s="12" t="str">
        <f t="shared" si="9"/>
        <v>vis</v>
      </c>
      <c r="E52" s="48">
        <f>VLOOKUP(C52,Active!C$21:E$968,3,FALSE)</f>
        <v>22955.128136698277</v>
      </c>
      <c r="F52" s="5" t="s">
        <v>42</v>
      </c>
      <c r="G52" s="12" t="str">
        <f t="shared" si="10"/>
        <v>52858.4856</v>
      </c>
      <c r="H52" s="40">
        <f t="shared" si="11"/>
        <v>22955.5</v>
      </c>
      <c r="I52" s="49" t="s">
        <v>391</v>
      </c>
      <c r="J52" s="50" t="s">
        <v>392</v>
      </c>
      <c r="K52" s="49">
        <v>22955.5</v>
      </c>
      <c r="L52" s="49" t="s">
        <v>393</v>
      </c>
      <c r="M52" s="50" t="s">
        <v>220</v>
      </c>
      <c r="N52" s="50" t="s">
        <v>394</v>
      </c>
      <c r="O52" s="51" t="s">
        <v>300</v>
      </c>
      <c r="P52" s="52" t="s">
        <v>395</v>
      </c>
    </row>
    <row r="53" spans="1:16" ht="12.75" customHeight="1" thickBot="1" x14ac:dyDescent="0.25">
      <c r="A53" s="40" t="str">
        <f t="shared" si="6"/>
        <v>BAVM 172 </v>
      </c>
      <c r="B53" s="5" t="str">
        <f t="shared" si="7"/>
        <v>I</v>
      </c>
      <c r="C53" s="40">
        <f t="shared" si="8"/>
        <v>52981.353799999997</v>
      </c>
      <c r="D53" s="12" t="str">
        <f t="shared" si="9"/>
        <v>vis</v>
      </c>
      <c r="E53" s="48">
        <f>VLOOKUP(C53,Active!C$21:E$968,3,FALSE)</f>
        <v>23062.638502452373</v>
      </c>
      <c r="F53" s="5" t="s">
        <v>42</v>
      </c>
      <c r="G53" s="12" t="str">
        <f t="shared" si="10"/>
        <v>52981.3538</v>
      </c>
      <c r="H53" s="40">
        <f t="shared" si="11"/>
        <v>23063</v>
      </c>
      <c r="I53" s="49" t="s">
        <v>396</v>
      </c>
      <c r="J53" s="50" t="s">
        <v>397</v>
      </c>
      <c r="K53" s="49" t="s">
        <v>398</v>
      </c>
      <c r="L53" s="49" t="s">
        <v>399</v>
      </c>
      <c r="M53" s="50" t="s">
        <v>220</v>
      </c>
      <c r="N53" s="50" t="s">
        <v>394</v>
      </c>
      <c r="O53" s="51" t="s">
        <v>300</v>
      </c>
      <c r="P53" s="52" t="s">
        <v>395</v>
      </c>
    </row>
    <row r="54" spans="1:16" ht="12.75" customHeight="1" thickBot="1" x14ac:dyDescent="0.25">
      <c r="A54" s="40" t="str">
        <f t="shared" si="6"/>
        <v>OEJV 0074 </v>
      </c>
      <c r="B54" s="5" t="str">
        <f t="shared" si="7"/>
        <v>II</v>
      </c>
      <c r="C54" s="40">
        <f t="shared" si="8"/>
        <v>52984.207470000001</v>
      </c>
      <c r="D54" s="12" t="str">
        <f t="shared" si="9"/>
        <v>vis</v>
      </c>
      <c r="E54" s="48">
        <f>VLOOKUP(C54,Active!C$21:E$968,3,FALSE)</f>
        <v>23065.135479745455</v>
      </c>
      <c r="F54" s="5" t="s">
        <v>42</v>
      </c>
      <c r="G54" s="12" t="str">
        <f t="shared" si="10"/>
        <v>52984.20747</v>
      </c>
      <c r="H54" s="40">
        <f t="shared" si="11"/>
        <v>23065.5</v>
      </c>
      <c r="I54" s="49" t="s">
        <v>400</v>
      </c>
      <c r="J54" s="50" t="s">
        <v>401</v>
      </c>
      <c r="K54" s="49" t="s">
        <v>402</v>
      </c>
      <c r="L54" s="49" t="s">
        <v>403</v>
      </c>
      <c r="M54" s="50" t="s">
        <v>359</v>
      </c>
      <c r="N54" s="50" t="s">
        <v>93</v>
      </c>
      <c r="O54" s="51" t="s">
        <v>404</v>
      </c>
      <c r="P54" s="52" t="s">
        <v>405</v>
      </c>
    </row>
    <row r="55" spans="1:16" ht="12.75" customHeight="1" thickBot="1" x14ac:dyDescent="0.25">
      <c r="A55" s="40" t="str">
        <f t="shared" si="6"/>
        <v>BAVM 173 </v>
      </c>
      <c r="B55" s="5" t="str">
        <f t="shared" si="7"/>
        <v>I</v>
      </c>
      <c r="C55" s="40">
        <f t="shared" si="8"/>
        <v>53150.488799999999</v>
      </c>
      <c r="D55" s="12" t="str">
        <f t="shared" si="9"/>
        <v>vis</v>
      </c>
      <c r="E55" s="48">
        <f>VLOOKUP(C55,Active!C$21:E$968,3,FALSE)</f>
        <v>23210.632578314315</v>
      </c>
      <c r="F55" s="5" t="s">
        <v>42</v>
      </c>
      <c r="G55" s="12" t="str">
        <f t="shared" si="10"/>
        <v>53150.4888</v>
      </c>
      <c r="H55" s="40">
        <f t="shared" si="11"/>
        <v>23211</v>
      </c>
      <c r="I55" s="49" t="s">
        <v>410</v>
      </c>
      <c r="J55" s="50" t="s">
        <v>411</v>
      </c>
      <c r="K55" s="49" t="s">
        <v>412</v>
      </c>
      <c r="L55" s="49" t="s">
        <v>413</v>
      </c>
      <c r="M55" s="50" t="s">
        <v>220</v>
      </c>
      <c r="N55" s="50" t="s">
        <v>319</v>
      </c>
      <c r="O55" s="51" t="s">
        <v>300</v>
      </c>
      <c r="P55" s="52" t="s">
        <v>414</v>
      </c>
    </row>
    <row r="56" spans="1:16" ht="12.75" customHeight="1" thickBot="1" x14ac:dyDescent="0.25">
      <c r="A56" s="40" t="str">
        <f t="shared" si="6"/>
        <v>BAVM 173 </v>
      </c>
      <c r="B56" s="5" t="str">
        <f t="shared" si="7"/>
        <v>I</v>
      </c>
      <c r="C56" s="40">
        <f t="shared" si="8"/>
        <v>53254.491499999996</v>
      </c>
      <c r="D56" s="12" t="str">
        <f t="shared" si="9"/>
        <v>vis</v>
      </c>
      <c r="E56" s="48">
        <f>VLOOKUP(C56,Active!C$21:E$968,3,FALSE)</f>
        <v>23301.635525508245</v>
      </c>
      <c r="F56" s="5" t="s">
        <v>42</v>
      </c>
      <c r="G56" s="12" t="str">
        <f t="shared" si="10"/>
        <v>53254.4915</v>
      </c>
      <c r="H56" s="40">
        <f t="shared" si="11"/>
        <v>23302</v>
      </c>
      <c r="I56" s="49" t="s">
        <v>419</v>
      </c>
      <c r="J56" s="50" t="s">
        <v>420</v>
      </c>
      <c r="K56" s="49" t="s">
        <v>421</v>
      </c>
      <c r="L56" s="49" t="s">
        <v>422</v>
      </c>
      <c r="M56" s="50" t="s">
        <v>220</v>
      </c>
      <c r="N56" s="50" t="s">
        <v>394</v>
      </c>
      <c r="O56" s="51" t="s">
        <v>300</v>
      </c>
      <c r="P56" s="52" t="s">
        <v>414</v>
      </c>
    </row>
    <row r="57" spans="1:16" ht="12.75" customHeight="1" thickBot="1" x14ac:dyDescent="0.25">
      <c r="A57" s="40" t="str">
        <f t="shared" si="6"/>
        <v>BAVM 186 </v>
      </c>
      <c r="B57" s="5" t="str">
        <f t="shared" si="7"/>
        <v>I</v>
      </c>
      <c r="C57" s="40">
        <f t="shared" si="8"/>
        <v>53614.493300000002</v>
      </c>
      <c r="D57" s="12" t="str">
        <f t="shared" si="9"/>
        <v>vis</v>
      </c>
      <c r="E57" s="48">
        <f>VLOOKUP(C57,Active!C$21:E$968,3,FALSE)</f>
        <v>23616.639124406374</v>
      </c>
      <c r="F57" s="5" t="s">
        <v>42</v>
      </c>
      <c r="G57" s="12" t="str">
        <f t="shared" si="10"/>
        <v>53614.4933</v>
      </c>
      <c r="H57" s="40">
        <f t="shared" si="11"/>
        <v>23617</v>
      </c>
      <c r="I57" s="49" t="s">
        <v>431</v>
      </c>
      <c r="J57" s="50" t="s">
        <v>432</v>
      </c>
      <c r="K57" s="49" t="s">
        <v>433</v>
      </c>
      <c r="L57" s="49" t="s">
        <v>434</v>
      </c>
      <c r="M57" s="50" t="s">
        <v>359</v>
      </c>
      <c r="N57" s="50" t="s">
        <v>394</v>
      </c>
      <c r="O57" s="51" t="s">
        <v>300</v>
      </c>
      <c r="P57" s="52" t="s">
        <v>435</v>
      </c>
    </row>
    <row r="58" spans="1:16" ht="12.75" customHeight="1" thickBot="1" x14ac:dyDescent="0.25">
      <c r="A58" s="40" t="str">
        <f t="shared" si="6"/>
        <v>BAVM 178 </v>
      </c>
      <c r="B58" s="5" t="str">
        <f t="shared" si="7"/>
        <v>II</v>
      </c>
      <c r="C58" s="40">
        <f t="shared" si="8"/>
        <v>53657.345999999998</v>
      </c>
      <c r="D58" s="12" t="str">
        <f t="shared" si="9"/>
        <v>vis</v>
      </c>
      <c r="E58" s="48">
        <f>VLOOKUP(C58,Active!C$21:E$968,3,FALSE)</f>
        <v>23654.13547782044</v>
      </c>
      <c r="F58" s="5" t="s">
        <v>42</v>
      </c>
      <c r="G58" s="12" t="str">
        <f t="shared" si="10"/>
        <v>53657.3460</v>
      </c>
      <c r="H58" s="40">
        <f t="shared" si="11"/>
        <v>23654.5</v>
      </c>
      <c r="I58" s="49" t="s">
        <v>436</v>
      </c>
      <c r="J58" s="50" t="s">
        <v>437</v>
      </c>
      <c r="K58" s="49" t="s">
        <v>438</v>
      </c>
      <c r="L58" s="49" t="s">
        <v>439</v>
      </c>
      <c r="M58" s="50" t="s">
        <v>359</v>
      </c>
      <c r="N58" s="50" t="s">
        <v>394</v>
      </c>
      <c r="O58" s="51" t="s">
        <v>300</v>
      </c>
      <c r="P58" s="52" t="s">
        <v>440</v>
      </c>
    </row>
    <row r="59" spans="1:16" ht="12.75" customHeight="1" thickBot="1" x14ac:dyDescent="0.25">
      <c r="A59" s="40" t="str">
        <f t="shared" si="6"/>
        <v>BAVM 183 </v>
      </c>
      <c r="B59" s="5" t="str">
        <f t="shared" si="7"/>
        <v>II</v>
      </c>
      <c r="C59" s="40">
        <f t="shared" si="8"/>
        <v>54018.495000000003</v>
      </c>
      <c r="D59" s="12" t="str">
        <f t="shared" si="9"/>
        <v>vis</v>
      </c>
      <c r="E59" s="48">
        <f>VLOOKUP(C59,Active!C$21:E$968,3,FALSE)</f>
        <v>23970.142883168024</v>
      </c>
      <c r="F59" s="5" t="s">
        <v>42</v>
      </c>
      <c r="G59" s="12" t="str">
        <f t="shared" si="10"/>
        <v>54018.4950</v>
      </c>
      <c r="H59" s="40">
        <f t="shared" si="11"/>
        <v>23970.5</v>
      </c>
      <c r="I59" s="49" t="s">
        <v>441</v>
      </c>
      <c r="J59" s="50" t="s">
        <v>442</v>
      </c>
      <c r="K59" s="49" t="s">
        <v>443</v>
      </c>
      <c r="L59" s="49" t="s">
        <v>444</v>
      </c>
      <c r="M59" s="50" t="s">
        <v>359</v>
      </c>
      <c r="N59" s="50" t="s">
        <v>394</v>
      </c>
      <c r="O59" s="51" t="s">
        <v>300</v>
      </c>
      <c r="P59" s="52" t="s">
        <v>445</v>
      </c>
    </row>
    <row r="60" spans="1:16" ht="12.75" customHeight="1" thickBot="1" x14ac:dyDescent="0.25">
      <c r="A60" s="40" t="str">
        <f t="shared" si="6"/>
        <v>BAVM 186 </v>
      </c>
      <c r="B60" s="5" t="str">
        <f t="shared" si="7"/>
        <v>II</v>
      </c>
      <c r="C60" s="40">
        <f t="shared" si="8"/>
        <v>54282.496400000004</v>
      </c>
      <c r="D60" s="12" t="str">
        <f t="shared" si="9"/>
        <v>vis</v>
      </c>
      <c r="E60" s="48">
        <f>VLOOKUP(C60,Active!C$21:E$968,3,FALSE)</f>
        <v>24201.145592360434</v>
      </c>
      <c r="F60" s="5" t="s">
        <v>42</v>
      </c>
      <c r="G60" s="12" t="str">
        <f t="shared" si="10"/>
        <v>54282.4964</v>
      </c>
      <c r="H60" s="40">
        <f t="shared" si="11"/>
        <v>24201.5</v>
      </c>
      <c r="I60" s="49" t="s">
        <v>446</v>
      </c>
      <c r="J60" s="50" t="s">
        <v>447</v>
      </c>
      <c r="K60" s="49" t="s">
        <v>448</v>
      </c>
      <c r="L60" s="49" t="s">
        <v>449</v>
      </c>
      <c r="M60" s="50" t="s">
        <v>359</v>
      </c>
      <c r="N60" s="50" t="s">
        <v>394</v>
      </c>
      <c r="O60" s="51" t="s">
        <v>300</v>
      </c>
      <c r="P60" s="52" t="s">
        <v>435</v>
      </c>
    </row>
    <row r="61" spans="1:16" ht="12.75" customHeight="1" thickBot="1" x14ac:dyDescent="0.25">
      <c r="A61" s="40" t="str">
        <f t="shared" si="6"/>
        <v>JAAVSO 37(1);44 </v>
      </c>
      <c r="B61" s="5" t="str">
        <f t="shared" si="7"/>
        <v>II</v>
      </c>
      <c r="C61" s="40">
        <f t="shared" si="8"/>
        <v>54771.638899999998</v>
      </c>
      <c r="D61" s="12" t="str">
        <f t="shared" si="9"/>
        <v>vis</v>
      </c>
      <c r="E61" s="48">
        <f>VLOOKUP(C61,Active!C$21:E$968,3,FALSE)</f>
        <v>24629.148029776086</v>
      </c>
      <c r="F61" s="5" t="s">
        <v>42</v>
      </c>
      <c r="G61" s="12" t="str">
        <f t="shared" si="10"/>
        <v>54771.6389</v>
      </c>
      <c r="H61" s="40">
        <f t="shared" si="11"/>
        <v>24629.5</v>
      </c>
      <c r="I61" s="49" t="s">
        <v>473</v>
      </c>
      <c r="J61" s="50" t="s">
        <v>474</v>
      </c>
      <c r="K61" s="49" t="s">
        <v>475</v>
      </c>
      <c r="L61" s="49" t="s">
        <v>476</v>
      </c>
      <c r="M61" s="50" t="s">
        <v>359</v>
      </c>
      <c r="N61" s="50" t="s">
        <v>360</v>
      </c>
      <c r="O61" s="51" t="s">
        <v>210</v>
      </c>
      <c r="P61" s="52" t="s">
        <v>477</v>
      </c>
    </row>
    <row r="62" spans="1:16" ht="12.75" customHeight="1" thickBot="1" x14ac:dyDescent="0.25">
      <c r="A62" s="40" t="str">
        <f t="shared" si="6"/>
        <v>BAVM 209 </v>
      </c>
      <c r="B62" s="5" t="str">
        <f t="shared" si="7"/>
        <v>II</v>
      </c>
      <c r="C62" s="40">
        <f t="shared" si="8"/>
        <v>54801.357499999998</v>
      </c>
      <c r="D62" s="12" t="str">
        <f t="shared" si="9"/>
        <v>vis</v>
      </c>
      <c r="E62" s="48">
        <f>VLOOKUP(C62,Active!C$21:E$968,3,FALSE)</f>
        <v>24655.151971851417</v>
      </c>
      <c r="F62" s="5" t="s">
        <v>42</v>
      </c>
      <c r="G62" s="12" t="str">
        <f t="shared" si="10"/>
        <v>54801.3575</v>
      </c>
      <c r="H62" s="40">
        <f t="shared" si="11"/>
        <v>24655.5</v>
      </c>
      <c r="I62" s="49" t="s">
        <v>478</v>
      </c>
      <c r="J62" s="50" t="s">
        <v>479</v>
      </c>
      <c r="K62" s="49" t="s">
        <v>480</v>
      </c>
      <c r="L62" s="49" t="s">
        <v>481</v>
      </c>
      <c r="M62" s="50" t="s">
        <v>359</v>
      </c>
      <c r="N62" s="50" t="s">
        <v>482</v>
      </c>
      <c r="O62" s="51" t="s">
        <v>483</v>
      </c>
      <c r="P62" s="52" t="s">
        <v>484</v>
      </c>
    </row>
    <row r="63" spans="1:16" ht="12.75" customHeight="1" thickBot="1" x14ac:dyDescent="0.25">
      <c r="A63" s="40" t="str">
        <f t="shared" si="6"/>
        <v> JAAVSO 38;120 </v>
      </c>
      <c r="B63" s="5" t="str">
        <f t="shared" si="7"/>
        <v>II</v>
      </c>
      <c r="C63" s="40">
        <f t="shared" si="8"/>
        <v>55083.644099999998</v>
      </c>
      <c r="D63" s="12" t="str">
        <f t="shared" si="9"/>
        <v>vis</v>
      </c>
      <c r="E63" s="48">
        <f>VLOOKUP(C63,Active!C$21:E$968,3,FALSE)</f>
        <v>24902.15433384159</v>
      </c>
      <c r="F63" s="5" t="s">
        <v>42</v>
      </c>
      <c r="G63" s="12" t="str">
        <f t="shared" si="10"/>
        <v>55083.6441</v>
      </c>
      <c r="H63" s="40">
        <f t="shared" si="11"/>
        <v>24902.5</v>
      </c>
      <c r="I63" s="49" t="s">
        <v>493</v>
      </c>
      <c r="J63" s="50" t="s">
        <v>494</v>
      </c>
      <c r="K63" s="49">
        <v>24902.5</v>
      </c>
      <c r="L63" s="49" t="s">
        <v>495</v>
      </c>
      <c r="M63" s="50" t="s">
        <v>359</v>
      </c>
      <c r="N63" s="50" t="s">
        <v>360</v>
      </c>
      <c r="O63" s="51" t="s">
        <v>210</v>
      </c>
      <c r="P63" s="51" t="s">
        <v>496</v>
      </c>
    </row>
    <row r="64" spans="1:16" ht="12.75" customHeight="1" thickBot="1" x14ac:dyDescent="0.25">
      <c r="A64" s="40" t="str">
        <f t="shared" si="6"/>
        <v> JAAVSO 39;94 </v>
      </c>
      <c r="B64" s="5" t="str">
        <f t="shared" si="7"/>
        <v>II</v>
      </c>
      <c r="C64" s="40">
        <f t="shared" si="8"/>
        <v>55436.789100000002</v>
      </c>
      <c r="D64" s="12" t="str">
        <f t="shared" si="9"/>
        <v>vis</v>
      </c>
      <c r="E64" s="48">
        <f>VLOOKUP(C64,Active!C$21:E$968,3,FALSE)</f>
        <v>25211.158194191397</v>
      </c>
      <c r="F64" s="5" t="s">
        <v>42</v>
      </c>
      <c r="G64" s="12" t="str">
        <f t="shared" si="10"/>
        <v>55436.7891</v>
      </c>
      <c r="H64" s="40">
        <f t="shared" si="11"/>
        <v>25211.5</v>
      </c>
      <c r="I64" s="49" t="s">
        <v>497</v>
      </c>
      <c r="J64" s="50" t="s">
        <v>498</v>
      </c>
      <c r="K64" s="49">
        <v>25211.5</v>
      </c>
      <c r="L64" s="49" t="s">
        <v>499</v>
      </c>
      <c r="M64" s="50" t="s">
        <v>359</v>
      </c>
      <c r="N64" s="50" t="s">
        <v>360</v>
      </c>
      <c r="O64" s="51" t="s">
        <v>500</v>
      </c>
      <c r="P64" s="51" t="s">
        <v>501</v>
      </c>
    </row>
    <row r="65" spans="1:16" ht="12.75" customHeight="1" thickBot="1" x14ac:dyDescent="0.25">
      <c r="A65" s="40" t="str">
        <f t="shared" si="6"/>
        <v> JAAVSO 39;94 </v>
      </c>
      <c r="B65" s="5" t="str">
        <f t="shared" si="7"/>
        <v>II</v>
      </c>
      <c r="C65" s="40">
        <f t="shared" si="8"/>
        <v>55451.648300000001</v>
      </c>
      <c r="D65" s="12" t="str">
        <f t="shared" si="9"/>
        <v>vis</v>
      </c>
      <c r="E65" s="48">
        <f>VLOOKUP(C65,Active!C$21:E$968,3,FALSE)</f>
        <v>25224.160077728498</v>
      </c>
      <c r="F65" s="5" t="s">
        <v>42</v>
      </c>
      <c r="G65" s="12" t="str">
        <f t="shared" si="10"/>
        <v>55451.6483</v>
      </c>
      <c r="H65" s="40">
        <f t="shared" si="11"/>
        <v>25224.5</v>
      </c>
      <c r="I65" s="49" t="s">
        <v>502</v>
      </c>
      <c r="J65" s="50" t="s">
        <v>503</v>
      </c>
      <c r="K65" s="49">
        <v>25224.5</v>
      </c>
      <c r="L65" s="49" t="s">
        <v>504</v>
      </c>
      <c r="M65" s="50" t="s">
        <v>359</v>
      </c>
      <c r="N65" s="50" t="s">
        <v>360</v>
      </c>
      <c r="O65" s="51" t="s">
        <v>505</v>
      </c>
      <c r="P65" s="51" t="s">
        <v>501</v>
      </c>
    </row>
    <row r="66" spans="1:16" ht="12.75" customHeight="1" thickBot="1" x14ac:dyDescent="0.25">
      <c r="A66" s="40" t="str">
        <f t="shared" si="6"/>
        <v>BAVM 215 </v>
      </c>
      <c r="B66" s="5" t="str">
        <f t="shared" si="7"/>
        <v>II</v>
      </c>
      <c r="C66" s="40">
        <f t="shared" si="8"/>
        <v>55482.502999999997</v>
      </c>
      <c r="D66" s="12" t="str">
        <f t="shared" si="9"/>
        <v>vis</v>
      </c>
      <c r="E66" s="48">
        <f>VLOOKUP(C66,Active!C$21:E$968,3,FALSE)</f>
        <v>25251.158113690875</v>
      </c>
      <c r="F66" s="5" t="s">
        <v>42</v>
      </c>
      <c r="G66" s="12" t="str">
        <f t="shared" si="10"/>
        <v>55482.5030</v>
      </c>
      <c r="H66" s="40">
        <f t="shared" si="11"/>
        <v>25251.5</v>
      </c>
      <c r="I66" s="49" t="s">
        <v>506</v>
      </c>
      <c r="J66" s="50" t="s">
        <v>507</v>
      </c>
      <c r="K66" s="49">
        <v>25251.5</v>
      </c>
      <c r="L66" s="49" t="s">
        <v>508</v>
      </c>
      <c r="M66" s="50" t="s">
        <v>359</v>
      </c>
      <c r="N66" s="50">
        <v>0</v>
      </c>
      <c r="O66" s="51" t="s">
        <v>300</v>
      </c>
      <c r="P66" s="52" t="s">
        <v>509</v>
      </c>
    </row>
    <row r="67" spans="1:16" ht="12.75" customHeight="1" thickBot="1" x14ac:dyDescent="0.25">
      <c r="A67" s="40" t="str">
        <f t="shared" si="6"/>
        <v>BAVM 220 </v>
      </c>
      <c r="B67" s="5" t="str">
        <f t="shared" si="7"/>
        <v>II</v>
      </c>
      <c r="C67" s="40">
        <f t="shared" si="8"/>
        <v>55754.5052</v>
      </c>
      <c r="D67" s="12" t="str">
        <f t="shared" si="9"/>
        <v>vis</v>
      </c>
      <c r="E67" s="48">
        <f>VLOOKUP(C67,Active!C$21:E$968,3,FALSE)</f>
        <v>25489.16156786307</v>
      </c>
      <c r="F67" s="5" t="s">
        <v>42</v>
      </c>
      <c r="G67" s="12" t="str">
        <f t="shared" si="10"/>
        <v>55754.5052</v>
      </c>
      <c r="H67" s="40">
        <f t="shared" si="11"/>
        <v>25489.5</v>
      </c>
      <c r="I67" s="49" t="s">
        <v>510</v>
      </c>
      <c r="J67" s="50" t="s">
        <v>511</v>
      </c>
      <c r="K67" s="49">
        <v>25489.5</v>
      </c>
      <c r="L67" s="49" t="s">
        <v>512</v>
      </c>
      <c r="M67" s="50" t="s">
        <v>359</v>
      </c>
      <c r="N67" s="50">
        <v>0</v>
      </c>
      <c r="O67" s="51" t="s">
        <v>300</v>
      </c>
      <c r="P67" s="52" t="s">
        <v>513</v>
      </c>
    </row>
    <row r="68" spans="1:16" ht="12.75" customHeight="1" thickBot="1" x14ac:dyDescent="0.25">
      <c r="A68" s="40" t="str">
        <f t="shared" si="6"/>
        <v> JAAVSO 41;328 </v>
      </c>
      <c r="B68" s="5" t="str">
        <f t="shared" si="7"/>
        <v>II</v>
      </c>
      <c r="C68" s="40">
        <f t="shared" si="8"/>
        <v>56539.651599999997</v>
      </c>
      <c r="D68" s="12" t="str">
        <f t="shared" si="9"/>
        <v>vis</v>
      </c>
      <c r="E68" s="48">
        <f>VLOOKUP(C68,Active!C$21:E$968,3,FALSE)</f>
        <v>26176.169081886346</v>
      </c>
      <c r="F68" s="5" t="s">
        <v>42</v>
      </c>
      <c r="G68" s="12" t="str">
        <f t="shared" si="10"/>
        <v>56539.6516</v>
      </c>
      <c r="H68" s="40">
        <f t="shared" si="11"/>
        <v>26176.5</v>
      </c>
      <c r="I68" s="49" t="s">
        <v>518</v>
      </c>
      <c r="J68" s="50" t="s">
        <v>519</v>
      </c>
      <c r="K68" s="49">
        <v>26176.5</v>
      </c>
      <c r="L68" s="49" t="s">
        <v>520</v>
      </c>
      <c r="M68" s="50" t="s">
        <v>359</v>
      </c>
      <c r="N68" s="50" t="s">
        <v>42</v>
      </c>
      <c r="O68" s="51" t="s">
        <v>210</v>
      </c>
      <c r="P68" s="51" t="s">
        <v>521</v>
      </c>
    </row>
    <row r="69" spans="1:16" ht="12.75" customHeight="1" thickBot="1" x14ac:dyDescent="0.25">
      <c r="A69" s="40" t="str">
        <f t="shared" si="6"/>
        <v>BAVM 238 </v>
      </c>
      <c r="B69" s="5" t="str">
        <f t="shared" si="7"/>
        <v>I</v>
      </c>
      <c r="C69" s="40">
        <f t="shared" si="8"/>
        <v>56830.503900000003</v>
      </c>
      <c r="D69" s="12" t="str">
        <f t="shared" si="9"/>
        <v>vis</v>
      </c>
      <c r="E69" s="48">
        <f>VLOOKUP(C69,Active!C$21:E$968,3,FALSE)</f>
        <v>26430.66647953213</v>
      </c>
      <c r="F69" s="5" t="s">
        <v>42</v>
      </c>
      <c r="G69" s="12" t="str">
        <f t="shared" si="10"/>
        <v>56830.5039</v>
      </c>
      <c r="H69" s="40">
        <f t="shared" si="11"/>
        <v>26431</v>
      </c>
      <c r="I69" s="49" t="s">
        <v>522</v>
      </c>
      <c r="J69" s="50" t="s">
        <v>523</v>
      </c>
      <c r="K69" s="49">
        <v>26431</v>
      </c>
      <c r="L69" s="49" t="s">
        <v>524</v>
      </c>
      <c r="M69" s="50" t="s">
        <v>359</v>
      </c>
      <c r="N69" s="50">
        <v>0</v>
      </c>
      <c r="O69" s="51" t="s">
        <v>300</v>
      </c>
      <c r="P69" s="52" t="s">
        <v>525</v>
      </c>
    </row>
    <row r="70" spans="1:16" ht="12.75" customHeight="1" thickBot="1" x14ac:dyDescent="0.25">
      <c r="A70" s="40" t="str">
        <f t="shared" si="6"/>
        <v> PZ 4.353 </v>
      </c>
      <c r="B70" s="5" t="str">
        <f t="shared" si="7"/>
        <v>I</v>
      </c>
      <c r="C70" s="40">
        <f t="shared" si="8"/>
        <v>14663.16</v>
      </c>
      <c r="D70" s="12" t="str">
        <f t="shared" si="9"/>
        <v>vis</v>
      </c>
      <c r="E70" s="48">
        <f>VLOOKUP(C70,Active!C$21:E$968,3,FALSE)</f>
        <v>-10465.996494027475</v>
      </c>
      <c r="F70" s="5" t="s">
        <v>42</v>
      </c>
      <c r="G70" s="12" t="str">
        <f t="shared" si="10"/>
        <v>14663.16</v>
      </c>
      <c r="H70" s="40">
        <f t="shared" si="11"/>
        <v>-10466</v>
      </c>
      <c r="I70" s="49" t="s">
        <v>102</v>
      </c>
      <c r="J70" s="50" t="s">
        <v>103</v>
      </c>
      <c r="K70" s="49">
        <v>-10466</v>
      </c>
      <c r="L70" s="49" t="s">
        <v>104</v>
      </c>
      <c r="M70" s="50" t="s">
        <v>105</v>
      </c>
      <c r="N70" s="50"/>
      <c r="O70" s="51" t="s">
        <v>106</v>
      </c>
      <c r="P70" s="51" t="s">
        <v>107</v>
      </c>
    </row>
    <row r="71" spans="1:16" ht="12.75" customHeight="1" thickBot="1" x14ac:dyDescent="0.25">
      <c r="A71" s="40" t="str">
        <f t="shared" si="6"/>
        <v> PZ 4.353 </v>
      </c>
      <c r="B71" s="5" t="str">
        <f t="shared" si="7"/>
        <v>II</v>
      </c>
      <c r="C71" s="40">
        <f t="shared" si="8"/>
        <v>16459.189999999999</v>
      </c>
      <c r="D71" s="12" t="str">
        <f t="shared" si="9"/>
        <v>vis</v>
      </c>
      <c r="E71" s="48">
        <f>VLOOKUP(C71,Active!C$21:E$968,3,FALSE)</f>
        <v>-8894.4601469064455</v>
      </c>
      <c r="F71" s="5" t="s">
        <v>42</v>
      </c>
      <c r="G71" s="12" t="str">
        <f t="shared" si="10"/>
        <v>16459.19</v>
      </c>
      <c r="H71" s="40">
        <f t="shared" si="11"/>
        <v>-8894.5</v>
      </c>
      <c r="I71" s="49" t="s">
        <v>108</v>
      </c>
      <c r="J71" s="50" t="s">
        <v>109</v>
      </c>
      <c r="K71" s="49">
        <v>-8894.5</v>
      </c>
      <c r="L71" s="49" t="s">
        <v>110</v>
      </c>
      <c r="M71" s="50" t="s">
        <v>105</v>
      </c>
      <c r="N71" s="50"/>
      <c r="O71" s="51" t="s">
        <v>106</v>
      </c>
      <c r="P71" s="51" t="s">
        <v>107</v>
      </c>
    </row>
    <row r="72" spans="1:16" ht="12.75" customHeight="1" thickBot="1" x14ac:dyDescent="0.25">
      <c r="A72" s="40" t="str">
        <f t="shared" si="6"/>
        <v> PZ 4.353 </v>
      </c>
      <c r="B72" s="5" t="str">
        <f t="shared" si="7"/>
        <v>I</v>
      </c>
      <c r="C72" s="40">
        <f t="shared" si="8"/>
        <v>17793.439999999999</v>
      </c>
      <c r="D72" s="12" t="str">
        <f t="shared" si="9"/>
        <v>vis</v>
      </c>
      <c r="E72" s="48">
        <f>VLOOKUP(C72,Active!C$21:E$968,3,FALSE)</f>
        <v>-7726.9838958715336</v>
      </c>
      <c r="F72" s="5" t="s">
        <v>42</v>
      </c>
      <c r="G72" s="12" t="str">
        <f t="shared" si="10"/>
        <v>17793.44</v>
      </c>
      <c r="H72" s="40">
        <f t="shared" si="11"/>
        <v>-7727</v>
      </c>
      <c r="I72" s="49" t="s">
        <v>111</v>
      </c>
      <c r="J72" s="50" t="s">
        <v>112</v>
      </c>
      <c r="K72" s="49">
        <v>-7727</v>
      </c>
      <c r="L72" s="49" t="s">
        <v>113</v>
      </c>
      <c r="M72" s="50" t="s">
        <v>105</v>
      </c>
      <c r="N72" s="50"/>
      <c r="O72" s="51" t="s">
        <v>106</v>
      </c>
      <c r="P72" s="51" t="s">
        <v>107</v>
      </c>
    </row>
    <row r="73" spans="1:16" ht="12.75" customHeight="1" thickBot="1" x14ac:dyDescent="0.25">
      <c r="A73" s="40" t="str">
        <f t="shared" si="6"/>
        <v> AN 247.358 </v>
      </c>
      <c r="B73" s="5" t="str">
        <f t="shared" si="7"/>
        <v>I</v>
      </c>
      <c r="C73" s="40">
        <f t="shared" si="8"/>
        <v>19876.814999999999</v>
      </c>
      <c r="D73" s="12" t="str">
        <f t="shared" si="9"/>
        <v>vis</v>
      </c>
      <c r="E73" s="48">
        <f>VLOOKUP(C73,Active!C$21:E$968,3,FALSE)</f>
        <v>-5904.0190583224521</v>
      </c>
      <c r="F73" s="5" t="s">
        <v>42</v>
      </c>
      <c r="G73" s="12" t="str">
        <f t="shared" si="10"/>
        <v>19876.815</v>
      </c>
      <c r="H73" s="40">
        <f t="shared" si="11"/>
        <v>-5904</v>
      </c>
      <c r="I73" s="49" t="s">
        <v>114</v>
      </c>
      <c r="J73" s="50" t="s">
        <v>115</v>
      </c>
      <c r="K73" s="49">
        <v>-5904</v>
      </c>
      <c r="L73" s="49" t="s">
        <v>116</v>
      </c>
      <c r="M73" s="50" t="s">
        <v>101</v>
      </c>
      <c r="N73" s="50"/>
      <c r="O73" s="51" t="s">
        <v>117</v>
      </c>
      <c r="P73" s="51" t="s">
        <v>118</v>
      </c>
    </row>
    <row r="74" spans="1:16" ht="12.75" customHeight="1" thickBot="1" x14ac:dyDescent="0.25">
      <c r="A74" s="40" t="str">
        <f t="shared" si="6"/>
        <v> AN 247.358 </v>
      </c>
      <c r="B74" s="5" t="str">
        <f t="shared" si="7"/>
        <v>I</v>
      </c>
      <c r="C74" s="40">
        <f t="shared" si="8"/>
        <v>22771.690999999999</v>
      </c>
      <c r="D74" s="12" t="str">
        <f t="shared" si="9"/>
        <v>vis</v>
      </c>
      <c r="E74" s="48">
        <f>VLOOKUP(C74,Active!C$21:E$968,3,FALSE)</f>
        <v>-3370.9862835868744</v>
      </c>
      <c r="F74" s="5" t="s">
        <v>42</v>
      </c>
      <c r="G74" s="12" t="str">
        <f t="shared" si="10"/>
        <v>22771.691</v>
      </c>
      <c r="H74" s="40">
        <f t="shared" si="11"/>
        <v>-3371</v>
      </c>
      <c r="I74" s="49" t="s">
        <v>119</v>
      </c>
      <c r="J74" s="50" t="s">
        <v>120</v>
      </c>
      <c r="K74" s="49">
        <v>-3371</v>
      </c>
      <c r="L74" s="49" t="s">
        <v>121</v>
      </c>
      <c r="M74" s="50" t="s">
        <v>101</v>
      </c>
      <c r="N74" s="50"/>
      <c r="O74" s="51" t="s">
        <v>117</v>
      </c>
      <c r="P74" s="51" t="s">
        <v>118</v>
      </c>
    </row>
    <row r="75" spans="1:16" ht="12.75" customHeight="1" thickBot="1" x14ac:dyDescent="0.25">
      <c r="A75" s="40" t="str">
        <f t="shared" ref="A75:A106" si="12">P75</f>
        <v> AN 247.358 </v>
      </c>
      <c r="B75" s="5" t="str">
        <f t="shared" ref="B75:B106" si="13">IF(H75=INT(H75),"I","II")</f>
        <v>I</v>
      </c>
      <c r="C75" s="40">
        <f t="shared" ref="C75:C106" si="14">1*G75</f>
        <v>26146.474999999999</v>
      </c>
      <c r="D75" s="12" t="str">
        <f t="shared" ref="D75:D106" si="15">VLOOKUP(F75,I$1:J$5,2,FALSE)</f>
        <v>vis</v>
      </c>
      <c r="E75" s="48">
        <f>VLOOKUP(C75,Active!C$21:E$968,3,FALSE)</f>
        <v>-418.03131085117485</v>
      </c>
      <c r="F75" s="5" t="s">
        <v>42</v>
      </c>
      <c r="G75" s="12" t="str">
        <f t="shared" ref="G75:G106" si="16">MID(I75,3,LEN(I75)-3)</f>
        <v>26146.475</v>
      </c>
      <c r="H75" s="40">
        <f t="shared" ref="H75:H106" si="17">1*K75</f>
        <v>-418</v>
      </c>
      <c r="I75" s="49" t="s">
        <v>122</v>
      </c>
      <c r="J75" s="50" t="s">
        <v>123</v>
      </c>
      <c r="K75" s="49">
        <v>-418</v>
      </c>
      <c r="L75" s="49" t="s">
        <v>124</v>
      </c>
      <c r="M75" s="50" t="s">
        <v>101</v>
      </c>
      <c r="N75" s="50"/>
      <c r="O75" s="51" t="s">
        <v>117</v>
      </c>
      <c r="P75" s="51" t="s">
        <v>118</v>
      </c>
    </row>
    <row r="76" spans="1:16" ht="12.75" customHeight="1" thickBot="1" x14ac:dyDescent="0.25">
      <c r="A76" s="40" t="str">
        <f t="shared" si="12"/>
        <v> PZ 4.353 </v>
      </c>
      <c r="B76" s="5" t="str">
        <f t="shared" si="13"/>
        <v>II</v>
      </c>
      <c r="C76" s="40">
        <f t="shared" si="14"/>
        <v>26557.377</v>
      </c>
      <c r="D76" s="12" t="str">
        <f t="shared" si="15"/>
        <v>vis</v>
      </c>
      <c r="E76" s="48">
        <f>VLOOKUP(C76,Active!C$21:E$968,3,FALSE)</f>
        <v>-58.489750796649886</v>
      </c>
      <c r="F76" s="5" t="s">
        <v>42</v>
      </c>
      <c r="G76" s="12" t="str">
        <f t="shared" si="16"/>
        <v>26557.377</v>
      </c>
      <c r="H76" s="40">
        <f t="shared" si="17"/>
        <v>-58.5</v>
      </c>
      <c r="I76" s="49" t="s">
        <v>125</v>
      </c>
      <c r="J76" s="50" t="s">
        <v>126</v>
      </c>
      <c r="K76" s="49">
        <v>-58.5</v>
      </c>
      <c r="L76" s="49" t="s">
        <v>127</v>
      </c>
      <c r="M76" s="50" t="s">
        <v>128</v>
      </c>
      <c r="N76" s="50"/>
      <c r="O76" s="51" t="s">
        <v>129</v>
      </c>
      <c r="P76" s="51" t="s">
        <v>107</v>
      </c>
    </row>
    <row r="77" spans="1:16" ht="12.75" customHeight="1" thickBot="1" x14ac:dyDescent="0.25">
      <c r="A77" s="40" t="str">
        <f t="shared" si="12"/>
        <v> IODE 4.2.167 </v>
      </c>
      <c r="B77" s="5" t="str">
        <f t="shared" si="13"/>
        <v>I</v>
      </c>
      <c r="C77" s="40">
        <f t="shared" si="14"/>
        <v>26569.376</v>
      </c>
      <c r="D77" s="12" t="str">
        <f t="shared" si="15"/>
        <v>vis</v>
      </c>
      <c r="E77" s="48">
        <f>VLOOKUP(C77,Active!C$21:E$968,3,FALSE)</f>
        <v>-47.990558339338527</v>
      </c>
      <c r="F77" s="5" t="s">
        <v>42</v>
      </c>
      <c r="G77" s="12" t="str">
        <f t="shared" si="16"/>
        <v>26569.376</v>
      </c>
      <c r="H77" s="40">
        <f t="shared" si="17"/>
        <v>-48</v>
      </c>
      <c r="I77" s="49" t="s">
        <v>130</v>
      </c>
      <c r="J77" s="50" t="s">
        <v>131</v>
      </c>
      <c r="K77" s="49">
        <v>-48</v>
      </c>
      <c r="L77" s="49" t="s">
        <v>132</v>
      </c>
      <c r="M77" s="50" t="s">
        <v>128</v>
      </c>
      <c r="N77" s="50"/>
      <c r="O77" s="51" t="s">
        <v>133</v>
      </c>
      <c r="P77" s="51" t="s">
        <v>134</v>
      </c>
    </row>
    <row r="78" spans="1:16" ht="12.75" customHeight="1" thickBot="1" x14ac:dyDescent="0.25">
      <c r="A78" s="40" t="str">
        <f t="shared" si="12"/>
        <v> IODE 4.2.167 </v>
      </c>
      <c r="B78" s="5" t="str">
        <f t="shared" si="13"/>
        <v>I</v>
      </c>
      <c r="C78" s="40">
        <f t="shared" si="14"/>
        <v>26577.347000000002</v>
      </c>
      <c r="D78" s="12" t="str">
        <f t="shared" si="15"/>
        <v>vis</v>
      </c>
      <c r="E78" s="48">
        <f>VLOOKUP(C78,Active!C$21:E$968,3,FALSE)</f>
        <v>-41.015888527083789</v>
      </c>
      <c r="F78" s="5" t="s">
        <v>42</v>
      </c>
      <c r="G78" s="12" t="str">
        <f t="shared" si="16"/>
        <v>26577.347</v>
      </c>
      <c r="H78" s="40">
        <f t="shared" si="17"/>
        <v>-41</v>
      </c>
      <c r="I78" s="49" t="s">
        <v>135</v>
      </c>
      <c r="J78" s="50" t="s">
        <v>136</v>
      </c>
      <c r="K78" s="49">
        <v>-41</v>
      </c>
      <c r="L78" s="49" t="s">
        <v>137</v>
      </c>
      <c r="M78" s="50" t="s">
        <v>128</v>
      </c>
      <c r="N78" s="50"/>
      <c r="O78" s="51" t="s">
        <v>133</v>
      </c>
      <c r="P78" s="51" t="s">
        <v>134</v>
      </c>
    </row>
    <row r="79" spans="1:16" ht="12.75" customHeight="1" thickBot="1" x14ac:dyDescent="0.25">
      <c r="A79" s="40" t="str">
        <f t="shared" si="12"/>
        <v> IODE 4.2.167 </v>
      </c>
      <c r="B79" s="5" t="str">
        <f t="shared" si="13"/>
        <v>II</v>
      </c>
      <c r="C79" s="40">
        <f t="shared" si="14"/>
        <v>26581.381000000001</v>
      </c>
      <c r="D79" s="12" t="str">
        <f t="shared" si="15"/>
        <v>vis</v>
      </c>
      <c r="E79" s="48">
        <f>VLOOKUP(C79,Active!C$21:E$968,3,FALSE)</f>
        <v>-37.486115848294631</v>
      </c>
      <c r="F79" s="5" t="s">
        <v>42</v>
      </c>
      <c r="G79" s="12" t="str">
        <f t="shared" si="16"/>
        <v>26581.381</v>
      </c>
      <c r="H79" s="40">
        <f t="shared" si="17"/>
        <v>-37.5</v>
      </c>
      <c r="I79" s="49" t="s">
        <v>138</v>
      </c>
      <c r="J79" s="50" t="s">
        <v>139</v>
      </c>
      <c r="K79" s="49">
        <v>-37.5</v>
      </c>
      <c r="L79" s="49" t="s">
        <v>121</v>
      </c>
      <c r="M79" s="50" t="s">
        <v>128</v>
      </c>
      <c r="N79" s="50"/>
      <c r="O79" s="51" t="s">
        <v>133</v>
      </c>
      <c r="P79" s="51" t="s">
        <v>134</v>
      </c>
    </row>
    <row r="80" spans="1:16" ht="12.75" customHeight="1" thickBot="1" x14ac:dyDescent="0.25">
      <c r="A80" s="40" t="str">
        <f t="shared" si="12"/>
        <v> IODE 4.2.167 </v>
      </c>
      <c r="B80" s="5" t="str">
        <f t="shared" si="13"/>
        <v>I</v>
      </c>
      <c r="C80" s="40">
        <f t="shared" si="14"/>
        <v>26601.37</v>
      </c>
      <c r="D80" s="12" t="str">
        <f t="shared" si="15"/>
        <v>vis</v>
      </c>
      <c r="E80" s="48">
        <f>VLOOKUP(C80,Active!C$21:E$968,3,FALSE)</f>
        <v>-19.995628471915197</v>
      </c>
      <c r="F80" s="5" t="s">
        <v>42</v>
      </c>
      <c r="G80" s="12" t="str">
        <f t="shared" si="16"/>
        <v>26601.370</v>
      </c>
      <c r="H80" s="40">
        <f t="shared" si="17"/>
        <v>-20</v>
      </c>
      <c r="I80" s="49" t="s">
        <v>140</v>
      </c>
      <c r="J80" s="50" t="s">
        <v>141</v>
      </c>
      <c r="K80" s="49">
        <v>-20</v>
      </c>
      <c r="L80" s="49" t="s">
        <v>142</v>
      </c>
      <c r="M80" s="50" t="s">
        <v>128</v>
      </c>
      <c r="N80" s="50"/>
      <c r="O80" s="51" t="s">
        <v>133</v>
      </c>
      <c r="P80" s="51" t="s">
        <v>134</v>
      </c>
    </row>
    <row r="81" spans="1:16" ht="12.75" customHeight="1" thickBot="1" x14ac:dyDescent="0.25">
      <c r="A81" s="40" t="str">
        <f t="shared" si="12"/>
        <v> AN 247.358 </v>
      </c>
      <c r="B81" s="5" t="str">
        <f t="shared" si="13"/>
        <v>I</v>
      </c>
      <c r="C81" s="40">
        <f t="shared" si="14"/>
        <v>26624.235000000001</v>
      </c>
      <c r="D81" s="12" t="str">
        <f t="shared" si="15"/>
        <v>vis</v>
      </c>
      <c r="E81" s="48">
        <f>VLOOKUP(C81,Active!C$21:E$968,3,FALSE)</f>
        <v>1.1375073083978726E-2</v>
      </c>
      <c r="F81" s="5" t="s">
        <v>42</v>
      </c>
      <c r="G81" s="12" t="str">
        <f t="shared" si="16"/>
        <v>26624.235</v>
      </c>
      <c r="H81" s="40">
        <f t="shared" si="17"/>
        <v>0</v>
      </c>
      <c r="I81" s="49" t="s">
        <v>143</v>
      </c>
      <c r="J81" s="50" t="s">
        <v>144</v>
      </c>
      <c r="K81" s="49">
        <v>0</v>
      </c>
      <c r="L81" s="49" t="s">
        <v>145</v>
      </c>
      <c r="M81" s="50" t="s">
        <v>101</v>
      </c>
      <c r="N81" s="50"/>
      <c r="O81" s="51" t="s">
        <v>117</v>
      </c>
      <c r="P81" s="51" t="s">
        <v>118</v>
      </c>
    </row>
    <row r="82" spans="1:16" ht="12.75" customHeight="1" thickBot="1" x14ac:dyDescent="0.25">
      <c r="A82" s="40" t="str">
        <f t="shared" si="12"/>
        <v> AN 247.358 </v>
      </c>
      <c r="B82" s="5" t="str">
        <f t="shared" si="13"/>
        <v>II</v>
      </c>
      <c r="C82" s="40">
        <f t="shared" si="14"/>
        <v>26830.502</v>
      </c>
      <c r="D82" s="12" t="str">
        <f t="shared" si="15"/>
        <v>vis</v>
      </c>
      <c r="E82" s="48">
        <f>VLOOKUP(C82,Active!C$21:E$968,3,FALSE)</f>
        <v>180.49615968782498</v>
      </c>
      <c r="F82" s="5" t="s">
        <v>42</v>
      </c>
      <c r="G82" s="12" t="str">
        <f t="shared" si="16"/>
        <v>26830.502</v>
      </c>
      <c r="H82" s="40">
        <f t="shared" si="17"/>
        <v>180.5</v>
      </c>
      <c r="I82" s="49" t="s">
        <v>146</v>
      </c>
      <c r="J82" s="50" t="s">
        <v>147</v>
      </c>
      <c r="K82" s="49">
        <v>180.5</v>
      </c>
      <c r="L82" s="49" t="s">
        <v>148</v>
      </c>
      <c r="M82" s="50" t="s">
        <v>101</v>
      </c>
      <c r="N82" s="50"/>
      <c r="O82" s="51" t="s">
        <v>117</v>
      </c>
      <c r="P82" s="51" t="s">
        <v>118</v>
      </c>
    </row>
    <row r="83" spans="1:16" ht="12.75" customHeight="1" thickBot="1" x14ac:dyDescent="0.25">
      <c r="A83" s="40" t="str">
        <f t="shared" si="12"/>
        <v> AN 247.358 </v>
      </c>
      <c r="B83" s="5" t="str">
        <f t="shared" si="13"/>
        <v>I</v>
      </c>
      <c r="C83" s="40">
        <f t="shared" si="14"/>
        <v>26945.361000000001</v>
      </c>
      <c r="D83" s="12" t="str">
        <f t="shared" si="15"/>
        <v>vis</v>
      </c>
      <c r="E83" s="48">
        <f>VLOOKUP(C83,Active!C$21:E$968,3,FALSE)</f>
        <v>280.99843041491471</v>
      </c>
      <c r="F83" s="5" t="s">
        <v>42</v>
      </c>
      <c r="G83" s="12" t="str">
        <f t="shared" si="16"/>
        <v>26945.361</v>
      </c>
      <c r="H83" s="40">
        <f t="shared" si="17"/>
        <v>281</v>
      </c>
      <c r="I83" s="49" t="s">
        <v>149</v>
      </c>
      <c r="J83" s="50" t="s">
        <v>150</v>
      </c>
      <c r="K83" s="49">
        <v>281</v>
      </c>
      <c r="L83" s="49" t="s">
        <v>151</v>
      </c>
      <c r="M83" s="50" t="s">
        <v>101</v>
      </c>
      <c r="N83" s="50"/>
      <c r="O83" s="51" t="s">
        <v>117</v>
      </c>
      <c r="P83" s="51" t="s">
        <v>118</v>
      </c>
    </row>
    <row r="84" spans="1:16" ht="12.75" customHeight="1" thickBot="1" x14ac:dyDescent="0.25">
      <c r="A84" s="40" t="str">
        <f t="shared" si="12"/>
        <v> AN 247.358 </v>
      </c>
      <c r="B84" s="5" t="str">
        <f t="shared" si="13"/>
        <v>I</v>
      </c>
      <c r="C84" s="40">
        <f t="shared" si="14"/>
        <v>26992.238000000001</v>
      </c>
      <c r="D84" s="12" t="str">
        <f t="shared" si="15"/>
        <v>vis</v>
      </c>
      <c r="E84" s="48">
        <f>VLOOKUP(C84,Active!C$21:E$968,3,FALSE)</f>
        <v>322.01606895324267</v>
      </c>
      <c r="F84" s="5" t="s">
        <v>42</v>
      </c>
      <c r="G84" s="12" t="str">
        <f t="shared" si="16"/>
        <v>26992.238</v>
      </c>
      <c r="H84" s="40">
        <f t="shared" si="17"/>
        <v>322</v>
      </c>
      <c r="I84" s="49" t="s">
        <v>152</v>
      </c>
      <c r="J84" s="50" t="s">
        <v>153</v>
      </c>
      <c r="K84" s="49">
        <v>322</v>
      </c>
      <c r="L84" s="49" t="s">
        <v>154</v>
      </c>
      <c r="M84" s="50" t="s">
        <v>101</v>
      </c>
      <c r="N84" s="50"/>
      <c r="O84" s="51" t="s">
        <v>117</v>
      </c>
      <c r="P84" s="51" t="s">
        <v>118</v>
      </c>
    </row>
    <row r="85" spans="1:16" ht="12.75" customHeight="1" thickBot="1" x14ac:dyDescent="0.25">
      <c r="A85" s="40" t="str">
        <f t="shared" si="12"/>
        <v> TTAO 9.36 </v>
      </c>
      <c r="B85" s="5" t="str">
        <f t="shared" si="13"/>
        <v>I</v>
      </c>
      <c r="C85" s="40">
        <f t="shared" si="14"/>
        <v>34425.909</v>
      </c>
      <c r="D85" s="12" t="str">
        <f t="shared" si="15"/>
        <v>vis</v>
      </c>
      <c r="E85" s="48">
        <f>VLOOKUP(C85,Active!C$21:E$968,3,FALSE)</f>
        <v>6826.5199853909044</v>
      </c>
      <c r="F85" s="5" t="s">
        <v>42</v>
      </c>
      <c r="G85" s="12" t="str">
        <f t="shared" si="16"/>
        <v>34425.909</v>
      </c>
      <c r="H85" s="40">
        <f t="shared" si="17"/>
        <v>6827</v>
      </c>
      <c r="I85" s="49" t="s">
        <v>165</v>
      </c>
      <c r="J85" s="50" t="s">
        <v>166</v>
      </c>
      <c r="K85" s="49">
        <v>6827</v>
      </c>
      <c r="L85" s="49" t="s">
        <v>167</v>
      </c>
      <c r="M85" s="50" t="s">
        <v>101</v>
      </c>
      <c r="N85" s="50"/>
      <c r="O85" s="51" t="s">
        <v>168</v>
      </c>
      <c r="P85" s="51" t="s">
        <v>169</v>
      </c>
    </row>
    <row r="86" spans="1:16" ht="12.75" customHeight="1" thickBot="1" x14ac:dyDescent="0.25">
      <c r="A86" s="40" t="str">
        <f t="shared" si="12"/>
        <v> TTAO 9.36 </v>
      </c>
      <c r="B86" s="5" t="str">
        <f t="shared" si="13"/>
        <v>II</v>
      </c>
      <c r="C86" s="40">
        <f t="shared" si="14"/>
        <v>34437.902999999998</v>
      </c>
      <c r="D86" s="12" t="str">
        <f t="shared" si="15"/>
        <v>vis</v>
      </c>
      <c r="E86" s="48">
        <f>VLOOKUP(C86,Active!C$21:E$968,3,FALSE)</f>
        <v>6837.0148028201056</v>
      </c>
      <c r="F86" s="5" t="s">
        <v>42</v>
      </c>
      <c r="G86" s="12" t="str">
        <f t="shared" si="16"/>
        <v>34437.903</v>
      </c>
      <c r="H86" s="40">
        <f t="shared" si="17"/>
        <v>6837.5</v>
      </c>
      <c r="I86" s="49" t="s">
        <v>170</v>
      </c>
      <c r="J86" s="50" t="s">
        <v>171</v>
      </c>
      <c r="K86" s="49">
        <v>6837.5</v>
      </c>
      <c r="L86" s="49" t="s">
        <v>172</v>
      </c>
      <c r="M86" s="50" t="s">
        <v>101</v>
      </c>
      <c r="N86" s="50"/>
      <c r="O86" s="51" t="s">
        <v>168</v>
      </c>
      <c r="P86" s="51" t="s">
        <v>169</v>
      </c>
    </row>
    <row r="87" spans="1:16" ht="12.75" customHeight="1" thickBot="1" x14ac:dyDescent="0.25">
      <c r="A87" s="40" t="str">
        <f t="shared" si="12"/>
        <v> MSAI 37.262 </v>
      </c>
      <c r="B87" s="5" t="str">
        <f t="shared" si="13"/>
        <v>II</v>
      </c>
      <c r="C87" s="40">
        <f t="shared" si="14"/>
        <v>36850.370999999999</v>
      </c>
      <c r="D87" s="12" t="str">
        <f t="shared" si="15"/>
        <v>vis</v>
      </c>
      <c r="E87" s="48">
        <f>VLOOKUP(C87,Active!C$21:E$968,3,FALSE)</f>
        <v>8947.937865500784</v>
      </c>
      <c r="F87" s="5" t="s">
        <v>42</v>
      </c>
      <c r="G87" s="12" t="str">
        <f t="shared" si="16"/>
        <v>36850.371</v>
      </c>
      <c r="H87" s="40">
        <f t="shared" si="17"/>
        <v>8948.5</v>
      </c>
      <c r="I87" s="49" t="s">
        <v>173</v>
      </c>
      <c r="J87" s="50" t="s">
        <v>174</v>
      </c>
      <c r="K87" s="49">
        <v>8948.5</v>
      </c>
      <c r="L87" s="49" t="s">
        <v>175</v>
      </c>
      <c r="M87" s="50" t="s">
        <v>105</v>
      </c>
      <c r="N87" s="50"/>
      <c r="O87" s="51" t="s">
        <v>176</v>
      </c>
      <c r="P87" s="51" t="s">
        <v>177</v>
      </c>
    </row>
    <row r="88" spans="1:16" ht="12.75" customHeight="1" thickBot="1" x14ac:dyDescent="0.25">
      <c r="A88" s="40" t="str">
        <f t="shared" si="12"/>
        <v> MSAI 37.262 </v>
      </c>
      <c r="B88" s="5" t="str">
        <f t="shared" si="13"/>
        <v>II</v>
      </c>
      <c r="C88" s="40">
        <f t="shared" si="14"/>
        <v>37897.35</v>
      </c>
      <c r="D88" s="12" t="str">
        <f t="shared" si="15"/>
        <v>vis</v>
      </c>
      <c r="E88" s="48">
        <f>VLOOKUP(C88,Active!C$21:E$968,3,FALSE)</f>
        <v>9864.0503765236663</v>
      </c>
      <c r="F88" s="5" t="s">
        <v>42</v>
      </c>
      <c r="G88" s="12" t="str">
        <f t="shared" si="16"/>
        <v>37897.350</v>
      </c>
      <c r="H88" s="40">
        <f t="shared" si="17"/>
        <v>9864.5</v>
      </c>
      <c r="I88" s="49" t="s">
        <v>178</v>
      </c>
      <c r="J88" s="50" t="s">
        <v>179</v>
      </c>
      <c r="K88" s="49">
        <v>9864.5</v>
      </c>
      <c r="L88" s="49" t="s">
        <v>180</v>
      </c>
      <c r="M88" s="50" t="s">
        <v>105</v>
      </c>
      <c r="N88" s="50"/>
      <c r="O88" s="51" t="s">
        <v>176</v>
      </c>
      <c r="P88" s="51" t="s">
        <v>177</v>
      </c>
    </row>
    <row r="89" spans="1:16" ht="12.75" customHeight="1" thickBot="1" x14ac:dyDescent="0.25">
      <c r="A89" s="40" t="str">
        <f t="shared" si="12"/>
        <v> MSAI 37.262 </v>
      </c>
      <c r="B89" s="5" t="str">
        <f t="shared" si="13"/>
        <v>II</v>
      </c>
      <c r="C89" s="40">
        <f t="shared" si="14"/>
        <v>37905.362000000001</v>
      </c>
      <c r="D89" s="12" t="str">
        <f t="shared" si="15"/>
        <v>vis</v>
      </c>
      <c r="E89" s="48">
        <f>VLOOKUP(C89,Active!C$21:E$968,3,FALSE)</f>
        <v>9871.0609215664208</v>
      </c>
      <c r="F89" s="5" t="s">
        <v>42</v>
      </c>
      <c r="G89" s="12" t="str">
        <f t="shared" si="16"/>
        <v>37905.362</v>
      </c>
      <c r="H89" s="40">
        <f t="shared" si="17"/>
        <v>9871.5</v>
      </c>
      <c r="I89" s="49" t="s">
        <v>181</v>
      </c>
      <c r="J89" s="50" t="s">
        <v>182</v>
      </c>
      <c r="K89" s="49">
        <v>9871.5</v>
      </c>
      <c r="L89" s="49" t="s">
        <v>183</v>
      </c>
      <c r="M89" s="50" t="s">
        <v>105</v>
      </c>
      <c r="N89" s="50"/>
      <c r="O89" s="51" t="s">
        <v>176</v>
      </c>
      <c r="P89" s="51" t="s">
        <v>177</v>
      </c>
    </row>
    <row r="90" spans="1:16" ht="12.75" customHeight="1" thickBot="1" x14ac:dyDescent="0.25">
      <c r="A90" s="40" t="str">
        <f t="shared" si="12"/>
        <v> MSAI 37.262 </v>
      </c>
      <c r="B90" s="5" t="str">
        <f t="shared" si="13"/>
        <v>II</v>
      </c>
      <c r="C90" s="40">
        <f t="shared" si="14"/>
        <v>38314.404999999999</v>
      </c>
      <c r="D90" s="12" t="str">
        <f t="shared" si="15"/>
        <v>vis</v>
      </c>
      <c r="E90" s="48">
        <f>VLOOKUP(C90,Active!C$21:E$968,3,FALSE)</f>
        <v>10228.975846169809</v>
      </c>
      <c r="F90" s="5" t="s">
        <v>42</v>
      </c>
      <c r="G90" s="12" t="str">
        <f t="shared" si="16"/>
        <v>38314.405</v>
      </c>
      <c r="H90" s="40">
        <f t="shared" si="17"/>
        <v>10229.5</v>
      </c>
      <c r="I90" s="49" t="s">
        <v>184</v>
      </c>
      <c r="J90" s="50" t="s">
        <v>185</v>
      </c>
      <c r="K90" s="49">
        <v>10229.5</v>
      </c>
      <c r="L90" s="49" t="s">
        <v>186</v>
      </c>
      <c r="M90" s="50" t="s">
        <v>105</v>
      </c>
      <c r="N90" s="50"/>
      <c r="O90" s="51" t="s">
        <v>176</v>
      </c>
      <c r="P90" s="51" t="s">
        <v>177</v>
      </c>
    </row>
    <row r="91" spans="1:16" ht="12.75" customHeight="1" thickBot="1" x14ac:dyDescent="0.25">
      <c r="A91" s="40" t="str">
        <f t="shared" si="12"/>
        <v> MSAI 37.262 </v>
      </c>
      <c r="B91" s="5" t="str">
        <f t="shared" si="13"/>
        <v>II</v>
      </c>
      <c r="C91" s="40">
        <f t="shared" si="14"/>
        <v>38322.417999999998</v>
      </c>
      <c r="D91" s="12" t="str">
        <f t="shared" si="15"/>
        <v>vis</v>
      </c>
      <c r="E91" s="48">
        <f>VLOOKUP(C91,Active!C$21:E$968,3,FALSE)</f>
        <v>10235.987266218182</v>
      </c>
      <c r="F91" s="5" t="s">
        <v>42</v>
      </c>
      <c r="G91" s="12" t="str">
        <f t="shared" si="16"/>
        <v>38322.418</v>
      </c>
      <c r="H91" s="40">
        <f t="shared" si="17"/>
        <v>10236.5</v>
      </c>
      <c r="I91" s="49" t="s">
        <v>187</v>
      </c>
      <c r="J91" s="50" t="s">
        <v>188</v>
      </c>
      <c r="K91" s="49">
        <v>10236.5</v>
      </c>
      <c r="L91" s="49" t="s">
        <v>189</v>
      </c>
      <c r="M91" s="50" t="s">
        <v>105</v>
      </c>
      <c r="N91" s="50"/>
      <c r="O91" s="51" t="s">
        <v>176</v>
      </c>
      <c r="P91" s="51" t="s">
        <v>177</v>
      </c>
    </row>
    <row r="92" spans="1:16" ht="12.75" customHeight="1" thickBot="1" x14ac:dyDescent="0.25">
      <c r="A92" s="40" t="str">
        <f t="shared" si="12"/>
        <v> MSAI 37.262 </v>
      </c>
      <c r="B92" s="5" t="str">
        <f t="shared" si="13"/>
        <v>II</v>
      </c>
      <c r="C92" s="40">
        <f t="shared" si="14"/>
        <v>38698.368000000002</v>
      </c>
      <c r="D92" s="12" t="str">
        <f t="shared" si="15"/>
        <v>vis</v>
      </c>
      <c r="E92" s="48">
        <f>VLOOKUP(C92,Active!C$21:E$968,3,FALSE)</f>
        <v>10564.945629775671</v>
      </c>
      <c r="F92" s="5" t="s">
        <v>42</v>
      </c>
      <c r="G92" s="12" t="str">
        <f t="shared" si="16"/>
        <v>38698.368</v>
      </c>
      <c r="H92" s="40">
        <f t="shared" si="17"/>
        <v>10565.5</v>
      </c>
      <c r="I92" s="49" t="s">
        <v>190</v>
      </c>
      <c r="J92" s="50" t="s">
        <v>191</v>
      </c>
      <c r="K92" s="49">
        <v>10565.5</v>
      </c>
      <c r="L92" s="49" t="s">
        <v>192</v>
      </c>
      <c r="M92" s="50" t="s">
        <v>105</v>
      </c>
      <c r="N92" s="50"/>
      <c r="O92" s="51" t="s">
        <v>176</v>
      </c>
      <c r="P92" s="51" t="s">
        <v>177</v>
      </c>
    </row>
    <row r="93" spans="1:16" ht="12.75" customHeight="1" thickBot="1" x14ac:dyDescent="0.25">
      <c r="A93" s="40" t="str">
        <f t="shared" si="12"/>
        <v> MSAI 37.262 </v>
      </c>
      <c r="B93" s="5" t="str">
        <f t="shared" si="13"/>
        <v>II</v>
      </c>
      <c r="C93" s="40">
        <f t="shared" si="14"/>
        <v>38730.396000000001</v>
      </c>
      <c r="D93" s="12" t="str">
        <f t="shared" si="15"/>
        <v>vis</v>
      </c>
      <c r="E93" s="48">
        <f>VLOOKUP(C93,Active!C$21:E$968,3,FALSE)</f>
        <v>10592.97030983424</v>
      </c>
      <c r="F93" s="5" t="s">
        <v>42</v>
      </c>
      <c r="G93" s="12" t="str">
        <f t="shared" si="16"/>
        <v>38730.396</v>
      </c>
      <c r="H93" s="40">
        <f t="shared" si="17"/>
        <v>10593.5</v>
      </c>
      <c r="I93" s="49" t="s">
        <v>193</v>
      </c>
      <c r="J93" s="50" t="s">
        <v>194</v>
      </c>
      <c r="K93" s="49">
        <v>10593.5</v>
      </c>
      <c r="L93" s="49" t="s">
        <v>195</v>
      </c>
      <c r="M93" s="50" t="s">
        <v>105</v>
      </c>
      <c r="N93" s="50"/>
      <c r="O93" s="51" t="s">
        <v>176</v>
      </c>
      <c r="P93" s="51" t="s">
        <v>177</v>
      </c>
    </row>
    <row r="94" spans="1:16" ht="12.75" customHeight="1" thickBot="1" x14ac:dyDescent="0.25">
      <c r="A94" s="40" t="str">
        <f t="shared" si="12"/>
        <v> MSAI 37.262 </v>
      </c>
      <c r="B94" s="5" t="str">
        <f t="shared" si="13"/>
        <v>II</v>
      </c>
      <c r="C94" s="40">
        <f t="shared" si="14"/>
        <v>38736.235999999997</v>
      </c>
      <c r="D94" s="12" t="str">
        <f t="shared" si="15"/>
        <v>vis</v>
      </c>
      <c r="E94" s="48">
        <f>VLOOKUP(C94,Active!C$21:E$968,3,FALSE)</f>
        <v>10598.080342666197</v>
      </c>
      <c r="F94" s="5" t="s">
        <v>42</v>
      </c>
      <c r="G94" s="12" t="str">
        <f t="shared" si="16"/>
        <v>38736.236</v>
      </c>
      <c r="H94" s="40">
        <f t="shared" si="17"/>
        <v>10598.5</v>
      </c>
      <c r="I94" s="49" t="s">
        <v>196</v>
      </c>
      <c r="J94" s="50" t="s">
        <v>197</v>
      </c>
      <c r="K94" s="49">
        <v>10598.5</v>
      </c>
      <c r="L94" s="49" t="s">
        <v>198</v>
      </c>
      <c r="M94" s="50" t="s">
        <v>105</v>
      </c>
      <c r="N94" s="50"/>
      <c r="O94" s="51" t="s">
        <v>176</v>
      </c>
      <c r="P94" s="51" t="s">
        <v>177</v>
      </c>
    </row>
    <row r="95" spans="1:16" ht="12.75" customHeight="1" thickBot="1" x14ac:dyDescent="0.25">
      <c r="A95" s="40" t="str">
        <f t="shared" si="12"/>
        <v> MSAI 37.262 </v>
      </c>
      <c r="B95" s="5" t="str">
        <f t="shared" si="13"/>
        <v>II</v>
      </c>
      <c r="C95" s="40">
        <f t="shared" si="14"/>
        <v>38737.32</v>
      </c>
      <c r="D95" s="12" t="str">
        <f t="shared" si="15"/>
        <v>vis</v>
      </c>
      <c r="E95" s="48">
        <f>VLOOKUP(C95,Active!C$21:E$968,3,FALSE)</f>
        <v>10599.028848760352</v>
      </c>
      <c r="F95" s="5" t="s">
        <v>42</v>
      </c>
      <c r="G95" s="12" t="str">
        <f t="shared" si="16"/>
        <v>38737.320</v>
      </c>
      <c r="H95" s="40">
        <f t="shared" si="17"/>
        <v>10599.5</v>
      </c>
      <c r="I95" s="49" t="s">
        <v>199</v>
      </c>
      <c r="J95" s="50" t="s">
        <v>200</v>
      </c>
      <c r="K95" s="49">
        <v>10599.5</v>
      </c>
      <c r="L95" s="49" t="s">
        <v>201</v>
      </c>
      <c r="M95" s="50" t="s">
        <v>105</v>
      </c>
      <c r="N95" s="50"/>
      <c r="O95" s="51" t="s">
        <v>176</v>
      </c>
      <c r="P95" s="51" t="s">
        <v>177</v>
      </c>
    </row>
    <row r="96" spans="1:16" ht="12.75" customHeight="1" thickBot="1" x14ac:dyDescent="0.25">
      <c r="A96" s="40" t="str">
        <f t="shared" si="12"/>
        <v> AOEB 10 </v>
      </c>
      <c r="B96" s="5" t="str">
        <f t="shared" si="13"/>
        <v>II</v>
      </c>
      <c r="C96" s="40">
        <f t="shared" si="14"/>
        <v>43045.868000000002</v>
      </c>
      <c r="D96" s="12" t="str">
        <f t="shared" si="15"/>
        <v>vis</v>
      </c>
      <c r="E96" s="48">
        <f>VLOOKUP(C96,Active!C$21:E$968,3,FALSE)</f>
        <v>14369.032571034269</v>
      </c>
      <c r="F96" s="5" t="s">
        <v>42</v>
      </c>
      <c r="G96" s="12" t="str">
        <f t="shared" si="16"/>
        <v>43045.868</v>
      </c>
      <c r="H96" s="40">
        <f t="shared" si="17"/>
        <v>14369.5</v>
      </c>
      <c r="I96" s="49" t="s">
        <v>202</v>
      </c>
      <c r="J96" s="50" t="s">
        <v>203</v>
      </c>
      <c r="K96" s="49">
        <v>14369.5</v>
      </c>
      <c r="L96" s="49" t="s">
        <v>204</v>
      </c>
      <c r="M96" s="50" t="s">
        <v>128</v>
      </c>
      <c r="N96" s="50"/>
      <c r="O96" s="51" t="s">
        <v>205</v>
      </c>
      <c r="P96" s="51" t="s">
        <v>206</v>
      </c>
    </row>
    <row r="97" spans="1:16" ht="12.75" customHeight="1" thickBot="1" x14ac:dyDescent="0.25">
      <c r="A97" s="40" t="str">
        <f t="shared" si="12"/>
        <v> AOEB 10 </v>
      </c>
      <c r="B97" s="5" t="str">
        <f t="shared" si="13"/>
        <v>II</v>
      </c>
      <c r="C97" s="40">
        <f t="shared" si="14"/>
        <v>43045.872000000003</v>
      </c>
      <c r="D97" s="12" t="str">
        <f t="shared" si="15"/>
        <v>vis</v>
      </c>
      <c r="E97" s="48">
        <f>VLOOKUP(C97,Active!C$21:E$968,3,FALSE)</f>
        <v>14369.036071056758</v>
      </c>
      <c r="F97" s="5" t="s">
        <v>42</v>
      </c>
      <c r="G97" s="12" t="str">
        <f t="shared" si="16"/>
        <v>43045.872</v>
      </c>
      <c r="H97" s="40">
        <f t="shared" si="17"/>
        <v>14369.5</v>
      </c>
      <c r="I97" s="49" t="s">
        <v>207</v>
      </c>
      <c r="J97" s="50" t="s">
        <v>208</v>
      </c>
      <c r="K97" s="49">
        <v>14369.5</v>
      </c>
      <c r="L97" s="49" t="s">
        <v>209</v>
      </c>
      <c r="M97" s="50" t="s">
        <v>128</v>
      </c>
      <c r="N97" s="50"/>
      <c r="O97" s="51" t="s">
        <v>210</v>
      </c>
      <c r="P97" s="51" t="s">
        <v>206</v>
      </c>
    </row>
    <row r="98" spans="1:16" ht="12.75" customHeight="1" thickBot="1" x14ac:dyDescent="0.25">
      <c r="A98" s="40" t="str">
        <f t="shared" si="12"/>
        <v> AOEB 10 </v>
      </c>
      <c r="B98" s="5" t="str">
        <f t="shared" si="13"/>
        <v>II</v>
      </c>
      <c r="C98" s="40">
        <f t="shared" si="14"/>
        <v>43420.731</v>
      </c>
      <c r="D98" s="12" t="str">
        <f t="shared" si="15"/>
        <v>vis</v>
      </c>
      <c r="E98" s="48">
        <f>VLOOKUP(C98,Active!C$21:E$968,3,FALSE)</f>
        <v>14697.039803480735</v>
      </c>
      <c r="F98" s="5" t="s">
        <v>42</v>
      </c>
      <c r="G98" s="12" t="str">
        <f t="shared" si="16"/>
        <v>43420.731</v>
      </c>
      <c r="H98" s="40">
        <f t="shared" si="17"/>
        <v>14697.5</v>
      </c>
      <c r="I98" s="49" t="s">
        <v>211</v>
      </c>
      <c r="J98" s="50" t="s">
        <v>212</v>
      </c>
      <c r="K98" s="49">
        <v>14697.5</v>
      </c>
      <c r="L98" s="49" t="s">
        <v>213</v>
      </c>
      <c r="M98" s="50" t="s">
        <v>128</v>
      </c>
      <c r="N98" s="50"/>
      <c r="O98" s="51" t="s">
        <v>210</v>
      </c>
      <c r="P98" s="51" t="s">
        <v>206</v>
      </c>
    </row>
    <row r="99" spans="1:16" ht="12.75" customHeight="1" thickBot="1" x14ac:dyDescent="0.25">
      <c r="A99" s="40" t="str">
        <f t="shared" si="12"/>
        <v> AOEB 10 </v>
      </c>
      <c r="B99" s="5" t="str">
        <f t="shared" si="13"/>
        <v>II</v>
      </c>
      <c r="C99" s="40">
        <f t="shared" si="14"/>
        <v>43820.733999999997</v>
      </c>
      <c r="D99" s="12" t="str">
        <f t="shared" si="15"/>
        <v>vis</v>
      </c>
      <c r="E99" s="48">
        <f>VLOOKUP(C99,Active!C$21:E$968,3,FALSE)</f>
        <v>15047.044677262047</v>
      </c>
      <c r="F99" s="5" t="s">
        <v>42</v>
      </c>
      <c r="G99" s="12" t="str">
        <f t="shared" si="16"/>
        <v>43820.734</v>
      </c>
      <c r="H99" s="40">
        <f t="shared" si="17"/>
        <v>15047.5</v>
      </c>
      <c r="I99" s="49" t="s">
        <v>214</v>
      </c>
      <c r="J99" s="50" t="s">
        <v>215</v>
      </c>
      <c r="K99" s="49">
        <v>15047.5</v>
      </c>
      <c r="L99" s="49" t="s">
        <v>216</v>
      </c>
      <c r="M99" s="50" t="s">
        <v>128</v>
      </c>
      <c r="N99" s="50"/>
      <c r="O99" s="51" t="s">
        <v>210</v>
      </c>
      <c r="P99" s="51" t="s">
        <v>206</v>
      </c>
    </row>
    <row r="100" spans="1:16" ht="12.75" customHeight="1" thickBot="1" x14ac:dyDescent="0.25">
      <c r="A100" s="40" t="str">
        <f t="shared" si="12"/>
        <v> VSSC 73 </v>
      </c>
      <c r="B100" s="5" t="str">
        <f t="shared" si="13"/>
        <v>II</v>
      </c>
      <c r="C100" s="40">
        <f t="shared" si="14"/>
        <v>45234.402999999998</v>
      </c>
      <c r="D100" s="12" t="str">
        <f t="shared" si="15"/>
        <v>vis</v>
      </c>
      <c r="E100" s="48">
        <f>VLOOKUP(C100,Active!C$21:E$968,3,FALSE)</f>
        <v>16284.012999783521</v>
      </c>
      <c r="F100" s="5" t="s">
        <v>42</v>
      </c>
      <c r="G100" s="12" t="str">
        <f t="shared" si="16"/>
        <v>45234.403</v>
      </c>
      <c r="H100" s="40">
        <f t="shared" si="17"/>
        <v>16284.5</v>
      </c>
      <c r="I100" s="49" t="s">
        <v>236</v>
      </c>
      <c r="J100" s="50" t="s">
        <v>237</v>
      </c>
      <c r="K100" s="49">
        <v>16284.5</v>
      </c>
      <c r="L100" s="49" t="s">
        <v>238</v>
      </c>
      <c r="M100" s="50" t="s">
        <v>128</v>
      </c>
      <c r="N100" s="50"/>
      <c r="O100" s="51" t="s">
        <v>230</v>
      </c>
      <c r="P100" s="51" t="s">
        <v>239</v>
      </c>
    </row>
    <row r="101" spans="1:16" ht="12.75" customHeight="1" thickBot="1" x14ac:dyDescent="0.25">
      <c r="A101" s="40" t="str">
        <f t="shared" si="12"/>
        <v> VSSC 73 </v>
      </c>
      <c r="B101" s="5" t="str">
        <f t="shared" si="13"/>
        <v>I</v>
      </c>
      <c r="C101" s="40">
        <f t="shared" si="14"/>
        <v>47758.459000000003</v>
      </c>
      <c r="D101" s="12" t="str">
        <f t="shared" si="15"/>
        <v>vis</v>
      </c>
      <c r="E101" s="48">
        <f>VLOOKUP(C101,Active!C$21:E$968,3,FALSE)</f>
        <v>18492.576189802021</v>
      </c>
      <c r="F101" s="5" t="s">
        <v>42</v>
      </c>
      <c r="G101" s="12" t="str">
        <f t="shared" si="16"/>
        <v>47758.459</v>
      </c>
      <c r="H101" s="40">
        <f t="shared" si="17"/>
        <v>18493</v>
      </c>
      <c r="I101" s="49" t="s">
        <v>291</v>
      </c>
      <c r="J101" s="50" t="s">
        <v>292</v>
      </c>
      <c r="K101" s="49">
        <v>18493</v>
      </c>
      <c r="L101" s="49" t="s">
        <v>293</v>
      </c>
      <c r="M101" s="50" t="s">
        <v>128</v>
      </c>
      <c r="N101" s="50"/>
      <c r="O101" s="51" t="s">
        <v>230</v>
      </c>
      <c r="P101" s="51" t="s">
        <v>239</v>
      </c>
    </row>
    <row r="102" spans="1:16" ht="12.75" customHeight="1" thickBot="1" x14ac:dyDescent="0.25">
      <c r="A102" s="40" t="str">
        <f t="shared" si="12"/>
        <v> VSSC 73 </v>
      </c>
      <c r="B102" s="5" t="str">
        <f t="shared" si="13"/>
        <v>II</v>
      </c>
      <c r="C102" s="40">
        <f t="shared" si="14"/>
        <v>47762.440999999999</v>
      </c>
      <c r="D102" s="12" t="str">
        <f t="shared" si="15"/>
        <v>vis</v>
      </c>
      <c r="E102" s="48">
        <f>VLOOKUP(C102,Active!C$21:E$968,3,FALSE)</f>
        <v>18496.060462188467</v>
      </c>
      <c r="F102" s="5" t="s">
        <v>42</v>
      </c>
      <c r="G102" s="12" t="str">
        <f t="shared" si="16"/>
        <v>47762.441</v>
      </c>
      <c r="H102" s="40">
        <f t="shared" si="17"/>
        <v>18496.5</v>
      </c>
      <c r="I102" s="49" t="s">
        <v>294</v>
      </c>
      <c r="J102" s="50" t="s">
        <v>295</v>
      </c>
      <c r="K102" s="49">
        <v>18496.5</v>
      </c>
      <c r="L102" s="49" t="s">
        <v>183</v>
      </c>
      <c r="M102" s="50" t="s">
        <v>128</v>
      </c>
      <c r="N102" s="50"/>
      <c r="O102" s="51" t="s">
        <v>230</v>
      </c>
      <c r="P102" s="51" t="s">
        <v>239</v>
      </c>
    </row>
    <row r="103" spans="1:16" ht="12.75" customHeight="1" thickBot="1" x14ac:dyDescent="0.25">
      <c r="A103" s="40" t="str">
        <f t="shared" si="12"/>
        <v>BAVM 56 </v>
      </c>
      <c r="B103" s="5" t="str">
        <f t="shared" si="13"/>
        <v>II</v>
      </c>
      <c r="C103" s="40">
        <f t="shared" si="14"/>
        <v>47778.469899999996</v>
      </c>
      <c r="D103" s="12" t="str">
        <f t="shared" si="15"/>
        <v>vis</v>
      </c>
      <c r="E103" s="48">
        <f>VLOOKUP(C103,Active!C$21:E$968,3,FALSE)</f>
        <v>18510.085839801515</v>
      </c>
      <c r="F103" s="5" t="s">
        <v>42</v>
      </c>
      <c r="G103" s="12" t="str">
        <f t="shared" si="16"/>
        <v>47778.4699</v>
      </c>
      <c r="H103" s="40">
        <f t="shared" si="17"/>
        <v>18510.5</v>
      </c>
      <c r="I103" s="49" t="s">
        <v>302</v>
      </c>
      <c r="J103" s="50" t="s">
        <v>303</v>
      </c>
      <c r="K103" s="49">
        <v>18510.5</v>
      </c>
      <c r="L103" s="49" t="s">
        <v>304</v>
      </c>
      <c r="M103" s="50" t="s">
        <v>220</v>
      </c>
      <c r="N103" s="50" t="s">
        <v>299</v>
      </c>
      <c r="O103" s="51" t="s">
        <v>300</v>
      </c>
      <c r="P103" s="52" t="s">
        <v>305</v>
      </c>
    </row>
    <row r="104" spans="1:16" ht="12.75" customHeight="1" thickBot="1" x14ac:dyDescent="0.25">
      <c r="A104" s="40" t="str">
        <f t="shared" si="12"/>
        <v>BAVM 56 </v>
      </c>
      <c r="B104" s="5" t="str">
        <f t="shared" si="13"/>
        <v>II</v>
      </c>
      <c r="C104" s="40">
        <f t="shared" si="14"/>
        <v>47849.327400000002</v>
      </c>
      <c r="D104" s="12" t="str">
        <f t="shared" si="15"/>
        <v>vis</v>
      </c>
      <c r="E104" s="48">
        <f>VLOOKUP(C104,Active!C$21:E$968,3,FALSE)</f>
        <v>18572.086550656088</v>
      </c>
      <c r="F104" s="5" t="s">
        <v>42</v>
      </c>
      <c r="G104" s="12" t="str">
        <f t="shared" si="16"/>
        <v>47849.3274</v>
      </c>
      <c r="H104" s="40">
        <f t="shared" si="17"/>
        <v>18572.5</v>
      </c>
      <c r="I104" s="49" t="s">
        <v>306</v>
      </c>
      <c r="J104" s="50" t="s">
        <v>307</v>
      </c>
      <c r="K104" s="49">
        <v>18572.5</v>
      </c>
      <c r="L104" s="49" t="s">
        <v>308</v>
      </c>
      <c r="M104" s="50" t="s">
        <v>220</v>
      </c>
      <c r="N104" s="50" t="s">
        <v>299</v>
      </c>
      <c r="O104" s="51" t="s">
        <v>300</v>
      </c>
      <c r="P104" s="52" t="s">
        <v>305</v>
      </c>
    </row>
    <row r="105" spans="1:16" ht="12.75" customHeight="1" thickBot="1" x14ac:dyDescent="0.25">
      <c r="A105" s="40" t="str">
        <f t="shared" si="12"/>
        <v>BAVM 60 </v>
      </c>
      <c r="B105" s="5" t="str">
        <f t="shared" si="13"/>
        <v>II</v>
      </c>
      <c r="C105" s="40">
        <f t="shared" si="14"/>
        <v>48561.328800000003</v>
      </c>
      <c r="D105" s="12" t="str">
        <f t="shared" si="15"/>
        <v>vis</v>
      </c>
      <c r="E105" s="48">
        <f>VLOOKUP(C105,Active!C$21:E$968,3,FALSE)</f>
        <v>19195.091778464677</v>
      </c>
      <c r="F105" s="5" t="s">
        <v>42</v>
      </c>
      <c r="G105" s="12" t="str">
        <f t="shared" si="16"/>
        <v>48561.3288</v>
      </c>
      <c r="H105" s="40">
        <f t="shared" si="17"/>
        <v>19195.5</v>
      </c>
      <c r="I105" s="49" t="s">
        <v>309</v>
      </c>
      <c r="J105" s="50" t="s">
        <v>310</v>
      </c>
      <c r="K105" s="49">
        <v>19195.5</v>
      </c>
      <c r="L105" s="49" t="s">
        <v>311</v>
      </c>
      <c r="M105" s="50" t="s">
        <v>220</v>
      </c>
      <c r="N105" s="50" t="s">
        <v>40</v>
      </c>
      <c r="O105" s="51" t="s">
        <v>300</v>
      </c>
      <c r="P105" s="52" t="s">
        <v>312</v>
      </c>
    </row>
    <row r="106" spans="1:16" ht="12.75" customHeight="1" thickBot="1" x14ac:dyDescent="0.25">
      <c r="A106" s="40" t="str">
        <f t="shared" si="12"/>
        <v>BAVM 60 </v>
      </c>
      <c r="B106" s="5" t="str">
        <f t="shared" si="13"/>
        <v>II</v>
      </c>
      <c r="C106" s="40">
        <f t="shared" si="14"/>
        <v>48561.3315</v>
      </c>
      <c r="D106" s="12" t="str">
        <f t="shared" si="15"/>
        <v>vis</v>
      </c>
      <c r="E106" s="48">
        <f>VLOOKUP(C106,Active!C$21:E$968,3,FALSE)</f>
        <v>19195.094140979854</v>
      </c>
      <c r="F106" s="5" t="s">
        <v>42</v>
      </c>
      <c r="G106" s="12" t="str">
        <f t="shared" si="16"/>
        <v>48561.3315</v>
      </c>
      <c r="H106" s="40">
        <f t="shared" si="17"/>
        <v>19195.5</v>
      </c>
      <c r="I106" s="49" t="s">
        <v>313</v>
      </c>
      <c r="J106" s="50" t="s">
        <v>314</v>
      </c>
      <c r="K106" s="49">
        <v>19195.5</v>
      </c>
      <c r="L106" s="49" t="s">
        <v>315</v>
      </c>
      <c r="M106" s="50" t="s">
        <v>220</v>
      </c>
      <c r="N106" s="50" t="s">
        <v>299</v>
      </c>
      <c r="O106" s="51" t="s">
        <v>300</v>
      </c>
      <c r="P106" s="52" t="s">
        <v>312</v>
      </c>
    </row>
    <row r="107" spans="1:16" ht="12.75" customHeight="1" thickBot="1" x14ac:dyDescent="0.25">
      <c r="A107" s="40" t="str">
        <f t="shared" ref="A107:A121" si="18">P107</f>
        <v> AOEB 10 </v>
      </c>
      <c r="B107" s="5" t="str">
        <f t="shared" ref="B107:B121" si="19">IF(H107=INT(H107),"I","II")</f>
        <v>II</v>
      </c>
      <c r="C107" s="40">
        <f t="shared" ref="C107:C121" si="20">1*G107</f>
        <v>50304.173000000003</v>
      </c>
      <c r="D107" s="12" t="str">
        <f t="shared" ref="D107:D121" si="21">VLOOKUP(F107,I$1:J$5,2,FALSE)</f>
        <v>CCD</v>
      </c>
      <c r="E107" s="48">
        <f>VLOOKUP(C107,Active!C$21:E$968,3,FALSE)</f>
        <v>20720.090251579866</v>
      </c>
      <c r="F107" s="5" t="str">
        <f>LEFT(M107,1)</f>
        <v>C</v>
      </c>
      <c r="G107" s="12" t="str">
        <f t="shared" ref="G107:G121" si="22">MID(I107,3,LEN(I107)-3)</f>
        <v>50304.173</v>
      </c>
      <c r="H107" s="40">
        <f t="shared" ref="H107:H121" si="23">1*K107</f>
        <v>20720.5</v>
      </c>
      <c r="I107" s="49" t="s">
        <v>356</v>
      </c>
      <c r="J107" s="50" t="s">
        <v>357</v>
      </c>
      <c r="K107" s="49">
        <v>20720.5</v>
      </c>
      <c r="L107" s="49" t="s">
        <v>358</v>
      </c>
      <c r="M107" s="50" t="s">
        <v>359</v>
      </c>
      <c r="N107" s="50" t="s">
        <v>360</v>
      </c>
      <c r="O107" s="51" t="s">
        <v>361</v>
      </c>
      <c r="P107" s="51" t="s">
        <v>206</v>
      </c>
    </row>
    <row r="108" spans="1:16" ht="12.75" customHeight="1" thickBot="1" x14ac:dyDescent="0.25">
      <c r="A108" s="40" t="str">
        <f t="shared" si="18"/>
        <v> AOEB 10 </v>
      </c>
      <c r="B108" s="5" t="str">
        <f t="shared" si="19"/>
        <v>II</v>
      </c>
      <c r="C108" s="40">
        <f t="shared" si="20"/>
        <v>52235.6224</v>
      </c>
      <c r="D108" s="12" t="str">
        <f t="shared" si="21"/>
        <v>vis</v>
      </c>
      <c r="E108" s="48">
        <f>VLOOKUP(C108,Active!C$21:E$968,3,FALSE)</f>
        <v>22410.119335016727</v>
      </c>
      <c r="F108" s="5" t="s">
        <v>42</v>
      </c>
      <c r="G108" s="12" t="str">
        <f t="shared" si="22"/>
        <v>52235.6224</v>
      </c>
      <c r="H108" s="40">
        <f t="shared" si="23"/>
        <v>22410.5</v>
      </c>
      <c r="I108" s="49" t="s">
        <v>387</v>
      </c>
      <c r="J108" s="50" t="s">
        <v>388</v>
      </c>
      <c r="K108" s="49">
        <v>22410.5</v>
      </c>
      <c r="L108" s="49" t="s">
        <v>389</v>
      </c>
      <c r="M108" s="50" t="s">
        <v>359</v>
      </c>
      <c r="N108" s="50" t="s">
        <v>360</v>
      </c>
      <c r="O108" s="51" t="s">
        <v>390</v>
      </c>
      <c r="P108" s="51" t="s">
        <v>206</v>
      </c>
    </row>
    <row r="109" spans="1:16" ht="12.75" customHeight="1" thickBot="1" x14ac:dyDescent="0.25">
      <c r="A109" s="40" t="str">
        <f t="shared" si="18"/>
        <v> AOEB 10 </v>
      </c>
      <c r="B109" s="5" t="str">
        <f t="shared" si="19"/>
        <v>II</v>
      </c>
      <c r="C109" s="40">
        <f t="shared" si="20"/>
        <v>53035.636700000003</v>
      </c>
      <c r="D109" s="12" t="str">
        <f t="shared" si="21"/>
        <v>vis</v>
      </c>
      <c r="E109" s="48">
        <f>VLOOKUP(C109,Active!C$21:E$968,3,FALSE)</f>
        <v>23110.136345126019</v>
      </c>
      <c r="F109" s="5" t="s">
        <v>42</v>
      </c>
      <c r="G109" s="12" t="str">
        <f t="shared" si="22"/>
        <v>53035.6367</v>
      </c>
      <c r="H109" s="40">
        <f t="shared" si="23"/>
        <v>23110.5</v>
      </c>
      <c r="I109" s="49" t="s">
        <v>406</v>
      </c>
      <c r="J109" s="50" t="s">
        <v>407</v>
      </c>
      <c r="K109" s="49" t="s">
        <v>408</v>
      </c>
      <c r="L109" s="49" t="s">
        <v>409</v>
      </c>
      <c r="M109" s="50" t="s">
        <v>359</v>
      </c>
      <c r="N109" s="50" t="s">
        <v>360</v>
      </c>
      <c r="O109" s="51" t="s">
        <v>390</v>
      </c>
      <c r="P109" s="51" t="s">
        <v>206</v>
      </c>
    </row>
    <row r="110" spans="1:16" ht="12.75" customHeight="1" thickBot="1" x14ac:dyDescent="0.25">
      <c r="A110" s="40" t="str">
        <f t="shared" si="18"/>
        <v> AOEB 10 </v>
      </c>
      <c r="B110" s="5" t="str">
        <f t="shared" si="19"/>
        <v>II</v>
      </c>
      <c r="C110" s="40">
        <f t="shared" si="20"/>
        <v>53251.633500000004</v>
      </c>
      <c r="D110" s="12" t="str">
        <f t="shared" si="21"/>
        <v>vis</v>
      </c>
      <c r="E110" s="48">
        <f>VLOOKUP(C110,Active!C$21:E$968,3,FALSE)</f>
        <v>23299.134759440829</v>
      </c>
      <c r="F110" s="5" t="s">
        <v>42</v>
      </c>
      <c r="G110" s="12" t="str">
        <f t="shared" si="22"/>
        <v>53251.6335</v>
      </c>
      <c r="H110" s="40">
        <f t="shared" si="23"/>
        <v>23299.5</v>
      </c>
      <c r="I110" s="49" t="s">
        <v>415</v>
      </c>
      <c r="J110" s="50" t="s">
        <v>416</v>
      </c>
      <c r="K110" s="49" t="s">
        <v>417</v>
      </c>
      <c r="L110" s="49" t="s">
        <v>418</v>
      </c>
      <c r="M110" s="50" t="s">
        <v>359</v>
      </c>
      <c r="N110" s="50" t="s">
        <v>360</v>
      </c>
      <c r="O110" s="51" t="s">
        <v>210</v>
      </c>
      <c r="P110" s="51" t="s">
        <v>206</v>
      </c>
    </row>
    <row r="111" spans="1:16" ht="12.75" customHeight="1" thickBot="1" x14ac:dyDescent="0.25">
      <c r="A111" s="40" t="str">
        <f t="shared" si="18"/>
        <v> AOEB 10 </v>
      </c>
      <c r="B111" s="5" t="str">
        <f t="shared" si="19"/>
        <v>II</v>
      </c>
      <c r="C111" s="40">
        <f t="shared" si="20"/>
        <v>53323.6345</v>
      </c>
      <c r="D111" s="12" t="str">
        <f t="shared" si="21"/>
        <v>vis</v>
      </c>
      <c r="E111" s="48">
        <f>VLOOKUP(C111,Active!C$21:E$968,3,FALSE)</f>
        <v>23362.136039224049</v>
      </c>
      <c r="F111" s="5" t="s">
        <v>42</v>
      </c>
      <c r="G111" s="12" t="str">
        <f t="shared" si="22"/>
        <v>53323.6345</v>
      </c>
      <c r="H111" s="40">
        <f t="shared" si="23"/>
        <v>23362.5</v>
      </c>
      <c r="I111" s="49" t="s">
        <v>423</v>
      </c>
      <c r="J111" s="50" t="s">
        <v>424</v>
      </c>
      <c r="K111" s="49" t="s">
        <v>425</v>
      </c>
      <c r="L111" s="49" t="s">
        <v>426</v>
      </c>
      <c r="M111" s="50" t="s">
        <v>359</v>
      </c>
      <c r="N111" s="50" t="s">
        <v>360</v>
      </c>
      <c r="O111" s="51" t="s">
        <v>390</v>
      </c>
      <c r="P111" s="51" t="s">
        <v>206</v>
      </c>
    </row>
    <row r="112" spans="1:16" ht="12.75" customHeight="1" thickBot="1" x14ac:dyDescent="0.25">
      <c r="A112" s="40" t="str">
        <f t="shared" si="18"/>
        <v> AOEB 10 </v>
      </c>
      <c r="B112" s="5" t="str">
        <f t="shared" si="19"/>
        <v>II</v>
      </c>
      <c r="C112" s="40">
        <f t="shared" si="20"/>
        <v>53603.636200000001</v>
      </c>
      <c r="D112" s="12" t="str">
        <f t="shared" si="21"/>
        <v>vis</v>
      </c>
      <c r="E112" s="48">
        <f>VLOOKUP(C112,Active!C$21:E$968,3,FALSE)</f>
        <v>23607.139100868721</v>
      </c>
      <c r="F112" s="5" t="s">
        <v>42</v>
      </c>
      <c r="G112" s="12" t="str">
        <f t="shared" si="22"/>
        <v>53603.6362</v>
      </c>
      <c r="H112" s="40">
        <f t="shared" si="23"/>
        <v>23607.5</v>
      </c>
      <c r="I112" s="49" t="s">
        <v>427</v>
      </c>
      <c r="J112" s="50" t="s">
        <v>428</v>
      </c>
      <c r="K112" s="49" t="s">
        <v>429</v>
      </c>
      <c r="L112" s="49" t="s">
        <v>430</v>
      </c>
      <c r="M112" s="50" t="s">
        <v>359</v>
      </c>
      <c r="N112" s="50" t="s">
        <v>360</v>
      </c>
      <c r="O112" s="51" t="s">
        <v>210</v>
      </c>
      <c r="P112" s="51" t="s">
        <v>206</v>
      </c>
    </row>
    <row r="113" spans="1:16" ht="12.75" customHeight="1" thickBot="1" x14ac:dyDescent="0.25">
      <c r="A113" s="40" t="str">
        <f t="shared" si="18"/>
        <v> AOEB 12 </v>
      </c>
      <c r="B113" s="5" t="str">
        <f t="shared" si="19"/>
        <v>II</v>
      </c>
      <c r="C113" s="40">
        <f t="shared" si="20"/>
        <v>54284.7808</v>
      </c>
      <c r="D113" s="12" t="str">
        <f t="shared" si="21"/>
        <v>vis</v>
      </c>
      <c r="E113" s="48">
        <f>VLOOKUP(C113,Active!C$21:E$968,3,FALSE)</f>
        <v>24203.144455203124</v>
      </c>
      <c r="F113" s="5" t="s">
        <v>42</v>
      </c>
      <c r="G113" s="12" t="str">
        <f t="shared" si="22"/>
        <v>54284.7808</v>
      </c>
      <c r="H113" s="40">
        <f t="shared" si="23"/>
        <v>24203.5</v>
      </c>
      <c r="I113" s="49" t="s">
        <v>450</v>
      </c>
      <c r="J113" s="50" t="s">
        <v>451</v>
      </c>
      <c r="K113" s="49" t="s">
        <v>452</v>
      </c>
      <c r="L113" s="49" t="s">
        <v>453</v>
      </c>
      <c r="M113" s="50" t="s">
        <v>359</v>
      </c>
      <c r="N113" s="50" t="s">
        <v>360</v>
      </c>
      <c r="O113" s="51" t="s">
        <v>454</v>
      </c>
      <c r="P113" s="51" t="s">
        <v>455</v>
      </c>
    </row>
    <row r="114" spans="1:16" ht="12.75" customHeight="1" thickBot="1" x14ac:dyDescent="0.25">
      <c r="A114" s="40" t="str">
        <f t="shared" si="18"/>
        <v>BAVM 193 </v>
      </c>
      <c r="B114" s="5" t="str">
        <f t="shared" si="19"/>
        <v>I</v>
      </c>
      <c r="C114" s="40">
        <f t="shared" si="20"/>
        <v>54357.349900000001</v>
      </c>
      <c r="D114" s="12" t="str">
        <f t="shared" si="21"/>
        <v>vis</v>
      </c>
      <c r="E114" s="48">
        <f>VLOOKUP(C114,Active!C$21:E$968,3,FALSE)</f>
        <v>24266.642825680156</v>
      </c>
      <c r="F114" s="5" t="s">
        <v>42</v>
      </c>
      <c r="G114" s="12" t="str">
        <f t="shared" si="22"/>
        <v>54357.3499</v>
      </c>
      <c r="H114" s="40">
        <f t="shared" si="23"/>
        <v>24267</v>
      </c>
      <c r="I114" s="49" t="s">
        <v>456</v>
      </c>
      <c r="J114" s="50" t="s">
        <v>457</v>
      </c>
      <c r="K114" s="49" t="s">
        <v>458</v>
      </c>
      <c r="L114" s="49" t="s">
        <v>459</v>
      </c>
      <c r="M114" s="50" t="s">
        <v>359</v>
      </c>
      <c r="N114" s="50" t="s">
        <v>394</v>
      </c>
      <c r="O114" s="51" t="s">
        <v>300</v>
      </c>
      <c r="P114" s="52" t="s">
        <v>460</v>
      </c>
    </row>
    <row r="115" spans="1:16" ht="12.75" customHeight="1" thickBot="1" x14ac:dyDescent="0.25">
      <c r="A115" s="40" t="str">
        <f t="shared" si="18"/>
        <v>OEJV 0094 </v>
      </c>
      <c r="B115" s="5" t="str">
        <f t="shared" si="19"/>
        <v>II</v>
      </c>
      <c r="C115" s="40">
        <f t="shared" si="20"/>
        <v>54706.496599999999</v>
      </c>
      <c r="D115" s="12" t="str">
        <f t="shared" si="21"/>
        <v>vis</v>
      </c>
      <c r="E115" s="48" t="e">
        <f>VLOOKUP(C115,Active!C$21:E$968,3,FALSE)</f>
        <v>#N/A</v>
      </c>
      <c r="F115" s="5" t="s">
        <v>42</v>
      </c>
      <c r="G115" s="12" t="str">
        <f t="shared" si="22"/>
        <v>54706.4966</v>
      </c>
      <c r="H115" s="40">
        <f t="shared" si="23"/>
        <v>24572.5</v>
      </c>
      <c r="I115" s="49" t="s">
        <v>461</v>
      </c>
      <c r="J115" s="50" t="s">
        <v>462</v>
      </c>
      <c r="K115" s="49" t="s">
        <v>463</v>
      </c>
      <c r="L115" s="49" t="s">
        <v>464</v>
      </c>
      <c r="M115" s="50" t="s">
        <v>359</v>
      </c>
      <c r="N115" s="50" t="s">
        <v>76</v>
      </c>
      <c r="O115" s="51" t="s">
        <v>465</v>
      </c>
      <c r="P115" s="52" t="s">
        <v>466</v>
      </c>
    </row>
    <row r="116" spans="1:16" ht="12.75" customHeight="1" thickBot="1" x14ac:dyDescent="0.25">
      <c r="A116" s="40" t="str">
        <f t="shared" si="18"/>
        <v>OEJV 0094 </v>
      </c>
      <c r="B116" s="5" t="str">
        <f t="shared" si="19"/>
        <v>II</v>
      </c>
      <c r="C116" s="40">
        <f t="shared" si="20"/>
        <v>54706.497000000003</v>
      </c>
      <c r="D116" s="12" t="str">
        <f t="shared" si="21"/>
        <v>vis</v>
      </c>
      <c r="E116" s="48" t="e">
        <f>VLOOKUP(C116,Active!C$21:E$968,3,FALSE)</f>
        <v>#N/A</v>
      </c>
      <c r="F116" s="5" t="s">
        <v>42</v>
      </c>
      <c r="G116" s="12" t="str">
        <f t="shared" si="22"/>
        <v>54706.4970</v>
      </c>
      <c r="H116" s="40">
        <f t="shared" si="23"/>
        <v>24572.5</v>
      </c>
      <c r="I116" s="49" t="s">
        <v>467</v>
      </c>
      <c r="J116" s="50" t="s">
        <v>462</v>
      </c>
      <c r="K116" s="49" t="s">
        <v>463</v>
      </c>
      <c r="L116" s="49" t="s">
        <v>468</v>
      </c>
      <c r="M116" s="50" t="s">
        <v>359</v>
      </c>
      <c r="N116" s="50" t="s">
        <v>42</v>
      </c>
      <c r="O116" s="51" t="s">
        <v>465</v>
      </c>
      <c r="P116" s="52" t="s">
        <v>466</v>
      </c>
    </row>
    <row r="117" spans="1:16" ht="12.75" customHeight="1" thickBot="1" x14ac:dyDescent="0.25">
      <c r="A117" s="40" t="str">
        <f t="shared" si="18"/>
        <v>OEJV 0094 </v>
      </c>
      <c r="B117" s="5" t="str">
        <f t="shared" si="19"/>
        <v>II</v>
      </c>
      <c r="C117" s="40">
        <f t="shared" si="20"/>
        <v>54706.497600000002</v>
      </c>
      <c r="D117" s="12" t="str">
        <f t="shared" si="21"/>
        <v>vis</v>
      </c>
      <c r="E117" s="48" t="e">
        <f>VLOOKUP(C117,Active!C$21:E$968,3,FALSE)</f>
        <v>#N/A</v>
      </c>
      <c r="F117" s="5" t="s">
        <v>42</v>
      </c>
      <c r="G117" s="12" t="str">
        <f t="shared" si="22"/>
        <v>54706.4976</v>
      </c>
      <c r="H117" s="40">
        <f t="shared" si="23"/>
        <v>24572.5</v>
      </c>
      <c r="I117" s="49" t="s">
        <v>469</v>
      </c>
      <c r="J117" s="50" t="s">
        <v>470</v>
      </c>
      <c r="K117" s="49" t="s">
        <v>463</v>
      </c>
      <c r="L117" s="49" t="s">
        <v>471</v>
      </c>
      <c r="M117" s="50" t="s">
        <v>359</v>
      </c>
      <c r="N117" s="50" t="s">
        <v>472</v>
      </c>
      <c r="O117" s="51" t="s">
        <v>465</v>
      </c>
      <c r="P117" s="52" t="s">
        <v>466</v>
      </c>
    </row>
    <row r="118" spans="1:16" ht="12.75" customHeight="1" thickBot="1" x14ac:dyDescent="0.25">
      <c r="A118" s="40" t="str">
        <f t="shared" si="18"/>
        <v>BAVM 212 </v>
      </c>
      <c r="B118" s="5" t="str">
        <f t="shared" si="19"/>
        <v>II</v>
      </c>
      <c r="C118" s="40">
        <f t="shared" si="20"/>
        <v>55034.501700000001</v>
      </c>
      <c r="D118" s="12" t="str">
        <f t="shared" si="21"/>
        <v>vis</v>
      </c>
      <c r="E118" s="48">
        <f>VLOOKUP(C118,Active!C$21:E$968,3,FALSE)</f>
        <v>24859.154457567387</v>
      </c>
      <c r="F118" s="5" t="s">
        <v>42</v>
      </c>
      <c r="G118" s="12" t="str">
        <f t="shared" si="22"/>
        <v>55034.5017</v>
      </c>
      <c r="H118" s="40">
        <f t="shared" si="23"/>
        <v>24859.5</v>
      </c>
      <c r="I118" s="49" t="s">
        <v>485</v>
      </c>
      <c r="J118" s="50" t="s">
        <v>486</v>
      </c>
      <c r="K118" s="49" t="s">
        <v>487</v>
      </c>
      <c r="L118" s="49" t="s">
        <v>488</v>
      </c>
      <c r="M118" s="50" t="s">
        <v>359</v>
      </c>
      <c r="N118" s="50">
        <v>0</v>
      </c>
      <c r="O118" s="51" t="s">
        <v>300</v>
      </c>
      <c r="P118" s="52" t="s">
        <v>489</v>
      </c>
    </row>
    <row r="119" spans="1:16" ht="12.75" customHeight="1" thickBot="1" x14ac:dyDescent="0.25">
      <c r="A119" s="40" t="str">
        <f t="shared" si="18"/>
        <v>BAVM 212 </v>
      </c>
      <c r="B119" s="5" t="str">
        <f t="shared" si="19"/>
        <v>II</v>
      </c>
      <c r="C119" s="40">
        <f t="shared" si="20"/>
        <v>55058.501199999999</v>
      </c>
      <c r="D119" s="12" t="str">
        <f t="shared" si="21"/>
        <v>vis</v>
      </c>
      <c r="E119" s="48">
        <f>VLOOKUP(C119,Active!C$21:E$968,3,FALSE)</f>
        <v>24880.154154990443</v>
      </c>
      <c r="F119" s="5" t="s">
        <v>42</v>
      </c>
      <c r="G119" s="12" t="str">
        <f t="shared" si="22"/>
        <v>55058.5012</v>
      </c>
      <c r="H119" s="40">
        <f t="shared" si="23"/>
        <v>24880.5</v>
      </c>
      <c r="I119" s="49" t="s">
        <v>490</v>
      </c>
      <c r="J119" s="50" t="s">
        <v>491</v>
      </c>
      <c r="K119" s="49">
        <v>24880.5</v>
      </c>
      <c r="L119" s="49" t="s">
        <v>492</v>
      </c>
      <c r="M119" s="50" t="s">
        <v>359</v>
      </c>
      <c r="N119" s="50">
        <v>0</v>
      </c>
      <c r="O119" s="51" t="s">
        <v>300</v>
      </c>
      <c r="P119" s="52" t="s">
        <v>489</v>
      </c>
    </row>
    <row r="120" spans="1:16" ht="12.75" customHeight="1" thickBot="1" x14ac:dyDescent="0.25">
      <c r="A120" s="40" t="str">
        <f t="shared" si="18"/>
        <v>BAVM 225 </v>
      </c>
      <c r="B120" s="5" t="str">
        <f t="shared" si="19"/>
        <v>II</v>
      </c>
      <c r="C120" s="40">
        <f t="shared" si="20"/>
        <v>55849.361900000004</v>
      </c>
      <c r="D120" s="12" t="str">
        <f t="shared" si="21"/>
        <v>vis</v>
      </c>
      <c r="E120" s="48">
        <f>VLOOKUP(C120,Active!C$21:E$968,3,FALSE)</f>
        <v>25572.161713639012</v>
      </c>
      <c r="F120" s="5" t="s">
        <v>42</v>
      </c>
      <c r="G120" s="12" t="str">
        <f t="shared" si="22"/>
        <v>55849.3619</v>
      </c>
      <c r="H120" s="40">
        <f t="shared" si="23"/>
        <v>25572.5</v>
      </c>
      <c r="I120" s="49" t="s">
        <v>514</v>
      </c>
      <c r="J120" s="50" t="s">
        <v>515</v>
      </c>
      <c r="K120" s="49">
        <v>25572.5</v>
      </c>
      <c r="L120" s="49" t="s">
        <v>516</v>
      </c>
      <c r="M120" s="50" t="s">
        <v>359</v>
      </c>
      <c r="N120" s="50">
        <v>0</v>
      </c>
      <c r="O120" s="51" t="s">
        <v>300</v>
      </c>
      <c r="P120" s="52" t="s">
        <v>517</v>
      </c>
    </row>
    <row r="121" spans="1:16" ht="12.75" customHeight="1" thickBot="1" x14ac:dyDescent="0.25">
      <c r="A121" s="40" t="str">
        <f t="shared" si="18"/>
        <v>BAVM 241 (=IBVS 6157) </v>
      </c>
      <c r="B121" s="5" t="str">
        <f t="shared" si="19"/>
        <v>I</v>
      </c>
      <c r="C121" s="40">
        <f t="shared" si="20"/>
        <v>57206.516000000003</v>
      </c>
      <c r="D121" s="12" t="str">
        <f t="shared" si="21"/>
        <v>vis</v>
      </c>
      <c r="E121" s="48">
        <f>VLOOKUP(C121,Active!C$21:E$968,3,FALSE)</f>
        <v>26759.67918093874</v>
      </c>
      <c r="F121" s="5" t="s">
        <v>42</v>
      </c>
      <c r="G121" s="12" t="str">
        <f t="shared" si="22"/>
        <v>57206.516</v>
      </c>
      <c r="H121" s="40">
        <f t="shared" si="23"/>
        <v>26760</v>
      </c>
      <c r="I121" s="49" t="s">
        <v>526</v>
      </c>
      <c r="J121" s="50" t="s">
        <v>527</v>
      </c>
      <c r="K121" s="49">
        <v>26760</v>
      </c>
      <c r="L121" s="49" t="s">
        <v>528</v>
      </c>
      <c r="M121" s="50" t="s">
        <v>359</v>
      </c>
      <c r="N121" s="50">
        <v>0</v>
      </c>
      <c r="O121" s="51" t="s">
        <v>300</v>
      </c>
      <c r="P121" s="52" t="s">
        <v>529</v>
      </c>
    </row>
    <row r="122" spans="1:16" x14ac:dyDescent="0.2">
      <c r="B122" s="5"/>
      <c r="F122" s="5"/>
    </row>
    <row r="123" spans="1:16" x14ac:dyDescent="0.2">
      <c r="B123" s="5"/>
      <c r="F123" s="5"/>
    </row>
    <row r="124" spans="1:16" x14ac:dyDescent="0.2">
      <c r="B124" s="5"/>
      <c r="F124" s="5"/>
    </row>
    <row r="125" spans="1:16" x14ac:dyDescent="0.2">
      <c r="B125" s="5"/>
      <c r="F125" s="5"/>
    </row>
    <row r="126" spans="1:16" x14ac:dyDescent="0.2">
      <c r="B126" s="5"/>
      <c r="F126" s="5"/>
    </row>
    <row r="127" spans="1:16" x14ac:dyDescent="0.2">
      <c r="B127" s="5"/>
      <c r="F127" s="5"/>
    </row>
    <row r="128" spans="1:16" x14ac:dyDescent="0.2">
      <c r="B128" s="5"/>
      <c r="F128" s="5"/>
    </row>
    <row r="129" spans="2:6" x14ac:dyDescent="0.2">
      <c r="B129" s="5"/>
      <c r="F129" s="5"/>
    </row>
    <row r="130" spans="2:6" x14ac:dyDescent="0.2">
      <c r="B130" s="5"/>
      <c r="F130" s="5"/>
    </row>
    <row r="131" spans="2:6" x14ac:dyDescent="0.2">
      <c r="B131" s="5"/>
      <c r="F131" s="5"/>
    </row>
    <row r="132" spans="2:6" x14ac:dyDescent="0.2">
      <c r="B132" s="5"/>
      <c r="F132" s="5"/>
    </row>
    <row r="133" spans="2:6" x14ac:dyDescent="0.2">
      <c r="B133" s="5"/>
      <c r="F133" s="5"/>
    </row>
    <row r="134" spans="2:6" x14ac:dyDescent="0.2">
      <c r="B134" s="5"/>
      <c r="F134" s="5"/>
    </row>
    <row r="135" spans="2:6" x14ac:dyDescent="0.2">
      <c r="B135" s="5"/>
      <c r="F135" s="5"/>
    </row>
    <row r="136" spans="2:6" x14ac:dyDescent="0.2">
      <c r="B136" s="5"/>
      <c r="F136" s="5"/>
    </row>
    <row r="137" spans="2:6" x14ac:dyDescent="0.2">
      <c r="B137" s="5"/>
      <c r="F137" s="5"/>
    </row>
    <row r="138" spans="2:6" x14ac:dyDescent="0.2">
      <c r="B138" s="5"/>
      <c r="F138" s="5"/>
    </row>
    <row r="139" spans="2:6" x14ac:dyDescent="0.2">
      <c r="B139" s="5"/>
      <c r="F139" s="5"/>
    </row>
    <row r="140" spans="2:6" x14ac:dyDescent="0.2">
      <c r="B140" s="5"/>
      <c r="F140" s="5"/>
    </row>
    <row r="141" spans="2:6" x14ac:dyDescent="0.2">
      <c r="B141" s="5"/>
      <c r="F141" s="5"/>
    </row>
    <row r="142" spans="2:6" x14ac:dyDescent="0.2">
      <c r="B142" s="5"/>
      <c r="F142" s="5"/>
    </row>
    <row r="143" spans="2:6" x14ac:dyDescent="0.2">
      <c r="B143" s="5"/>
      <c r="F143" s="5"/>
    </row>
    <row r="144" spans="2:6" x14ac:dyDescent="0.2">
      <c r="B144" s="5"/>
      <c r="F144" s="5"/>
    </row>
    <row r="145" spans="2:6" x14ac:dyDescent="0.2">
      <c r="B145" s="5"/>
      <c r="F145" s="5"/>
    </row>
    <row r="146" spans="2:6" x14ac:dyDescent="0.2">
      <c r="B146" s="5"/>
      <c r="F146" s="5"/>
    </row>
    <row r="147" spans="2:6" x14ac:dyDescent="0.2">
      <c r="B147" s="5"/>
      <c r="F147" s="5"/>
    </row>
    <row r="148" spans="2:6" x14ac:dyDescent="0.2">
      <c r="B148" s="5"/>
      <c r="F148" s="5"/>
    </row>
    <row r="149" spans="2:6" x14ac:dyDescent="0.2">
      <c r="B149" s="5"/>
      <c r="F149" s="5"/>
    </row>
    <row r="150" spans="2:6" x14ac:dyDescent="0.2">
      <c r="B150" s="5"/>
      <c r="F150" s="5"/>
    </row>
    <row r="151" spans="2:6" x14ac:dyDescent="0.2">
      <c r="B151" s="5"/>
      <c r="F151" s="5"/>
    </row>
    <row r="152" spans="2:6" x14ac:dyDescent="0.2">
      <c r="B152" s="5"/>
      <c r="F152" s="5"/>
    </row>
    <row r="153" spans="2:6" x14ac:dyDescent="0.2">
      <c r="B153" s="5"/>
      <c r="F153" s="5"/>
    </row>
    <row r="154" spans="2:6" x14ac:dyDescent="0.2">
      <c r="B154" s="5"/>
      <c r="F154" s="5"/>
    </row>
    <row r="155" spans="2:6" x14ac:dyDescent="0.2">
      <c r="B155" s="5"/>
      <c r="F155" s="5"/>
    </row>
    <row r="156" spans="2:6" x14ac:dyDescent="0.2">
      <c r="B156" s="5"/>
      <c r="F156" s="5"/>
    </row>
    <row r="157" spans="2:6" x14ac:dyDescent="0.2">
      <c r="B157" s="5"/>
      <c r="F157" s="5"/>
    </row>
    <row r="158" spans="2:6" x14ac:dyDescent="0.2">
      <c r="B158" s="5"/>
      <c r="F158" s="5"/>
    </row>
    <row r="159" spans="2:6" x14ac:dyDescent="0.2">
      <c r="B159" s="5"/>
      <c r="F159" s="5"/>
    </row>
    <row r="160" spans="2:6" x14ac:dyDescent="0.2">
      <c r="B160" s="5"/>
      <c r="F160" s="5"/>
    </row>
    <row r="161" spans="2:6" x14ac:dyDescent="0.2">
      <c r="B161" s="5"/>
      <c r="F161" s="5"/>
    </row>
    <row r="162" spans="2:6" x14ac:dyDescent="0.2">
      <c r="B162" s="5"/>
      <c r="F162" s="5"/>
    </row>
    <row r="163" spans="2:6" x14ac:dyDescent="0.2">
      <c r="B163" s="5"/>
      <c r="F163" s="5"/>
    </row>
    <row r="164" spans="2:6" x14ac:dyDescent="0.2">
      <c r="B164" s="5"/>
      <c r="F164" s="5"/>
    </row>
    <row r="165" spans="2:6" x14ac:dyDescent="0.2">
      <c r="B165" s="5"/>
      <c r="F165" s="5"/>
    </row>
    <row r="166" spans="2:6" x14ac:dyDescent="0.2">
      <c r="B166" s="5"/>
      <c r="F166" s="5"/>
    </row>
    <row r="167" spans="2:6" x14ac:dyDescent="0.2">
      <c r="B167" s="5"/>
      <c r="F167" s="5"/>
    </row>
    <row r="168" spans="2:6" x14ac:dyDescent="0.2">
      <c r="B168" s="5"/>
      <c r="F168" s="5"/>
    </row>
    <row r="169" spans="2:6" x14ac:dyDescent="0.2">
      <c r="B169" s="5"/>
      <c r="F169" s="5"/>
    </row>
    <row r="170" spans="2:6" x14ac:dyDescent="0.2">
      <c r="B170" s="5"/>
      <c r="F170" s="5"/>
    </row>
    <row r="171" spans="2:6" x14ac:dyDescent="0.2">
      <c r="B171" s="5"/>
      <c r="F171" s="5"/>
    </row>
    <row r="172" spans="2:6" x14ac:dyDescent="0.2">
      <c r="B172" s="5"/>
      <c r="F172" s="5"/>
    </row>
    <row r="173" spans="2:6" x14ac:dyDescent="0.2">
      <c r="B173" s="5"/>
      <c r="F173" s="5"/>
    </row>
    <row r="174" spans="2:6" x14ac:dyDescent="0.2">
      <c r="B174" s="5"/>
      <c r="F174" s="5"/>
    </row>
    <row r="175" spans="2:6" x14ac:dyDescent="0.2">
      <c r="B175" s="5"/>
      <c r="F175" s="5"/>
    </row>
    <row r="176" spans="2:6" x14ac:dyDescent="0.2">
      <c r="B176" s="5"/>
      <c r="F176" s="5"/>
    </row>
    <row r="177" spans="2:6" x14ac:dyDescent="0.2">
      <c r="B177" s="5"/>
      <c r="F177" s="5"/>
    </row>
    <row r="178" spans="2:6" x14ac:dyDescent="0.2">
      <c r="B178" s="5"/>
      <c r="F178" s="5"/>
    </row>
    <row r="179" spans="2:6" x14ac:dyDescent="0.2">
      <c r="B179" s="5"/>
      <c r="F179" s="5"/>
    </row>
    <row r="180" spans="2:6" x14ac:dyDescent="0.2">
      <c r="B180" s="5"/>
      <c r="F180" s="5"/>
    </row>
    <row r="181" spans="2:6" x14ac:dyDescent="0.2">
      <c r="B181" s="5"/>
      <c r="F181" s="5"/>
    </row>
    <row r="182" spans="2:6" x14ac:dyDescent="0.2">
      <c r="B182" s="5"/>
      <c r="F182" s="5"/>
    </row>
    <row r="183" spans="2:6" x14ac:dyDescent="0.2">
      <c r="B183" s="5"/>
      <c r="F183" s="5"/>
    </row>
    <row r="184" spans="2:6" x14ac:dyDescent="0.2">
      <c r="B184" s="5"/>
      <c r="F184" s="5"/>
    </row>
    <row r="185" spans="2:6" x14ac:dyDescent="0.2">
      <c r="B185" s="5"/>
      <c r="F185" s="5"/>
    </row>
    <row r="186" spans="2:6" x14ac:dyDescent="0.2">
      <c r="B186" s="5"/>
      <c r="F186" s="5"/>
    </row>
    <row r="187" spans="2:6" x14ac:dyDescent="0.2">
      <c r="B187" s="5"/>
      <c r="F187" s="5"/>
    </row>
    <row r="188" spans="2:6" x14ac:dyDescent="0.2">
      <c r="B188" s="5"/>
      <c r="F188" s="5"/>
    </row>
    <row r="189" spans="2:6" x14ac:dyDescent="0.2">
      <c r="B189" s="5"/>
      <c r="F189" s="5"/>
    </row>
    <row r="190" spans="2:6" x14ac:dyDescent="0.2">
      <c r="B190" s="5"/>
      <c r="F190" s="5"/>
    </row>
    <row r="191" spans="2:6" x14ac:dyDescent="0.2">
      <c r="B191" s="5"/>
      <c r="F191" s="5"/>
    </row>
    <row r="192" spans="2:6" x14ac:dyDescent="0.2">
      <c r="B192" s="5"/>
      <c r="F192" s="5"/>
    </row>
    <row r="193" spans="2:6" x14ac:dyDescent="0.2">
      <c r="B193" s="5"/>
      <c r="F193" s="5"/>
    </row>
    <row r="194" spans="2:6" x14ac:dyDescent="0.2">
      <c r="B194" s="5"/>
      <c r="F194" s="5"/>
    </row>
    <row r="195" spans="2:6" x14ac:dyDescent="0.2">
      <c r="B195" s="5"/>
      <c r="F195" s="5"/>
    </row>
    <row r="196" spans="2:6" x14ac:dyDescent="0.2">
      <c r="B196" s="5"/>
      <c r="F196" s="5"/>
    </row>
    <row r="197" spans="2:6" x14ac:dyDescent="0.2">
      <c r="B197" s="5"/>
      <c r="F197" s="5"/>
    </row>
    <row r="198" spans="2:6" x14ac:dyDescent="0.2">
      <c r="B198" s="5"/>
      <c r="F198" s="5"/>
    </row>
    <row r="199" spans="2:6" x14ac:dyDescent="0.2">
      <c r="B199" s="5"/>
      <c r="F199" s="5"/>
    </row>
    <row r="200" spans="2:6" x14ac:dyDescent="0.2">
      <c r="B200" s="5"/>
      <c r="F200" s="5"/>
    </row>
    <row r="201" spans="2:6" x14ac:dyDescent="0.2">
      <c r="B201" s="5"/>
      <c r="F201" s="5"/>
    </row>
    <row r="202" spans="2:6" x14ac:dyDescent="0.2">
      <c r="B202" s="5"/>
      <c r="F202" s="5"/>
    </row>
    <row r="203" spans="2:6" x14ac:dyDescent="0.2">
      <c r="B203" s="5"/>
      <c r="F203" s="5"/>
    </row>
    <row r="204" spans="2:6" x14ac:dyDescent="0.2">
      <c r="B204" s="5"/>
      <c r="F204" s="5"/>
    </row>
    <row r="205" spans="2:6" x14ac:dyDescent="0.2">
      <c r="B205" s="5"/>
      <c r="F205" s="5"/>
    </row>
    <row r="206" spans="2:6" x14ac:dyDescent="0.2">
      <c r="B206" s="5"/>
      <c r="F206" s="5"/>
    </row>
    <row r="207" spans="2:6" x14ac:dyDescent="0.2">
      <c r="B207" s="5"/>
      <c r="F207" s="5"/>
    </row>
    <row r="208" spans="2:6" x14ac:dyDescent="0.2">
      <c r="B208" s="5"/>
      <c r="F208" s="5"/>
    </row>
    <row r="209" spans="2:6" x14ac:dyDescent="0.2">
      <c r="B209" s="5"/>
      <c r="F209" s="5"/>
    </row>
    <row r="210" spans="2:6" x14ac:dyDescent="0.2">
      <c r="B210" s="5"/>
      <c r="F210" s="5"/>
    </row>
    <row r="211" spans="2:6" x14ac:dyDescent="0.2">
      <c r="B211" s="5"/>
      <c r="F211" s="5"/>
    </row>
    <row r="212" spans="2:6" x14ac:dyDescent="0.2">
      <c r="B212" s="5"/>
      <c r="F212" s="5"/>
    </row>
    <row r="213" spans="2:6" x14ac:dyDescent="0.2">
      <c r="B213" s="5"/>
      <c r="F213" s="5"/>
    </row>
    <row r="214" spans="2:6" x14ac:dyDescent="0.2">
      <c r="B214" s="5"/>
      <c r="F214" s="5"/>
    </row>
    <row r="215" spans="2:6" x14ac:dyDescent="0.2">
      <c r="B215" s="5"/>
      <c r="F215" s="5"/>
    </row>
    <row r="216" spans="2:6" x14ac:dyDescent="0.2">
      <c r="B216" s="5"/>
      <c r="F216" s="5"/>
    </row>
    <row r="217" spans="2:6" x14ac:dyDescent="0.2">
      <c r="B217" s="5"/>
      <c r="F217" s="5"/>
    </row>
    <row r="218" spans="2:6" x14ac:dyDescent="0.2">
      <c r="B218" s="5"/>
      <c r="F218" s="5"/>
    </row>
    <row r="219" spans="2:6" x14ac:dyDescent="0.2">
      <c r="B219" s="5"/>
      <c r="F219" s="5"/>
    </row>
    <row r="220" spans="2:6" x14ac:dyDescent="0.2">
      <c r="B220" s="5"/>
      <c r="F220" s="5"/>
    </row>
    <row r="221" spans="2:6" x14ac:dyDescent="0.2">
      <c r="B221" s="5"/>
      <c r="F221" s="5"/>
    </row>
    <row r="222" spans="2:6" x14ac:dyDescent="0.2">
      <c r="B222" s="5"/>
      <c r="F222" s="5"/>
    </row>
    <row r="223" spans="2:6" x14ac:dyDescent="0.2">
      <c r="B223" s="5"/>
      <c r="F223" s="5"/>
    </row>
    <row r="224" spans="2:6" x14ac:dyDescent="0.2">
      <c r="B224" s="5"/>
      <c r="F224" s="5"/>
    </row>
    <row r="225" spans="2:6" x14ac:dyDescent="0.2">
      <c r="B225" s="5"/>
      <c r="F225" s="5"/>
    </row>
    <row r="226" spans="2:6" x14ac:dyDescent="0.2">
      <c r="B226" s="5"/>
      <c r="F226" s="5"/>
    </row>
    <row r="227" spans="2:6" x14ac:dyDescent="0.2">
      <c r="B227" s="5"/>
      <c r="F227" s="5"/>
    </row>
    <row r="228" spans="2:6" x14ac:dyDescent="0.2">
      <c r="B228" s="5"/>
      <c r="F228" s="5"/>
    </row>
    <row r="229" spans="2:6" x14ac:dyDescent="0.2">
      <c r="B229" s="5"/>
      <c r="F229" s="5"/>
    </row>
    <row r="230" spans="2:6" x14ac:dyDescent="0.2">
      <c r="B230" s="5"/>
      <c r="F230" s="5"/>
    </row>
    <row r="231" spans="2:6" x14ac:dyDescent="0.2">
      <c r="B231" s="5"/>
      <c r="F231" s="5"/>
    </row>
    <row r="232" spans="2:6" x14ac:dyDescent="0.2">
      <c r="B232" s="5"/>
      <c r="F232" s="5"/>
    </row>
    <row r="233" spans="2:6" x14ac:dyDescent="0.2">
      <c r="B233" s="5"/>
      <c r="F233" s="5"/>
    </row>
    <row r="234" spans="2:6" x14ac:dyDescent="0.2">
      <c r="B234" s="5"/>
      <c r="F234" s="5"/>
    </row>
    <row r="235" spans="2:6" x14ac:dyDescent="0.2">
      <c r="B235" s="5"/>
      <c r="F235" s="5"/>
    </row>
    <row r="236" spans="2:6" x14ac:dyDescent="0.2">
      <c r="B236" s="5"/>
      <c r="F236" s="5"/>
    </row>
    <row r="237" spans="2:6" x14ac:dyDescent="0.2">
      <c r="B237" s="5"/>
      <c r="F237" s="5"/>
    </row>
    <row r="238" spans="2:6" x14ac:dyDescent="0.2">
      <c r="B238" s="5"/>
      <c r="F238" s="5"/>
    </row>
    <row r="239" spans="2:6" x14ac:dyDescent="0.2">
      <c r="B239" s="5"/>
      <c r="F239" s="5"/>
    </row>
    <row r="240" spans="2:6" x14ac:dyDescent="0.2">
      <c r="B240" s="5"/>
      <c r="F240" s="5"/>
    </row>
    <row r="241" spans="2:6" x14ac:dyDescent="0.2">
      <c r="B241" s="5"/>
      <c r="F241" s="5"/>
    </row>
    <row r="242" spans="2:6" x14ac:dyDescent="0.2">
      <c r="B242" s="5"/>
      <c r="F242" s="5"/>
    </row>
    <row r="243" spans="2:6" x14ac:dyDescent="0.2">
      <c r="B243" s="5"/>
      <c r="F243" s="5"/>
    </row>
    <row r="244" spans="2:6" x14ac:dyDescent="0.2">
      <c r="B244" s="5"/>
      <c r="F244" s="5"/>
    </row>
    <row r="245" spans="2:6" x14ac:dyDescent="0.2">
      <c r="B245" s="5"/>
      <c r="F245" s="5"/>
    </row>
    <row r="246" spans="2:6" x14ac:dyDescent="0.2">
      <c r="B246" s="5"/>
      <c r="F246" s="5"/>
    </row>
    <row r="247" spans="2:6" x14ac:dyDescent="0.2">
      <c r="B247" s="5"/>
      <c r="F247" s="5"/>
    </row>
    <row r="248" spans="2:6" x14ac:dyDescent="0.2">
      <c r="B248" s="5"/>
      <c r="F248" s="5"/>
    </row>
    <row r="249" spans="2:6" x14ac:dyDescent="0.2">
      <c r="B249" s="5"/>
      <c r="F249" s="5"/>
    </row>
    <row r="250" spans="2:6" x14ac:dyDescent="0.2">
      <c r="B250" s="5"/>
      <c r="F250" s="5"/>
    </row>
    <row r="251" spans="2:6" x14ac:dyDescent="0.2">
      <c r="B251" s="5"/>
      <c r="F251" s="5"/>
    </row>
    <row r="252" spans="2:6" x14ac:dyDescent="0.2">
      <c r="B252" s="5"/>
      <c r="F252" s="5"/>
    </row>
    <row r="253" spans="2:6" x14ac:dyDescent="0.2">
      <c r="B253" s="5"/>
      <c r="F253" s="5"/>
    </row>
    <row r="254" spans="2:6" x14ac:dyDescent="0.2">
      <c r="B254" s="5"/>
      <c r="F254" s="5"/>
    </row>
    <row r="255" spans="2:6" x14ac:dyDescent="0.2">
      <c r="B255" s="5"/>
      <c r="F255" s="5"/>
    </row>
    <row r="256" spans="2:6" x14ac:dyDescent="0.2">
      <c r="B256" s="5"/>
      <c r="F256" s="5"/>
    </row>
    <row r="257" spans="2:6" x14ac:dyDescent="0.2">
      <c r="B257" s="5"/>
      <c r="F257" s="5"/>
    </row>
    <row r="258" spans="2:6" x14ac:dyDescent="0.2">
      <c r="B258" s="5"/>
      <c r="F258" s="5"/>
    </row>
    <row r="259" spans="2:6" x14ac:dyDescent="0.2">
      <c r="B259" s="5"/>
      <c r="F259" s="5"/>
    </row>
    <row r="260" spans="2:6" x14ac:dyDescent="0.2">
      <c r="B260" s="5"/>
      <c r="F260" s="5"/>
    </row>
    <row r="261" spans="2:6" x14ac:dyDescent="0.2">
      <c r="B261" s="5"/>
      <c r="F261" s="5"/>
    </row>
    <row r="262" spans="2:6" x14ac:dyDescent="0.2">
      <c r="B262" s="5"/>
      <c r="F262" s="5"/>
    </row>
    <row r="263" spans="2:6" x14ac:dyDescent="0.2">
      <c r="B263" s="5"/>
      <c r="F263" s="5"/>
    </row>
    <row r="264" spans="2:6" x14ac:dyDescent="0.2">
      <c r="B264" s="5"/>
      <c r="F264" s="5"/>
    </row>
    <row r="265" spans="2:6" x14ac:dyDescent="0.2">
      <c r="B265" s="5"/>
      <c r="F265" s="5"/>
    </row>
    <row r="266" spans="2:6" x14ac:dyDescent="0.2">
      <c r="B266" s="5"/>
      <c r="F266" s="5"/>
    </row>
    <row r="267" spans="2:6" x14ac:dyDescent="0.2">
      <c r="B267" s="5"/>
      <c r="F267" s="5"/>
    </row>
    <row r="268" spans="2:6" x14ac:dyDescent="0.2">
      <c r="B268" s="5"/>
      <c r="F268" s="5"/>
    </row>
    <row r="269" spans="2:6" x14ac:dyDescent="0.2">
      <c r="B269" s="5"/>
      <c r="F269" s="5"/>
    </row>
    <row r="270" spans="2:6" x14ac:dyDescent="0.2">
      <c r="B270" s="5"/>
      <c r="F270" s="5"/>
    </row>
    <row r="271" spans="2:6" x14ac:dyDescent="0.2">
      <c r="B271" s="5"/>
      <c r="F271" s="5"/>
    </row>
    <row r="272" spans="2:6" x14ac:dyDescent="0.2">
      <c r="B272" s="5"/>
      <c r="F272" s="5"/>
    </row>
    <row r="273" spans="2:6" x14ac:dyDescent="0.2">
      <c r="B273" s="5"/>
      <c r="F273" s="5"/>
    </row>
    <row r="274" spans="2:6" x14ac:dyDescent="0.2">
      <c r="B274" s="5"/>
      <c r="F274" s="5"/>
    </row>
    <row r="275" spans="2:6" x14ac:dyDescent="0.2">
      <c r="B275" s="5"/>
      <c r="F275" s="5"/>
    </row>
    <row r="276" spans="2:6" x14ac:dyDescent="0.2">
      <c r="B276" s="5"/>
      <c r="F276" s="5"/>
    </row>
    <row r="277" spans="2:6" x14ac:dyDescent="0.2">
      <c r="B277" s="5"/>
      <c r="F277" s="5"/>
    </row>
    <row r="278" spans="2:6" x14ac:dyDescent="0.2">
      <c r="B278" s="5"/>
      <c r="F278" s="5"/>
    </row>
    <row r="279" spans="2:6" x14ac:dyDescent="0.2">
      <c r="B279" s="5"/>
      <c r="F279" s="5"/>
    </row>
    <row r="280" spans="2:6" x14ac:dyDescent="0.2">
      <c r="B280" s="5"/>
      <c r="F280" s="5"/>
    </row>
    <row r="281" spans="2:6" x14ac:dyDescent="0.2">
      <c r="B281" s="5"/>
      <c r="F281" s="5"/>
    </row>
    <row r="282" spans="2:6" x14ac:dyDescent="0.2">
      <c r="B282" s="5"/>
      <c r="F282" s="5"/>
    </row>
    <row r="283" spans="2:6" x14ac:dyDescent="0.2">
      <c r="B283" s="5"/>
      <c r="F283" s="5"/>
    </row>
    <row r="284" spans="2:6" x14ac:dyDescent="0.2">
      <c r="B284" s="5"/>
      <c r="F284" s="5"/>
    </row>
    <row r="285" spans="2:6" x14ac:dyDescent="0.2">
      <c r="B285" s="5"/>
      <c r="F285" s="5"/>
    </row>
    <row r="286" spans="2:6" x14ac:dyDescent="0.2">
      <c r="B286" s="5"/>
      <c r="F286" s="5"/>
    </row>
    <row r="287" spans="2:6" x14ac:dyDescent="0.2">
      <c r="B287" s="5"/>
      <c r="F287" s="5"/>
    </row>
    <row r="288" spans="2:6" x14ac:dyDescent="0.2">
      <c r="B288" s="5"/>
      <c r="F288" s="5"/>
    </row>
    <row r="289" spans="2:6" x14ac:dyDescent="0.2">
      <c r="B289" s="5"/>
      <c r="F289" s="5"/>
    </row>
    <row r="290" spans="2:6" x14ac:dyDescent="0.2">
      <c r="B290" s="5"/>
      <c r="F290" s="5"/>
    </row>
    <row r="291" spans="2:6" x14ac:dyDescent="0.2">
      <c r="B291" s="5"/>
      <c r="F291" s="5"/>
    </row>
    <row r="292" spans="2:6" x14ac:dyDescent="0.2">
      <c r="B292" s="5"/>
      <c r="F292" s="5"/>
    </row>
    <row r="293" spans="2:6" x14ac:dyDescent="0.2">
      <c r="B293" s="5"/>
      <c r="F293" s="5"/>
    </row>
    <row r="294" spans="2:6" x14ac:dyDescent="0.2">
      <c r="B294" s="5"/>
      <c r="F294" s="5"/>
    </row>
    <row r="295" spans="2:6" x14ac:dyDescent="0.2">
      <c r="B295" s="5"/>
      <c r="F295" s="5"/>
    </row>
    <row r="296" spans="2:6" x14ac:dyDescent="0.2">
      <c r="B296" s="5"/>
      <c r="F296" s="5"/>
    </row>
    <row r="297" spans="2:6" x14ac:dyDescent="0.2">
      <c r="B297" s="5"/>
      <c r="F297" s="5"/>
    </row>
    <row r="298" spans="2:6" x14ac:dyDescent="0.2">
      <c r="B298" s="5"/>
      <c r="F298" s="5"/>
    </row>
    <row r="299" spans="2:6" x14ac:dyDescent="0.2">
      <c r="B299" s="5"/>
      <c r="F299" s="5"/>
    </row>
    <row r="300" spans="2:6" x14ac:dyDescent="0.2">
      <c r="B300" s="5"/>
      <c r="F300" s="5"/>
    </row>
    <row r="301" spans="2:6" x14ac:dyDescent="0.2">
      <c r="B301" s="5"/>
      <c r="F301" s="5"/>
    </row>
    <row r="302" spans="2:6" x14ac:dyDescent="0.2">
      <c r="B302" s="5"/>
      <c r="F302" s="5"/>
    </row>
    <row r="303" spans="2:6" x14ac:dyDescent="0.2">
      <c r="B303" s="5"/>
      <c r="F303" s="5"/>
    </row>
    <row r="304" spans="2:6" x14ac:dyDescent="0.2">
      <c r="B304" s="5"/>
      <c r="F304" s="5"/>
    </row>
    <row r="305" spans="2:6" x14ac:dyDescent="0.2">
      <c r="B305" s="5"/>
      <c r="F305" s="5"/>
    </row>
    <row r="306" spans="2:6" x14ac:dyDescent="0.2">
      <c r="B306" s="5"/>
      <c r="F306" s="5"/>
    </row>
    <row r="307" spans="2:6" x14ac:dyDescent="0.2">
      <c r="B307" s="5"/>
      <c r="F307" s="5"/>
    </row>
    <row r="308" spans="2:6" x14ac:dyDescent="0.2">
      <c r="B308" s="5"/>
      <c r="F308" s="5"/>
    </row>
    <row r="309" spans="2:6" x14ac:dyDescent="0.2">
      <c r="B309" s="5"/>
      <c r="F309" s="5"/>
    </row>
    <row r="310" spans="2:6" x14ac:dyDescent="0.2">
      <c r="B310" s="5"/>
      <c r="F310" s="5"/>
    </row>
    <row r="311" spans="2:6" x14ac:dyDescent="0.2">
      <c r="B311" s="5"/>
      <c r="F311" s="5"/>
    </row>
    <row r="312" spans="2:6" x14ac:dyDescent="0.2">
      <c r="B312" s="5"/>
      <c r="F312" s="5"/>
    </row>
    <row r="313" spans="2:6" x14ac:dyDescent="0.2">
      <c r="B313" s="5"/>
      <c r="F313" s="5"/>
    </row>
    <row r="314" spans="2:6" x14ac:dyDescent="0.2">
      <c r="B314" s="5"/>
      <c r="F314" s="5"/>
    </row>
    <row r="315" spans="2:6" x14ac:dyDescent="0.2">
      <c r="B315" s="5"/>
      <c r="F315" s="5"/>
    </row>
    <row r="316" spans="2:6" x14ac:dyDescent="0.2">
      <c r="B316" s="5"/>
      <c r="F316" s="5"/>
    </row>
    <row r="317" spans="2:6" x14ac:dyDescent="0.2">
      <c r="B317" s="5"/>
      <c r="F317" s="5"/>
    </row>
    <row r="318" spans="2:6" x14ac:dyDescent="0.2">
      <c r="B318" s="5"/>
      <c r="F318" s="5"/>
    </row>
    <row r="319" spans="2:6" x14ac:dyDescent="0.2">
      <c r="B319" s="5"/>
      <c r="F319" s="5"/>
    </row>
    <row r="320" spans="2:6" x14ac:dyDescent="0.2">
      <c r="B320" s="5"/>
      <c r="F320" s="5"/>
    </row>
    <row r="321" spans="2:6" x14ac:dyDescent="0.2">
      <c r="B321" s="5"/>
      <c r="F321" s="5"/>
    </row>
    <row r="322" spans="2:6" x14ac:dyDescent="0.2">
      <c r="B322" s="5"/>
      <c r="F322" s="5"/>
    </row>
    <row r="323" spans="2:6" x14ac:dyDescent="0.2">
      <c r="B323" s="5"/>
      <c r="F323" s="5"/>
    </row>
    <row r="324" spans="2:6" x14ac:dyDescent="0.2">
      <c r="B324" s="5"/>
      <c r="F324" s="5"/>
    </row>
    <row r="325" spans="2:6" x14ac:dyDescent="0.2">
      <c r="B325" s="5"/>
      <c r="F325" s="5"/>
    </row>
    <row r="326" spans="2:6" x14ac:dyDescent="0.2">
      <c r="B326" s="5"/>
      <c r="F326" s="5"/>
    </row>
    <row r="327" spans="2:6" x14ac:dyDescent="0.2">
      <c r="B327" s="5"/>
      <c r="F327" s="5"/>
    </row>
    <row r="328" spans="2:6" x14ac:dyDescent="0.2">
      <c r="B328" s="5"/>
      <c r="F328" s="5"/>
    </row>
    <row r="329" spans="2:6" x14ac:dyDescent="0.2">
      <c r="B329" s="5"/>
      <c r="F329" s="5"/>
    </row>
    <row r="330" spans="2:6" x14ac:dyDescent="0.2">
      <c r="B330" s="5"/>
      <c r="F330" s="5"/>
    </row>
    <row r="331" spans="2:6" x14ac:dyDescent="0.2">
      <c r="B331" s="5"/>
      <c r="F331" s="5"/>
    </row>
    <row r="332" spans="2:6" x14ac:dyDescent="0.2">
      <c r="B332" s="5"/>
      <c r="F332" s="5"/>
    </row>
    <row r="333" spans="2:6" x14ac:dyDescent="0.2">
      <c r="B333" s="5"/>
      <c r="F333" s="5"/>
    </row>
    <row r="334" spans="2:6" x14ac:dyDescent="0.2">
      <c r="B334" s="5"/>
      <c r="F334" s="5"/>
    </row>
    <row r="335" spans="2:6" x14ac:dyDescent="0.2">
      <c r="B335" s="5"/>
      <c r="F335" s="5"/>
    </row>
    <row r="336" spans="2:6" x14ac:dyDescent="0.2">
      <c r="B336" s="5"/>
      <c r="F336" s="5"/>
    </row>
    <row r="337" spans="2:6" x14ac:dyDescent="0.2">
      <c r="B337" s="5"/>
      <c r="F337" s="5"/>
    </row>
    <row r="338" spans="2:6" x14ac:dyDescent="0.2">
      <c r="B338" s="5"/>
      <c r="F338" s="5"/>
    </row>
    <row r="339" spans="2:6" x14ac:dyDescent="0.2">
      <c r="B339" s="5"/>
      <c r="F339" s="5"/>
    </row>
    <row r="340" spans="2:6" x14ac:dyDescent="0.2">
      <c r="B340" s="5"/>
      <c r="F340" s="5"/>
    </row>
    <row r="341" spans="2:6" x14ac:dyDescent="0.2">
      <c r="B341" s="5"/>
      <c r="F341" s="5"/>
    </row>
    <row r="342" spans="2:6" x14ac:dyDescent="0.2">
      <c r="B342" s="5"/>
      <c r="F342" s="5"/>
    </row>
    <row r="343" spans="2:6" x14ac:dyDescent="0.2">
      <c r="B343" s="5"/>
      <c r="F343" s="5"/>
    </row>
    <row r="344" spans="2:6" x14ac:dyDescent="0.2">
      <c r="B344" s="5"/>
      <c r="F344" s="5"/>
    </row>
    <row r="345" spans="2:6" x14ac:dyDescent="0.2">
      <c r="B345" s="5"/>
      <c r="F345" s="5"/>
    </row>
    <row r="346" spans="2:6" x14ac:dyDescent="0.2">
      <c r="B346" s="5"/>
      <c r="F346" s="5"/>
    </row>
    <row r="347" spans="2:6" x14ac:dyDescent="0.2">
      <c r="B347" s="5"/>
      <c r="F347" s="5"/>
    </row>
    <row r="348" spans="2:6" x14ac:dyDescent="0.2">
      <c r="B348" s="5"/>
      <c r="F348" s="5"/>
    </row>
    <row r="349" spans="2:6" x14ac:dyDescent="0.2">
      <c r="B349" s="5"/>
      <c r="F349" s="5"/>
    </row>
    <row r="350" spans="2:6" x14ac:dyDescent="0.2">
      <c r="B350" s="5"/>
      <c r="F350" s="5"/>
    </row>
    <row r="351" spans="2:6" x14ac:dyDescent="0.2">
      <c r="B351" s="5"/>
      <c r="F351" s="5"/>
    </row>
    <row r="352" spans="2:6" x14ac:dyDescent="0.2">
      <c r="B352" s="5"/>
      <c r="F352" s="5"/>
    </row>
    <row r="353" spans="2:6" x14ac:dyDescent="0.2">
      <c r="B353" s="5"/>
      <c r="F353" s="5"/>
    </row>
    <row r="354" spans="2:6" x14ac:dyDescent="0.2">
      <c r="B354" s="5"/>
      <c r="F354" s="5"/>
    </row>
    <row r="355" spans="2:6" x14ac:dyDescent="0.2">
      <c r="B355" s="5"/>
      <c r="F355" s="5"/>
    </row>
    <row r="356" spans="2:6" x14ac:dyDescent="0.2">
      <c r="B356" s="5"/>
      <c r="F356" s="5"/>
    </row>
    <row r="357" spans="2:6" x14ac:dyDescent="0.2">
      <c r="B357" s="5"/>
      <c r="F357" s="5"/>
    </row>
    <row r="358" spans="2:6" x14ac:dyDescent="0.2">
      <c r="B358" s="5"/>
      <c r="F358" s="5"/>
    </row>
    <row r="359" spans="2:6" x14ac:dyDescent="0.2">
      <c r="B359" s="5"/>
      <c r="F359" s="5"/>
    </row>
    <row r="360" spans="2:6" x14ac:dyDescent="0.2">
      <c r="B360" s="5"/>
      <c r="F360" s="5"/>
    </row>
    <row r="361" spans="2:6" x14ac:dyDescent="0.2">
      <c r="B361" s="5"/>
      <c r="F361" s="5"/>
    </row>
    <row r="362" spans="2:6" x14ac:dyDescent="0.2">
      <c r="B362" s="5"/>
      <c r="F362" s="5"/>
    </row>
    <row r="363" spans="2:6" x14ac:dyDescent="0.2">
      <c r="B363" s="5"/>
      <c r="F363" s="5"/>
    </row>
    <row r="364" spans="2:6" x14ac:dyDescent="0.2">
      <c r="B364" s="5"/>
      <c r="F364" s="5"/>
    </row>
    <row r="365" spans="2:6" x14ac:dyDescent="0.2">
      <c r="B365" s="5"/>
      <c r="F365" s="5"/>
    </row>
    <row r="366" spans="2:6" x14ac:dyDescent="0.2">
      <c r="B366" s="5"/>
      <c r="F366" s="5"/>
    </row>
    <row r="367" spans="2:6" x14ac:dyDescent="0.2">
      <c r="B367" s="5"/>
      <c r="F367" s="5"/>
    </row>
    <row r="368" spans="2:6" x14ac:dyDescent="0.2">
      <c r="B368" s="5"/>
      <c r="F368" s="5"/>
    </row>
    <row r="369" spans="2:6" x14ac:dyDescent="0.2">
      <c r="B369" s="5"/>
      <c r="F369" s="5"/>
    </row>
    <row r="370" spans="2:6" x14ac:dyDescent="0.2">
      <c r="B370" s="5"/>
      <c r="F370" s="5"/>
    </row>
    <row r="371" spans="2:6" x14ac:dyDescent="0.2">
      <c r="B371" s="5"/>
      <c r="F371" s="5"/>
    </row>
    <row r="372" spans="2:6" x14ac:dyDescent="0.2">
      <c r="B372" s="5"/>
      <c r="F372" s="5"/>
    </row>
    <row r="373" spans="2:6" x14ac:dyDescent="0.2">
      <c r="B373" s="5"/>
      <c r="F373" s="5"/>
    </row>
    <row r="374" spans="2:6" x14ac:dyDescent="0.2">
      <c r="B374" s="5"/>
      <c r="F374" s="5"/>
    </row>
    <row r="375" spans="2:6" x14ac:dyDescent="0.2">
      <c r="B375" s="5"/>
      <c r="F375" s="5"/>
    </row>
    <row r="376" spans="2:6" x14ac:dyDescent="0.2">
      <c r="B376" s="5"/>
      <c r="F376" s="5"/>
    </row>
    <row r="377" spans="2:6" x14ac:dyDescent="0.2">
      <c r="B377" s="5"/>
      <c r="F377" s="5"/>
    </row>
    <row r="378" spans="2:6" x14ac:dyDescent="0.2">
      <c r="B378" s="5"/>
      <c r="F378" s="5"/>
    </row>
    <row r="379" spans="2:6" x14ac:dyDescent="0.2">
      <c r="B379" s="5"/>
      <c r="F379" s="5"/>
    </row>
    <row r="380" spans="2:6" x14ac:dyDescent="0.2">
      <c r="B380" s="5"/>
      <c r="F380" s="5"/>
    </row>
    <row r="381" spans="2:6" x14ac:dyDescent="0.2">
      <c r="B381" s="5"/>
      <c r="F381" s="5"/>
    </row>
    <row r="382" spans="2:6" x14ac:dyDescent="0.2">
      <c r="B382" s="5"/>
      <c r="F382" s="5"/>
    </row>
    <row r="383" spans="2:6" x14ac:dyDescent="0.2">
      <c r="B383" s="5"/>
      <c r="F383" s="5"/>
    </row>
    <row r="384" spans="2:6" x14ac:dyDescent="0.2">
      <c r="B384" s="5"/>
      <c r="F384" s="5"/>
    </row>
    <row r="385" spans="2:6" x14ac:dyDescent="0.2">
      <c r="B385" s="5"/>
      <c r="F385" s="5"/>
    </row>
    <row r="386" spans="2:6" x14ac:dyDescent="0.2">
      <c r="B386" s="5"/>
      <c r="F386" s="5"/>
    </row>
    <row r="387" spans="2:6" x14ac:dyDescent="0.2">
      <c r="B387" s="5"/>
      <c r="F387" s="5"/>
    </row>
    <row r="388" spans="2:6" x14ac:dyDescent="0.2">
      <c r="B388" s="5"/>
      <c r="F388" s="5"/>
    </row>
    <row r="389" spans="2:6" x14ac:dyDescent="0.2">
      <c r="B389" s="5"/>
      <c r="F389" s="5"/>
    </row>
    <row r="390" spans="2:6" x14ac:dyDescent="0.2">
      <c r="B390" s="5"/>
      <c r="F390" s="5"/>
    </row>
    <row r="391" spans="2:6" x14ac:dyDescent="0.2">
      <c r="B391" s="5"/>
      <c r="F391" s="5"/>
    </row>
    <row r="392" spans="2:6" x14ac:dyDescent="0.2">
      <c r="B392" s="5"/>
      <c r="F392" s="5"/>
    </row>
    <row r="393" spans="2:6" x14ac:dyDescent="0.2">
      <c r="B393" s="5"/>
      <c r="F393" s="5"/>
    </row>
    <row r="394" spans="2:6" x14ac:dyDescent="0.2">
      <c r="B394" s="5"/>
      <c r="F394" s="5"/>
    </row>
    <row r="395" spans="2:6" x14ac:dyDescent="0.2">
      <c r="B395" s="5"/>
      <c r="F395" s="5"/>
    </row>
    <row r="396" spans="2:6" x14ac:dyDescent="0.2">
      <c r="B396" s="5"/>
      <c r="F396" s="5"/>
    </row>
    <row r="397" spans="2:6" x14ac:dyDescent="0.2">
      <c r="B397" s="5"/>
      <c r="F397" s="5"/>
    </row>
    <row r="398" spans="2:6" x14ac:dyDescent="0.2">
      <c r="B398" s="5"/>
      <c r="F398" s="5"/>
    </row>
    <row r="399" spans="2:6" x14ac:dyDescent="0.2">
      <c r="B399" s="5"/>
      <c r="F399" s="5"/>
    </row>
    <row r="400" spans="2:6" x14ac:dyDescent="0.2">
      <c r="B400" s="5"/>
      <c r="F400" s="5"/>
    </row>
    <row r="401" spans="2:6" x14ac:dyDescent="0.2">
      <c r="B401" s="5"/>
      <c r="F401" s="5"/>
    </row>
    <row r="402" spans="2:6" x14ac:dyDescent="0.2">
      <c r="B402" s="5"/>
      <c r="F402" s="5"/>
    </row>
    <row r="403" spans="2:6" x14ac:dyDescent="0.2">
      <c r="B403" s="5"/>
      <c r="F403" s="5"/>
    </row>
    <row r="404" spans="2:6" x14ac:dyDescent="0.2">
      <c r="B404" s="5"/>
      <c r="F404" s="5"/>
    </row>
    <row r="405" spans="2:6" x14ac:dyDescent="0.2">
      <c r="B405" s="5"/>
      <c r="F405" s="5"/>
    </row>
    <row r="406" spans="2:6" x14ac:dyDescent="0.2">
      <c r="B406" s="5"/>
      <c r="F406" s="5"/>
    </row>
    <row r="407" spans="2:6" x14ac:dyDescent="0.2">
      <c r="B407" s="5"/>
      <c r="F407" s="5"/>
    </row>
    <row r="408" spans="2:6" x14ac:dyDescent="0.2">
      <c r="B408" s="5"/>
      <c r="F408" s="5"/>
    </row>
    <row r="409" spans="2:6" x14ac:dyDescent="0.2">
      <c r="B409" s="5"/>
      <c r="F409" s="5"/>
    </row>
    <row r="410" spans="2:6" x14ac:dyDescent="0.2">
      <c r="B410" s="5"/>
      <c r="F410" s="5"/>
    </row>
    <row r="411" spans="2:6" x14ac:dyDescent="0.2">
      <c r="B411" s="5"/>
      <c r="F411" s="5"/>
    </row>
    <row r="412" spans="2:6" x14ac:dyDescent="0.2">
      <c r="B412" s="5"/>
      <c r="F412" s="5"/>
    </row>
    <row r="413" spans="2:6" x14ac:dyDescent="0.2">
      <c r="B413" s="5"/>
      <c r="F413" s="5"/>
    </row>
    <row r="414" spans="2:6" x14ac:dyDescent="0.2">
      <c r="B414" s="5"/>
      <c r="F414" s="5"/>
    </row>
    <row r="415" spans="2:6" x14ac:dyDescent="0.2">
      <c r="B415" s="5"/>
      <c r="F415" s="5"/>
    </row>
    <row r="416" spans="2:6" x14ac:dyDescent="0.2">
      <c r="B416" s="5"/>
      <c r="F416" s="5"/>
    </row>
    <row r="417" spans="2:6" x14ac:dyDescent="0.2">
      <c r="B417" s="5"/>
      <c r="F417" s="5"/>
    </row>
    <row r="418" spans="2:6" x14ac:dyDescent="0.2">
      <c r="B418" s="5"/>
      <c r="F418" s="5"/>
    </row>
    <row r="419" spans="2:6" x14ac:dyDescent="0.2">
      <c r="B419" s="5"/>
      <c r="F419" s="5"/>
    </row>
    <row r="420" spans="2:6" x14ac:dyDescent="0.2">
      <c r="B420" s="5"/>
      <c r="F420" s="5"/>
    </row>
    <row r="421" spans="2:6" x14ac:dyDescent="0.2">
      <c r="B421" s="5"/>
      <c r="F421" s="5"/>
    </row>
    <row r="422" spans="2:6" x14ac:dyDescent="0.2">
      <c r="B422" s="5"/>
      <c r="F422" s="5"/>
    </row>
    <row r="423" spans="2:6" x14ac:dyDescent="0.2">
      <c r="B423" s="5"/>
      <c r="F423" s="5"/>
    </row>
    <row r="424" spans="2:6" x14ac:dyDescent="0.2">
      <c r="B424" s="5"/>
      <c r="F424" s="5"/>
    </row>
    <row r="425" spans="2:6" x14ac:dyDescent="0.2">
      <c r="B425" s="5"/>
      <c r="F425" s="5"/>
    </row>
    <row r="426" spans="2:6" x14ac:dyDescent="0.2">
      <c r="B426" s="5"/>
      <c r="F426" s="5"/>
    </row>
    <row r="427" spans="2:6" x14ac:dyDescent="0.2">
      <c r="B427" s="5"/>
      <c r="F427" s="5"/>
    </row>
    <row r="428" spans="2:6" x14ac:dyDescent="0.2">
      <c r="B428" s="5"/>
      <c r="F428" s="5"/>
    </row>
    <row r="429" spans="2:6" x14ac:dyDescent="0.2">
      <c r="B429" s="5"/>
      <c r="F429" s="5"/>
    </row>
    <row r="430" spans="2:6" x14ac:dyDescent="0.2">
      <c r="B430" s="5"/>
      <c r="F430" s="5"/>
    </row>
    <row r="431" spans="2:6" x14ac:dyDescent="0.2">
      <c r="B431" s="5"/>
      <c r="F431" s="5"/>
    </row>
    <row r="432" spans="2:6" x14ac:dyDescent="0.2">
      <c r="B432" s="5"/>
      <c r="F432" s="5"/>
    </row>
    <row r="433" spans="2:6" x14ac:dyDescent="0.2">
      <c r="B433" s="5"/>
      <c r="F433" s="5"/>
    </row>
    <row r="434" spans="2:6" x14ac:dyDescent="0.2">
      <c r="B434" s="5"/>
      <c r="F434" s="5"/>
    </row>
    <row r="435" spans="2:6" x14ac:dyDescent="0.2">
      <c r="B435" s="5"/>
      <c r="F435" s="5"/>
    </row>
    <row r="436" spans="2:6" x14ac:dyDescent="0.2">
      <c r="B436" s="5"/>
      <c r="F436" s="5"/>
    </row>
    <row r="437" spans="2:6" x14ac:dyDescent="0.2">
      <c r="B437" s="5"/>
      <c r="F437" s="5"/>
    </row>
    <row r="438" spans="2:6" x14ac:dyDescent="0.2">
      <c r="B438" s="5"/>
      <c r="F438" s="5"/>
    </row>
    <row r="439" spans="2:6" x14ac:dyDescent="0.2">
      <c r="B439" s="5"/>
      <c r="F439" s="5"/>
    </row>
    <row r="440" spans="2:6" x14ac:dyDescent="0.2">
      <c r="B440" s="5"/>
      <c r="F440" s="5"/>
    </row>
    <row r="441" spans="2:6" x14ac:dyDescent="0.2">
      <c r="B441" s="5"/>
      <c r="F441" s="5"/>
    </row>
    <row r="442" spans="2:6" x14ac:dyDescent="0.2">
      <c r="B442" s="5"/>
      <c r="F442" s="5"/>
    </row>
    <row r="443" spans="2:6" x14ac:dyDescent="0.2">
      <c r="B443" s="5"/>
      <c r="F443" s="5"/>
    </row>
    <row r="444" spans="2:6" x14ac:dyDescent="0.2">
      <c r="B444" s="5"/>
      <c r="F444" s="5"/>
    </row>
    <row r="445" spans="2:6" x14ac:dyDescent="0.2">
      <c r="B445" s="5"/>
      <c r="F445" s="5"/>
    </row>
    <row r="446" spans="2:6" x14ac:dyDescent="0.2">
      <c r="B446" s="5"/>
      <c r="F446" s="5"/>
    </row>
    <row r="447" spans="2:6" x14ac:dyDescent="0.2">
      <c r="B447" s="5"/>
      <c r="F447" s="5"/>
    </row>
    <row r="448" spans="2:6" x14ac:dyDescent="0.2">
      <c r="B448" s="5"/>
      <c r="F448" s="5"/>
    </row>
    <row r="449" spans="2:6" x14ac:dyDescent="0.2">
      <c r="B449" s="5"/>
      <c r="F449" s="5"/>
    </row>
    <row r="450" spans="2:6" x14ac:dyDescent="0.2">
      <c r="B450" s="5"/>
      <c r="F450" s="5"/>
    </row>
    <row r="451" spans="2:6" x14ac:dyDescent="0.2">
      <c r="B451" s="5"/>
      <c r="F451" s="5"/>
    </row>
    <row r="452" spans="2:6" x14ac:dyDescent="0.2">
      <c r="B452" s="5"/>
      <c r="F452" s="5"/>
    </row>
    <row r="453" spans="2:6" x14ac:dyDescent="0.2">
      <c r="B453" s="5"/>
      <c r="F453" s="5"/>
    </row>
    <row r="454" spans="2:6" x14ac:dyDescent="0.2">
      <c r="B454" s="5"/>
      <c r="F454" s="5"/>
    </row>
    <row r="455" spans="2:6" x14ac:dyDescent="0.2">
      <c r="B455" s="5"/>
      <c r="F455" s="5"/>
    </row>
    <row r="456" spans="2:6" x14ac:dyDescent="0.2">
      <c r="B456" s="5"/>
      <c r="F456" s="5"/>
    </row>
    <row r="457" spans="2:6" x14ac:dyDescent="0.2">
      <c r="B457" s="5"/>
      <c r="F457" s="5"/>
    </row>
    <row r="458" spans="2:6" x14ac:dyDescent="0.2">
      <c r="B458" s="5"/>
      <c r="F458" s="5"/>
    </row>
    <row r="459" spans="2:6" x14ac:dyDescent="0.2">
      <c r="B459" s="5"/>
      <c r="F459" s="5"/>
    </row>
    <row r="460" spans="2:6" x14ac:dyDescent="0.2">
      <c r="B460" s="5"/>
      <c r="F460" s="5"/>
    </row>
    <row r="461" spans="2:6" x14ac:dyDescent="0.2">
      <c r="B461" s="5"/>
      <c r="F461" s="5"/>
    </row>
    <row r="462" spans="2:6" x14ac:dyDescent="0.2">
      <c r="B462" s="5"/>
      <c r="F462" s="5"/>
    </row>
    <row r="463" spans="2:6" x14ac:dyDescent="0.2">
      <c r="B463" s="5"/>
      <c r="F463" s="5"/>
    </row>
    <row r="464" spans="2:6" x14ac:dyDescent="0.2">
      <c r="B464" s="5"/>
      <c r="F464" s="5"/>
    </row>
    <row r="465" spans="2:6" x14ac:dyDescent="0.2">
      <c r="B465" s="5"/>
      <c r="F465" s="5"/>
    </row>
    <row r="466" spans="2:6" x14ac:dyDescent="0.2">
      <c r="B466" s="5"/>
      <c r="F466" s="5"/>
    </row>
    <row r="467" spans="2:6" x14ac:dyDescent="0.2">
      <c r="B467" s="5"/>
      <c r="F467" s="5"/>
    </row>
    <row r="468" spans="2:6" x14ac:dyDescent="0.2">
      <c r="B468" s="5"/>
      <c r="F468" s="5"/>
    </row>
    <row r="469" spans="2:6" x14ac:dyDescent="0.2">
      <c r="B469" s="5"/>
      <c r="F469" s="5"/>
    </row>
    <row r="470" spans="2:6" x14ac:dyDescent="0.2">
      <c r="B470" s="5"/>
      <c r="F470" s="5"/>
    </row>
    <row r="471" spans="2:6" x14ac:dyDescent="0.2">
      <c r="B471" s="5"/>
      <c r="F471" s="5"/>
    </row>
    <row r="472" spans="2:6" x14ac:dyDescent="0.2">
      <c r="B472" s="5"/>
      <c r="F472" s="5"/>
    </row>
    <row r="473" spans="2:6" x14ac:dyDescent="0.2">
      <c r="B473" s="5"/>
      <c r="F473" s="5"/>
    </row>
    <row r="474" spans="2:6" x14ac:dyDescent="0.2">
      <c r="B474" s="5"/>
      <c r="F474" s="5"/>
    </row>
    <row r="475" spans="2:6" x14ac:dyDescent="0.2">
      <c r="B475" s="5"/>
      <c r="F475" s="5"/>
    </row>
    <row r="476" spans="2:6" x14ac:dyDescent="0.2">
      <c r="B476" s="5"/>
      <c r="F476" s="5"/>
    </row>
    <row r="477" spans="2:6" x14ac:dyDescent="0.2">
      <c r="B477" s="5"/>
      <c r="F477" s="5"/>
    </row>
    <row r="478" spans="2:6" x14ac:dyDescent="0.2">
      <c r="B478" s="5"/>
      <c r="F478" s="5"/>
    </row>
    <row r="479" spans="2:6" x14ac:dyDescent="0.2">
      <c r="B479" s="5"/>
      <c r="F479" s="5"/>
    </row>
    <row r="480" spans="2:6" x14ac:dyDescent="0.2">
      <c r="B480" s="5"/>
      <c r="F480" s="5"/>
    </row>
    <row r="481" spans="2:6" x14ac:dyDescent="0.2">
      <c r="B481" s="5"/>
      <c r="F481" s="5"/>
    </row>
    <row r="482" spans="2:6" x14ac:dyDescent="0.2">
      <c r="B482" s="5"/>
      <c r="F482" s="5"/>
    </row>
    <row r="483" spans="2:6" x14ac:dyDescent="0.2">
      <c r="B483" s="5"/>
      <c r="F483" s="5"/>
    </row>
    <row r="484" spans="2:6" x14ac:dyDescent="0.2">
      <c r="B484" s="5"/>
      <c r="F484" s="5"/>
    </row>
    <row r="485" spans="2:6" x14ac:dyDescent="0.2">
      <c r="B485" s="5"/>
      <c r="F485" s="5"/>
    </row>
    <row r="486" spans="2:6" x14ac:dyDescent="0.2">
      <c r="B486" s="5"/>
      <c r="F486" s="5"/>
    </row>
    <row r="487" spans="2:6" x14ac:dyDescent="0.2">
      <c r="B487" s="5"/>
      <c r="F487" s="5"/>
    </row>
    <row r="488" spans="2:6" x14ac:dyDescent="0.2">
      <c r="B488" s="5"/>
      <c r="F488" s="5"/>
    </row>
    <row r="489" spans="2:6" x14ac:dyDescent="0.2">
      <c r="B489" s="5"/>
      <c r="F489" s="5"/>
    </row>
    <row r="490" spans="2:6" x14ac:dyDescent="0.2">
      <c r="B490" s="5"/>
      <c r="F490" s="5"/>
    </row>
    <row r="491" spans="2:6" x14ac:dyDescent="0.2">
      <c r="B491" s="5"/>
      <c r="F491" s="5"/>
    </row>
    <row r="492" spans="2:6" x14ac:dyDescent="0.2">
      <c r="B492" s="5"/>
      <c r="F492" s="5"/>
    </row>
    <row r="493" spans="2:6" x14ac:dyDescent="0.2">
      <c r="B493" s="5"/>
      <c r="F493" s="5"/>
    </row>
    <row r="494" spans="2:6" x14ac:dyDescent="0.2">
      <c r="B494" s="5"/>
      <c r="F494" s="5"/>
    </row>
    <row r="495" spans="2:6" x14ac:dyDescent="0.2">
      <c r="B495" s="5"/>
      <c r="F495" s="5"/>
    </row>
    <row r="496" spans="2:6" x14ac:dyDescent="0.2">
      <c r="B496" s="5"/>
      <c r="F496" s="5"/>
    </row>
    <row r="497" spans="2:6" x14ac:dyDescent="0.2">
      <c r="B497" s="5"/>
      <c r="F497" s="5"/>
    </row>
    <row r="498" spans="2:6" x14ac:dyDescent="0.2">
      <c r="B498" s="5"/>
      <c r="F498" s="5"/>
    </row>
    <row r="499" spans="2:6" x14ac:dyDescent="0.2">
      <c r="B499" s="5"/>
      <c r="F499" s="5"/>
    </row>
    <row r="500" spans="2:6" x14ac:dyDescent="0.2">
      <c r="B500" s="5"/>
      <c r="F500" s="5"/>
    </row>
    <row r="501" spans="2:6" x14ac:dyDescent="0.2">
      <c r="B501" s="5"/>
      <c r="F501" s="5"/>
    </row>
    <row r="502" spans="2:6" x14ac:dyDescent="0.2">
      <c r="B502" s="5"/>
      <c r="F502" s="5"/>
    </row>
    <row r="503" spans="2:6" x14ac:dyDescent="0.2">
      <c r="B503" s="5"/>
      <c r="F503" s="5"/>
    </row>
    <row r="504" spans="2:6" x14ac:dyDescent="0.2">
      <c r="B504" s="5"/>
      <c r="F504" s="5"/>
    </row>
    <row r="505" spans="2:6" x14ac:dyDescent="0.2">
      <c r="B505" s="5"/>
      <c r="F505" s="5"/>
    </row>
    <row r="506" spans="2:6" x14ac:dyDescent="0.2">
      <c r="B506" s="5"/>
      <c r="F506" s="5"/>
    </row>
    <row r="507" spans="2:6" x14ac:dyDescent="0.2">
      <c r="B507" s="5"/>
      <c r="F507" s="5"/>
    </row>
    <row r="508" spans="2:6" x14ac:dyDescent="0.2">
      <c r="B508" s="5"/>
      <c r="F508" s="5"/>
    </row>
    <row r="509" spans="2:6" x14ac:dyDescent="0.2">
      <c r="B509" s="5"/>
      <c r="F509" s="5"/>
    </row>
    <row r="510" spans="2:6" x14ac:dyDescent="0.2">
      <c r="B510" s="5"/>
      <c r="F510" s="5"/>
    </row>
    <row r="511" spans="2:6" x14ac:dyDescent="0.2">
      <c r="B511" s="5"/>
      <c r="F511" s="5"/>
    </row>
    <row r="512" spans="2:6" x14ac:dyDescent="0.2">
      <c r="B512" s="5"/>
      <c r="F512" s="5"/>
    </row>
    <row r="513" spans="2:6" x14ac:dyDescent="0.2">
      <c r="B513" s="5"/>
      <c r="F513" s="5"/>
    </row>
    <row r="514" spans="2:6" x14ac:dyDescent="0.2">
      <c r="B514" s="5"/>
      <c r="F514" s="5"/>
    </row>
    <row r="515" spans="2:6" x14ac:dyDescent="0.2">
      <c r="B515" s="5"/>
      <c r="F515" s="5"/>
    </row>
    <row r="516" spans="2:6" x14ac:dyDescent="0.2">
      <c r="B516" s="5"/>
      <c r="F516" s="5"/>
    </row>
    <row r="517" spans="2:6" x14ac:dyDescent="0.2">
      <c r="B517" s="5"/>
      <c r="F517" s="5"/>
    </row>
    <row r="518" spans="2:6" x14ac:dyDescent="0.2">
      <c r="B518" s="5"/>
      <c r="F518" s="5"/>
    </row>
    <row r="519" spans="2:6" x14ac:dyDescent="0.2">
      <c r="B519" s="5"/>
      <c r="F519" s="5"/>
    </row>
    <row r="520" spans="2:6" x14ac:dyDescent="0.2">
      <c r="B520" s="5"/>
      <c r="F520" s="5"/>
    </row>
    <row r="521" spans="2:6" x14ac:dyDescent="0.2">
      <c r="B521" s="5"/>
      <c r="F521" s="5"/>
    </row>
    <row r="522" spans="2:6" x14ac:dyDescent="0.2">
      <c r="B522" s="5"/>
      <c r="F522" s="5"/>
    </row>
    <row r="523" spans="2:6" x14ac:dyDescent="0.2">
      <c r="B523" s="5"/>
      <c r="F523" s="5"/>
    </row>
    <row r="524" spans="2:6" x14ac:dyDescent="0.2">
      <c r="B524" s="5"/>
      <c r="F524" s="5"/>
    </row>
    <row r="525" spans="2:6" x14ac:dyDescent="0.2">
      <c r="B525" s="5"/>
      <c r="F525" s="5"/>
    </row>
    <row r="526" spans="2:6" x14ac:dyDescent="0.2">
      <c r="B526" s="5"/>
      <c r="F526" s="5"/>
    </row>
    <row r="527" spans="2:6" x14ac:dyDescent="0.2">
      <c r="B527" s="5"/>
      <c r="F527" s="5"/>
    </row>
    <row r="528" spans="2:6" x14ac:dyDescent="0.2">
      <c r="B528" s="5"/>
      <c r="F528" s="5"/>
    </row>
    <row r="529" spans="2:6" x14ac:dyDescent="0.2">
      <c r="B529" s="5"/>
      <c r="F529" s="5"/>
    </row>
    <row r="530" spans="2:6" x14ac:dyDescent="0.2">
      <c r="B530" s="5"/>
      <c r="F530" s="5"/>
    </row>
    <row r="531" spans="2:6" x14ac:dyDescent="0.2">
      <c r="B531" s="5"/>
      <c r="F531" s="5"/>
    </row>
    <row r="532" spans="2:6" x14ac:dyDescent="0.2">
      <c r="B532" s="5"/>
      <c r="F532" s="5"/>
    </row>
    <row r="533" spans="2:6" x14ac:dyDescent="0.2">
      <c r="B533" s="5"/>
      <c r="F533" s="5"/>
    </row>
    <row r="534" spans="2:6" x14ac:dyDescent="0.2">
      <c r="B534" s="5"/>
      <c r="F534" s="5"/>
    </row>
    <row r="535" spans="2:6" x14ac:dyDescent="0.2">
      <c r="B535" s="5"/>
      <c r="F535" s="5"/>
    </row>
    <row r="536" spans="2:6" x14ac:dyDescent="0.2">
      <c r="B536" s="5"/>
      <c r="F536" s="5"/>
    </row>
    <row r="537" spans="2:6" x14ac:dyDescent="0.2">
      <c r="B537" s="5"/>
      <c r="F537" s="5"/>
    </row>
    <row r="538" spans="2:6" x14ac:dyDescent="0.2">
      <c r="B538" s="5"/>
      <c r="F538" s="5"/>
    </row>
    <row r="539" spans="2:6" x14ac:dyDescent="0.2">
      <c r="B539" s="5"/>
      <c r="F539" s="5"/>
    </row>
    <row r="540" spans="2:6" x14ac:dyDescent="0.2">
      <c r="B540" s="5"/>
      <c r="F540" s="5"/>
    </row>
    <row r="541" spans="2:6" x14ac:dyDescent="0.2">
      <c r="B541" s="5"/>
      <c r="F541" s="5"/>
    </row>
    <row r="542" spans="2:6" x14ac:dyDescent="0.2">
      <c r="B542" s="5"/>
      <c r="F542" s="5"/>
    </row>
    <row r="543" spans="2:6" x14ac:dyDescent="0.2">
      <c r="B543" s="5"/>
      <c r="F543" s="5"/>
    </row>
    <row r="544" spans="2:6" x14ac:dyDescent="0.2">
      <c r="B544" s="5"/>
      <c r="F544" s="5"/>
    </row>
    <row r="545" spans="2:6" x14ac:dyDescent="0.2">
      <c r="B545" s="5"/>
      <c r="F545" s="5"/>
    </row>
    <row r="546" spans="2:6" x14ac:dyDescent="0.2">
      <c r="B546" s="5"/>
      <c r="F546" s="5"/>
    </row>
    <row r="547" spans="2:6" x14ac:dyDescent="0.2">
      <c r="B547" s="5"/>
      <c r="F547" s="5"/>
    </row>
    <row r="548" spans="2:6" x14ac:dyDescent="0.2">
      <c r="B548" s="5"/>
      <c r="F548" s="5"/>
    </row>
    <row r="549" spans="2:6" x14ac:dyDescent="0.2">
      <c r="B549" s="5"/>
      <c r="F549" s="5"/>
    </row>
    <row r="550" spans="2:6" x14ac:dyDescent="0.2">
      <c r="B550" s="5"/>
      <c r="F550" s="5"/>
    </row>
    <row r="551" spans="2:6" x14ac:dyDescent="0.2">
      <c r="B551" s="5"/>
      <c r="F551" s="5"/>
    </row>
    <row r="552" spans="2:6" x14ac:dyDescent="0.2">
      <c r="B552" s="5"/>
      <c r="F552" s="5"/>
    </row>
    <row r="553" spans="2:6" x14ac:dyDescent="0.2">
      <c r="B553" s="5"/>
      <c r="F553" s="5"/>
    </row>
    <row r="554" spans="2:6" x14ac:dyDescent="0.2">
      <c r="B554" s="5"/>
      <c r="F554" s="5"/>
    </row>
    <row r="555" spans="2:6" x14ac:dyDescent="0.2">
      <c r="B555" s="5"/>
      <c r="F555" s="5"/>
    </row>
    <row r="556" spans="2:6" x14ac:dyDescent="0.2">
      <c r="B556" s="5"/>
      <c r="F556" s="5"/>
    </row>
    <row r="557" spans="2:6" x14ac:dyDescent="0.2">
      <c r="B557" s="5"/>
      <c r="F557" s="5"/>
    </row>
    <row r="558" spans="2:6" x14ac:dyDescent="0.2">
      <c r="B558" s="5"/>
      <c r="F558" s="5"/>
    </row>
    <row r="559" spans="2:6" x14ac:dyDescent="0.2">
      <c r="B559" s="5"/>
      <c r="F559" s="5"/>
    </row>
    <row r="560" spans="2:6" x14ac:dyDescent="0.2">
      <c r="B560" s="5"/>
      <c r="F560" s="5"/>
    </row>
    <row r="561" spans="2:6" x14ac:dyDescent="0.2">
      <c r="B561" s="5"/>
      <c r="F561" s="5"/>
    </row>
    <row r="562" spans="2:6" x14ac:dyDescent="0.2">
      <c r="B562" s="5"/>
      <c r="F562" s="5"/>
    </row>
    <row r="563" spans="2:6" x14ac:dyDescent="0.2">
      <c r="B563" s="5"/>
      <c r="F563" s="5"/>
    </row>
    <row r="564" spans="2:6" x14ac:dyDescent="0.2">
      <c r="B564" s="5"/>
      <c r="F564" s="5"/>
    </row>
    <row r="565" spans="2:6" x14ac:dyDescent="0.2">
      <c r="B565" s="5"/>
      <c r="F565" s="5"/>
    </row>
    <row r="566" spans="2:6" x14ac:dyDescent="0.2">
      <c r="B566" s="5"/>
      <c r="F566" s="5"/>
    </row>
    <row r="567" spans="2:6" x14ac:dyDescent="0.2">
      <c r="B567" s="5"/>
      <c r="F567" s="5"/>
    </row>
    <row r="568" spans="2:6" x14ac:dyDescent="0.2">
      <c r="B568" s="5"/>
      <c r="F568" s="5"/>
    </row>
    <row r="569" spans="2:6" x14ac:dyDescent="0.2">
      <c r="B569" s="5"/>
      <c r="F569" s="5"/>
    </row>
    <row r="570" spans="2:6" x14ac:dyDescent="0.2">
      <c r="B570" s="5"/>
      <c r="F570" s="5"/>
    </row>
    <row r="571" spans="2:6" x14ac:dyDescent="0.2">
      <c r="B571" s="5"/>
      <c r="F571" s="5"/>
    </row>
    <row r="572" spans="2:6" x14ac:dyDescent="0.2">
      <c r="B572" s="5"/>
      <c r="F572" s="5"/>
    </row>
    <row r="573" spans="2:6" x14ac:dyDescent="0.2">
      <c r="B573" s="5"/>
      <c r="F573" s="5"/>
    </row>
    <row r="574" spans="2:6" x14ac:dyDescent="0.2">
      <c r="B574" s="5"/>
      <c r="F574" s="5"/>
    </row>
    <row r="575" spans="2:6" x14ac:dyDescent="0.2">
      <c r="B575" s="5"/>
      <c r="F575" s="5"/>
    </row>
    <row r="576" spans="2:6" x14ac:dyDescent="0.2">
      <c r="B576" s="5"/>
      <c r="F576" s="5"/>
    </row>
    <row r="577" spans="2:6" x14ac:dyDescent="0.2">
      <c r="B577" s="5"/>
      <c r="F577" s="5"/>
    </row>
    <row r="578" spans="2:6" x14ac:dyDescent="0.2">
      <c r="B578" s="5"/>
      <c r="F578" s="5"/>
    </row>
    <row r="579" spans="2:6" x14ac:dyDescent="0.2">
      <c r="B579" s="5"/>
      <c r="F579" s="5"/>
    </row>
    <row r="580" spans="2:6" x14ac:dyDescent="0.2">
      <c r="B580" s="5"/>
      <c r="F580" s="5"/>
    </row>
    <row r="581" spans="2:6" x14ac:dyDescent="0.2">
      <c r="B581" s="5"/>
      <c r="F581" s="5"/>
    </row>
    <row r="582" spans="2:6" x14ac:dyDescent="0.2">
      <c r="B582" s="5"/>
      <c r="F582" s="5"/>
    </row>
    <row r="583" spans="2:6" x14ac:dyDescent="0.2">
      <c r="B583" s="5"/>
      <c r="F583" s="5"/>
    </row>
    <row r="584" spans="2:6" x14ac:dyDescent="0.2">
      <c r="B584" s="5"/>
      <c r="F584" s="5"/>
    </row>
    <row r="585" spans="2:6" x14ac:dyDescent="0.2">
      <c r="B585" s="5"/>
      <c r="F585" s="5"/>
    </row>
    <row r="586" spans="2:6" x14ac:dyDescent="0.2">
      <c r="B586" s="5"/>
      <c r="F586" s="5"/>
    </row>
    <row r="587" spans="2:6" x14ac:dyDescent="0.2">
      <c r="B587" s="5"/>
      <c r="F587" s="5"/>
    </row>
    <row r="588" spans="2:6" x14ac:dyDescent="0.2">
      <c r="B588" s="5"/>
      <c r="F588" s="5"/>
    </row>
    <row r="589" spans="2:6" x14ac:dyDescent="0.2">
      <c r="B589" s="5"/>
      <c r="F589" s="5"/>
    </row>
    <row r="590" spans="2:6" x14ac:dyDescent="0.2">
      <c r="B590" s="5"/>
      <c r="F590" s="5"/>
    </row>
    <row r="591" spans="2:6" x14ac:dyDescent="0.2">
      <c r="B591" s="5"/>
      <c r="F591" s="5"/>
    </row>
    <row r="592" spans="2:6" x14ac:dyDescent="0.2">
      <c r="B592" s="5"/>
      <c r="F592" s="5"/>
    </row>
    <row r="593" spans="2:6" x14ac:dyDescent="0.2">
      <c r="B593" s="5"/>
      <c r="F593" s="5"/>
    </row>
    <row r="594" spans="2:6" x14ac:dyDescent="0.2">
      <c r="B594" s="5"/>
      <c r="F594" s="5"/>
    </row>
    <row r="595" spans="2:6" x14ac:dyDescent="0.2">
      <c r="B595" s="5"/>
      <c r="F595" s="5"/>
    </row>
    <row r="596" spans="2:6" x14ac:dyDescent="0.2">
      <c r="B596" s="5"/>
      <c r="F596" s="5"/>
    </row>
    <row r="597" spans="2:6" x14ac:dyDescent="0.2">
      <c r="B597" s="5"/>
      <c r="F597" s="5"/>
    </row>
    <row r="598" spans="2:6" x14ac:dyDescent="0.2">
      <c r="B598" s="5"/>
      <c r="F598" s="5"/>
    </row>
    <row r="599" spans="2:6" x14ac:dyDescent="0.2">
      <c r="B599" s="5"/>
      <c r="F599" s="5"/>
    </row>
    <row r="600" spans="2:6" x14ac:dyDescent="0.2">
      <c r="B600" s="5"/>
      <c r="F600" s="5"/>
    </row>
    <row r="601" spans="2:6" x14ac:dyDescent="0.2">
      <c r="B601" s="5"/>
      <c r="F601" s="5"/>
    </row>
    <row r="602" spans="2:6" x14ac:dyDescent="0.2">
      <c r="B602" s="5"/>
      <c r="F602" s="5"/>
    </row>
    <row r="603" spans="2:6" x14ac:dyDescent="0.2">
      <c r="B603" s="5"/>
      <c r="F603" s="5"/>
    </row>
    <row r="604" spans="2:6" x14ac:dyDescent="0.2">
      <c r="B604" s="5"/>
      <c r="F604" s="5"/>
    </row>
    <row r="605" spans="2:6" x14ac:dyDescent="0.2">
      <c r="B605" s="5"/>
      <c r="F605" s="5"/>
    </row>
    <row r="606" spans="2:6" x14ac:dyDescent="0.2">
      <c r="B606" s="5"/>
      <c r="F606" s="5"/>
    </row>
    <row r="607" spans="2:6" x14ac:dyDescent="0.2">
      <c r="B607" s="5"/>
      <c r="F607" s="5"/>
    </row>
    <row r="608" spans="2:6" x14ac:dyDescent="0.2">
      <c r="B608" s="5"/>
      <c r="F608" s="5"/>
    </row>
    <row r="609" spans="2:6" x14ac:dyDescent="0.2">
      <c r="B609" s="5"/>
      <c r="F609" s="5"/>
    </row>
    <row r="610" spans="2:6" x14ac:dyDescent="0.2">
      <c r="B610" s="5"/>
      <c r="F610" s="5"/>
    </row>
    <row r="611" spans="2:6" x14ac:dyDescent="0.2">
      <c r="B611" s="5"/>
      <c r="F611" s="5"/>
    </row>
    <row r="612" spans="2:6" x14ac:dyDescent="0.2">
      <c r="B612" s="5"/>
      <c r="F612" s="5"/>
    </row>
    <row r="613" spans="2:6" x14ac:dyDescent="0.2">
      <c r="B613" s="5"/>
      <c r="F613" s="5"/>
    </row>
    <row r="614" spans="2:6" x14ac:dyDescent="0.2">
      <c r="B614" s="5"/>
      <c r="F614" s="5"/>
    </row>
    <row r="615" spans="2:6" x14ac:dyDescent="0.2">
      <c r="B615" s="5"/>
      <c r="F615" s="5"/>
    </row>
    <row r="616" spans="2:6" x14ac:dyDescent="0.2">
      <c r="B616" s="5"/>
      <c r="F616" s="5"/>
    </row>
    <row r="617" spans="2:6" x14ac:dyDescent="0.2">
      <c r="B617" s="5"/>
      <c r="F617" s="5"/>
    </row>
    <row r="618" spans="2:6" x14ac:dyDescent="0.2">
      <c r="B618" s="5"/>
      <c r="F618" s="5"/>
    </row>
    <row r="619" spans="2:6" x14ac:dyDescent="0.2">
      <c r="B619" s="5"/>
      <c r="F619" s="5"/>
    </row>
    <row r="620" spans="2:6" x14ac:dyDescent="0.2">
      <c r="B620" s="5"/>
      <c r="F620" s="5"/>
    </row>
    <row r="621" spans="2:6" x14ac:dyDescent="0.2">
      <c r="B621" s="5"/>
      <c r="F621" s="5"/>
    </row>
    <row r="622" spans="2:6" x14ac:dyDescent="0.2">
      <c r="B622" s="5"/>
      <c r="F622" s="5"/>
    </row>
    <row r="623" spans="2:6" x14ac:dyDescent="0.2">
      <c r="B623" s="5"/>
      <c r="F623" s="5"/>
    </row>
    <row r="624" spans="2:6" x14ac:dyDescent="0.2">
      <c r="B624" s="5"/>
      <c r="F624" s="5"/>
    </row>
    <row r="625" spans="2:6" x14ac:dyDescent="0.2">
      <c r="B625" s="5"/>
      <c r="F625" s="5"/>
    </row>
    <row r="626" spans="2:6" x14ac:dyDescent="0.2">
      <c r="B626" s="5"/>
      <c r="F626" s="5"/>
    </row>
    <row r="627" spans="2:6" x14ac:dyDescent="0.2">
      <c r="B627" s="5"/>
      <c r="F627" s="5"/>
    </row>
    <row r="628" spans="2:6" x14ac:dyDescent="0.2">
      <c r="B628" s="5"/>
      <c r="F628" s="5"/>
    </row>
    <row r="629" spans="2:6" x14ac:dyDescent="0.2">
      <c r="B629" s="5"/>
      <c r="F629" s="5"/>
    </row>
    <row r="630" spans="2:6" x14ac:dyDescent="0.2">
      <c r="B630" s="5"/>
      <c r="F630" s="5"/>
    </row>
    <row r="631" spans="2:6" x14ac:dyDescent="0.2">
      <c r="B631" s="5"/>
      <c r="F631" s="5"/>
    </row>
    <row r="632" spans="2:6" x14ac:dyDescent="0.2">
      <c r="B632" s="5"/>
      <c r="F632" s="5"/>
    </row>
    <row r="633" spans="2:6" x14ac:dyDescent="0.2">
      <c r="B633" s="5"/>
      <c r="F633" s="5"/>
    </row>
    <row r="634" spans="2:6" x14ac:dyDescent="0.2">
      <c r="B634" s="5"/>
      <c r="F634" s="5"/>
    </row>
    <row r="635" spans="2:6" x14ac:dyDescent="0.2">
      <c r="B635" s="5"/>
      <c r="F635" s="5"/>
    </row>
    <row r="636" spans="2:6" x14ac:dyDescent="0.2">
      <c r="B636" s="5"/>
      <c r="F636" s="5"/>
    </row>
    <row r="637" spans="2:6" x14ac:dyDescent="0.2">
      <c r="B637" s="5"/>
      <c r="F637" s="5"/>
    </row>
    <row r="638" spans="2:6" x14ac:dyDescent="0.2">
      <c r="B638" s="5"/>
      <c r="F638" s="5"/>
    </row>
    <row r="639" spans="2:6" x14ac:dyDescent="0.2">
      <c r="B639" s="5"/>
      <c r="F639" s="5"/>
    </row>
    <row r="640" spans="2:6" x14ac:dyDescent="0.2">
      <c r="B640" s="5"/>
      <c r="F640" s="5"/>
    </row>
    <row r="641" spans="2:6" x14ac:dyDescent="0.2">
      <c r="B641" s="5"/>
      <c r="F641" s="5"/>
    </row>
    <row r="642" spans="2:6" x14ac:dyDescent="0.2">
      <c r="B642" s="5"/>
      <c r="F642" s="5"/>
    </row>
    <row r="643" spans="2:6" x14ac:dyDescent="0.2">
      <c r="B643" s="5"/>
      <c r="F643" s="5"/>
    </row>
    <row r="644" spans="2:6" x14ac:dyDescent="0.2">
      <c r="B644" s="5"/>
      <c r="F644" s="5"/>
    </row>
    <row r="645" spans="2:6" x14ac:dyDescent="0.2">
      <c r="B645" s="5"/>
      <c r="F645" s="5"/>
    </row>
    <row r="646" spans="2:6" x14ac:dyDescent="0.2">
      <c r="B646" s="5"/>
      <c r="F646" s="5"/>
    </row>
    <row r="647" spans="2:6" x14ac:dyDescent="0.2">
      <c r="B647" s="5"/>
      <c r="F647" s="5"/>
    </row>
    <row r="648" spans="2:6" x14ac:dyDescent="0.2">
      <c r="B648" s="5"/>
      <c r="F648" s="5"/>
    </row>
    <row r="649" spans="2:6" x14ac:dyDescent="0.2">
      <c r="B649" s="5"/>
      <c r="F649" s="5"/>
    </row>
    <row r="650" spans="2:6" x14ac:dyDescent="0.2">
      <c r="B650" s="5"/>
      <c r="F650" s="5"/>
    </row>
    <row r="651" spans="2:6" x14ac:dyDescent="0.2">
      <c r="B651" s="5"/>
      <c r="F651" s="5"/>
    </row>
    <row r="652" spans="2:6" x14ac:dyDescent="0.2">
      <c r="B652" s="5"/>
      <c r="F652" s="5"/>
    </row>
    <row r="653" spans="2:6" x14ac:dyDescent="0.2">
      <c r="B653" s="5"/>
      <c r="F653" s="5"/>
    </row>
    <row r="654" spans="2:6" x14ac:dyDescent="0.2">
      <c r="B654" s="5"/>
      <c r="F654" s="5"/>
    </row>
    <row r="655" spans="2:6" x14ac:dyDescent="0.2">
      <c r="B655" s="5"/>
      <c r="F655" s="5"/>
    </row>
    <row r="656" spans="2:6" x14ac:dyDescent="0.2">
      <c r="B656" s="5"/>
      <c r="F656" s="5"/>
    </row>
    <row r="657" spans="2:6" x14ac:dyDescent="0.2">
      <c r="B657" s="5"/>
      <c r="F657" s="5"/>
    </row>
    <row r="658" spans="2:6" x14ac:dyDescent="0.2">
      <c r="B658" s="5"/>
      <c r="F658" s="5"/>
    </row>
    <row r="659" spans="2:6" x14ac:dyDescent="0.2">
      <c r="B659" s="5"/>
      <c r="F659" s="5"/>
    </row>
    <row r="660" spans="2:6" x14ac:dyDescent="0.2">
      <c r="B660" s="5"/>
      <c r="F660" s="5"/>
    </row>
    <row r="661" spans="2:6" x14ac:dyDescent="0.2">
      <c r="B661" s="5"/>
      <c r="F661" s="5"/>
    </row>
    <row r="662" spans="2:6" x14ac:dyDescent="0.2">
      <c r="B662" s="5"/>
      <c r="F662" s="5"/>
    </row>
    <row r="663" spans="2:6" x14ac:dyDescent="0.2">
      <c r="B663" s="5"/>
      <c r="F663" s="5"/>
    </row>
    <row r="664" spans="2:6" x14ac:dyDescent="0.2">
      <c r="B664" s="5"/>
      <c r="F664" s="5"/>
    </row>
    <row r="665" spans="2:6" x14ac:dyDescent="0.2">
      <c r="B665" s="5"/>
      <c r="F665" s="5"/>
    </row>
    <row r="666" spans="2:6" x14ac:dyDescent="0.2">
      <c r="B666" s="5"/>
      <c r="F666" s="5"/>
    </row>
    <row r="667" spans="2:6" x14ac:dyDescent="0.2">
      <c r="B667" s="5"/>
      <c r="F667" s="5"/>
    </row>
    <row r="668" spans="2:6" x14ac:dyDescent="0.2">
      <c r="B668" s="5"/>
      <c r="F668" s="5"/>
    </row>
    <row r="669" spans="2:6" x14ac:dyDescent="0.2">
      <c r="B669" s="5"/>
      <c r="F669" s="5"/>
    </row>
    <row r="670" spans="2:6" x14ac:dyDescent="0.2">
      <c r="B670" s="5"/>
      <c r="F670" s="5"/>
    </row>
    <row r="671" spans="2:6" x14ac:dyDescent="0.2">
      <c r="B671" s="5"/>
      <c r="F671" s="5"/>
    </row>
    <row r="672" spans="2:6" x14ac:dyDescent="0.2">
      <c r="B672" s="5"/>
      <c r="F672" s="5"/>
    </row>
    <row r="673" spans="2:6" x14ac:dyDescent="0.2">
      <c r="B673" s="5"/>
      <c r="F673" s="5"/>
    </row>
    <row r="674" spans="2:6" x14ac:dyDescent="0.2">
      <c r="B674" s="5"/>
      <c r="F674" s="5"/>
    </row>
    <row r="675" spans="2:6" x14ac:dyDescent="0.2">
      <c r="B675" s="5"/>
      <c r="F675" s="5"/>
    </row>
    <row r="676" spans="2:6" x14ac:dyDescent="0.2">
      <c r="B676" s="5"/>
      <c r="F676" s="5"/>
    </row>
    <row r="677" spans="2:6" x14ac:dyDescent="0.2">
      <c r="B677" s="5"/>
      <c r="F677" s="5"/>
    </row>
    <row r="678" spans="2:6" x14ac:dyDescent="0.2">
      <c r="B678" s="5"/>
      <c r="F678" s="5"/>
    </row>
    <row r="679" spans="2:6" x14ac:dyDescent="0.2">
      <c r="B679" s="5"/>
      <c r="F679" s="5"/>
    </row>
    <row r="680" spans="2:6" x14ac:dyDescent="0.2">
      <c r="B680" s="5"/>
      <c r="F680" s="5"/>
    </row>
    <row r="681" spans="2:6" x14ac:dyDescent="0.2">
      <c r="B681" s="5"/>
      <c r="F681" s="5"/>
    </row>
    <row r="682" spans="2:6" x14ac:dyDescent="0.2">
      <c r="B682" s="5"/>
      <c r="F682" s="5"/>
    </row>
    <row r="683" spans="2:6" x14ac:dyDescent="0.2">
      <c r="B683" s="5"/>
      <c r="F683" s="5"/>
    </row>
    <row r="684" spans="2:6" x14ac:dyDescent="0.2">
      <c r="B684" s="5"/>
      <c r="F684" s="5"/>
    </row>
    <row r="685" spans="2:6" x14ac:dyDescent="0.2">
      <c r="B685" s="5"/>
      <c r="F685" s="5"/>
    </row>
    <row r="686" spans="2:6" x14ac:dyDescent="0.2">
      <c r="B686" s="5"/>
      <c r="F686" s="5"/>
    </row>
    <row r="687" spans="2:6" x14ac:dyDescent="0.2">
      <c r="B687" s="5"/>
      <c r="F687" s="5"/>
    </row>
    <row r="688" spans="2:6" x14ac:dyDescent="0.2">
      <c r="B688" s="5"/>
      <c r="F688" s="5"/>
    </row>
    <row r="689" spans="2:6" x14ac:dyDescent="0.2">
      <c r="B689" s="5"/>
      <c r="F689" s="5"/>
    </row>
    <row r="690" spans="2:6" x14ac:dyDescent="0.2">
      <c r="B690" s="5"/>
      <c r="F690" s="5"/>
    </row>
    <row r="691" spans="2:6" x14ac:dyDescent="0.2">
      <c r="B691" s="5"/>
      <c r="F691" s="5"/>
    </row>
    <row r="692" spans="2:6" x14ac:dyDescent="0.2">
      <c r="B692" s="5"/>
      <c r="F692" s="5"/>
    </row>
    <row r="693" spans="2:6" x14ac:dyDescent="0.2">
      <c r="B693" s="5"/>
      <c r="F693" s="5"/>
    </row>
    <row r="694" spans="2:6" x14ac:dyDescent="0.2">
      <c r="B694" s="5"/>
      <c r="F694" s="5"/>
    </row>
    <row r="695" spans="2:6" x14ac:dyDescent="0.2">
      <c r="B695" s="5"/>
      <c r="F695" s="5"/>
    </row>
    <row r="696" spans="2:6" x14ac:dyDescent="0.2">
      <c r="B696" s="5"/>
      <c r="F696" s="5"/>
    </row>
    <row r="697" spans="2:6" x14ac:dyDescent="0.2">
      <c r="B697" s="5"/>
      <c r="F697" s="5"/>
    </row>
    <row r="698" spans="2:6" x14ac:dyDescent="0.2">
      <c r="B698" s="5"/>
      <c r="F698" s="5"/>
    </row>
    <row r="699" spans="2:6" x14ac:dyDescent="0.2">
      <c r="B699" s="5"/>
      <c r="F699" s="5"/>
    </row>
    <row r="700" spans="2:6" x14ac:dyDescent="0.2">
      <c r="B700" s="5"/>
      <c r="F700" s="5"/>
    </row>
    <row r="701" spans="2:6" x14ac:dyDescent="0.2">
      <c r="B701" s="5"/>
      <c r="F701" s="5"/>
    </row>
    <row r="702" spans="2:6" x14ac:dyDescent="0.2">
      <c r="B702" s="5"/>
      <c r="F702" s="5"/>
    </row>
    <row r="703" spans="2:6" x14ac:dyDescent="0.2">
      <c r="B703" s="5"/>
      <c r="F703" s="5"/>
    </row>
    <row r="704" spans="2:6" x14ac:dyDescent="0.2">
      <c r="B704" s="5"/>
      <c r="F704" s="5"/>
    </row>
    <row r="705" spans="2:6" x14ac:dyDescent="0.2">
      <c r="B705" s="5"/>
      <c r="F705" s="5"/>
    </row>
    <row r="706" spans="2:6" x14ac:dyDescent="0.2">
      <c r="B706" s="5"/>
      <c r="F706" s="5"/>
    </row>
    <row r="707" spans="2:6" x14ac:dyDescent="0.2">
      <c r="B707" s="5"/>
      <c r="F707" s="5"/>
    </row>
    <row r="708" spans="2:6" x14ac:dyDescent="0.2">
      <c r="B708" s="5"/>
      <c r="F708" s="5"/>
    </row>
    <row r="709" spans="2:6" x14ac:dyDescent="0.2">
      <c r="B709" s="5"/>
      <c r="F709" s="5"/>
    </row>
    <row r="710" spans="2:6" x14ac:dyDescent="0.2">
      <c r="B710" s="5"/>
      <c r="F710" s="5"/>
    </row>
    <row r="711" spans="2:6" x14ac:dyDescent="0.2">
      <c r="B711" s="5"/>
      <c r="F711" s="5"/>
    </row>
    <row r="712" spans="2:6" x14ac:dyDescent="0.2">
      <c r="B712" s="5"/>
      <c r="F712" s="5"/>
    </row>
    <row r="713" spans="2:6" x14ac:dyDescent="0.2">
      <c r="B713" s="5"/>
      <c r="F713" s="5"/>
    </row>
    <row r="714" spans="2:6" x14ac:dyDescent="0.2">
      <c r="B714" s="5"/>
      <c r="F714" s="5"/>
    </row>
    <row r="715" spans="2:6" x14ac:dyDescent="0.2">
      <c r="B715" s="5"/>
      <c r="F715" s="5"/>
    </row>
    <row r="716" spans="2:6" x14ac:dyDescent="0.2">
      <c r="B716" s="5"/>
      <c r="F716" s="5"/>
    </row>
    <row r="717" spans="2:6" x14ac:dyDescent="0.2">
      <c r="B717" s="5"/>
      <c r="F717" s="5"/>
    </row>
    <row r="718" spans="2:6" x14ac:dyDescent="0.2">
      <c r="B718" s="5"/>
      <c r="F718" s="5"/>
    </row>
    <row r="719" spans="2:6" x14ac:dyDescent="0.2">
      <c r="B719" s="5"/>
      <c r="F719" s="5"/>
    </row>
    <row r="720" spans="2:6" x14ac:dyDescent="0.2">
      <c r="B720" s="5"/>
      <c r="F720" s="5"/>
    </row>
    <row r="721" spans="2:6" x14ac:dyDescent="0.2">
      <c r="B721" s="5"/>
      <c r="F721" s="5"/>
    </row>
    <row r="722" spans="2:6" x14ac:dyDescent="0.2">
      <c r="B722" s="5"/>
      <c r="F722" s="5"/>
    </row>
    <row r="723" spans="2:6" x14ac:dyDescent="0.2">
      <c r="B723" s="5"/>
      <c r="F723" s="5"/>
    </row>
    <row r="724" spans="2:6" x14ac:dyDescent="0.2">
      <c r="B724" s="5"/>
      <c r="F724" s="5"/>
    </row>
    <row r="725" spans="2:6" x14ac:dyDescent="0.2">
      <c r="B725" s="5"/>
      <c r="F725" s="5"/>
    </row>
    <row r="726" spans="2:6" x14ac:dyDescent="0.2">
      <c r="B726" s="5"/>
      <c r="F726" s="5"/>
    </row>
    <row r="727" spans="2:6" x14ac:dyDescent="0.2">
      <c r="B727" s="5"/>
      <c r="F727" s="5"/>
    </row>
    <row r="728" spans="2:6" x14ac:dyDescent="0.2">
      <c r="B728" s="5"/>
      <c r="F728" s="5"/>
    </row>
    <row r="729" spans="2:6" x14ac:dyDescent="0.2">
      <c r="B729" s="5"/>
      <c r="F729" s="5"/>
    </row>
    <row r="730" spans="2:6" x14ac:dyDescent="0.2">
      <c r="B730" s="5"/>
      <c r="F730" s="5"/>
    </row>
    <row r="731" spans="2:6" x14ac:dyDescent="0.2">
      <c r="B731" s="5"/>
      <c r="F731" s="5"/>
    </row>
    <row r="732" spans="2:6" x14ac:dyDescent="0.2">
      <c r="B732" s="5"/>
      <c r="F732" s="5"/>
    </row>
    <row r="733" spans="2:6" x14ac:dyDescent="0.2">
      <c r="B733" s="5"/>
      <c r="F733" s="5"/>
    </row>
    <row r="734" spans="2:6" x14ac:dyDescent="0.2">
      <c r="B734" s="5"/>
      <c r="F734" s="5"/>
    </row>
    <row r="735" spans="2:6" x14ac:dyDescent="0.2">
      <c r="B735" s="5"/>
      <c r="F735" s="5"/>
    </row>
    <row r="736" spans="2:6" x14ac:dyDescent="0.2">
      <c r="B736" s="5"/>
      <c r="F736" s="5"/>
    </row>
    <row r="737" spans="2:6" x14ac:dyDescent="0.2">
      <c r="B737" s="5"/>
      <c r="F737" s="5"/>
    </row>
    <row r="738" spans="2:6" x14ac:dyDescent="0.2">
      <c r="B738" s="5"/>
      <c r="F738" s="5"/>
    </row>
    <row r="739" spans="2:6" x14ac:dyDescent="0.2">
      <c r="B739" s="5"/>
      <c r="F739" s="5"/>
    </row>
    <row r="740" spans="2:6" x14ac:dyDescent="0.2">
      <c r="B740" s="5"/>
      <c r="F740" s="5"/>
    </row>
    <row r="741" spans="2:6" x14ac:dyDescent="0.2">
      <c r="B741" s="5"/>
      <c r="F741" s="5"/>
    </row>
    <row r="742" spans="2:6" x14ac:dyDescent="0.2">
      <c r="B742" s="5"/>
      <c r="F742" s="5"/>
    </row>
    <row r="743" spans="2:6" x14ac:dyDescent="0.2">
      <c r="B743" s="5"/>
      <c r="F743" s="5"/>
    </row>
    <row r="744" spans="2:6" x14ac:dyDescent="0.2">
      <c r="B744" s="5"/>
      <c r="F744" s="5"/>
    </row>
    <row r="745" spans="2:6" x14ac:dyDescent="0.2">
      <c r="B745" s="5"/>
      <c r="F745" s="5"/>
    </row>
    <row r="746" spans="2:6" x14ac:dyDescent="0.2">
      <c r="B746" s="5"/>
      <c r="F746" s="5"/>
    </row>
    <row r="747" spans="2:6" x14ac:dyDescent="0.2">
      <c r="B747" s="5"/>
      <c r="F747" s="5"/>
    </row>
    <row r="748" spans="2:6" x14ac:dyDescent="0.2">
      <c r="B748" s="5"/>
      <c r="F748" s="5"/>
    </row>
    <row r="749" spans="2:6" x14ac:dyDescent="0.2">
      <c r="B749" s="5"/>
      <c r="F749" s="5"/>
    </row>
    <row r="750" spans="2:6" x14ac:dyDescent="0.2">
      <c r="B750" s="5"/>
      <c r="F750" s="5"/>
    </row>
    <row r="751" spans="2:6" x14ac:dyDescent="0.2">
      <c r="B751" s="5"/>
      <c r="F751" s="5"/>
    </row>
    <row r="752" spans="2:6" x14ac:dyDescent="0.2">
      <c r="B752" s="5"/>
      <c r="F752" s="5"/>
    </row>
    <row r="753" spans="2:6" x14ac:dyDescent="0.2">
      <c r="B753" s="5"/>
      <c r="F753" s="5"/>
    </row>
    <row r="754" spans="2:6" x14ac:dyDescent="0.2">
      <c r="B754" s="5"/>
      <c r="F754" s="5"/>
    </row>
    <row r="755" spans="2:6" x14ac:dyDescent="0.2">
      <c r="B755" s="5"/>
      <c r="F755" s="5"/>
    </row>
    <row r="756" spans="2:6" x14ac:dyDescent="0.2">
      <c r="B756" s="5"/>
      <c r="F756" s="5"/>
    </row>
    <row r="757" spans="2:6" x14ac:dyDescent="0.2">
      <c r="B757" s="5"/>
      <c r="F757" s="5"/>
    </row>
    <row r="758" spans="2:6" x14ac:dyDescent="0.2">
      <c r="B758" s="5"/>
      <c r="F758" s="5"/>
    </row>
    <row r="759" spans="2:6" x14ac:dyDescent="0.2">
      <c r="B759" s="5"/>
      <c r="F759" s="5"/>
    </row>
    <row r="760" spans="2:6" x14ac:dyDescent="0.2">
      <c r="B760" s="5"/>
      <c r="F760" s="5"/>
    </row>
    <row r="761" spans="2:6" x14ac:dyDescent="0.2">
      <c r="B761" s="5"/>
      <c r="F761" s="5"/>
    </row>
    <row r="762" spans="2:6" x14ac:dyDescent="0.2">
      <c r="B762" s="5"/>
      <c r="F762" s="5"/>
    </row>
    <row r="763" spans="2:6" x14ac:dyDescent="0.2">
      <c r="B763" s="5"/>
      <c r="F763" s="5"/>
    </row>
    <row r="764" spans="2:6" x14ac:dyDescent="0.2">
      <c r="B764" s="5"/>
      <c r="F764" s="5"/>
    </row>
    <row r="765" spans="2:6" x14ac:dyDescent="0.2">
      <c r="B765" s="5"/>
      <c r="F765" s="5"/>
    </row>
    <row r="766" spans="2:6" x14ac:dyDescent="0.2">
      <c r="B766" s="5"/>
      <c r="F766" s="5"/>
    </row>
    <row r="767" spans="2:6" x14ac:dyDescent="0.2">
      <c r="B767" s="5"/>
      <c r="F767" s="5"/>
    </row>
    <row r="768" spans="2:6" x14ac:dyDescent="0.2">
      <c r="B768" s="5"/>
      <c r="F768" s="5"/>
    </row>
    <row r="769" spans="2:6" x14ac:dyDescent="0.2">
      <c r="B769" s="5"/>
      <c r="F769" s="5"/>
    </row>
    <row r="770" spans="2:6" x14ac:dyDescent="0.2">
      <c r="B770" s="5"/>
      <c r="F770" s="5"/>
    </row>
    <row r="771" spans="2:6" x14ac:dyDescent="0.2">
      <c r="B771" s="5"/>
      <c r="F771" s="5"/>
    </row>
    <row r="772" spans="2:6" x14ac:dyDescent="0.2">
      <c r="B772" s="5"/>
      <c r="F772" s="5"/>
    </row>
    <row r="773" spans="2:6" x14ac:dyDescent="0.2">
      <c r="B773" s="5"/>
      <c r="F773" s="5"/>
    </row>
    <row r="774" spans="2:6" x14ac:dyDescent="0.2">
      <c r="B774" s="5"/>
      <c r="F774" s="5"/>
    </row>
    <row r="775" spans="2:6" x14ac:dyDescent="0.2">
      <c r="B775" s="5"/>
      <c r="F775" s="5"/>
    </row>
    <row r="776" spans="2:6" x14ac:dyDescent="0.2">
      <c r="B776" s="5"/>
      <c r="F776" s="5"/>
    </row>
    <row r="777" spans="2:6" x14ac:dyDescent="0.2">
      <c r="B777" s="5"/>
      <c r="F777" s="5"/>
    </row>
    <row r="778" spans="2:6" x14ac:dyDescent="0.2">
      <c r="B778" s="5"/>
      <c r="F778" s="5"/>
    </row>
    <row r="779" spans="2:6" x14ac:dyDescent="0.2">
      <c r="B779" s="5"/>
      <c r="F779" s="5"/>
    </row>
    <row r="780" spans="2:6" x14ac:dyDescent="0.2">
      <c r="B780" s="5"/>
      <c r="F780" s="5"/>
    </row>
    <row r="781" spans="2:6" x14ac:dyDescent="0.2">
      <c r="B781" s="5"/>
      <c r="F781" s="5"/>
    </row>
    <row r="782" spans="2:6" x14ac:dyDescent="0.2">
      <c r="B782" s="5"/>
      <c r="F782" s="5"/>
    </row>
    <row r="783" spans="2:6" x14ac:dyDescent="0.2">
      <c r="B783" s="5"/>
      <c r="F783" s="5"/>
    </row>
    <row r="784" spans="2:6" x14ac:dyDescent="0.2">
      <c r="B784" s="5"/>
      <c r="F784" s="5"/>
    </row>
    <row r="785" spans="2:6" x14ac:dyDescent="0.2">
      <c r="B785" s="5"/>
      <c r="F785" s="5"/>
    </row>
    <row r="786" spans="2:6" x14ac:dyDescent="0.2">
      <c r="B786" s="5"/>
      <c r="F786" s="5"/>
    </row>
    <row r="787" spans="2:6" x14ac:dyDescent="0.2">
      <c r="B787" s="5"/>
      <c r="F787" s="5"/>
    </row>
    <row r="788" spans="2:6" x14ac:dyDescent="0.2">
      <c r="B788" s="5"/>
      <c r="F788" s="5"/>
    </row>
    <row r="789" spans="2:6" x14ac:dyDescent="0.2">
      <c r="B789" s="5"/>
      <c r="F789" s="5"/>
    </row>
    <row r="790" spans="2:6" x14ac:dyDescent="0.2">
      <c r="B790" s="5"/>
      <c r="F790" s="5"/>
    </row>
    <row r="791" spans="2:6" x14ac:dyDescent="0.2">
      <c r="B791" s="5"/>
      <c r="F791" s="5"/>
    </row>
    <row r="792" spans="2:6" x14ac:dyDescent="0.2">
      <c r="B792" s="5"/>
      <c r="F792" s="5"/>
    </row>
    <row r="793" spans="2:6" x14ac:dyDescent="0.2">
      <c r="B793" s="5"/>
      <c r="F793" s="5"/>
    </row>
    <row r="794" spans="2:6" x14ac:dyDescent="0.2">
      <c r="B794" s="5"/>
      <c r="F794" s="5"/>
    </row>
    <row r="795" spans="2:6" x14ac:dyDescent="0.2">
      <c r="B795" s="5"/>
      <c r="F795" s="5"/>
    </row>
    <row r="796" spans="2:6" x14ac:dyDescent="0.2">
      <c r="B796" s="5"/>
      <c r="F796" s="5"/>
    </row>
    <row r="797" spans="2:6" x14ac:dyDescent="0.2">
      <c r="B797" s="5"/>
      <c r="F797" s="5"/>
    </row>
    <row r="798" spans="2:6" x14ac:dyDescent="0.2">
      <c r="B798" s="5"/>
      <c r="F798" s="5"/>
    </row>
    <row r="799" spans="2:6" x14ac:dyDescent="0.2">
      <c r="B799" s="5"/>
      <c r="F799" s="5"/>
    </row>
    <row r="800" spans="2:6" x14ac:dyDescent="0.2">
      <c r="B800" s="5"/>
      <c r="F800" s="5"/>
    </row>
    <row r="801" spans="2:6" x14ac:dyDescent="0.2">
      <c r="B801" s="5"/>
      <c r="F801" s="5"/>
    </row>
    <row r="802" spans="2:6" x14ac:dyDescent="0.2">
      <c r="B802" s="5"/>
      <c r="F802" s="5"/>
    </row>
    <row r="803" spans="2:6" x14ac:dyDescent="0.2">
      <c r="B803" s="5"/>
      <c r="F803" s="5"/>
    </row>
    <row r="804" spans="2:6" x14ac:dyDescent="0.2">
      <c r="B804" s="5"/>
      <c r="F804" s="5"/>
    </row>
    <row r="805" spans="2:6" x14ac:dyDescent="0.2">
      <c r="B805" s="5"/>
      <c r="F805" s="5"/>
    </row>
    <row r="806" spans="2:6" x14ac:dyDescent="0.2">
      <c r="B806" s="5"/>
      <c r="F806" s="5"/>
    </row>
    <row r="807" spans="2:6" x14ac:dyDescent="0.2">
      <c r="B807" s="5"/>
      <c r="F807" s="5"/>
    </row>
    <row r="808" spans="2:6" x14ac:dyDescent="0.2">
      <c r="B808" s="5"/>
      <c r="F808" s="5"/>
    </row>
    <row r="809" spans="2:6" x14ac:dyDescent="0.2">
      <c r="B809" s="5"/>
      <c r="F809" s="5"/>
    </row>
    <row r="810" spans="2:6" x14ac:dyDescent="0.2">
      <c r="B810" s="5"/>
      <c r="F810" s="5"/>
    </row>
    <row r="811" spans="2:6" x14ac:dyDescent="0.2">
      <c r="B811" s="5"/>
      <c r="F811" s="5"/>
    </row>
    <row r="812" spans="2:6" x14ac:dyDescent="0.2">
      <c r="B812" s="5"/>
      <c r="F812" s="5"/>
    </row>
    <row r="813" spans="2:6" x14ac:dyDescent="0.2">
      <c r="B813" s="5"/>
      <c r="F813" s="5"/>
    </row>
    <row r="814" spans="2:6" x14ac:dyDescent="0.2">
      <c r="B814" s="5"/>
      <c r="F814" s="5"/>
    </row>
    <row r="815" spans="2:6" x14ac:dyDescent="0.2">
      <c r="B815" s="5"/>
      <c r="F815" s="5"/>
    </row>
    <row r="816" spans="2:6" x14ac:dyDescent="0.2">
      <c r="B816" s="5"/>
      <c r="F816" s="5"/>
    </row>
    <row r="817" spans="2:6" x14ac:dyDescent="0.2">
      <c r="B817" s="5"/>
      <c r="F817" s="5"/>
    </row>
    <row r="818" spans="2:6" x14ac:dyDescent="0.2">
      <c r="B818" s="5"/>
      <c r="F818" s="5"/>
    </row>
    <row r="819" spans="2:6" x14ac:dyDescent="0.2">
      <c r="B819" s="5"/>
      <c r="F819" s="5"/>
    </row>
    <row r="820" spans="2:6" x14ac:dyDescent="0.2">
      <c r="B820" s="5"/>
      <c r="F820" s="5"/>
    </row>
    <row r="821" spans="2:6" x14ac:dyDescent="0.2">
      <c r="B821" s="5"/>
      <c r="F821" s="5"/>
    </row>
    <row r="822" spans="2:6" x14ac:dyDescent="0.2">
      <c r="B822" s="5"/>
      <c r="F822" s="5"/>
    </row>
    <row r="823" spans="2:6" x14ac:dyDescent="0.2">
      <c r="B823" s="5"/>
      <c r="F823" s="5"/>
    </row>
    <row r="824" spans="2:6" x14ac:dyDescent="0.2">
      <c r="B824" s="5"/>
      <c r="F824" s="5"/>
    </row>
    <row r="825" spans="2:6" x14ac:dyDescent="0.2">
      <c r="B825" s="5"/>
      <c r="F825" s="5"/>
    </row>
    <row r="826" spans="2:6" x14ac:dyDescent="0.2">
      <c r="B826" s="5"/>
      <c r="F826" s="5"/>
    </row>
    <row r="827" spans="2:6" x14ac:dyDescent="0.2">
      <c r="B827" s="5"/>
      <c r="F827" s="5"/>
    </row>
    <row r="828" spans="2:6" x14ac:dyDescent="0.2">
      <c r="B828" s="5"/>
      <c r="F828" s="5"/>
    </row>
    <row r="829" spans="2:6" x14ac:dyDescent="0.2">
      <c r="B829" s="5"/>
      <c r="F829" s="5"/>
    </row>
    <row r="830" spans="2:6" x14ac:dyDescent="0.2">
      <c r="B830" s="5"/>
      <c r="F830" s="5"/>
    </row>
    <row r="831" spans="2:6" x14ac:dyDescent="0.2">
      <c r="B831" s="5"/>
      <c r="F831" s="5"/>
    </row>
    <row r="832" spans="2:6" x14ac:dyDescent="0.2">
      <c r="B832" s="5"/>
      <c r="F832" s="5"/>
    </row>
    <row r="833" spans="2:6" x14ac:dyDescent="0.2">
      <c r="B833" s="5"/>
      <c r="F833" s="5"/>
    </row>
    <row r="834" spans="2:6" x14ac:dyDescent="0.2">
      <c r="B834" s="5"/>
      <c r="F834" s="5"/>
    </row>
    <row r="835" spans="2:6" x14ac:dyDescent="0.2">
      <c r="B835" s="5"/>
      <c r="F835" s="5"/>
    </row>
    <row r="836" spans="2:6" x14ac:dyDescent="0.2">
      <c r="B836" s="5"/>
      <c r="F836" s="5"/>
    </row>
    <row r="837" spans="2:6" x14ac:dyDescent="0.2">
      <c r="B837" s="5"/>
      <c r="F837" s="5"/>
    </row>
    <row r="838" spans="2:6" x14ac:dyDescent="0.2">
      <c r="B838" s="5"/>
      <c r="F838" s="5"/>
    </row>
    <row r="839" spans="2:6" x14ac:dyDescent="0.2">
      <c r="B839" s="5"/>
      <c r="F839" s="5"/>
    </row>
    <row r="840" spans="2:6" x14ac:dyDescent="0.2">
      <c r="B840" s="5"/>
      <c r="F840" s="5"/>
    </row>
    <row r="841" spans="2:6" x14ac:dyDescent="0.2">
      <c r="B841" s="5"/>
      <c r="F841" s="5"/>
    </row>
    <row r="842" spans="2:6" x14ac:dyDescent="0.2">
      <c r="B842" s="5"/>
      <c r="F842" s="5"/>
    </row>
    <row r="843" spans="2:6" x14ac:dyDescent="0.2">
      <c r="B843" s="5"/>
      <c r="F843" s="5"/>
    </row>
    <row r="844" spans="2:6" x14ac:dyDescent="0.2">
      <c r="B844" s="5"/>
      <c r="F844" s="5"/>
    </row>
    <row r="845" spans="2:6" x14ac:dyDescent="0.2">
      <c r="B845" s="5"/>
      <c r="F845" s="5"/>
    </row>
    <row r="846" spans="2:6" x14ac:dyDescent="0.2">
      <c r="B846" s="5"/>
      <c r="F846" s="5"/>
    </row>
    <row r="847" spans="2:6" x14ac:dyDescent="0.2">
      <c r="B847" s="5"/>
      <c r="F847" s="5"/>
    </row>
    <row r="848" spans="2:6" x14ac:dyDescent="0.2">
      <c r="B848" s="5"/>
      <c r="F848" s="5"/>
    </row>
    <row r="849" spans="2:6" x14ac:dyDescent="0.2">
      <c r="B849" s="5"/>
      <c r="F849" s="5"/>
    </row>
    <row r="850" spans="2:6" x14ac:dyDescent="0.2">
      <c r="B850" s="5"/>
      <c r="F850" s="5"/>
    </row>
    <row r="851" spans="2:6" x14ac:dyDescent="0.2">
      <c r="B851" s="5"/>
      <c r="F851" s="5"/>
    </row>
    <row r="852" spans="2:6" x14ac:dyDescent="0.2">
      <c r="B852" s="5"/>
      <c r="F852" s="5"/>
    </row>
    <row r="853" spans="2:6" x14ac:dyDescent="0.2">
      <c r="B853" s="5"/>
      <c r="F853" s="5"/>
    </row>
    <row r="854" spans="2:6" x14ac:dyDescent="0.2">
      <c r="B854" s="5"/>
      <c r="F854" s="5"/>
    </row>
    <row r="855" spans="2:6" x14ac:dyDescent="0.2">
      <c r="B855" s="5"/>
      <c r="F855" s="5"/>
    </row>
    <row r="856" spans="2:6" x14ac:dyDescent="0.2">
      <c r="B856" s="5"/>
      <c r="F856" s="5"/>
    </row>
    <row r="857" spans="2:6" x14ac:dyDescent="0.2">
      <c r="B857" s="5"/>
      <c r="F857" s="5"/>
    </row>
    <row r="858" spans="2:6" x14ac:dyDescent="0.2">
      <c r="B858" s="5"/>
      <c r="F858" s="5"/>
    </row>
    <row r="859" spans="2:6" x14ac:dyDescent="0.2">
      <c r="B859" s="5"/>
      <c r="F859" s="5"/>
    </row>
    <row r="860" spans="2:6" x14ac:dyDescent="0.2">
      <c r="B860" s="5"/>
      <c r="F860" s="5"/>
    </row>
    <row r="861" spans="2:6" x14ac:dyDescent="0.2">
      <c r="B861" s="5"/>
      <c r="F861" s="5"/>
    </row>
    <row r="862" spans="2:6" x14ac:dyDescent="0.2">
      <c r="B862" s="5"/>
      <c r="F862" s="5"/>
    </row>
    <row r="863" spans="2:6" x14ac:dyDescent="0.2">
      <c r="B863" s="5"/>
      <c r="F863" s="5"/>
    </row>
    <row r="864" spans="2:6" x14ac:dyDescent="0.2">
      <c r="B864" s="5"/>
      <c r="F864" s="5"/>
    </row>
    <row r="865" spans="2:6" x14ac:dyDescent="0.2">
      <c r="B865" s="5"/>
      <c r="F865" s="5"/>
    </row>
    <row r="866" spans="2:6" x14ac:dyDescent="0.2">
      <c r="B866" s="5"/>
      <c r="F866" s="5"/>
    </row>
    <row r="867" spans="2:6" x14ac:dyDescent="0.2">
      <c r="B867" s="5"/>
      <c r="F867" s="5"/>
    </row>
    <row r="868" spans="2:6" x14ac:dyDescent="0.2">
      <c r="B868" s="5"/>
      <c r="F868" s="5"/>
    </row>
    <row r="869" spans="2:6" x14ac:dyDescent="0.2">
      <c r="B869" s="5"/>
      <c r="F869" s="5"/>
    </row>
    <row r="870" spans="2:6" x14ac:dyDescent="0.2">
      <c r="B870" s="5"/>
      <c r="F870" s="5"/>
    </row>
    <row r="871" spans="2:6" x14ac:dyDescent="0.2">
      <c r="B871" s="5"/>
      <c r="F871" s="5"/>
    </row>
    <row r="872" spans="2:6" x14ac:dyDescent="0.2">
      <c r="B872" s="5"/>
      <c r="F872" s="5"/>
    </row>
    <row r="873" spans="2:6" x14ac:dyDescent="0.2">
      <c r="B873" s="5"/>
      <c r="F873" s="5"/>
    </row>
    <row r="874" spans="2:6" x14ac:dyDescent="0.2">
      <c r="B874" s="5"/>
      <c r="F874" s="5"/>
    </row>
    <row r="875" spans="2:6" x14ac:dyDescent="0.2">
      <c r="B875" s="5"/>
      <c r="F875" s="5"/>
    </row>
    <row r="876" spans="2:6" x14ac:dyDescent="0.2">
      <c r="B876" s="5"/>
      <c r="F876" s="5"/>
    </row>
    <row r="877" spans="2:6" x14ac:dyDescent="0.2">
      <c r="B877" s="5"/>
      <c r="F877" s="5"/>
    </row>
    <row r="878" spans="2:6" x14ac:dyDescent="0.2">
      <c r="B878" s="5"/>
      <c r="F878" s="5"/>
    </row>
    <row r="879" spans="2:6" x14ac:dyDescent="0.2">
      <c r="B879" s="5"/>
      <c r="F879" s="5"/>
    </row>
    <row r="880" spans="2:6" x14ac:dyDescent="0.2">
      <c r="B880" s="5"/>
      <c r="F880" s="5"/>
    </row>
    <row r="881" spans="2:6" x14ac:dyDescent="0.2">
      <c r="B881" s="5"/>
      <c r="F881" s="5"/>
    </row>
    <row r="882" spans="2:6" x14ac:dyDescent="0.2">
      <c r="B882" s="5"/>
      <c r="F882" s="5"/>
    </row>
    <row r="883" spans="2:6" x14ac:dyDescent="0.2">
      <c r="B883" s="5"/>
      <c r="F883" s="5"/>
    </row>
    <row r="884" spans="2:6" x14ac:dyDescent="0.2">
      <c r="B884" s="5"/>
      <c r="F884" s="5"/>
    </row>
    <row r="885" spans="2:6" x14ac:dyDescent="0.2">
      <c r="B885" s="5"/>
      <c r="F885" s="5"/>
    </row>
  </sheetData>
  <phoneticPr fontId="7" type="noConversion"/>
  <hyperlinks>
    <hyperlink ref="P16" r:id="rId1" display="http://www.bav-astro.de/sfs/BAVM_link.php?BAVMnr=36" xr:uid="{00000000-0004-0000-0100-000000000000}"/>
    <hyperlink ref="P20" r:id="rId2" display="http://www.bav-astro.de/sfs/BAVM_link.php?BAVMnr=38" xr:uid="{00000000-0004-0000-0100-000001000000}"/>
    <hyperlink ref="P26" r:id="rId3" display="http://www.bav-astro.de/sfs/BAVM_link.php?BAVMnr=39" xr:uid="{00000000-0004-0000-0100-000002000000}"/>
    <hyperlink ref="P30" r:id="rId4" display="http://www.bav-astro.de/sfs/BAVM_link.php?BAVMnr=50" xr:uid="{00000000-0004-0000-0100-000003000000}"/>
    <hyperlink ref="P31" r:id="rId5" display="http://www.bav-astro.de/sfs/BAVM_link.php?BAVMnr=50" xr:uid="{00000000-0004-0000-0100-000004000000}"/>
    <hyperlink ref="P32" r:id="rId6" display="http://www.bav-astro.de/sfs/BAVM_link.php?BAVMnr=62" xr:uid="{00000000-0004-0000-0100-000005000000}"/>
    <hyperlink ref="P33" r:id="rId7" display="http://www.bav-astro.de/sfs/BAVM_link.php?BAVMnr=62" xr:uid="{00000000-0004-0000-0100-000006000000}"/>
    <hyperlink ref="P103" r:id="rId8" display="http://www.bav-astro.de/sfs/BAVM_link.php?BAVMnr=56" xr:uid="{00000000-0004-0000-0100-000007000000}"/>
    <hyperlink ref="P104" r:id="rId9" display="http://www.bav-astro.de/sfs/BAVM_link.php?BAVMnr=56" xr:uid="{00000000-0004-0000-0100-000008000000}"/>
    <hyperlink ref="P105" r:id="rId10" display="http://www.bav-astro.de/sfs/BAVM_link.php?BAVMnr=60" xr:uid="{00000000-0004-0000-0100-000009000000}"/>
    <hyperlink ref="P106" r:id="rId11" display="http://www.bav-astro.de/sfs/BAVM_link.php?BAVMnr=60" xr:uid="{00000000-0004-0000-0100-00000A000000}"/>
    <hyperlink ref="P34" r:id="rId12" display="http://www.bav-astro.de/sfs/BAVM_link.php?BAVMnr=62" xr:uid="{00000000-0004-0000-0100-00000B000000}"/>
    <hyperlink ref="P37" r:id="rId13" display="http://www.bav-astro.de/sfs/BAVM_link.php?BAVMnr=62" xr:uid="{00000000-0004-0000-0100-00000C000000}"/>
    <hyperlink ref="P50" r:id="rId14" display="http://www.bav-astro.de/sfs/BAVM_link.php?BAVMnr=152" xr:uid="{00000000-0004-0000-0100-00000D000000}"/>
    <hyperlink ref="P51" r:id="rId15" display="http://www.bav-astro.de/sfs/BAVM_link.php?BAVMnr=152" xr:uid="{00000000-0004-0000-0100-00000E000000}"/>
    <hyperlink ref="P52" r:id="rId16" display="http://www.bav-astro.de/sfs/BAVM_link.php?BAVMnr=172" xr:uid="{00000000-0004-0000-0100-00000F000000}"/>
    <hyperlink ref="P53" r:id="rId17" display="http://www.bav-astro.de/sfs/BAVM_link.php?BAVMnr=172" xr:uid="{00000000-0004-0000-0100-000010000000}"/>
    <hyperlink ref="P54" r:id="rId18" display="http://var.astro.cz/oejv/issues/oejv0074.pdf" xr:uid="{00000000-0004-0000-0100-000011000000}"/>
    <hyperlink ref="P55" r:id="rId19" display="http://www.bav-astro.de/sfs/BAVM_link.php?BAVMnr=173" xr:uid="{00000000-0004-0000-0100-000012000000}"/>
    <hyperlink ref="P56" r:id="rId20" display="http://www.bav-astro.de/sfs/BAVM_link.php?BAVMnr=173" xr:uid="{00000000-0004-0000-0100-000013000000}"/>
    <hyperlink ref="P57" r:id="rId21" display="http://www.bav-astro.de/sfs/BAVM_link.php?BAVMnr=186" xr:uid="{00000000-0004-0000-0100-000014000000}"/>
    <hyperlink ref="P58" r:id="rId22" display="http://www.bav-astro.de/sfs/BAVM_link.php?BAVMnr=178" xr:uid="{00000000-0004-0000-0100-000015000000}"/>
    <hyperlink ref="P59" r:id="rId23" display="http://www.bav-astro.de/sfs/BAVM_link.php?BAVMnr=183" xr:uid="{00000000-0004-0000-0100-000016000000}"/>
    <hyperlink ref="P60" r:id="rId24" display="http://www.bav-astro.de/sfs/BAVM_link.php?BAVMnr=186" xr:uid="{00000000-0004-0000-0100-000017000000}"/>
    <hyperlink ref="P114" r:id="rId25" display="http://www.bav-astro.de/sfs/BAVM_link.php?BAVMnr=193" xr:uid="{00000000-0004-0000-0100-000018000000}"/>
    <hyperlink ref="P115" r:id="rId26" display="http://var.astro.cz/oejv/issues/oejv0094.pdf" xr:uid="{00000000-0004-0000-0100-000019000000}"/>
    <hyperlink ref="P116" r:id="rId27" display="http://var.astro.cz/oejv/issues/oejv0094.pdf" xr:uid="{00000000-0004-0000-0100-00001A000000}"/>
    <hyperlink ref="P117" r:id="rId28" display="http://var.astro.cz/oejv/issues/oejv0094.pdf" xr:uid="{00000000-0004-0000-0100-00001B000000}"/>
    <hyperlink ref="P61" r:id="rId29" display="http://www.aavso.org/sites/default/files/jaavso/v37n1/44.pdf" xr:uid="{00000000-0004-0000-0100-00001C000000}"/>
    <hyperlink ref="P62" r:id="rId30" display="http://www.bav-astro.de/sfs/BAVM_link.php?BAVMnr=209" xr:uid="{00000000-0004-0000-0100-00001D000000}"/>
    <hyperlink ref="P118" r:id="rId31" display="http://www.bav-astro.de/sfs/BAVM_link.php?BAVMnr=212" xr:uid="{00000000-0004-0000-0100-00001E000000}"/>
    <hyperlink ref="P119" r:id="rId32" display="http://www.bav-astro.de/sfs/BAVM_link.php?BAVMnr=212" xr:uid="{00000000-0004-0000-0100-00001F000000}"/>
    <hyperlink ref="P66" r:id="rId33" display="http://www.bav-astro.de/sfs/BAVM_link.php?BAVMnr=215" xr:uid="{00000000-0004-0000-0100-000020000000}"/>
    <hyperlink ref="P67" r:id="rId34" display="http://www.bav-astro.de/sfs/BAVM_link.php?BAVMnr=220" xr:uid="{00000000-0004-0000-0100-000021000000}"/>
    <hyperlink ref="P120" r:id="rId35" display="http://www.bav-astro.de/sfs/BAVM_link.php?BAVMnr=225" xr:uid="{00000000-0004-0000-0100-000022000000}"/>
    <hyperlink ref="P69" r:id="rId36" display="http://www.bav-astro.de/sfs/BAVM_link.php?BAVMnr=238" xr:uid="{00000000-0004-0000-0100-000023000000}"/>
    <hyperlink ref="P121" r:id="rId37" display="http://www.bav-astro.de/sfs/BAVM_link.php?BAVMnr=241" xr:uid="{00000000-0004-0000-0100-000024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2023-08-15T05:45:10Z</dcterms:modified>
</cp:coreProperties>
</file>