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60" windowHeight="1212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<sst xmlns="http://schemas.openxmlformats.org/spreadsheetml/2006/main" count="429" uniqueCount="213">
  <si>
    <t>IBVS 6244</t>
  </si>
  <si>
    <t>--- Working ----</t>
  </si>
  <si>
    <t>Epoch =</t>
  </si>
  <si>
    <t>Period =</t>
  </si>
  <si>
    <t>Source</t>
  </si>
  <si>
    <t>Typ</t>
  </si>
  <si>
    <t>ToM</t>
  </si>
  <si>
    <t>n'</t>
  </si>
  <si>
    <t>n</t>
  </si>
  <si>
    <t>O-C</t>
  </si>
  <si>
    <t>error</t>
  </si>
  <si>
    <t>Date</t>
  </si>
  <si>
    <t>System Type:</t>
  </si>
  <si>
    <t>S6</t>
  </si>
  <si>
    <t>IBVS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</si>
  <si>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</si>
  <si>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</si>
  <si>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</si>
  <si>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</si>
  <si>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</si>
  <si>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</si>
  <si>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</si>
  <si>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</si>
  <si>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</si>
  <si>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 xml:space="preserve">EA        </t>
  </si>
  <si>
    <t>Kreiner Eph.</t>
  </si>
  <si>
    <t>I</t>
  </si>
  <si>
    <t>II</t>
  </si>
  <si>
    <t>J.M. Kreiner, 2004, Acta Astronomica, vol. 54, pp 207-210.</t>
  </si>
  <si>
    <t>Intercept</t>
  </si>
  <si>
    <t>Slope</t>
  </si>
  <si>
    <t>New Elements ----</t>
  </si>
  <si>
    <t>Repeated ------</t>
  </si>
  <si>
    <t>Ref only</t>
  </si>
  <si>
    <t xml:space="preserve">IL Lac / GSC 3617-1169               </t>
  </si>
  <si>
    <t>Kreiner 1</t>
  </si>
  <si>
    <t>Kreiner 2</t>
  </si>
  <si>
    <t>IBVS 5713</t>
  </si>
  <si>
    <t>IBVS 5731</t>
  </si>
  <si>
    <t>IBVS 5761</t>
  </si>
  <si>
    <t>Kreiner</t>
  </si>
  <si>
    <t>OEJV 0137</t>
  </si>
  <si>
    <t>IBVS 5621</t>
  </si>
  <si>
    <t>na</t>
  </si>
  <si>
    <t>IBVS 6011</t>
  </si>
  <si>
    <t>IBVS 6070</t>
  </si>
  <si>
    <t>OEJV 0160</t>
  </si>
  <si>
    <t>IBVS 6093</t>
  </si>
  <si>
    <t>IBVS 6118</t>
  </si>
  <si>
    <t>IBVS 5984</t>
  </si>
  <si>
    <t>IBVS 6152</t>
  </si>
  <si>
    <t>BAD?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</si>
  <si>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</si>
  <si>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</si>
  <si>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</si>
  <si>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</si>
  <si>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</si>
  <si>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</si>
  <si>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</si>
  <si>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</si>
  <si>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</si>
  <si>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</si>
  <si>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</si>
  <si>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2424849.528 </t>
  </si>
  <si>
    <t> 30.11.1926 00:40 </t>
  </si>
  <si>
    <t> 0.065 </t>
  </si>
  <si>
    <t>P </t>
  </si>
  <si>
    <t> T.Berthold </t>
  </si>
  <si>
    <t>BAVM 169 </t>
  </si>
  <si>
    <t>2425152.595 </t>
  </si>
  <si>
    <t> 29.09.1927 02:16 </t>
  </si>
  <si>
    <t> -0.090 </t>
  </si>
  <si>
    <t>2425503.530 </t>
  </si>
  <si>
    <t> 14.09.1928 00:43 </t>
  </si>
  <si>
    <t> 0.024 </t>
  </si>
  <si>
    <t>2425648.280 </t>
  </si>
  <si>
    <t> 05.02.1929 18:43 </t>
  </si>
  <si>
    <t> 0.085 </t>
  </si>
  <si>
    <t>2425651.290 </t>
  </si>
  <si>
    <t> 08.02.1929 18:57 </t>
  </si>
  <si>
    <t> -0.129 </t>
  </si>
  <si>
    <t>2429985.317 </t>
  </si>
  <si>
    <t> 21.12.1940 19:36 </t>
  </si>
  <si>
    <t> 0.039 </t>
  </si>
  <si>
    <t>2433187.627 </t>
  </si>
  <si>
    <t> 28.09.1949 03:02 </t>
  </si>
  <si>
    <t> 0.027 </t>
  </si>
  <si>
    <t> Miller &amp; Wachmann </t>
  </si>
  <si>
    <t> RIA 8.292 </t>
  </si>
  <si>
    <t>2433295.302 </t>
  </si>
  <si>
    <t> 13.01.1950 19:14 </t>
  </si>
  <si>
    <t> -0.009 </t>
  </si>
  <si>
    <t>2433357.649 </t>
  </si>
  <si>
    <t> 17.03.1950 03:34 </t>
  </si>
  <si>
    <t> -0.051 </t>
  </si>
  <si>
    <t>2434304.418 </t>
  </si>
  <si>
    <t> 18.10.1952 22:01 </t>
  </si>
  <si>
    <t> 0.073 </t>
  </si>
  <si>
    <t>2434715.289 </t>
  </si>
  <si>
    <t> 03.12.1953 18:56 </t>
  </si>
  <si>
    <t> 0.011 </t>
  </si>
  <si>
    <t>2447554.250 </t>
  </si>
  <si>
    <t> 27.01.1989 18:00 </t>
  </si>
  <si>
    <t> 0.101 </t>
  </si>
  <si>
    <t>2451780.291 </t>
  </si>
  <si>
    <t> 23.08.2000 18:59 </t>
  </si>
  <si>
    <t> -0.006 </t>
  </si>
  <si>
    <t>E </t>
  </si>
  <si>
    <t>o</t>
  </si>
  <si>
    <t> F.Agerer </t>
  </si>
  <si>
    <t>2451817.254 </t>
  </si>
  <si>
    <t> 29.09.2000 18:05 </t>
  </si>
  <si>
    <t> -0.021 </t>
  </si>
  <si>
    <t>2453222.4516 </t>
  </si>
  <si>
    <t> 04.08.2004 22:50 </t>
  </si>
  <si>
    <t> 0.0002 </t>
  </si>
  <si>
    <t>-I</t>
  </si>
  <si>
    <t>2453226.609 </t>
  </si>
  <si>
    <t> 09.08.2004 02:36 </t>
  </si>
  <si>
    <t>98</t>
  </si>
  <si>
    <t> -0.014 </t>
  </si>
  <si>
    <t>2453259.4313 </t>
  </si>
  <si>
    <t> 10.09.2004 22:21 </t>
  </si>
  <si>
    <t>102.5</t>
  </si>
  <si>
    <t> 0.0016 </t>
  </si>
  <si>
    <t>2453895.4549 </t>
  </si>
  <si>
    <t> 08.06.2006 22:55 </t>
  </si>
  <si>
    <t>188.5</t>
  </si>
  <si>
    <t> -0.0019 </t>
  </si>
  <si>
    <t>C </t>
  </si>
  <si>
    <t>BAVM 178 </t>
  </si>
  <si>
    <t>2453895.4563 </t>
  </si>
  <si>
    <t> 08.06.2006 22:57 </t>
  </si>
  <si>
    <t> -0.0005 </t>
  </si>
  <si>
    <t> R.Diethelm </t>
  </si>
  <si>
    <t>IBVS 5713 </t>
  </si>
  <si>
    <t>2453932.4358 </t>
  </si>
  <si>
    <t> 15.07.2006 22:27 </t>
  </si>
  <si>
    <t>193.5</t>
  </si>
  <si>
    <t> 0.0007 </t>
  </si>
  <si>
    <t>2454080.3486 </t>
  </si>
  <si>
    <t> 10.12.2006 20:21 </t>
  </si>
  <si>
    <t>213.5</t>
  </si>
  <si>
    <t> 0.0003 </t>
  </si>
  <si>
    <t>BAVM 183 </t>
  </si>
  <si>
    <t>2455071.3655 </t>
  </si>
  <si>
    <t> 27.08.2009 20:46 </t>
  </si>
  <si>
    <t>347.5</t>
  </si>
  <si>
    <t> -0.0017 </t>
  </si>
  <si>
    <t>BAVM 212 </t>
  </si>
  <si>
    <t>2455075.5386 </t>
  </si>
  <si>
    <t> 01.09.2009 00:55 </t>
  </si>
  <si>
    <t>348</t>
  </si>
  <si>
    <t>R</t>
  </si>
  <si>
    <t> H.Ku?áková </t>
  </si>
  <si>
    <t>OEJV 0137 </t>
  </si>
  <si>
    <t>2455075.5408 </t>
  </si>
  <si>
    <t> 01.09.2009 00:58 </t>
  </si>
  <si>
    <t> 0.0024 </t>
  </si>
  <si>
    <t>2455108.3479 </t>
  </si>
  <si>
    <t> 03.10.2009 20:20 </t>
  </si>
  <si>
    <t>352.5</t>
  </si>
  <si>
    <t>2455430.5340 </t>
  </si>
  <si>
    <t> 22.08.2010 00:48 </t>
  </si>
  <si>
    <t>396</t>
  </si>
  <si>
    <t> 0.0038 </t>
  </si>
  <si>
    <t>BAVM 215 </t>
  </si>
  <si>
    <t>2455463.3395 </t>
  </si>
  <si>
    <t> 23.09.2010 20:08 </t>
  </si>
  <si>
    <t>400.5</t>
  </si>
  <si>
    <t> 0.0022 </t>
  </si>
  <si>
    <t>2455482.3052 </t>
  </si>
  <si>
    <t> 12.10.2010 19:19 </t>
  </si>
  <si>
    <t>403</t>
  </si>
  <si>
    <t> 0.0054 </t>
  </si>
  <si>
    <t>2455862.7004 </t>
  </si>
  <si>
    <t> 28.10.2011 04:48 </t>
  </si>
  <si>
    <t>454.5</t>
  </si>
  <si>
    <t> -0.0028 </t>
  </si>
  <si>
    <t>IBVS 6011 </t>
  </si>
  <si>
    <t>2456158.5327 </t>
  </si>
  <si>
    <t> 19.08.2012 00:47 </t>
  </si>
  <si>
    <t>494.5</t>
  </si>
  <si>
    <t> 0.0030 </t>
  </si>
  <si>
    <t>BAVM 231 </t>
  </si>
  <si>
    <t>2456177.49331 </t>
  </si>
  <si>
    <t> 06.09.2012 23:50 </t>
  </si>
  <si>
    <t>497</t>
  </si>
  <si>
    <t> 0.00115 </t>
  </si>
  <si>
    <t> H.Ku?akova </t>
  </si>
  <si>
    <t>OEJV 0160 </t>
  </si>
  <si>
    <t>2456495.5011 </t>
  </si>
  <si>
    <t> 22.07.2013 00:01 </t>
  </si>
  <si>
    <t>540</t>
  </si>
  <si>
    <t> -0.0046 </t>
  </si>
  <si>
    <t>IBVS 6093 </t>
  </si>
  <si>
    <t>2456495.5091 </t>
  </si>
  <si>
    <t> 22.07.2013 00:13 </t>
  </si>
  <si>
    <t> 0.0034 </t>
  </si>
  <si>
    <t>BAVM 234 </t>
  </si>
  <si>
    <t>2456924.4563 </t>
  </si>
  <si>
    <t> 23.09.2014 22:57 </t>
  </si>
  <si>
    <t>598</t>
  </si>
  <si>
    <t>BAVM 239 </t>
  </si>
  <si>
    <t>IBVS 6196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</si>
  <si>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</si>
  <si>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</si>
  <si>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</si>
  <si>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</si>
  <si>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</si>
  <si>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</si>
  <si>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&gt;&gt;&gt;&gt;&gt;&gt;&gt;&gt;</t>
  </si>
  <si>
    <t># of data points: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</si>
</sst>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sz val="10"/>
      <color indexed="2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0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b/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vertical="top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29" fillId="0" borderId="0" xfId="62" applyFont="1" applyAlignment="1">
      <alignment horizontal="left"/>
      <protection/>
    </xf>
    <xf numFmtId="0" fontId="29" fillId="0" borderId="0" xfId="62" applyFont="1" applyAlignment="1">
      <alignment horizontal="center" wrapText="1"/>
      <protection/>
    </xf>
    <xf numFmtId="0" fontId="29" fillId="0" borderId="0" xfId="62" applyFont="1" applyAlignment="1">
      <alignment horizontal="left" wrapText="1"/>
      <protection/>
    </xf>
    <xf numFmtId="0" fontId="8" fillId="0" borderId="0" xfId="0" applyFont="1" applyAlignment="1">
      <alignment vertical="top"/>
    </xf>
    <xf numFmtId="0" fontId="3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34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 Lac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375"/>
          <c:w val="0.88725"/>
          <c:h val="0.7652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59334620"/>
        <c:axId val="64249533"/>
      </c:scatterChart>
      <c:valAx>
        <c:axId val="5933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9533"/>
        <c:crosses val="autoZero"/>
        <c:crossBetween val="midCat"/>
        <c:dispUnits/>
      </c:valAx>
      <c:valAx>
        <c:axId val="64249533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46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15"/>
          <c:w val="0.311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CW Cep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0375"/>
          <c:w val="0.894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A!$C$21:$C$494</c:f>
                <c:numCache>
                  <c:ptCount val="474"/>
                  <c:pt idx="0">
                    <c:v>24849.528</c:v>
                  </c:pt>
                  <c:pt idx="1">
                    <c:v>25152.595</c:v>
                  </c:pt>
                  <c:pt idx="2">
                    <c:v>25503.53</c:v>
                  </c:pt>
                  <c:pt idx="3">
                    <c:v>25648.28</c:v>
                  </c:pt>
                  <c:pt idx="4">
                    <c:v>25651.29</c:v>
                  </c:pt>
                  <c:pt idx="5">
                    <c:v>29985.317</c:v>
                  </c:pt>
                  <c:pt idx="6">
                    <c:v>33187.627</c:v>
                  </c:pt>
                  <c:pt idx="7">
                    <c:v>33295.302</c:v>
                  </c:pt>
                  <c:pt idx="8">
                    <c:v>33357.649</c:v>
                  </c:pt>
                  <c:pt idx="9">
                    <c:v>34304.418</c:v>
                  </c:pt>
                  <c:pt idx="10">
                    <c:v>34715.289</c:v>
                  </c:pt>
                  <c:pt idx="11">
                    <c:v>47554.25</c:v>
                  </c:pt>
                  <c:pt idx="12">
                    <c:v>51780.291</c:v>
                  </c:pt>
                  <c:pt idx="13">
                    <c:v>51817.254</c:v>
                  </c:pt>
                  <c:pt idx="14">
                    <c:v>52501.8482</c:v>
                  </c:pt>
                  <c:pt idx="15">
                    <c:v>52505.07</c:v>
                  </c:pt>
                  <c:pt idx="16">
                    <c:v>53222.4516</c:v>
                  </c:pt>
                  <c:pt idx="17">
                    <c:v>53226.609</c:v>
                  </c:pt>
                  <c:pt idx="18">
                    <c:v>53259.4313</c:v>
                  </c:pt>
                  <c:pt idx="19">
                    <c:v>53895.4549</c:v>
                  </c:pt>
                  <c:pt idx="20">
                    <c:v>53895.4563</c:v>
                  </c:pt>
                  <c:pt idx="21">
                    <c:v>53932.4358</c:v>
                  </c:pt>
                  <c:pt idx="22">
                    <c:v>54080.3486</c:v>
                  </c:pt>
                  <c:pt idx="23">
                    <c:v>55071.3655</c:v>
                  </c:pt>
                  <c:pt idx="24">
                    <c:v>55075.5386</c:v>
                  </c:pt>
                  <c:pt idx="25">
                    <c:v>55075.53868</c:v>
                  </c:pt>
                  <c:pt idx="26">
                    <c:v>55075.5408</c:v>
                  </c:pt>
                  <c:pt idx="27">
                    <c:v>55108.3479</c:v>
                  </c:pt>
                  <c:pt idx="28">
                    <c:v>55430.534</c:v>
                  </c:pt>
                  <c:pt idx="29">
                    <c:v>55463.3395</c:v>
                  </c:pt>
                  <c:pt idx="30">
                    <c:v>55482.3052</c:v>
                  </c:pt>
                  <c:pt idx="31">
                    <c:v>55862.7004</c:v>
                  </c:pt>
                  <c:pt idx="32">
                    <c:v>56158.5327</c:v>
                  </c:pt>
                  <c:pt idx="33">
                    <c:v>56177.49331</c:v>
                  </c:pt>
                  <c:pt idx="34">
                    <c:v>56495.5011</c:v>
                  </c:pt>
                  <c:pt idx="35">
                    <c:v>56495.5091</c:v>
                  </c:pt>
                  <c:pt idx="36">
                    <c:v>56924.4563</c:v>
                  </c:pt>
                  <c:pt idx="37">
                    <c:v>57131.529</c:v>
                  </c:pt>
                  <c:pt idx="38">
                    <c:v>57989.4324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A!$C$21:$C$494</c:f>
                <c:numCache>
                  <c:ptCount val="474"/>
                  <c:pt idx="0">
                    <c:v>24849.528</c:v>
                  </c:pt>
                  <c:pt idx="1">
                    <c:v>25152.595</c:v>
                  </c:pt>
                  <c:pt idx="2">
                    <c:v>25503.53</c:v>
                  </c:pt>
                  <c:pt idx="3">
                    <c:v>25648.28</c:v>
                  </c:pt>
                  <c:pt idx="4">
                    <c:v>25651.29</c:v>
                  </c:pt>
                  <c:pt idx="5">
                    <c:v>29985.317</c:v>
                  </c:pt>
                  <c:pt idx="6">
                    <c:v>33187.627</c:v>
                  </c:pt>
                  <c:pt idx="7">
                    <c:v>33295.302</c:v>
                  </c:pt>
                  <c:pt idx="8">
                    <c:v>33357.649</c:v>
                  </c:pt>
                  <c:pt idx="9">
                    <c:v>34304.418</c:v>
                  </c:pt>
                  <c:pt idx="10">
                    <c:v>34715.289</c:v>
                  </c:pt>
                  <c:pt idx="11">
                    <c:v>47554.25</c:v>
                  </c:pt>
                  <c:pt idx="12">
                    <c:v>51780.291</c:v>
                  </c:pt>
                  <c:pt idx="13">
                    <c:v>51817.254</c:v>
                  </c:pt>
                  <c:pt idx="14">
                    <c:v>52501.8482</c:v>
                  </c:pt>
                  <c:pt idx="15">
                    <c:v>52505.07</c:v>
                  </c:pt>
                  <c:pt idx="16">
                    <c:v>53222.4516</c:v>
                  </c:pt>
                  <c:pt idx="17">
                    <c:v>53226.609</c:v>
                  </c:pt>
                  <c:pt idx="18">
                    <c:v>53259.4313</c:v>
                  </c:pt>
                  <c:pt idx="19">
                    <c:v>53895.4549</c:v>
                  </c:pt>
                  <c:pt idx="20">
                    <c:v>53895.4563</c:v>
                  </c:pt>
                  <c:pt idx="21">
                    <c:v>53932.4358</c:v>
                  </c:pt>
                  <c:pt idx="22">
                    <c:v>54080.3486</c:v>
                  </c:pt>
                  <c:pt idx="23">
                    <c:v>55071.3655</c:v>
                  </c:pt>
                  <c:pt idx="24">
                    <c:v>55075.5386</c:v>
                  </c:pt>
                  <c:pt idx="25">
                    <c:v>55075.53868</c:v>
                  </c:pt>
                  <c:pt idx="26">
                    <c:v>55075.5408</c:v>
                  </c:pt>
                  <c:pt idx="27">
                    <c:v>55108.3479</c:v>
                  </c:pt>
                  <c:pt idx="28">
                    <c:v>55430.534</c:v>
                  </c:pt>
                  <c:pt idx="29">
                    <c:v>55463.3395</c:v>
                  </c:pt>
                  <c:pt idx="30">
                    <c:v>55482.3052</c:v>
                  </c:pt>
                  <c:pt idx="31">
                    <c:v>55862.7004</c:v>
                  </c:pt>
                  <c:pt idx="32">
                    <c:v>56158.5327</c:v>
                  </c:pt>
                  <c:pt idx="33">
                    <c:v>56177.49331</c:v>
                  </c:pt>
                  <c:pt idx="34">
                    <c:v>56495.5011</c:v>
                  </c:pt>
                  <c:pt idx="35">
                    <c:v>56495.5091</c:v>
                  </c:pt>
                  <c:pt idx="36">
                    <c:v>56924.4563</c:v>
                  </c:pt>
                  <c:pt idx="37">
                    <c:v>57131.529</c:v>
                  </c:pt>
                  <c:pt idx="38">
                    <c:v>57989.4324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41374886"/>
        <c:axId val="36829655"/>
      </c:scatterChart>
      <c:valAx>
        <c:axId val="413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9655"/>
        <c:crosses val="autoZero"/>
        <c:crossBetween val="midCat"/>
        <c:dispUnits/>
      </c:valAx>
      <c:valAx>
        <c:axId val="36829655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488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87275"/>
          <c:w val="0.83875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IL Lac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"/>
          <c:w val="0.8885"/>
          <c:h val="0.765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63031440"/>
        <c:axId val="30412049"/>
      </c:scatterChart>
      <c:valAx>
        <c:axId val="63031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2049"/>
        <c:crosses val="autoZero"/>
        <c:crossBetween val="midCat"/>
        <c:dispUnits/>
      </c:valAx>
      <c:valAx>
        <c:axId val="3041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314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05"/>
          <c:y val="0.93175"/>
          <c:w val="0.339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114300</xdr:rowOff>
    </xdr:from>
    <xdr:to>
      <xdr:col>19</xdr:col>
      <xdr:colOff>200025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7953375" y="114300"/>
        <a:ext cx="4581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533400</xdr:colOff>
      <xdr:row>20</xdr:row>
      <xdr:rowOff>38100</xdr:rowOff>
    </xdr:from>
    <xdr:to>
      <xdr:col>28</xdr:col>
      <xdr:colOff>38100</xdr:colOff>
      <xdr:row>39</xdr:row>
      <xdr:rowOff>114300</xdr:rowOff>
    </xdr:to>
    <xdr:graphicFrame>
      <xdr:nvGraphicFramePr>
        <xdr:cNvPr id="2" name="Chart 2"/>
        <xdr:cNvGraphicFramePr/>
      </xdr:nvGraphicFramePr>
      <xdr:xfrm>
        <a:off x="13554075" y="3505200"/>
        <a:ext cx="49911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638175</xdr:colOff>
      <xdr:row>0</xdr:row>
      <xdr:rowOff>47625</xdr:rowOff>
    </xdr:from>
    <xdr:to>
      <xdr:col>25</xdr:col>
      <xdr:colOff>504825</xdr:colOff>
      <xdr:row>18</xdr:row>
      <xdr:rowOff>95250</xdr:rowOff>
    </xdr:to>
    <xdr:graphicFrame>
      <xdr:nvGraphicFramePr>
        <xdr:cNvPr id="3" name="Chart 3"/>
        <xdr:cNvGraphicFramePr/>
      </xdr:nvGraphicFramePr>
      <xdr:xfrm>
        <a:off x="12287250" y="47625"/>
        <a:ext cx="46672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69" TargetMode="External" /><Relationship Id="rId2" Type="http://schemas.openxmlformats.org/officeDocument/2006/relationships/hyperlink" Target="http://www.bav-astro.de/sfs/BAVM_link.php?BAVMnr=169" TargetMode="External" /><Relationship Id="rId3" Type="http://schemas.openxmlformats.org/officeDocument/2006/relationships/hyperlink" Target="http://www.bav-astro.de/sfs/BAVM_link.php?BAVMnr=169" TargetMode="External" /><Relationship Id="rId4" Type="http://schemas.openxmlformats.org/officeDocument/2006/relationships/hyperlink" Target="http://www.bav-astro.de/sfs/BAVM_link.php?BAVMnr=169" TargetMode="External" /><Relationship Id="rId5" Type="http://schemas.openxmlformats.org/officeDocument/2006/relationships/hyperlink" Target="http://www.bav-astro.de/sfs/BAVM_link.php?BAVMnr=169" TargetMode="External" /><Relationship Id="rId6" Type="http://schemas.openxmlformats.org/officeDocument/2006/relationships/hyperlink" Target="http://www.bav-astro.de/sfs/BAVM_link.php?BAVMnr=169" TargetMode="External" /><Relationship Id="rId7" Type="http://schemas.openxmlformats.org/officeDocument/2006/relationships/hyperlink" Target="http://www.bav-astro.de/sfs/BAVM_link.php?BAVMnr=169" TargetMode="External" /><Relationship Id="rId8" Type="http://schemas.openxmlformats.org/officeDocument/2006/relationships/hyperlink" Target="http://www.bav-astro.de/sfs/BAVM_link.php?BAVMnr=169" TargetMode="External" /><Relationship Id="rId9" Type="http://schemas.openxmlformats.org/officeDocument/2006/relationships/hyperlink" Target="http://www.bav-astro.de/sfs/BAVM_link.php?BAVMnr=169" TargetMode="External" /><Relationship Id="rId10" Type="http://schemas.openxmlformats.org/officeDocument/2006/relationships/hyperlink" Target="http://www.bav-astro.de/sfs/BAVM_link.php?BAVMnr=169" TargetMode="External" /><Relationship Id="rId11" Type="http://schemas.openxmlformats.org/officeDocument/2006/relationships/hyperlink" Target="http://www.bav-astro.de/sfs/BAVM_link.php?BAVMnr=169" TargetMode="External" /><Relationship Id="rId12" Type="http://schemas.openxmlformats.org/officeDocument/2006/relationships/hyperlink" Target="http://www.bav-astro.de/sfs/BAVM_link.php?BAVMnr=169" TargetMode="External" /><Relationship Id="rId13" Type="http://schemas.openxmlformats.org/officeDocument/2006/relationships/hyperlink" Target="http://www.bav-astro.de/sfs/BAVM_link.php?BAVMnr=178" TargetMode="External" /><Relationship Id="rId14" Type="http://schemas.openxmlformats.org/officeDocument/2006/relationships/hyperlink" Target="http://www.konkoly.hu/cgi-bin/IBVS?5713" TargetMode="External" /><Relationship Id="rId15" Type="http://schemas.openxmlformats.org/officeDocument/2006/relationships/hyperlink" Target="http://www.bav-astro.de/sfs/BAVM_link.php?BAVMnr=178" TargetMode="External" /><Relationship Id="rId16" Type="http://schemas.openxmlformats.org/officeDocument/2006/relationships/hyperlink" Target="http://www.bav-astro.de/sfs/BAVM_link.php?BAVMnr=183" TargetMode="External" /><Relationship Id="rId17" Type="http://schemas.openxmlformats.org/officeDocument/2006/relationships/hyperlink" Target="http://www.bav-astro.de/sfs/BAVM_link.php?BAVMnr=212" TargetMode="External" /><Relationship Id="rId18" Type="http://schemas.openxmlformats.org/officeDocument/2006/relationships/hyperlink" Target="http://var.astro.cz/oejv/issues/oejv0137.pdf" TargetMode="External" /><Relationship Id="rId19" Type="http://schemas.openxmlformats.org/officeDocument/2006/relationships/hyperlink" Target="http://www.bav-astro.de/sfs/BAVM_link.php?BAVMnr=212" TargetMode="External" /><Relationship Id="rId20" Type="http://schemas.openxmlformats.org/officeDocument/2006/relationships/hyperlink" Target="http://www.bav-astro.de/sfs/BAVM_link.php?BAVMnr=212" TargetMode="External" /><Relationship Id="rId21" Type="http://schemas.openxmlformats.org/officeDocument/2006/relationships/hyperlink" Target="http://www.bav-astro.de/sfs/BAVM_link.php?BAVMnr=215" TargetMode="External" /><Relationship Id="rId22" Type="http://schemas.openxmlformats.org/officeDocument/2006/relationships/hyperlink" Target="http://www.bav-astro.de/sfs/BAVM_link.php?BAVMnr=215" TargetMode="External" /><Relationship Id="rId23" Type="http://schemas.openxmlformats.org/officeDocument/2006/relationships/hyperlink" Target="http://www.bav-astro.de/sfs/BAVM_link.php?BAVMnr=215" TargetMode="External" /><Relationship Id="rId24" Type="http://schemas.openxmlformats.org/officeDocument/2006/relationships/hyperlink" Target="http://www.konkoly.hu/cgi-bin/IBVS?6011" TargetMode="External" /><Relationship Id="rId25" Type="http://schemas.openxmlformats.org/officeDocument/2006/relationships/hyperlink" Target="http://www.bav-astro.de/sfs/BAVM_link.php?BAVMnr=231" TargetMode="External" /><Relationship Id="rId26" Type="http://schemas.openxmlformats.org/officeDocument/2006/relationships/hyperlink" Target="http://var.astro.cz/oejv/issues/oejv0160.pdf" TargetMode="External" /><Relationship Id="rId27" Type="http://schemas.openxmlformats.org/officeDocument/2006/relationships/hyperlink" Target="http://www.konkoly.hu/cgi-bin/IBVS?6093" TargetMode="External" /><Relationship Id="rId28" Type="http://schemas.openxmlformats.org/officeDocument/2006/relationships/hyperlink" Target="http://www.bav-astro.de/sfs/BAVM_link.php?BAVMnr=234" TargetMode="External" /><Relationship Id="rId29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PageLayoutView="0" workbookViewId="0" topLeftCell="A1">
      <pane xSplit="13" ySplit="21" topLeftCell="N38" activePane="bottomRight" state="frozen"/>
      <selection pane="topLeft" activeCell="A1" sqref="A1"/>
      <selection pane="topRight" activeCell="N1" sqref="N1"/>
      <selection pane="bottomLeft" activeCell="A22" sqref="A22"/>
      <selection pane="bottomRight" activeCell="I6" sqref="I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19.710937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3.5" thickBot="1">
      <c r="A2" t="s">
        <v>12</v>
      </c>
      <c r="B2" t="s">
        <v>24</v>
      </c>
    </row>
    <row r="3" spans="1:4" ht="14.25" thickBot="1" thickTop="1">
      <c r="A3" s="7" t="s">
        <v>25</v>
      </c>
      <c r="B3" s="5" t="s">
        <v>26</v>
      </c>
      <c r="C3" s="15">
        <v>52501.8482</v>
      </c>
      <c r="D3" s="16">
        <v>7.3956611</v>
      </c>
    </row>
    <row r="4" spans="1:5" ht="14.25" thickBot="1" thickTop="1">
      <c r="A4" s="7" t="s">
        <v>25</v>
      </c>
      <c r="B4" s="5" t="s">
        <v>27</v>
      </c>
      <c r="C4" s="15">
        <v>52505.07</v>
      </c>
      <c r="D4" s="16">
        <v>7.395656</v>
      </c>
      <c r="E4" s="12" t="s">
        <v>33</v>
      </c>
    </row>
    <row r="5" spans="1:3" ht="13.5" thickTop="1">
      <c r="A5" s="7" t="s">
        <v>211</v>
      </c>
      <c r="C5" s="64">
        <v>-9.5</v>
      </c>
    </row>
    <row r="6" spans="1:3" ht="12.75">
      <c r="A6" s="7" t="s">
        <v>1</v>
      </c>
      <c r="C6" s="17" t="s">
        <v>28</v>
      </c>
    </row>
    <row r="7" spans="1:3" ht="12.75">
      <c r="A7" t="s">
        <v>2</v>
      </c>
      <c r="C7">
        <f>C3</f>
        <v>52501.8482</v>
      </c>
    </row>
    <row r="8" spans="1:3" ht="12.75">
      <c r="A8" t="s">
        <v>3</v>
      </c>
      <c r="C8">
        <f>D3</f>
        <v>7.3956611</v>
      </c>
    </row>
    <row r="10" spans="1:4" ht="13.5" thickBot="1">
      <c r="A10" s="20"/>
      <c r="C10" s="6" t="s">
        <v>29</v>
      </c>
      <c r="D10" s="6" t="s">
        <v>30</v>
      </c>
    </row>
    <row r="11" spans="1:7" ht="12.75">
      <c r="A11" t="s">
        <v>15</v>
      </c>
      <c r="C11" s="12">
        <f>INTERCEPT(R21:R$935,$F21:$F$935)</f>
        <v>0.0048734952228334984</v>
      </c>
      <c r="D11" s="12">
        <f>SLOPE(R21:R$935,$F21:$F$935)</f>
        <v>1.969839544441551E-06</v>
      </c>
      <c r="F11" s="57" t="s">
        <v>205</v>
      </c>
      <c r="G11" s="58">
        <v>1</v>
      </c>
    </row>
    <row r="12" spans="1:7" ht="12.75">
      <c r="A12" t="s">
        <v>16</v>
      </c>
      <c r="C12" s="12">
        <f>INTERCEPT(S21:S$935,$F21:$F$935)</f>
        <v>-0.47416054960541637</v>
      </c>
      <c r="D12" s="12">
        <f>SLOPE(S21:S$935,$F21:$F$935)</f>
        <v>4.617144888341665E-06</v>
      </c>
      <c r="F12" s="57" t="s">
        <v>206</v>
      </c>
      <c r="G12" s="59">
        <f ca="1">NOW()+15018.5+$C$5/24</f>
        <v>59902.68295844907</v>
      </c>
    </row>
    <row r="13" spans="1:7" ht="12.75">
      <c r="A13" s="57" t="s">
        <v>212</v>
      </c>
      <c r="B13" s="35"/>
      <c r="C13" s="35">
        <f>COUNT(C17:C2187)</f>
        <v>41</v>
      </c>
      <c r="D13" s="5"/>
      <c r="F13" s="57" t="s">
        <v>207</v>
      </c>
      <c r="G13" s="60">
        <f>ROUND(2*(G12-$C$7)/$C$8,0)/2+G11</f>
        <v>1001.5</v>
      </c>
    </row>
    <row r="14" spans="3:7" ht="12.75">
      <c r="C14" t="s">
        <v>31</v>
      </c>
      <c r="F14" s="57" t="s">
        <v>208</v>
      </c>
      <c r="G14" s="61">
        <f>ROUND(2*(G12-$C$15)/$C$16,0)/2+G11</f>
        <v>1</v>
      </c>
    </row>
    <row r="15" spans="1:7" ht="12.75">
      <c r="A15" t="s">
        <v>15</v>
      </c>
      <c r="C15" s="13">
        <f>($C3+C11)+($C8+D11)*INT(MAX($F21:$F3533))</f>
        <v>57989.43507131616</v>
      </c>
      <c r="D15" s="14">
        <f>+$D3+D11</f>
        <v>7.395663069839545</v>
      </c>
      <c r="F15" s="57" t="s">
        <v>209</v>
      </c>
      <c r="G15" s="62">
        <f>+$C$15+$C$16*G14-15018.5-$C$5/24</f>
        <v>100960.2889062214</v>
      </c>
    </row>
    <row r="16" spans="1:7" ht="12.75">
      <c r="A16" t="s">
        <v>16</v>
      </c>
      <c r="C16" s="13">
        <f>($C3+C12)+($C8+D12)*INT(MAX($F21:$F3533))</f>
        <v>57988.958001571904</v>
      </c>
      <c r="D16" s="12">
        <f>+$D3+D12</f>
        <v>7.3956657171448885</v>
      </c>
      <c r="G16" s="63" t="s">
        <v>210</v>
      </c>
    </row>
    <row r="17" spans="1:3" ht="13.5" thickBot="1">
      <c r="A17" s="11"/>
      <c r="C17" t="s">
        <v>32</v>
      </c>
    </row>
    <row r="18" spans="1:5" ht="14.25" thickBot="1" thickTop="1">
      <c r="A18" s="7" t="s">
        <v>18</v>
      </c>
      <c r="C18" s="3">
        <f>+C15</f>
        <v>57989.43507131616</v>
      </c>
      <c r="D18" s="4">
        <f>+D15</f>
        <v>7.395663069839545</v>
      </c>
      <c r="E18" s="29">
        <f>R19</f>
        <v>18</v>
      </c>
    </row>
    <row r="19" spans="1:19" ht="14.25" thickBot="1" thickTop="1">
      <c r="A19" s="7" t="s">
        <v>19</v>
      </c>
      <c r="C19" s="3">
        <f>+C16</f>
        <v>57988.958001571904</v>
      </c>
      <c r="D19" s="4">
        <f>+D16</f>
        <v>7.3956657171448885</v>
      </c>
      <c r="E19" s="29">
        <f>S19</f>
        <v>20</v>
      </c>
      <c r="R19">
        <f>COUNT(R21:R322)</f>
        <v>18</v>
      </c>
      <c r="S19">
        <f>COUNT(S21:S322)</f>
        <v>20</v>
      </c>
    </row>
    <row r="20" spans="1:20" ht="14.25" thickBot="1" thickTop="1">
      <c r="A20" s="6" t="s">
        <v>4</v>
      </c>
      <c r="B20" s="6" t="s">
        <v>5</v>
      </c>
      <c r="C20" s="6" t="s">
        <v>6</v>
      </c>
      <c r="D20" s="6" t="s">
        <v>10</v>
      </c>
      <c r="E20" s="6" t="s">
        <v>7</v>
      </c>
      <c r="F20" s="6" t="s">
        <v>8</v>
      </c>
      <c r="G20" s="6" t="s">
        <v>9</v>
      </c>
      <c r="H20" s="9" t="s">
        <v>40</v>
      </c>
      <c r="I20" s="9" t="s">
        <v>14</v>
      </c>
      <c r="J20" s="9" t="s">
        <v>14</v>
      </c>
      <c r="K20" s="9" t="s">
        <v>22</v>
      </c>
      <c r="L20" s="9" t="s">
        <v>23</v>
      </c>
      <c r="M20" s="9" t="s">
        <v>13</v>
      </c>
      <c r="N20" s="9" t="s">
        <v>17</v>
      </c>
      <c r="O20" s="9" t="s">
        <v>20</v>
      </c>
      <c r="P20" s="8" t="s">
        <v>21</v>
      </c>
      <c r="Q20" s="6" t="s">
        <v>11</v>
      </c>
      <c r="R20" s="10" t="s">
        <v>15</v>
      </c>
      <c r="S20" s="10" t="s">
        <v>16</v>
      </c>
      <c r="T20" s="33" t="s">
        <v>51</v>
      </c>
    </row>
    <row r="21" spans="1:20" ht="12.75">
      <c r="A21" s="22" t="s">
        <v>42</v>
      </c>
      <c r="B21" s="23" t="s">
        <v>26</v>
      </c>
      <c r="C21" s="22">
        <v>24849.528</v>
      </c>
      <c r="D21" s="22" t="s">
        <v>43</v>
      </c>
      <c r="E21">
        <f aca="true" t="shared" si="0" ref="E21:E57">+(C21-C$7)/C$8</f>
        <v>-3738.9923397111857</v>
      </c>
      <c r="F21">
        <f aca="true" t="shared" si="1" ref="F21:F59">ROUND(2*E21,0)/2</f>
        <v>-3739</v>
      </c>
      <c r="G21">
        <f aca="true" t="shared" si="2" ref="G21:G57">+C21-(C$7+F21*C$8)</f>
        <v>0.05665289999888046</v>
      </c>
      <c r="I21">
        <f aca="true" t="shared" si="3" ref="I21:I34">+G21</f>
        <v>0.05665289999888046</v>
      </c>
      <c r="O21">
        <f aca="true" t="shared" si="4" ref="O21:O57">+C$11+D$11*$F21</f>
        <v>-0.0024917348338334613</v>
      </c>
      <c r="P21">
        <f aca="true" t="shared" si="5" ref="P21:P57">+C$12+D$12*$F21</f>
        <v>-0.49142405434292585</v>
      </c>
      <c r="Q21" s="2">
        <f aca="true" t="shared" si="6" ref="Q21:Q57">+C21-15018.5</f>
        <v>9831.027999999998</v>
      </c>
      <c r="T21">
        <f>G21</f>
        <v>0.05665289999888046</v>
      </c>
    </row>
    <row r="22" spans="1:18" ht="12.75">
      <c r="A22" s="22" t="s">
        <v>42</v>
      </c>
      <c r="B22" s="23" t="s">
        <v>26</v>
      </c>
      <c r="C22" s="22">
        <v>25152.595</v>
      </c>
      <c r="D22" s="22" t="s">
        <v>43</v>
      </c>
      <c r="E22">
        <f t="shared" si="0"/>
        <v>-3698.0133121567724</v>
      </c>
      <c r="F22">
        <f t="shared" si="1"/>
        <v>-3698</v>
      </c>
      <c r="G22">
        <f t="shared" si="2"/>
        <v>-0.0984521999998833</v>
      </c>
      <c r="I22">
        <f t="shared" si="3"/>
        <v>-0.0984521999998833</v>
      </c>
      <c r="O22">
        <f t="shared" si="4"/>
        <v>-0.002410971412511358</v>
      </c>
      <c r="P22">
        <f t="shared" si="5"/>
        <v>-0.49123475140250383</v>
      </c>
      <c r="Q22" s="2">
        <f t="shared" si="6"/>
        <v>10134.095000000001</v>
      </c>
      <c r="R22">
        <f>G22</f>
        <v>-0.0984521999998833</v>
      </c>
    </row>
    <row r="23" spans="1:19" ht="12.75">
      <c r="A23" s="22" t="s">
        <v>42</v>
      </c>
      <c r="B23" s="23" t="s">
        <v>26</v>
      </c>
      <c r="C23" s="22">
        <v>25503.53</v>
      </c>
      <c r="D23" s="22" t="s">
        <v>43</v>
      </c>
      <c r="E23">
        <f t="shared" si="0"/>
        <v>-3650.5618409150743</v>
      </c>
      <c r="F23">
        <f t="shared" si="1"/>
        <v>-3650.5</v>
      </c>
      <c r="G23">
        <f t="shared" si="2"/>
        <v>-0.4573544500017306</v>
      </c>
      <c r="I23">
        <f t="shared" si="3"/>
        <v>-0.4573544500017306</v>
      </c>
      <c r="O23">
        <f t="shared" si="4"/>
        <v>-0.0023174040341503842</v>
      </c>
      <c r="P23">
        <f t="shared" si="5"/>
        <v>-0.49101543702030764</v>
      </c>
      <c r="Q23" s="2">
        <f t="shared" si="6"/>
        <v>10485.029999999999</v>
      </c>
      <c r="S23">
        <f>G23</f>
        <v>-0.4573544500017306</v>
      </c>
    </row>
    <row r="24" spans="1:18" ht="12.75">
      <c r="A24" s="22" t="s">
        <v>42</v>
      </c>
      <c r="B24" s="23" t="s">
        <v>26</v>
      </c>
      <c r="C24" s="22">
        <v>25648.28</v>
      </c>
      <c r="D24" s="22" t="s">
        <v>43</v>
      </c>
      <c r="E24">
        <f t="shared" si="0"/>
        <v>-3630.9895541319493</v>
      </c>
      <c r="F24">
        <f t="shared" si="1"/>
        <v>-3631</v>
      </c>
      <c r="G24">
        <f t="shared" si="2"/>
        <v>0.07725409999693511</v>
      </c>
      <c r="I24">
        <f t="shared" si="3"/>
        <v>0.07725409999693511</v>
      </c>
      <c r="O24">
        <f t="shared" si="4"/>
        <v>-0.0022789921630337736</v>
      </c>
      <c r="P24">
        <f t="shared" si="5"/>
        <v>-0.49092540269498497</v>
      </c>
      <c r="Q24" s="2">
        <f t="shared" si="6"/>
        <v>10629.779999999999</v>
      </c>
      <c r="R24">
        <f>G24</f>
        <v>0.07725409999693511</v>
      </c>
    </row>
    <row r="25" spans="1:19" ht="12.75">
      <c r="A25" s="22" t="s">
        <v>42</v>
      </c>
      <c r="B25" s="23" t="s">
        <v>26</v>
      </c>
      <c r="C25" s="22">
        <v>25651.29</v>
      </c>
      <c r="D25" s="22" t="s">
        <v>43</v>
      </c>
      <c r="E25">
        <f t="shared" si="0"/>
        <v>-3630.5825587383933</v>
      </c>
      <c r="F25">
        <f t="shared" si="1"/>
        <v>-3630.5</v>
      </c>
      <c r="G25">
        <f t="shared" si="2"/>
        <v>-0.6105764499989164</v>
      </c>
      <c r="I25">
        <f t="shared" si="3"/>
        <v>-0.6105764499989164</v>
      </c>
      <c r="O25">
        <f t="shared" si="4"/>
        <v>-0.0022780072432615527</v>
      </c>
      <c r="P25">
        <f t="shared" si="5"/>
        <v>-0.49092309412254076</v>
      </c>
      <c r="Q25" s="2">
        <f t="shared" si="6"/>
        <v>10632.79</v>
      </c>
      <c r="S25">
        <f>G25</f>
        <v>-0.6105764499989164</v>
      </c>
    </row>
    <row r="26" spans="1:19" ht="12.75">
      <c r="A26" s="22" t="s">
        <v>42</v>
      </c>
      <c r="B26" s="23" t="s">
        <v>26</v>
      </c>
      <c r="C26" s="22">
        <v>29985.317</v>
      </c>
      <c r="D26" s="22" t="s">
        <v>43</v>
      </c>
      <c r="E26">
        <f t="shared" si="0"/>
        <v>-3044.5596269953476</v>
      </c>
      <c r="F26">
        <f t="shared" si="1"/>
        <v>-3044.5</v>
      </c>
      <c r="G26">
        <f t="shared" si="2"/>
        <v>-0.44098105000011856</v>
      </c>
      <c r="I26">
        <f t="shared" si="3"/>
        <v>-0.44098105000011856</v>
      </c>
      <c r="O26">
        <f t="shared" si="4"/>
        <v>-0.0011236812702188036</v>
      </c>
      <c r="P26">
        <f t="shared" si="5"/>
        <v>-0.48821744721797256</v>
      </c>
      <c r="Q26" s="2">
        <f t="shared" si="6"/>
        <v>14966.817</v>
      </c>
      <c r="S26">
        <f>G26</f>
        <v>-0.44098105000011856</v>
      </c>
    </row>
    <row r="27" spans="1:19" ht="12.75">
      <c r="A27" s="22" t="s">
        <v>42</v>
      </c>
      <c r="B27" s="23" t="s">
        <v>26</v>
      </c>
      <c r="C27" s="22">
        <v>33187.627</v>
      </c>
      <c r="D27" s="22" t="s">
        <v>43</v>
      </c>
      <c r="E27">
        <f t="shared" si="0"/>
        <v>-2611.5611490093834</v>
      </c>
      <c r="F27">
        <f t="shared" si="1"/>
        <v>-2611.5</v>
      </c>
      <c r="G27">
        <f t="shared" si="2"/>
        <v>-0.4522373500003596</v>
      </c>
      <c r="I27">
        <f t="shared" si="3"/>
        <v>-0.4522373500003596</v>
      </c>
      <c r="O27">
        <f t="shared" si="4"/>
        <v>-0.000270740747475612</v>
      </c>
      <c r="P27">
        <f t="shared" si="5"/>
        <v>-0.4862182234813206</v>
      </c>
      <c r="Q27" s="2">
        <f t="shared" si="6"/>
        <v>18169.127</v>
      </c>
      <c r="S27">
        <f>G27</f>
        <v>-0.4522373500003596</v>
      </c>
    </row>
    <row r="28" spans="1:18" ht="12.75">
      <c r="A28" s="22" t="s">
        <v>42</v>
      </c>
      <c r="B28" s="23" t="s">
        <v>26</v>
      </c>
      <c r="C28" s="22">
        <v>33295.302</v>
      </c>
      <c r="D28" s="22" t="s">
        <v>43</v>
      </c>
      <c r="E28">
        <f t="shared" si="0"/>
        <v>-2597.001936716651</v>
      </c>
      <c r="F28">
        <f t="shared" si="1"/>
        <v>-2597</v>
      </c>
      <c r="G28">
        <f t="shared" si="2"/>
        <v>-0.01432329999806825</v>
      </c>
      <c r="I28">
        <f t="shared" si="3"/>
        <v>-0.01432329999806825</v>
      </c>
      <c r="O28">
        <f t="shared" si="4"/>
        <v>-0.00024217807408120993</v>
      </c>
      <c r="P28">
        <f t="shared" si="5"/>
        <v>-0.4861512748804397</v>
      </c>
      <c r="Q28" s="2">
        <f t="shared" si="6"/>
        <v>18276.802000000003</v>
      </c>
      <c r="R28">
        <f>G28</f>
        <v>-0.01432329999806825</v>
      </c>
    </row>
    <row r="29" spans="1:19" ht="12.75">
      <c r="A29" s="22" t="s">
        <v>42</v>
      </c>
      <c r="B29" s="23" t="s">
        <v>26</v>
      </c>
      <c r="C29" s="22">
        <v>33357.649</v>
      </c>
      <c r="D29" s="22" t="s">
        <v>43</v>
      </c>
      <c r="E29">
        <f t="shared" si="0"/>
        <v>-2588.5717234933877</v>
      </c>
      <c r="F29">
        <f t="shared" si="1"/>
        <v>-2588.5</v>
      </c>
      <c r="G29">
        <f t="shared" si="2"/>
        <v>-0.530442650000623</v>
      </c>
      <c r="I29">
        <f t="shared" si="3"/>
        <v>-0.530442650000623</v>
      </c>
      <c r="O29">
        <f t="shared" si="4"/>
        <v>-0.00022543443795345654</v>
      </c>
      <c r="P29">
        <f t="shared" si="5"/>
        <v>-0.4861120291488888</v>
      </c>
      <c r="Q29" s="2">
        <f t="shared" si="6"/>
        <v>18339.148999999998</v>
      </c>
      <c r="S29">
        <f>G29</f>
        <v>-0.530442650000623</v>
      </c>
    </row>
    <row r="30" spans="1:19" ht="12.75">
      <c r="A30" s="22" t="s">
        <v>42</v>
      </c>
      <c r="B30" s="23" t="s">
        <v>26</v>
      </c>
      <c r="C30" s="22">
        <v>34304.418</v>
      </c>
      <c r="D30" s="22" t="s">
        <v>43</v>
      </c>
      <c r="E30">
        <f t="shared" si="0"/>
        <v>-2460.5549056324394</v>
      </c>
      <c r="F30">
        <f t="shared" si="1"/>
        <v>-2460.5</v>
      </c>
      <c r="G30">
        <f t="shared" si="2"/>
        <v>-0.406063449998328</v>
      </c>
      <c r="I30">
        <f t="shared" si="3"/>
        <v>-0.406063449998328</v>
      </c>
      <c r="O30">
        <f t="shared" si="4"/>
        <v>2.670502373506179E-05</v>
      </c>
      <c r="P30">
        <f t="shared" si="5"/>
        <v>-0.485521034603181</v>
      </c>
      <c r="Q30" s="2">
        <f t="shared" si="6"/>
        <v>19285.917999999998</v>
      </c>
      <c r="S30">
        <f>G30</f>
        <v>-0.406063449998328</v>
      </c>
    </row>
    <row r="31" spans="1:18" ht="12.75">
      <c r="A31" s="22" t="s">
        <v>42</v>
      </c>
      <c r="B31" s="23" t="s">
        <v>26</v>
      </c>
      <c r="C31" s="22">
        <v>34715.289</v>
      </c>
      <c r="D31" s="22" t="s">
        <v>43</v>
      </c>
      <c r="E31">
        <f t="shared" si="0"/>
        <v>-2404.9992231255706</v>
      </c>
      <c r="F31">
        <f t="shared" si="1"/>
        <v>-2405</v>
      </c>
      <c r="G31">
        <f t="shared" si="2"/>
        <v>0.005745499998738524</v>
      </c>
      <c r="I31">
        <f t="shared" si="3"/>
        <v>0.005745499998738524</v>
      </c>
      <c r="O31">
        <f t="shared" si="4"/>
        <v>0.000136031118451568</v>
      </c>
      <c r="P31">
        <f t="shared" si="5"/>
        <v>-0.4852647830618781</v>
      </c>
      <c r="Q31" s="2">
        <f t="shared" si="6"/>
        <v>19696.788999999997</v>
      </c>
      <c r="R31">
        <f>G31</f>
        <v>0.005745499998738524</v>
      </c>
    </row>
    <row r="32" spans="1:18" ht="12.75">
      <c r="A32" s="22" t="s">
        <v>42</v>
      </c>
      <c r="B32" s="23" t="s">
        <v>26</v>
      </c>
      <c r="C32" s="22">
        <v>47554.25</v>
      </c>
      <c r="D32" s="22" t="s">
        <v>43</v>
      </c>
      <c r="E32">
        <f t="shared" si="0"/>
        <v>-668.9866035099959</v>
      </c>
      <c r="F32">
        <f t="shared" si="1"/>
        <v>-669</v>
      </c>
      <c r="G32">
        <f t="shared" si="2"/>
        <v>0.0990758999978425</v>
      </c>
      <c r="I32">
        <f t="shared" si="3"/>
        <v>0.0990758999978425</v>
      </c>
      <c r="O32">
        <f t="shared" si="4"/>
        <v>0.003555672567602101</v>
      </c>
      <c r="P32">
        <f t="shared" si="5"/>
        <v>-0.4772494195357169</v>
      </c>
      <c r="Q32" s="2">
        <f t="shared" si="6"/>
        <v>32535.75</v>
      </c>
      <c r="R32">
        <f>G32</f>
        <v>0.0990758999978425</v>
      </c>
    </row>
    <row r="33" spans="1:19" ht="12.75">
      <c r="A33" s="22" t="s">
        <v>42</v>
      </c>
      <c r="B33" s="23" t="s">
        <v>26</v>
      </c>
      <c r="C33" s="22">
        <v>51780.291</v>
      </c>
      <c r="D33" s="22" t="s">
        <v>43</v>
      </c>
      <c r="E33">
        <f t="shared" si="0"/>
        <v>-97.56493574320258</v>
      </c>
      <c r="F33">
        <f t="shared" si="1"/>
        <v>-97.5</v>
      </c>
      <c r="G33">
        <f t="shared" si="2"/>
        <v>-0.48024275000352645</v>
      </c>
      <c r="I33">
        <f t="shared" si="3"/>
        <v>-0.48024275000352645</v>
      </c>
      <c r="O33">
        <f t="shared" si="4"/>
        <v>0.004681435867250447</v>
      </c>
      <c r="P33">
        <f t="shared" si="5"/>
        <v>-0.4746107212320297</v>
      </c>
      <c r="Q33" s="2">
        <f t="shared" si="6"/>
        <v>36761.791</v>
      </c>
      <c r="S33">
        <f>G33</f>
        <v>-0.48024275000352645</v>
      </c>
    </row>
    <row r="34" spans="1:19" ht="12.75">
      <c r="A34" s="22" t="s">
        <v>42</v>
      </c>
      <c r="B34" s="23" t="s">
        <v>26</v>
      </c>
      <c r="C34" s="22">
        <v>51817.254</v>
      </c>
      <c r="D34" s="22" t="s">
        <v>43</v>
      </c>
      <c r="E34">
        <f t="shared" si="0"/>
        <v>-92.56700526745331</v>
      </c>
      <c r="F34">
        <f t="shared" si="1"/>
        <v>-92.5</v>
      </c>
      <c r="G34">
        <f t="shared" si="2"/>
        <v>-0.49554825000086566</v>
      </c>
      <c r="I34">
        <f t="shared" si="3"/>
        <v>-0.49554825000086566</v>
      </c>
      <c r="O34">
        <f t="shared" si="4"/>
        <v>0.004691285064972655</v>
      </c>
      <c r="P34">
        <f t="shared" si="5"/>
        <v>-0.474587635507588</v>
      </c>
      <c r="Q34" s="2">
        <f t="shared" si="6"/>
        <v>36798.754</v>
      </c>
      <c r="S34">
        <f>G34</f>
        <v>-0.49554825000086566</v>
      </c>
    </row>
    <row r="35" spans="1:18" ht="12.75">
      <c r="A35" s="18" t="s">
        <v>35</v>
      </c>
      <c r="B35" s="19" t="s">
        <v>26</v>
      </c>
      <c r="C35" s="18">
        <v>52501.8482</v>
      </c>
      <c r="D35" s="18"/>
      <c r="E35">
        <f t="shared" si="0"/>
        <v>0</v>
      </c>
      <c r="F35">
        <f t="shared" si="1"/>
        <v>0</v>
      </c>
      <c r="G35">
        <f t="shared" si="2"/>
        <v>0</v>
      </c>
      <c r="H35">
        <f>+G35</f>
        <v>0</v>
      </c>
      <c r="O35">
        <f t="shared" si="4"/>
        <v>0.0048734952228334984</v>
      </c>
      <c r="P35">
        <f t="shared" si="5"/>
        <v>-0.47416054960541637</v>
      </c>
      <c r="Q35" s="2">
        <f t="shared" si="6"/>
        <v>37483.3482</v>
      </c>
      <c r="R35">
        <f>G35</f>
        <v>0</v>
      </c>
    </row>
    <row r="36" spans="1:19" ht="12.75">
      <c r="A36" s="18" t="s">
        <v>36</v>
      </c>
      <c r="B36" s="19"/>
      <c r="C36" s="18">
        <v>52505.07</v>
      </c>
      <c r="D36" s="18"/>
      <c r="E36">
        <f t="shared" si="0"/>
        <v>0.4356338069627539</v>
      </c>
      <c r="F36">
        <f t="shared" si="1"/>
        <v>0.5</v>
      </c>
      <c r="G36">
        <f t="shared" si="2"/>
        <v>-0.47603055000217864</v>
      </c>
      <c r="H36">
        <f>+G36</f>
        <v>-0.47603055000217864</v>
      </c>
      <c r="O36">
        <f t="shared" si="4"/>
        <v>0.004874480142605719</v>
      </c>
      <c r="P36">
        <f t="shared" si="5"/>
        <v>-0.4741582410329722</v>
      </c>
      <c r="Q36" s="2">
        <f t="shared" si="6"/>
        <v>37486.57</v>
      </c>
      <c r="S36">
        <f>G36</f>
        <v>-0.47603055000217864</v>
      </c>
    </row>
    <row r="37" spans="1:19" ht="12.75">
      <c r="A37" s="22" t="s">
        <v>42</v>
      </c>
      <c r="B37" s="23" t="s">
        <v>26</v>
      </c>
      <c r="C37" s="22">
        <v>53222.4516</v>
      </c>
      <c r="D37" s="22" t="s">
        <v>43</v>
      </c>
      <c r="E37">
        <f t="shared" si="0"/>
        <v>97.43596823277908</v>
      </c>
      <c r="F37">
        <f t="shared" si="1"/>
        <v>97.5</v>
      </c>
      <c r="G37">
        <f t="shared" si="2"/>
        <v>-0.4735572499994305</v>
      </c>
      <c r="I37">
        <f aca="true" t="shared" si="7" ref="I37:I43">+G37</f>
        <v>-0.4735572499994305</v>
      </c>
      <c r="O37">
        <f t="shared" si="4"/>
        <v>0.00506555457841655</v>
      </c>
      <c r="P37">
        <f t="shared" si="5"/>
        <v>-0.47371037797880305</v>
      </c>
      <c r="Q37" s="2">
        <f t="shared" si="6"/>
        <v>38203.9516</v>
      </c>
      <c r="S37">
        <f>G37</f>
        <v>-0.4735572499994305</v>
      </c>
    </row>
    <row r="38" spans="1:18" ht="12.75">
      <c r="A38" s="22" t="s">
        <v>42</v>
      </c>
      <c r="B38" s="23" t="s">
        <v>26</v>
      </c>
      <c r="C38" s="22">
        <v>53226.609</v>
      </c>
      <c r="D38" s="22" t="s">
        <v>43</v>
      </c>
      <c r="E38">
        <f t="shared" si="0"/>
        <v>97.9981086477849</v>
      </c>
      <c r="F38">
        <f t="shared" si="1"/>
        <v>98</v>
      </c>
      <c r="G38">
        <f t="shared" si="2"/>
        <v>-0.013987800004542805</v>
      </c>
      <c r="I38">
        <f t="shared" si="7"/>
        <v>-0.013987800004542805</v>
      </c>
      <c r="O38">
        <f t="shared" si="4"/>
        <v>0.005066539498188771</v>
      </c>
      <c r="P38">
        <f t="shared" si="5"/>
        <v>-0.4737080694063589</v>
      </c>
      <c r="Q38" s="2">
        <f t="shared" si="6"/>
        <v>38208.109</v>
      </c>
      <c r="R38">
        <f>G38</f>
        <v>-0.013987800004542805</v>
      </c>
    </row>
    <row r="39" spans="1:19" ht="12.75">
      <c r="A39" s="22" t="s">
        <v>42</v>
      </c>
      <c r="B39" s="23" t="s">
        <v>26</v>
      </c>
      <c r="C39" s="22">
        <v>53259.4313</v>
      </c>
      <c r="D39" s="22" t="s">
        <v>43</v>
      </c>
      <c r="E39">
        <f t="shared" si="0"/>
        <v>102.43615678928232</v>
      </c>
      <c r="F39">
        <f t="shared" si="1"/>
        <v>102.5</v>
      </c>
      <c r="G39">
        <f t="shared" si="2"/>
        <v>-0.4721627500039176</v>
      </c>
      <c r="I39">
        <f t="shared" si="7"/>
        <v>-0.4721627500039176</v>
      </c>
      <c r="O39">
        <f t="shared" si="4"/>
        <v>0.0050754037761387575</v>
      </c>
      <c r="P39">
        <f t="shared" si="5"/>
        <v>-0.47368729225436135</v>
      </c>
      <c r="Q39" s="2">
        <f t="shared" si="6"/>
        <v>38240.9313</v>
      </c>
      <c r="S39">
        <f aca="true" t="shared" si="8" ref="S39:S44">G39</f>
        <v>-0.4721627500039176</v>
      </c>
    </row>
    <row r="40" spans="1:19" ht="12.75">
      <c r="A40" s="18" t="s">
        <v>38</v>
      </c>
      <c r="B40" s="21"/>
      <c r="C40" s="18">
        <v>53895.4549</v>
      </c>
      <c r="D40" s="18">
        <v>0.0008</v>
      </c>
      <c r="E40">
        <f t="shared" si="0"/>
        <v>188.43571672044257</v>
      </c>
      <c r="F40">
        <f t="shared" si="1"/>
        <v>188.5</v>
      </c>
      <c r="G40">
        <f t="shared" si="2"/>
        <v>-0.4754173500041361</v>
      </c>
      <c r="I40">
        <f t="shared" si="7"/>
        <v>-0.4754173500041361</v>
      </c>
      <c r="O40">
        <f t="shared" si="4"/>
        <v>0.005244809976960731</v>
      </c>
      <c r="P40">
        <f t="shared" si="5"/>
        <v>-0.47329021779396396</v>
      </c>
      <c r="Q40" s="2">
        <f t="shared" si="6"/>
        <v>38876.9549</v>
      </c>
      <c r="S40">
        <f t="shared" si="8"/>
        <v>-0.4754173500041361</v>
      </c>
    </row>
    <row r="41" spans="1:19" ht="12.75">
      <c r="A41" s="18" t="s">
        <v>37</v>
      </c>
      <c r="B41" s="19" t="s">
        <v>27</v>
      </c>
      <c r="C41" s="18">
        <v>53895.4563</v>
      </c>
      <c r="D41" s="18">
        <v>0.0005</v>
      </c>
      <c r="E41">
        <f t="shared" si="0"/>
        <v>188.43590602062577</v>
      </c>
      <c r="F41">
        <f t="shared" si="1"/>
        <v>188.5</v>
      </c>
      <c r="G41">
        <f t="shared" si="2"/>
        <v>-0.4740173500031233</v>
      </c>
      <c r="I41">
        <f t="shared" si="7"/>
        <v>-0.4740173500031233</v>
      </c>
      <c r="O41">
        <f t="shared" si="4"/>
        <v>0.005244809976960731</v>
      </c>
      <c r="P41">
        <f t="shared" si="5"/>
        <v>-0.47329021779396396</v>
      </c>
      <c r="Q41" s="2">
        <f t="shared" si="6"/>
        <v>38876.9563</v>
      </c>
      <c r="S41">
        <f t="shared" si="8"/>
        <v>-0.4740173500031233</v>
      </c>
    </row>
    <row r="42" spans="1:19" ht="12.75">
      <c r="A42" s="18" t="s">
        <v>38</v>
      </c>
      <c r="B42" s="21"/>
      <c r="C42" s="18">
        <v>53932.4358</v>
      </c>
      <c r="D42" s="18">
        <v>0.0013</v>
      </c>
      <c r="E42" s="25">
        <f t="shared" si="0"/>
        <v>193.4360675342464</v>
      </c>
      <c r="F42">
        <f t="shared" si="1"/>
        <v>193.5</v>
      </c>
      <c r="G42">
        <f t="shared" si="2"/>
        <v>-0.47282285000255797</v>
      </c>
      <c r="I42">
        <f t="shared" si="7"/>
        <v>-0.47282285000255797</v>
      </c>
      <c r="O42">
        <f t="shared" si="4"/>
        <v>0.005254659174682938</v>
      </c>
      <c r="P42">
        <f t="shared" si="5"/>
        <v>-0.47326713206952226</v>
      </c>
      <c r="Q42" s="2">
        <f t="shared" si="6"/>
        <v>38913.9358</v>
      </c>
      <c r="S42">
        <f t="shared" si="8"/>
        <v>-0.47282285000255797</v>
      </c>
    </row>
    <row r="43" spans="1:19" ht="12.75">
      <c r="A43" s="18" t="s">
        <v>39</v>
      </c>
      <c r="B43" s="21" t="s">
        <v>26</v>
      </c>
      <c r="C43" s="18">
        <v>54080.3486</v>
      </c>
      <c r="D43" s="18">
        <v>0.0016</v>
      </c>
      <c r="E43" s="25">
        <f t="shared" si="0"/>
        <v>213.4360104737624</v>
      </c>
      <c r="F43">
        <f t="shared" si="1"/>
        <v>213.5</v>
      </c>
      <c r="G43">
        <f t="shared" si="2"/>
        <v>-0.4732448499999009</v>
      </c>
      <c r="I43">
        <f t="shared" si="7"/>
        <v>-0.4732448499999009</v>
      </c>
      <c r="O43">
        <f t="shared" si="4"/>
        <v>0.00529405596557177</v>
      </c>
      <c r="P43">
        <f t="shared" si="5"/>
        <v>-0.4731747891717554</v>
      </c>
      <c r="Q43" s="2">
        <f t="shared" si="6"/>
        <v>39061.8486</v>
      </c>
      <c r="S43">
        <f t="shared" si="8"/>
        <v>-0.4732448499999009</v>
      </c>
    </row>
    <row r="44" spans="1:19" ht="12.75">
      <c r="A44" s="49" t="s">
        <v>149</v>
      </c>
      <c r="B44" s="50" t="s">
        <v>27</v>
      </c>
      <c r="C44" s="49">
        <v>55071.3655</v>
      </c>
      <c r="D44" s="25"/>
      <c r="E44" s="25">
        <f t="shared" si="0"/>
        <v>347.4357823129564</v>
      </c>
      <c r="F44">
        <f t="shared" si="1"/>
        <v>347.5</v>
      </c>
      <c r="G44">
        <f t="shared" si="2"/>
        <v>-0.4749322499992559</v>
      </c>
      <c r="J44">
        <f>+G44</f>
        <v>-0.4749322499992559</v>
      </c>
      <c r="O44">
        <f t="shared" si="4"/>
        <v>0.005558014464526938</v>
      </c>
      <c r="P44">
        <f t="shared" si="5"/>
        <v>-0.47255609175671764</v>
      </c>
      <c r="Q44" s="2">
        <f t="shared" si="6"/>
        <v>40052.8655</v>
      </c>
      <c r="S44">
        <f t="shared" si="8"/>
        <v>-0.4749322499992559</v>
      </c>
    </row>
    <row r="45" spans="1:18" ht="12.75">
      <c r="A45" s="49" t="s">
        <v>155</v>
      </c>
      <c r="B45" s="50" t="s">
        <v>26</v>
      </c>
      <c r="C45" s="49">
        <v>55075.5386</v>
      </c>
      <c r="D45" s="25"/>
      <c r="E45" s="25">
        <f t="shared" si="0"/>
        <v>348.0000455943012</v>
      </c>
      <c r="F45">
        <f t="shared" si="1"/>
        <v>348</v>
      </c>
      <c r="G45">
        <f t="shared" si="2"/>
        <v>0.0003371999991941266</v>
      </c>
      <c r="J45">
        <f>+G45</f>
        <v>0.0003371999991941266</v>
      </c>
      <c r="O45">
        <f t="shared" si="4"/>
        <v>0.005558999384299159</v>
      </c>
      <c r="P45">
        <f t="shared" si="5"/>
        <v>-0.4725537831842735</v>
      </c>
      <c r="Q45" s="2">
        <f t="shared" si="6"/>
        <v>40057.0386</v>
      </c>
      <c r="R45">
        <f>G45</f>
        <v>0.0003371999991941266</v>
      </c>
    </row>
    <row r="46" spans="1:18" ht="12.75">
      <c r="A46" s="24" t="s">
        <v>41</v>
      </c>
      <c r="B46" s="19" t="s">
        <v>26</v>
      </c>
      <c r="C46" s="18">
        <v>55075.53868</v>
      </c>
      <c r="D46" s="18">
        <v>0.0003</v>
      </c>
      <c r="E46" s="25">
        <f t="shared" si="0"/>
        <v>348.00005641145424</v>
      </c>
      <c r="F46">
        <f t="shared" si="1"/>
        <v>348</v>
      </c>
      <c r="G46">
        <f t="shared" si="2"/>
        <v>0.0004171999971731566</v>
      </c>
      <c r="J46">
        <f>+G46</f>
        <v>0.0004171999971731566</v>
      </c>
      <c r="O46">
        <f t="shared" si="4"/>
        <v>0.005558999384299159</v>
      </c>
      <c r="P46">
        <f t="shared" si="5"/>
        <v>-0.4725537831842735</v>
      </c>
      <c r="Q46" s="2">
        <f t="shared" si="6"/>
        <v>40057.03868</v>
      </c>
      <c r="R46">
        <f>G46</f>
        <v>0.0004171999971731566</v>
      </c>
    </row>
    <row r="47" spans="1:18" ht="12.75">
      <c r="A47" s="49" t="s">
        <v>149</v>
      </c>
      <c r="B47" s="50" t="s">
        <v>26</v>
      </c>
      <c r="C47" s="49">
        <v>55075.5408</v>
      </c>
      <c r="D47" s="25"/>
      <c r="E47" s="25">
        <f t="shared" si="0"/>
        <v>348.00034306601776</v>
      </c>
      <c r="F47">
        <f t="shared" si="1"/>
        <v>348</v>
      </c>
      <c r="G47">
        <f t="shared" si="2"/>
        <v>0.002537200001825113</v>
      </c>
      <c r="J47">
        <f>+G47</f>
        <v>0.002537200001825113</v>
      </c>
      <c r="O47">
        <f t="shared" si="4"/>
        <v>0.005558999384299159</v>
      </c>
      <c r="P47">
        <f t="shared" si="5"/>
        <v>-0.4725537831842735</v>
      </c>
      <c r="Q47" s="2">
        <f t="shared" si="6"/>
        <v>40057.0408</v>
      </c>
      <c r="R47">
        <f>G47</f>
        <v>0.002537200001825113</v>
      </c>
    </row>
    <row r="48" spans="1:19" ht="12.75">
      <c r="A48" s="49" t="s">
        <v>149</v>
      </c>
      <c r="B48" s="50" t="s">
        <v>27</v>
      </c>
      <c r="C48" s="49">
        <v>55108.3479</v>
      </c>
      <c r="D48" s="25"/>
      <c r="E48" s="25">
        <f t="shared" si="0"/>
        <v>352.4363359483847</v>
      </c>
      <c r="F48">
        <f t="shared" si="1"/>
        <v>352.5</v>
      </c>
      <c r="G48">
        <f t="shared" si="2"/>
        <v>-0.47083774999919115</v>
      </c>
      <c r="J48">
        <f>+G48</f>
        <v>-0.47083774999919115</v>
      </c>
      <c r="O48">
        <f t="shared" si="4"/>
        <v>0.005567863662249145</v>
      </c>
      <c r="P48">
        <f t="shared" si="5"/>
        <v>-0.47253300603227594</v>
      </c>
      <c r="Q48" s="2">
        <f t="shared" si="6"/>
        <v>40089.8479</v>
      </c>
      <c r="S48">
        <f>G48</f>
        <v>-0.47083774999919115</v>
      </c>
    </row>
    <row r="49" spans="1:18" ht="12.75">
      <c r="A49" s="32" t="s">
        <v>49</v>
      </c>
      <c r="B49" s="32"/>
      <c r="C49" s="26">
        <v>55430.534</v>
      </c>
      <c r="D49" s="26">
        <v>0.0068</v>
      </c>
      <c r="E49" s="25">
        <f t="shared" si="0"/>
        <v>396.0005414526092</v>
      </c>
      <c r="F49">
        <f t="shared" si="1"/>
        <v>396</v>
      </c>
      <c r="G49">
        <f t="shared" si="2"/>
        <v>0.00400439999793889</v>
      </c>
      <c r="I49">
        <f>+G49</f>
        <v>0.00400439999793889</v>
      </c>
      <c r="O49">
        <f t="shared" si="4"/>
        <v>0.0056535516824323525</v>
      </c>
      <c r="P49">
        <f t="shared" si="5"/>
        <v>-0.4723321602296331</v>
      </c>
      <c r="Q49" s="2">
        <f t="shared" si="6"/>
        <v>40412.034</v>
      </c>
      <c r="R49">
        <f>G49</f>
        <v>0.00400439999793889</v>
      </c>
    </row>
    <row r="50" spans="1:19" ht="12.75">
      <c r="A50" s="32" t="s">
        <v>49</v>
      </c>
      <c r="B50" s="32"/>
      <c r="C50" s="26">
        <v>55463.3395</v>
      </c>
      <c r="D50" s="26">
        <v>0.0029</v>
      </c>
      <c r="E50" s="25">
        <f t="shared" si="0"/>
        <v>400.43631799191036</v>
      </c>
      <c r="F50">
        <f t="shared" si="1"/>
        <v>400.5</v>
      </c>
      <c r="G50">
        <f t="shared" si="2"/>
        <v>-0.47097054999903776</v>
      </c>
      <c r="I50">
        <f>+G50</f>
        <v>-0.47097054999903776</v>
      </c>
      <c r="O50">
        <f t="shared" si="4"/>
        <v>0.00566241596038234</v>
      </c>
      <c r="P50">
        <f t="shared" si="5"/>
        <v>-0.47231138307763554</v>
      </c>
      <c r="Q50" s="2">
        <f t="shared" si="6"/>
        <v>40444.8395</v>
      </c>
      <c r="S50">
        <f>G50</f>
        <v>-0.47097054999903776</v>
      </c>
    </row>
    <row r="51" spans="1:18" ht="12.75">
      <c r="A51" s="32" t="s">
        <v>49</v>
      </c>
      <c r="B51" s="32"/>
      <c r="C51" s="26">
        <v>55482.3052</v>
      </c>
      <c r="D51" s="26">
        <v>0.0004</v>
      </c>
      <c r="E51" s="25">
        <f t="shared" si="0"/>
        <v>403.0007540502366</v>
      </c>
      <c r="F51">
        <f t="shared" si="1"/>
        <v>403</v>
      </c>
      <c r="G51">
        <f t="shared" si="2"/>
        <v>0.00557670000125654</v>
      </c>
      <c r="I51">
        <f>+G51</f>
        <v>0.00557670000125654</v>
      </c>
      <c r="O51">
        <f t="shared" si="4"/>
        <v>0.005667340559243443</v>
      </c>
      <c r="P51">
        <f t="shared" si="5"/>
        <v>-0.47229984021541466</v>
      </c>
      <c r="Q51" s="2">
        <f t="shared" si="6"/>
        <v>40463.8052</v>
      </c>
      <c r="R51">
        <f>G51</f>
        <v>0.00557670000125654</v>
      </c>
    </row>
    <row r="52" spans="1:19" ht="12.75">
      <c r="A52" s="22" t="s">
        <v>44</v>
      </c>
      <c r="B52" s="23" t="s">
        <v>27</v>
      </c>
      <c r="C52" s="22">
        <v>55862.7004</v>
      </c>
      <c r="D52" s="22">
        <v>0.0007</v>
      </c>
      <c r="E52" s="25">
        <f t="shared" si="0"/>
        <v>454.43566904383994</v>
      </c>
      <c r="F52">
        <f t="shared" si="1"/>
        <v>454.5</v>
      </c>
      <c r="G52">
        <f t="shared" si="2"/>
        <v>-0.47576994999690214</v>
      </c>
      <c r="I52">
        <f>+G52</f>
        <v>-0.47576994999690214</v>
      </c>
      <c r="O52">
        <f t="shared" si="4"/>
        <v>0.0057687872957821835</v>
      </c>
      <c r="P52">
        <f t="shared" si="5"/>
        <v>-0.47206205725366507</v>
      </c>
      <c r="Q52" s="2">
        <f t="shared" si="6"/>
        <v>40844.2004</v>
      </c>
      <c r="S52">
        <f>G52</f>
        <v>-0.47576994999690214</v>
      </c>
    </row>
    <row r="53" spans="1:19" ht="12.75">
      <c r="A53" s="24" t="s">
        <v>45</v>
      </c>
      <c r="B53" s="19" t="s">
        <v>27</v>
      </c>
      <c r="C53" s="18">
        <v>56158.5327</v>
      </c>
      <c r="D53" s="18">
        <v>0.0054</v>
      </c>
      <c r="E53" s="25">
        <f t="shared" si="0"/>
        <v>494.436460859463</v>
      </c>
      <c r="F53">
        <f t="shared" si="1"/>
        <v>494.5</v>
      </c>
      <c r="G53">
        <f t="shared" si="2"/>
        <v>-0.4699139499934972</v>
      </c>
      <c r="I53">
        <f>+G53</f>
        <v>-0.4699139499934972</v>
      </c>
      <c r="O53">
        <f t="shared" si="4"/>
        <v>0.005847580877559846</v>
      </c>
      <c r="P53">
        <f t="shared" si="5"/>
        <v>-0.4718773714581314</v>
      </c>
      <c r="Q53" s="2">
        <f t="shared" si="6"/>
        <v>41140.0327</v>
      </c>
      <c r="S53">
        <f>G53</f>
        <v>-0.4699139499934972</v>
      </c>
    </row>
    <row r="54" spans="1:18" ht="12.75">
      <c r="A54" s="24" t="s">
        <v>46</v>
      </c>
      <c r="B54" s="19" t="s">
        <v>26</v>
      </c>
      <c r="C54" s="18">
        <v>56177.49331</v>
      </c>
      <c r="D54" s="18">
        <v>0.0005</v>
      </c>
      <c r="E54" s="25">
        <f t="shared" si="0"/>
        <v>497.00020867640865</v>
      </c>
      <c r="F54">
        <f t="shared" si="1"/>
        <v>497</v>
      </c>
      <c r="G54">
        <f t="shared" si="2"/>
        <v>0.001543300000776071</v>
      </c>
      <c r="J54">
        <f>+G54</f>
        <v>0.001543300000776071</v>
      </c>
      <c r="O54">
        <f t="shared" si="4"/>
        <v>0.00585250547642095</v>
      </c>
      <c r="P54">
        <f t="shared" si="5"/>
        <v>-0.4718658285959106</v>
      </c>
      <c r="Q54" s="2">
        <f t="shared" si="6"/>
        <v>41158.99331</v>
      </c>
      <c r="R54">
        <f aca="true" t="shared" si="9" ref="R54:R59">G54</f>
        <v>0.001543300000776071</v>
      </c>
    </row>
    <row r="55" spans="1:18" ht="12.75">
      <c r="A55" s="18" t="s">
        <v>47</v>
      </c>
      <c r="B55" s="19" t="s">
        <v>26</v>
      </c>
      <c r="C55" s="18">
        <v>56495.5011</v>
      </c>
      <c r="D55" s="18">
        <v>0.0005</v>
      </c>
      <c r="E55" s="25">
        <f t="shared" si="0"/>
        <v>539.9994464321792</v>
      </c>
      <c r="F55">
        <f t="shared" si="1"/>
        <v>540</v>
      </c>
      <c r="G55">
        <f t="shared" si="2"/>
        <v>-0.00409399999625748</v>
      </c>
      <c r="I55">
        <f>+G55</f>
        <v>-0.00409399999625748</v>
      </c>
      <c r="O55">
        <f t="shared" si="4"/>
        <v>0.005937208576831936</v>
      </c>
      <c r="P55">
        <f t="shared" si="5"/>
        <v>-0.4716672913657119</v>
      </c>
      <c r="Q55" s="2">
        <f t="shared" si="6"/>
        <v>41477.0011</v>
      </c>
      <c r="R55">
        <f t="shared" si="9"/>
        <v>-0.00409399999625748</v>
      </c>
    </row>
    <row r="56" spans="1:18" ht="12.75">
      <c r="A56" s="30" t="s">
        <v>48</v>
      </c>
      <c r="B56" s="21" t="s">
        <v>26</v>
      </c>
      <c r="C56" s="18">
        <v>56495.5091</v>
      </c>
      <c r="D56" s="31">
        <v>0.0039</v>
      </c>
      <c r="E56" s="25">
        <f t="shared" si="0"/>
        <v>540.0005281475111</v>
      </c>
      <c r="F56">
        <f t="shared" si="1"/>
        <v>540</v>
      </c>
      <c r="G56">
        <f t="shared" si="2"/>
        <v>0.0039060000053723343</v>
      </c>
      <c r="I56">
        <f>+G56</f>
        <v>0.0039060000053723343</v>
      </c>
      <c r="O56">
        <f t="shared" si="4"/>
        <v>0.005937208576831936</v>
      </c>
      <c r="P56">
        <f t="shared" si="5"/>
        <v>-0.4716672913657119</v>
      </c>
      <c r="Q56" s="2">
        <f t="shared" si="6"/>
        <v>41477.0091</v>
      </c>
      <c r="R56">
        <f t="shared" si="9"/>
        <v>0.0039060000053723343</v>
      </c>
    </row>
    <row r="57" spans="1:18" ht="12.75">
      <c r="A57" s="28" t="s">
        <v>50</v>
      </c>
      <c r="B57" s="27"/>
      <c r="C57" s="28">
        <v>56924.4563</v>
      </c>
      <c r="D57" s="28">
        <v>0.0036</v>
      </c>
      <c r="E57" s="25">
        <f t="shared" si="0"/>
        <v>598.0003734892608</v>
      </c>
      <c r="F57">
        <f t="shared" si="1"/>
        <v>598</v>
      </c>
      <c r="G57">
        <f t="shared" si="2"/>
        <v>0.002762199997960124</v>
      </c>
      <c r="I57">
        <f>+G57</f>
        <v>0.002762199997960124</v>
      </c>
      <c r="O57">
        <f t="shared" si="4"/>
        <v>0.006051459270409546</v>
      </c>
      <c r="P57">
        <f t="shared" si="5"/>
        <v>-0.4713994969621881</v>
      </c>
      <c r="Q57" s="2">
        <f t="shared" si="6"/>
        <v>41905.9563</v>
      </c>
      <c r="R57">
        <f t="shared" si="9"/>
        <v>0.002762199997960124</v>
      </c>
    </row>
    <row r="58" spans="1:18" ht="12.75">
      <c r="A58" s="51" t="s">
        <v>204</v>
      </c>
      <c r="B58" s="52" t="s">
        <v>26</v>
      </c>
      <c r="C58" s="53">
        <v>57131.529</v>
      </c>
      <c r="D58" s="53">
        <v>0.0105</v>
      </c>
      <c r="E58" s="25">
        <f>+(C58-C$7)/C$8</f>
        <v>625.9995877853303</v>
      </c>
      <c r="F58">
        <f t="shared" si="1"/>
        <v>626</v>
      </c>
      <c r="G58">
        <f>+C58-(C$7+F58*C$8)</f>
        <v>-0.003048599995963741</v>
      </c>
      <c r="I58">
        <f>+G58</f>
        <v>-0.003048599995963741</v>
      </c>
      <c r="O58">
        <f>+C$11+D$11*$F58</f>
        <v>0.00610661477765391</v>
      </c>
      <c r="P58">
        <f>+C$12+D$12*$F58</f>
        <v>-0.4712702169053145</v>
      </c>
      <c r="Q58" s="2">
        <f>+C58-15018.5</f>
        <v>42113.029</v>
      </c>
      <c r="R58">
        <f t="shared" si="9"/>
        <v>-0.003048599995963741</v>
      </c>
    </row>
    <row r="59" spans="1:18" ht="12.75">
      <c r="A59" s="54" t="s">
        <v>0</v>
      </c>
      <c r="B59" s="55" t="s">
        <v>26</v>
      </c>
      <c r="C59" s="56">
        <v>57989.4324</v>
      </c>
      <c r="D59" s="56">
        <v>0.002</v>
      </c>
      <c r="E59" s="25">
        <f>+(C59-C$7)/C$8</f>
        <v>742.0004953985787</v>
      </c>
      <c r="F59">
        <f t="shared" si="1"/>
        <v>742</v>
      </c>
      <c r="G59">
        <f>+C59-(C$7+F59*C$8)</f>
        <v>0.003663799994683359</v>
      </c>
      <c r="I59">
        <f>+G59</f>
        <v>0.003663799994683359</v>
      </c>
      <c r="O59">
        <f>+C$11+D$11*$F59</f>
        <v>0.00633511616480913</v>
      </c>
      <c r="P59">
        <f>+C$12+D$12*$F59</f>
        <v>-0.4707346280982668</v>
      </c>
      <c r="Q59" s="2">
        <f>+C59-15018.5</f>
        <v>42970.9324</v>
      </c>
      <c r="R59">
        <f t="shared" si="9"/>
        <v>0.003663799994683359</v>
      </c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</sheetData>
  <sheetProtection/>
  <hyperlinks>
    <hyperlink ref="H64047" r:id="rId1" display="http://vsolj.cetus-net.org/bulletin.html"/>
    <hyperlink ref="H64040" r:id="rId2" display="https://www.aavso.org/ejaavso"/>
    <hyperlink ref="I64047" r:id="rId3" display="http://vsolj.cetus-net.org/bulletin.html"/>
    <hyperlink ref="AQ57698" r:id="rId4" display="http://cdsbib.u-strasbg.fr/cgi-bin/cdsbib?1990RMxAA..21..381G"/>
    <hyperlink ref="H64044" r:id="rId5" display="https://www.aavso.org/ejaavso"/>
    <hyperlink ref="AP5062" r:id="rId6" display="http://cdsbib.u-strasbg.fr/cgi-bin/cdsbib?1990RMxAA..21..381G"/>
    <hyperlink ref="AP5065" r:id="rId7" display="http://cdsbib.u-strasbg.fr/cgi-bin/cdsbib?1990RMxAA..21..381G"/>
    <hyperlink ref="AP5063" r:id="rId8" display="http://cdsbib.u-strasbg.fr/cgi-bin/cdsbib?1990RMxAA..21..381G"/>
    <hyperlink ref="AP5047" r:id="rId9" display="http://cdsbib.u-strasbg.fr/cgi-bin/cdsbib?1990RMxAA..21..381G"/>
    <hyperlink ref="AQ5276" r:id="rId10" display="http://cdsbib.u-strasbg.fr/cgi-bin/cdsbib?1990RMxAA..21..381G"/>
    <hyperlink ref="AQ5280" r:id="rId11" display="http://cdsbib.u-strasbg.fr/cgi-bin/cdsbib?1990RMxAA..21..381G"/>
    <hyperlink ref="AQ64960" r:id="rId12" display="http://cdsbib.u-strasbg.fr/cgi-bin/cdsbib?1990RMxAA..21..381G"/>
    <hyperlink ref="I2168" r:id="rId13" display="http://vsolj.cetus-net.org/bulletin.html"/>
    <hyperlink ref="H2168" r:id="rId14" display="http://vsolj.cetus-net.org/bulletin.html"/>
    <hyperlink ref="AQ85" r:id="rId15" display="http://cdsbib.u-strasbg.fr/cgi-bin/cdsbib?1990RMxAA..21..381G"/>
    <hyperlink ref="AQ84" r:id="rId16" display="http://cdsbib.u-strasbg.fr/cgi-bin/cdsbib?1990RMxAA..21..381G"/>
    <hyperlink ref="AP3338" r:id="rId17" display="http://cdsbib.u-strasbg.fr/cgi-bin/cdsbib?1990RMxAA..21..381G"/>
    <hyperlink ref="AP3356" r:id="rId18" display="http://cdsbib.u-strasbg.fr/cgi-bin/cdsbib?1990RMxAA..21..381G"/>
    <hyperlink ref="AP3357" r:id="rId19" display="http://cdsbib.u-strasbg.fr/cgi-bin/cdsbib?1990RMxAA..21..381G"/>
    <hyperlink ref="AP3353" r:id="rId20" display="http://cdsbib.u-strasbg.fr/cgi-bin/cdsbib?1990RMxAA..21..381G"/>
  </hyperlinks>
  <printOptions/>
  <pageMargins left="0.75" right="0.75" top="1" bottom="1" header="0.5" footer="0.5"/>
  <pageSetup orientation="portrait" paperSize="9" r:id="rId22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3">
      <selection activeCell="A41" sqref="A41:C44"/>
    </sheetView>
  </sheetViews>
  <sheetFormatPr defaultColWidth="9.140625" defaultRowHeight="12.75"/>
  <cols>
    <col min="1" max="1" width="19.7109375" style="36" customWidth="1"/>
    <col min="2" max="2" width="4.421875" style="35" customWidth="1"/>
    <col min="3" max="3" width="12.7109375" style="36" customWidth="1"/>
    <col min="4" max="4" width="5.421875" style="35" customWidth="1"/>
    <col min="5" max="5" width="14.8515625" style="35" customWidth="1"/>
    <col min="6" max="6" width="9.140625" style="35" customWidth="1"/>
    <col min="7" max="7" width="12.00390625" style="35" customWidth="1"/>
    <col min="8" max="8" width="14.140625" style="36" customWidth="1"/>
    <col min="9" max="9" width="22.57421875" style="35" customWidth="1"/>
    <col min="10" max="10" width="25.140625" style="35" customWidth="1"/>
    <col min="11" max="11" width="15.7109375" style="35" customWidth="1"/>
    <col min="12" max="12" width="14.140625" style="35" customWidth="1"/>
    <col min="13" max="13" width="9.57421875" style="35" customWidth="1"/>
    <col min="14" max="14" width="14.140625" style="35" customWidth="1"/>
    <col min="15" max="15" width="23.421875" style="35" customWidth="1"/>
    <col min="16" max="16" width="16.57421875" style="35" customWidth="1"/>
    <col min="17" max="17" width="41.00390625" style="35" customWidth="1"/>
    <col min="18" max="16384" width="9.140625" style="35" customWidth="1"/>
  </cols>
  <sheetData>
    <row r="1" spans="1:10" ht="15.75">
      <c r="A1" s="34" t="s">
        <v>52</v>
      </c>
      <c r="I1" s="37" t="s">
        <v>53</v>
      </c>
      <c r="J1" s="38" t="s">
        <v>54</v>
      </c>
    </row>
    <row r="2" spans="9:10" ht="12.75">
      <c r="I2" s="39" t="s">
        <v>55</v>
      </c>
      <c r="J2" s="40" t="s">
        <v>56</v>
      </c>
    </row>
    <row r="3" spans="1:10" ht="12.75">
      <c r="A3" s="41" t="s">
        <v>57</v>
      </c>
      <c r="I3" s="39" t="s">
        <v>58</v>
      </c>
      <c r="J3" s="40" t="s">
        <v>59</v>
      </c>
    </row>
    <row r="4" spans="9:10" ht="12.75">
      <c r="I4" s="39" t="s">
        <v>60</v>
      </c>
      <c r="J4" s="40" t="s">
        <v>59</v>
      </c>
    </row>
    <row r="5" spans="9:10" ht="13.5" thickBot="1">
      <c r="I5" s="42" t="s">
        <v>61</v>
      </c>
      <c r="J5" s="43" t="s">
        <v>62</v>
      </c>
    </row>
    <row r="10" ht="13.5" thickBot="1"/>
    <row r="11" spans="1:16" ht="12.75" customHeight="1" thickBot="1">
      <c r="A11" s="36" t="str">
        <f aca="true" t="shared" si="0" ref="A11:A44">P11</f>
        <v>BAVM 169 </v>
      </c>
      <c r="B11" s="5" t="str">
        <f aca="true" t="shared" si="1" ref="B11:B44">IF(H11=INT(H11),"I","II")</f>
        <v>I</v>
      </c>
      <c r="C11" s="36">
        <f aca="true" t="shared" si="2" ref="C11:C44">1*G11</f>
        <v>24849.528</v>
      </c>
      <c r="D11" s="35" t="str">
        <f aca="true" t="shared" si="3" ref="D11:D44">VLOOKUP(F11,I$1:J$5,2,FALSE)</f>
        <v>vis</v>
      </c>
      <c r="E11" s="44">
        <f>VLOOKUP(C11,A!C$21:E$973,3,FALSE)</f>
        <v>-3738.9923397111857</v>
      </c>
      <c r="F11" s="5" t="s">
        <v>61</v>
      </c>
      <c r="G11" s="35" t="str">
        <f aca="true" t="shared" si="4" ref="G11:G44">MID(I11,3,LEN(I11)-3)</f>
        <v>24849.528</v>
      </c>
      <c r="H11" s="36">
        <f aca="true" t="shared" si="5" ref="H11:H44">1*K11</f>
        <v>-3739</v>
      </c>
      <c r="I11" s="45" t="s">
        <v>63</v>
      </c>
      <c r="J11" s="46" t="s">
        <v>64</v>
      </c>
      <c r="K11" s="45">
        <v>-3739</v>
      </c>
      <c r="L11" s="45" t="s">
        <v>65</v>
      </c>
      <c r="M11" s="46" t="s">
        <v>66</v>
      </c>
      <c r="N11" s="46"/>
      <c r="O11" s="47" t="s">
        <v>67</v>
      </c>
      <c r="P11" s="48" t="s">
        <v>68</v>
      </c>
    </row>
    <row r="12" spans="1:16" ht="12.75" customHeight="1" thickBot="1">
      <c r="A12" s="36" t="str">
        <f t="shared" si="0"/>
        <v>BAVM 169 </v>
      </c>
      <c r="B12" s="5" t="str">
        <f t="shared" si="1"/>
        <v>I</v>
      </c>
      <c r="C12" s="36">
        <f t="shared" si="2"/>
        <v>25152.595</v>
      </c>
      <c r="D12" s="35" t="str">
        <f t="shared" si="3"/>
        <v>vis</v>
      </c>
      <c r="E12" s="44">
        <f>VLOOKUP(C12,A!C$21:E$973,3,FALSE)</f>
        <v>-3698.0133121567724</v>
      </c>
      <c r="F12" s="5" t="s">
        <v>61</v>
      </c>
      <c r="G12" s="35" t="str">
        <f t="shared" si="4"/>
        <v>25152.595</v>
      </c>
      <c r="H12" s="36">
        <f t="shared" si="5"/>
        <v>-3698</v>
      </c>
      <c r="I12" s="45" t="s">
        <v>69</v>
      </c>
      <c r="J12" s="46" t="s">
        <v>70</v>
      </c>
      <c r="K12" s="45">
        <v>-3698</v>
      </c>
      <c r="L12" s="45" t="s">
        <v>71</v>
      </c>
      <c r="M12" s="46" t="s">
        <v>66</v>
      </c>
      <c r="N12" s="46"/>
      <c r="O12" s="47" t="s">
        <v>67</v>
      </c>
      <c r="P12" s="48" t="s">
        <v>68</v>
      </c>
    </row>
    <row r="13" spans="1:16" ht="12.75" customHeight="1" thickBot="1">
      <c r="A13" s="36" t="str">
        <f t="shared" si="0"/>
        <v>BAVM 169 </v>
      </c>
      <c r="B13" s="5" t="str">
        <f t="shared" si="1"/>
        <v>II</v>
      </c>
      <c r="C13" s="36">
        <f t="shared" si="2"/>
        <v>25503.53</v>
      </c>
      <c r="D13" s="35" t="str">
        <f t="shared" si="3"/>
        <v>vis</v>
      </c>
      <c r="E13" s="44">
        <f>VLOOKUP(C13,A!C$21:E$973,3,FALSE)</f>
        <v>-3650.5618409150743</v>
      </c>
      <c r="F13" s="5" t="s">
        <v>61</v>
      </c>
      <c r="G13" s="35" t="str">
        <f t="shared" si="4"/>
        <v>25503.530</v>
      </c>
      <c r="H13" s="36">
        <f t="shared" si="5"/>
        <v>-3650.5</v>
      </c>
      <c r="I13" s="45" t="s">
        <v>72</v>
      </c>
      <c r="J13" s="46" t="s">
        <v>73</v>
      </c>
      <c r="K13" s="45">
        <v>-3650.5</v>
      </c>
      <c r="L13" s="45" t="s">
        <v>74</v>
      </c>
      <c r="M13" s="46" t="s">
        <v>66</v>
      </c>
      <c r="N13" s="46"/>
      <c r="O13" s="47" t="s">
        <v>67</v>
      </c>
      <c r="P13" s="48" t="s">
        <v>68</v>
      </c>
    </row>
    <row r="14" spans="1:16" ht="12.75" customHeight="1" thickBot="1">
      <c r="A14" s="36" t="str">
        <f t="shared" si="0"/>
        <v>BAVM 169 </v>
      </c>
      <c r="B14" s="5" t="str">
        <f t="shared" si="1"/>
        <v>I</v>
      </c>
      <c r="C14" s="36">
        <f t="shared" si="2"/>
        <v>25648.28</v>
      </c>
      <c r="D14" s="35" t="str">
        <f t="shared" si="3"/>
        <v>vis</v>
      </c>
      <c r="E14" s="44">
        <f>VLOOKUP(C14,A!C$21:E$973,3,FALSE)</f>
        <v>-3630.9895541319493</v>
      </c>
      <c r="F14" s="5" t="s">
        <v>61</v>
      </c>
      <c r="G14" s="35" t="str">
        <f t="shared" si="4"/>
        <v>25648.280</v>
      </c>
      <c r="H14" s="36">
        <f t="shared" si="5"/>
        <v>-3631</v>
      </c>
      <c r="I14" s="45" t="s">
        <v>75</v>
      </c>
      <c r="J14" s="46" t="s">
        <v>76</v>
      </c>
      <c r="K14" s="45">
        <v>-3631</v>
      </c>
      <c r="L14" s="45" t="s">
        <v>77</v>
      </c>
      <c r="M14" s="46" t="s">
        <v>66</v>
      </c>
      <c r="N14" s="46"/>
      <c r="O14" s="47" t="s">
        <v>67</v>
      </c>
      <c r="P14" s="48" t="s">
        <v>68</v>
      </c>
    </row>
    <row r="15" spans="1:16" ht="12.75" customHeight="1" thickBot="1">
      <c r="A15" s="36" t="str">
        <f t="shared" si="0"/>
        <v>BAVM 169 </v>
      </c>
      <c r="B15" s="5" t="str">
        <f t="shared" si="1"/>
        <v>II</v>
      </c>
      <c r="C15" s="36">
        <f t="shared" si="2"/>
        <v>25651.29</v>
      </c>
      <c r="D15" s="35" t="str">
        <f t="shared" si="3"/>
        <v>vis</v>
      </c>
      <c r="E15" s="44">
        <f>VLOOKUP(C15,A!C$21:E$973,3,FALSE)</f>
        <v>-3630.5825587383933</v>
      </c>
      <c r="F15" s="5" t="s">
        <v>61</v>
      </c>
      <c r="G15" s="35" t="str">
        <f t="shared" si="4"/>
        <v>25651.290</v>
      </c>
      <c r="H15" s="36">
        <f t="shared" si="5"/>
        <v>-3630.5</v>
      </c>
      <c r="I15" s="45" t="s">
        <v>78</v>
      </c>
      <c r="J15" s="46" t="s">
        <v>79</v>
      </c>
      <c r="K15" s="45">
        <v>-3630.5</v>
      </c>
      <c r="L15" s="45" t="s">
        <v>80</v>
      </c>
      <c r="M15" s="46" t="s">
        <v>66</v>
      </c>
      <c r="N15" s="46"/>
      <c r="O15" s="47" t="s">
        <v>67</v>
      </c>
      <c r="P15" s="48" t="s">
        <v>68</v>
      </c>
    </row>
    <row r="16" spans="1:16" ht="12.75" customHeight="1" thickBot="1">
      <c r="A16" s="36" t="str">
        <f t="shared" si="0"/>
        <v>BAVM 169 </v>
      </c>
      <c r="B16" s="5" t="str">
        <f t="shared" si="1"/>
        <v>II</v>
      </c>
      <c r="C16" s="36">
        <f t="shared" si="2"/>
        <v>29985.317</v>
      </c>
      <c r="D16" s="35" t="str">
        <f t="shared" si="3"/>
        <v>vis</v>
      </c>
      <c r="E16" s="44">
        <f>VLOOKUP(C16,A!C$21:E$973,3,FALSE)</f>
        <v>-3044.5596269953476</v>
      </c>
      <c r="F16" s="5" t="s">
        <v>61</v>
      </c>
      <c r="G16" s="35" t="str">
        <f t="shared" si="4"/>
        <v>29985.317</v>
      </c>
      <c r="H16" s="36">
        <f t="shared" si="5"/>
        <v>-3044.5</v>
      </c>
      <c r="I16" s="45" t="s">
        <v>81</v>
      </c>
      <c r="J16" s="46" t="s">
        <v>82</v>
      </c>
      <c r="K16" s="45">
        <v>-3044.5</v>
      </c>
      <c r="L16" s="45" t="s">
        <v>83</v>
      </c>
      <c r="M16" s="46" t="s">
        <v>66</v>
      </c>
      <c r="N16" s="46"/>
      <c r="O16" s="47" t="s">
        <v>67</v>
      </c>
      <c r="P16" s="48" t="s">
        <v>68</v>
      </c>
    </row>
    <row r="17" spans="1:16" ht="12.75" customHeight="1" thickBot="1">
      <c r="A17" s="36" t="str">
        <f t="shared" si="0"/>
        <v> RIA 8.292 </v>
      </c>
      <c r="B17" s="5" t="str">
        <f t="shared" si="1"/>
        <v>II</v>
      </c>
      <c r="C17" s="36">
        <f t="shared" si="2"/>
        <v>33187.627</v>
      </c>
      <c r="D17" s="35" t="str">
        <f t="shared" si="3"/>
        <v>vis</v>
      </c>
      <c r="E17" s="44">
        <f>VLOOKUP(C17,A!C$21:E$973,3,FALSE)</f>
        <v>-2611.5611490093834</v>
      </c>
      <c r="F17" s="5" t="s">
        <v>61</v>
      </c>
      <c r="G17" s="35" t="str">
        <f t="shared" si="4"/>
        <v>33187.627</v>
      </c>
      <c r="H17" s="36">
        <f t="shared" si="5"/>
        <v>-2611.5</v>
      </c>
      <c r="I17" s="45" t="s">
        <v>84</v>
      </c>
      <c r="J17" s="46" t="s">
        <v>85</v>
      </c>
      <c r="K17" s="45">
        <v>-2611.5</v>
      </c>
      <c r="L17" s="45" t="s">
        <v>86</v>
      </c>
      <c r="M17" s="46" t="s">
        <v>66</v>
      </c>
      <c r="N17" s="46"/>
      <c r="O17" s="47" t="s">
        <v>87</v>
      </c>
      <c r="P17" s="47" t="s">
        <v>88</v>
      </c>
    </row>
    <row r="18" spans="1:16" ht="12.75" customHeight="1" thickBot="1">
      <c r="A18" s="36" t="str">
        <f t="shared" si="0"/>
        <v> RIA 8.292 </v>
      </c>
      <c r="B18" s="5" t="str">
        <f t="shared" si="1"/>
        <v>I</v>
      </c>
      <c r="C18" s="36">
        <f t="shared" si="2"/>
        <v>33295.302</v>
      </c>
      <c r="D18" s="35" t="str">
        <f t="shared" si="3"/>
        <v>vis</v>
      </c>
      <c r="E18" s="44">
        <f>VLOOKUP(C18,A!C$21:E$973,3,FALSE)</f>
        <v>-2597.001936716651</v>
      </c>
      <c r="F18" s="5" t="s">
        <v>61</v>
      </c>
      <c r="G18" s="35" t="str">
        <f t="shared" si="4"/>
        <v>33295.302</v>
      </c>
      <c r="H18" s="36">
        <f t="shared" si="5"/>
        <v>-2597</v>
      </c>
      <c r="I18" s="45" t="s">
        <v>89</v>
      </c>
      <c r="J18" s="46" t="s">
        <v>90</v>
      </c>
      <c r="K18" s="45">
        <v>-2597</v>
      </c>
      <c r="L18" s="45" t="s">
        <v>91</v>
      </c>
      <c r="M18" s="46" t="s">
        <v>66</v>
      </c>
      <c r="N18" s="46"/>
      <c r="O18" s="47" t="s">
        <v>87</v>
      </c>
      <c r="P18" s="47" t="s">
        <v>88</v>
      </c>
    </row>
    <row r="19" spans="1:16" ht="12.75" customHeight="1" thickBot="1">
      <c r="A19" s="36" t="str">
        <f t="shared" si="0"/>
        <v> RIA 8.292 </v>
      </c>
      <c r="B19" s="5" t="str">
        <f t="shared" si="1"/>
        <v>II</v>
      </c>
      <c r="C19" s="36">
        <f t="shared" si="2"/>
        <v>33357.649</v>
      </c>
      <c r="D19" s="35" t="str">
        <f t="shared" si="3"/>
        <v>vis</v>
      </c>
      <c r="E19" s="44">
        <f>VLOOKUP(C19,A!C$21:E$973,3,FALSE)</f>
        <v>-2588.5717234933877</v>
      </c>
      <c r="F19" s="5" t="s">
        <v>61</v>
      </c>
      <c r="G19" s="35" t="str">
        <f t="shared" si="4"/>
        <v>33357.649</v>
      </c>
      <c r="H19" s="36">
        <f t="shared" si="5"/>
        <v>-2588.5</v>
      </c>
      <c r="I19" s="45" t="s">
        <v>92</v>
      </c>
      <c r="J19" s="46" t="s">
        <v>93</v>
      </c>
      <c r="K19" s="45">
        <v>-2588.5</v>
      </c>
      <c r="L19" s="45" t="s">
        <v>94</v>
      </c>
      <c r="M19" s="46" t="s">
        <v>66</v>
      </c>
      <c r="N19" s="46"/>
      <c r="O19" s="47" t="s">
        <v>87</v>
      </c>
      <c r="P19" s="47" t="s">
        <v>88</v>
      </c>
    </row>
    <row r="20" spans="1:16" ht="12.75" customHeight="1" thickBot="1">
      <c r="A20" s="36" t="str">
        <f t="shared" si="0"/>
        <v> RIA 8.292 </v>
      </c>
      <c r="B20" s="5" t="str">
        <f t="shared" si="1"/>
        <v>II</v>
      </c>
      <c r="C20" s="36">
        <f t="shared" si="2"/>
        <v>34304.418</v>
      </c>
      <c r="D20" s="35" t="str">
        <f t="shared" si="3"/>
        <v>vis</v>
      </c>
      <c r="E20" s="44">
        <f>VLOOKUP(C20,A!C$21:E$973,3,FALSE)</f>
        <v>-2460.5549056324394</v>
      </c>
      <c r="F20" s="5" t="s">
        <v>61</v>
      </c>
      <c r="G20" s="35" t="str">
        <f t="shared" si="4"/>
        <v>34304.418</v>
      </c>
      <c r="H20" s="36">
        <f t="shared" si="5"/>
        <v>-2460.5</v>
      </c>
      <c r="I20" s="45" t="s">
        <v>95</v>
      </c>
      <c r="J20" s="46" t="s">
        <v>96</v>
      </c>
      <c r="K20" s="45">
        <v>-2460.5</v>
      </c>
      <c r="L20" s="45" t="s">
        <v>97</v>
      </c>
      <c r="M20" s="46" t="s">
        <v>66</v>
      </c>
      <c r="N20" s="46"/>
      <c r="O20" s="47" t="s">
        <v>87</v>
      </c>
      <c r="P20" s="47" t="s">
        <v>88</v>
      </c>
    </row>
    <row r="21" spans="1:16" ht="12.75" customHeight="1" thickBot="1">
      <c r="A21" s="36" t="str">
        <f t="shared" si="0"/>
        <v> RIA 8.292 </v>
      </c>
      <c r="B21" s="5" t="str">
        <f t="shared" si="1"/>
        <v>I</v>
      </c>
      <c r="C21" s="36">
        <f t="shared" si="2"/>
        <v>34715.289</v>
      </c>
      <c r="D21" s="35" t="str">
        <f t="shared" si="3"/>
        <v>vis</v>
      </c>
      <c r="E21" s="44">
        <f>VLOOKUP(C21,A!C$21:E$973,3,FALSE)</f>
        <v>-2404.9992231255706</v>
      </c>
      <c r="F21" s="5" t="s">
        <v>61</v>
      </c>
      <c r="G21" s="35" t="str">
        <f t="shared" si="4"/>
        <v>34715.289</v>
      </c>
      <c r="H21" s="36">
        <f t="shared" si="5"/>
        <v>-2405</v>
      </c>
      <c r="I21" s="45" t="s">
        <v>98</v>
      </c>
      <c r="J21" s="46" t="s">
        <v>99</v>
      </c>
      <c r="K21" s="45">
        <v>-2405</v>
      </c>
      <c r="L21" s="45" t="s">
        <v>100</v>
      </c>
      <c r="M21" s="46" t="s">
        <v>66</v>
      </c>
      <c r="N21" s="46"/>
      <c r="O21" s="47" t="s">
        <v>87</v>
      </c>
      <c r="P21" s="47" t="s">
        <v>88</v>
      </c>
    </row>
    <row r="22" spans="1:16" ht="12.75" customHeight="1" thickBot="1">
      <c r="A22" s="36" t="str">
        <f t="shared" si="0"/>
        <v>BAVM 169 </v>
      </c>
      <c r="B22" s="5" t="str">
        <f t="shared" si="1"/>
        <v>I</v>
      </c>
      <c r="C22" s="36">
        <f t="shared" si="2"/>
        <v>47554.25</v>
      </c>
      <c r="D22" s="35" t="str">
        <f t="shared" si="3"/>
        <v>vis</v>
      </c>
      <c r="E22" s="44">
        <f>VLOOKUP(C22,A!C$21:E$973,3,FALSE)</f>
        <v>-668.9866035099959</v>
      </c>
      <c r="F22" s="5" t="s">
        <v>61</v>
      </c>
      <c r="G22" s="35" t="str">
        <f t="shared" si="4"/>
        <v>47554.250</v>
      </c>
      <c r="H22" s="36">
        <f t="shared" si="5"/>
        <v>-669</v>
      </c>
      <c r="I22" s="45" t="s">
        <v>101</v>
      </c>
      <c r="J22" s="46" t="s">
        <v>102</v>
      </c>
      <c r="K22" s="45">
        <v>-669</v>
      </c>
      <c r="L22" s="45" t="s">
        <v>103</v>
      </c>
      <c r="M22" s="46" t="s">
        <v>66</v>
      </c>
      <c r="N22" s="46"/>
      <c r="O22" s="47" t="s">
        <v>67</v>
      </c>
      <c r="P22" s="48" t="s">
        <v>68</v>
      </c>
    </row>
    <row r="23" spans="1:16" ht="12.75" customHeight="1" thickBot="1">
      <c r="A23" s="36" t="str">
        <f t="shared" si="0"/>
        <v>BAVM 169 </v>
      </c>
      <c r="B23" s="5" t="str">
        <f t="shared" si="1"/>
        <v>II</v>
      </c>
      <c r="C23" s="36">
        <f t="shared" si="2"/>
        <v>51780.291</v>
      </c>
      <c r="D23" s="35" t="str">
        <f t="shared" si="3"/>
        <v>vis</v>
      </c>
      <c r="E23" s="44">
        <f>VLOOKUP(C23,A!C$21:E$973,3,FALSE)</f>
        <v>-97.56493574320258</v>
      </c>
      <c r="F23" s="5" t="s">
        <v>61</v>
      </c>
      <c r="G23" s="35" t="str">
        <f t="shared" si="4"/>
        <v>51780.291</v>
      </c>
      <c r="H23" s="36">
        <f t="shared" si="5"/>
        <v>-97.5</v>
      </c>
      <c r="I23" s="45" t="s">
        <v>104</v>
      </c>
      <c r="J23" s="46" t="s">
        <v>105</v>
      </c>
      <c r="K23" s="45">
        <v>-97.5</v>
      </c>
      <c r="L23" s="45" t="s">
        <v>106</v>
      </c>
      <c r="M23" s="46" t="s">
        <v>107</v>
      </c>
      <c r="N23" s="46" t="s">
        <v>108</v>
      </c>
      <c r="O23" s="47" t="s">
        <v>109</v>
      </c>
      <c r="P23" s="48" t="s">
        <v>68</v>
      </c>
    </row>
    <row r="24" spans="1:16" ht="12.75" customHeight="1" thickBot="1">
      <c r="A24" s="36" t="str">
        <f t="shared" si="0"/>
        <v>BAVM 169 </v>
      </c>
      <c r="B24" s="5" t="str">
        <f t="shared" si="1"/>
        <v>II</v>
      </c>
      <c r="C24" s="36">
        <f t="shared" si="2"/>
        <v>51817.254</v>
      </c>
      <c r="D24" s="35" t="str">
        <f t="shared" si="3"/>
        <v>vis</v>
      </c>
      <c r="E24" s="44">
        <f>VLOOKUP(C24,A!C$21:E$973,3,FALSE)</f>
        <v>-92.56700526745331</v>
      </c>
      <c r="F24" s="5" t="s">
        <v>61</v>
      </c>
      <c r="G24" s="35" t="str">
        <f t="shared" si="4"/>
        <v>51817.254</v>
      </c>
      <c r="H24" s="36">
        <f t="shared" si="5"/>
        <v>-92.5</v>
      </c>
      <c r="I24" s="45" t="s">
        <v>110</v>
      </c>
      <c r="J24" s="46" t="s">
        <v>111</v>
      </c>
      <c r="K24" s="45">
        <v>-92.5</v>
      </c>
      <c r="L24" s="45" t="s">
        <v>112</v>
      </c>
      <c r="M24" s="46" t="s">
        <v>107</v>
      </c>
      <c r="N24" s="46" t="s">
        <v>108</v>
      </c>
      <c r="O24" s="47" t="s">
        <v>109</v>
      </c>
      <c r="P24" s="48" t="s">
        <v>68</v>
      </c>
    </row>
    <row r="25" spans="1:16" ht="12.75" customHeight="1" thickBot="1">
      <c r="A25" s="36" t="str">
        <f t="shared" si="0"/>
        <v>BAVM 169 </v>
      </c>
      <c r="B25" s="5" t="str">
        <f t="shared" si="1"/>
        <v>II</v>
      </c>
      <c r="C25" s="36">
        <f t="shared" si="2"/>
        <v>53222.4516</v>
      </c>
      <c r="D25" s="35" t="str">
        <f t="shared" si="3"/>
        <v>vis</v>
      </c>
      <c r="E25" s="44">
        <f>VLOOKUP(C25,A!C$21:E$973,3,FALSE)</f>
        <v>97.43596823277908</v>
      </c>
      <c r="F25" s="5" t="s">
        <v>61</v>
      </c>
      <c r="G25" s="35" t="str">
        <f t="shared" si="4"/>
        <v>53222.4516</v>
      </c>
      <c r="H25" s="36">
        <f t="shared" si="5"/>
        <v>97.5</v>
      </c>
      <c r="I25" s="45" t="s">
        <v>113</v>
      </c>
      <c r="J25" s="46" t="s">
        <v>114</v>
      </c>
      <c r="K25" s="45">
        <v>97.5</v>
      </c>
      <c r="L25" s="45" t="s">
        <v>115</v>
      </c>
      <c r="M25" s="46" t="s">
        <v>107</v>
      </c>
      <c r="N25" s="46" t="s">
        <v>116</v>
      </c>
      <c r="O25" s="47" t="s">
        <v>109</v>
      </c>
      <c r="P25" s="48" t="s">
        <v>68</v>
      </c>
    </row>
    <row r="26" spans="1:16" ht="12.75" customHeight="1" thickBot="1">
      <c r="A26" s="36" t="str">
        <f t="shared" si="0"/>
        <v>BAVM 169 </v>
      </c>
      <c r="B26" s="5" t="str">
        <f t="shared" si="1"/>
        <v>I</v>
      </c>
      <c r="C26" s="36">
        <f t="shared" si="2"/>
        <v>53226.609</v>
      </c>
      <c r="D26" s="35" t="str">
        <f t="shared" si="3"/>
        <v>vis</v>
      </c>
      <c r="E26" s="44">
        <f>VLOOKUP(C26,A!C$21:E$973,3,FALSE)</f>
        <v>97.9981086477849</v>
      </c>
      <c r="F26" s="5" t="s">
        <v>61</v>
      </c>
      <c r="G26" s="35" t="str">
        <f t="shared" si="4"/>
        <v>53226.609</v>
      </c>
      <c r="H26" s="36">
        <f t="shared" si="5"/>
        <v>98</v>
      </c>
      <c r="I26" s="45" t="s">
        <v>117</v>
      </c>
      <c r="J26" s="46" t="s">
        <v>118</v>
      </c>
      <c r="K26" s="45" t="s">
        <v>119</v>
      </c>
      <c r="L26" s="45" t="s">
        <v>120</v>
      </c>
      <c r="M26" s="46" t="s">
        <v>107</v>
      </c>
      <c r="N26" s="46" t="s">
        <v>116</v>
      </c>
      <c r="O26" s="47" t="s">
        <v>109</v>
      </c>
      <c r="P26" s="48" t="s">
        <v>68</v>
      </c>
    </row>
    <row r="27" spans="1:16" ht="12.75" customHeight="1" thickBot="1">
      <c r="A27" s="36" t="str">
        <f t="shared" si="0"/>
        <v>BAVM 169 </v>
      </c>
      <c r="B27" s="5" t="str">
        <f t="shared" si="1"/>
        <v>II</v>
      </c>
      <c r="C27" s="36">
        <f t="shared" si="2"/>
        <v>53259.4313</v>
      </c>
      <c r="D27" s="35" t="str">
        <f t="shared" si="3"/>
        <v>vis</v>
      </c>
      <c r="E27" s="44">
        <f>VLOOKUP(C27,A!C$21:E$973,3,FALSE)</f>
        <v>102.43615678928232</v>
      </c>
      <c r="F27" s="5" t="s">
        <v>61</v>
      </c>
      <c r="G27" s="35" t="str">
        <f t="shared" si="4"/>
        <v>53259.4313</v>
      </c>
      <c r="H27" s="36">
        <f t="shared" si="5"/>
        <v>102.5</v>
      </c>
      <c r="I27" s="45" t="s">
        <v>121</v>
      </c>
      <c r="J27" s="46" t="s">
        <v>122</v>
      </c>
      <c r="K27" s="45" t="s">
        <v>123</v>
      </c>
      <c r="L27" s="45" t="s">
        <v>124</v>
      </c>
      <c r="M27" s="46" t="s">
        <v>107</v>
      </c>
      <c r="N27" s="46" t="s">
        <v>116</v>
      </c>
      <c r="O27" s="47" t="s">
        <v>109</v>
      </c>
      <c r="P27" s="48" t="s">
        <v>68</v>
      </c>
    </row>
    <row r="28" spans="1:16" ht="12.75" customHeight="1" thickBot="1">
      <c r="A28" s="36" t="str">
        <f t="shared" si="0"/>
        <v>BAVM 178 </v>
      </c>
      <c r="B28" s="5" t="str">
        <f t="shared" si="1"/>
        <v>II</v>
      </c>
      <c r="C28" s="36">
        <f t="shared" si="2"/>
        <v>53895.4549</v>
      </c>
      <c r="D28" s="35" t="str">
        <f t="shared" si="3"/>
        <v>vis</v>
      </c>
      <c r="E28" s="44">
        <f>VLOOKUP(C28,A!C$21:E$973,3,FALSE)</f>
        <v>188.43571672044257</v>
      </c>
      <c r="F28" s="5" t="s">
        <v>61</v>
      </c>
      <c r="G28" s="35" t="str">
        <f t="shared" si="4"/>
        <v>53895.4549</v>
      </c>
      <c r="H28" s="36">
        <f t="shared" si="5"/>
        <v>188.5</v>
      </c>
      <c r="I28" s="45" t="s">
        <v>125</v>
      </c>
      <c r="J28" s="46" t="s">
        <v>126</v>
      </c>
      <c r="K28" s="45" t="s">
        <v>127</v>
      </c>
      <c r="L28" s="45" t="s">
        <v>128</v>
      </c>
      <c r="M28" s="46" t="s">
        <v>129</v>
      </c>
      <c r="N28" s="46" t="s">
        <v>116</v>
      </c>
      <c r="O28" s="47" t="s">
        <v>109</v>
      </c>
      <c r="P28" s="48" t="s">
        <v>130</v>
      </c>
    </row>
    <row r="29" spans="1:16" ht="12.75" customHeight="1" thickBot="1">
      <c r="A29" s="36" t="str">
        <f t="shared" si="0"/>
        <v>IBVS 5713 </v>
      </c>
      <c r="B29" s="5" t="str">
        <f t="shared" si="1"/>
        <v>II</v>
      </c>
      <c r="C29" s="36">
        <f t="shared" si="2"/>
        <v>53895.4563</v>
      </c>
      <c r="D29" s="35" t="str">
        <f t="shared" si="3"/>
        <v>vis</v>
      </c>
      <c r="E29" s="44">
        <f>VLOOKUP(C29,A!C$21:E$973,3,FALSE)</f>
        <v>188.43590602062577</v>
      </c>
      <c r="F29" s="5" t="s">
        <v>61</v>
      </c>
      <c r="G29" s="35" t="str">
        <f t="shared" si="4"/>
        <v>53895.4563</v>
      </c>
      <c r="H29" s="36">
        <f t="shared" si="5"/>
        <v>188.5</v>
      </c>
      <c r="I29" s="45" t="s">
        <v>131</v>
      </c>
      <c r="J29" s="46" t="s">
        <v>132</v>
      </c>
      <c r="K29" s="45" t="s">
        <v>127</v>
      </c>
      <c r="L29" s="45" t="s">
        <v>133</v>
      </c>
      <c r="M29" s="46" t="s">
        <v>107</v>
      </c>
      <c r="N29" s="46" t="s">
        <v>61</v>
      </c>
      <c r="O29" s="47" t="s">
        <v>134</v>
      </c>
      <c r="P29" s="48" t="s">
        <v>135</v>
      </c>
    </row>
    <row r="30" spans="1:16" ht="12.75" customHeight="1" thickBot="1">
      <c r="A30" s="36" t="str">
        <f t="shared" si="0"/>
        <v>BAVM 178 </v>
      </c>
      <c r="B30" s="5" t="str">
        <f t="shared" si="1"/>
        <v>II</v>
      </c>
      <c r="C30" s="36">
        <f t="shared" si="2"/>
        <v>53932.4358</v>
      </c>
      <c r="D30" s="35" t="str">
        <f t="shared" si="3"/>
        <v>vis</v>
      </c>
      <c r="E30" s="44">
        <f>VLOOKUP(C30,A!C$21:E$973,3,FALSE)</f>
        <v>193.4360675342464</v>
      </c>
      <c r="F30" s="5" t="s">
        <v>61</v>
      </c>
      <c r="G30" s="35" t="str">
        <f t="shared" si="4"/>
        <v>53932.4358</v>
      </c>
      <c r="H30" s="36">
        <f t="shared" si="5"/>
        <v>193.5</v>
      </c>
      <c r="I30" s="45" t="s">
        <v>136</v>
      </c>
      <c r="J30" s="46" t="s">
        <v>137</v>
      </c>
      <c r="K30" s="45" t="s">
        <v>138</v>
      </c>
      <c r="L30" s="45" t="s">
        <v>139</v>
      </c>
      <c r="M30" s="46" t="s">
        <v>129</v>
      </c>
      <c r="N30" s="46" t="s">
        <v>116</v>
      </c>
      <c r="O30" s="47" t="s">
        <v>109</v>
      </c>
      <c r="P30" s="48" t="s">
        <v>130</v>
      </c>
    </row>
    <row r="31" spans="1:16" ht="12.75" customHeight="1" thickBot="1">
      <c r="A31" s="36" t="str">
        <f t="shared" si="0"/>
        <v>BAVM 183 </v>
      </c>
      <c r="B31" s="5" t="str">
        <f t="shared" si="1"/>
        <v>II</v>
      </c>
      <c r="C31" s="36">
        <f t="shared" si="2"/>
        <v>54080.3486</v>
      </c>
      <c r="D31" s="35" t="str">
        <f t="shared" si="3"/>
        <v>vis</v>
      </c>
      <c r="E31" s="44">
        <f>VLOOKUP(C31,A!C$21:E$973,3,FALSE)</f>
        <v>213.4360104737624</v>
      </c>
      <c r="F31" s="5" t="s">
        <v>61</v>
      </c>
      <c r="G31" s="35" t="str">
        <f t="shared" si="4"/>
        <v>54080.3486</v>
      </c>
      <c r="H31" s="36">
        <f t="shared" si="5"/>
        <v>213.5</v>
      </c>
      <c r="I31" s="45" t="s">
        <v>140</v>
      </c>
      <c r="J31" s="46" t="s">
        <v>141</v>
      </c>
      <c r="K31" s="45" t="s">
        <v>142</v>
      </c>
      <c r="L31" s="45" t="s">
        <v>143</v>
      </c>
      <c r="M31" s="46" t="s">
        <v>129</v>
      </c>
      <c r="N31" s="46" t="s">
        <v>116</v>
      </c>
      <c r="O31" s="47" t="s">
        <v>109</v>
      </c>
      <c r="P31" s="48" t="s">
        <v>144</v>
      </c>
    </row>
    <row r="32" spans="1:16" ht="12.75" customHeight="1" thickBot="1">
      <c r="A32" s="36" t="str">
        <f t="shared" si="0"/>
        <v>BAVM 215 </v>
      </c>
      <c r="B32" s="5" t="str">
        <f t="shared" si="1"/>
        <v>I</v>
      </c>
      <c r="C32" s="36">
        <f t="shared" si="2"/>
        <v>55430.534</v>
      </c>
      <c r="D32" s="35" t="str">
        <f t="shared" si="3"/>
        <v>vis</v>
      </c>
      <c r="E32" s="44">
        <f>VLOOKUP(C32,A!C$21:E$973,3,FALSE)</f>
        <v>396.0005414526092</v>
      </c>
      <c r="F32" s="5" t="s">
        <v>61</v>
      </c>
      <c r="G32" s="35" t="str">
        <f t="shared" si="4"/>
        <v>55430.5340</v>
      </c>
      <c r="H32" s="36">
        <f t="shared" si="5"/>
        <v>396</v>
      </c>
      <c r="I32" s="45" t="s">
        <v>162</v>
      </c>
      <c r="J32" s="46" t="s">
        <v>163</v>
      </c>
      <c r="K32" s="45" t="s">
        <v>164</v>
      </c>
      <c r="L32" s="45" t="s">
        <v>165</v>
      </c>
      <c r="M32" s="46" t="s">
        <v>129</v>
      </c>
      <c r="N32" s="46" t="s">
        <v>116</v>
      </c>
      <c r="O32" s="47" t="s">
        <v>109</v>
      </c>
      <c r="P32" s="48" t="s">
        <v>166</v>
      </c>
    </row>
    <row r="33" spans="1:16" ht="12.75" customHeight="1" thickBot="1">
      <c r="A33" s="36" t="str">
        <f t="shared" si="0"/>
        <v>BAVM 215 </v>
      </c>
      <c r="B33" s="5" t="str">
        <f t="shared" si="1"/>
        <v>II</v>
      </c>
      <c r="C33" s="36">
        <f t="shared" si="2"/>
        <v>55463.3395</v>
      </c>
      <c r="D33" s="35" t="str">
        <f t="shared" si="3"/>
        <v>vis</v>
      </c>
      <c r="E33" s="44">
        <f>VLOOKUP(C33,A!C$21:E$973,3,FALSE)</f>
        <v>400.43631799191036</v>
      </c>
      <c r="F33" s="5" t="s">
        <v>61</v>
      </c>
      <c r="G33" s="35" t="str">
        <f t="shared" si="4"/>
        <v>55463.3395</v>
      </c>
      <c r="H33" s="36">
        <f t="shared" si="5"/>
        <v>400.5</v>
      </c>
      <c r="I33" s="45" t="s">
        <v>167</v>
      </c>
      <c r="J33" s="46" t="s">
        <v>168</v>
      </c>
      <c r="K33" s="45" t="s">
        <v>169</v>
      </c>
      <c r="L33" s="45" t="s">
        <v>170</v>
      </c>
      <c r="M33" s="46" t="s">
        <v>129</v>
      </c>
      <c r="N33" s="46" t="s">
        <v>116</v>
      </c>
      <c r="O33" s="47" t="s">
        <v>109</v>
      </c>
      <c r="P33" s="48" t="s">
        <v>166</v>
      </c>
    </row>
    <row r="34" spans="1:16" ht="12.75" customHeight="1" thickBot="1">
      <c r="A34" s="36" t="str">
        <f t="shared" si="0"/>
        <v>BAVM 215 </v>
      </c>
      <c r="B34" s="5" t="str">
        <f t="shared" si="1"/>
        <v>I</v>
      </c>
      <c r="C34" s="36">
        <f t="shared" si="2"/>
        <v>55482.3052</v>
      </c>
      <c r="D34" s="35" t="str">
        <f t="shared" si="3"/>
        <v>vis</v>
      </c>
      <c r="E34" s="44">
        <f>VLOOKUP(C34,A!C$21:E$973,3,FALSE)</f>
        <v>403.0007540502366</v>
      </c>
      <c r="F34" s="5" t="s">
        <v>61</v>
      </c>
      <c r="G34" s="35" t="str">
        <f t="shared" si="4"/>
        <v>55482.3052</v>
      </c>
      <c r="H34" s="36">
        <f t="shared" si="5"/>
        <v>403</v>
      </c>
      <c r="I34" s="45" t="s">
        <v>171</v>
      </c>
      <c r="J34" s="46" t="s">
        <v>172</v>
      </c>
      <c r="K34" s="45" t="s">
        <v>173</v>
      </c>
      <c r="L34" s="45" t="s">
        <v>174</v>
      </c>
      <c r="M34" s="46" t="s">
        <v>129</v>
      </c>
      <c r="N34" s="46" t="s">
        <v>116</v>
      </c>
      <c r="O34" s="47" t="s">
        <v>109</v>
      </c>
      <c r="P34" s="48" t="s">
        <v>166</v>
      </c>
    </row>
    <row r="35" spans="1:16" ht="12.75" customHeight="1" thickBot="1">
      <c r="A35" s="36" t="str">
        <f t="shared" si="0"/>
        <v>IBVS 6011 </v>
      </c>
      <c r="B35" s="5" t="str">
        <f t="shared" si="1"/>
        <v>II</v>
      </c>
      <c r="C35" s="36">
        <f t="shared" si="2"/>
        <v>55862.7004</v>
      </c>
      <c r="D35" s="35" t="str">
        <f t="shared" si="3"/>
        <v>vis</v>
      </c>
      <c r="E35" s="44">
        <f>VLOOKUP(C35,A!C$21:E$973,3,FALSE)</f>
        <v>454.43566904383994</v>
      </c>
      <c r="F35" s="5" t="s">
        <v>61</v>
      </c>
      <c r="G35" s="35" t="str">
        <f t="shared" si="4"/>
        <v>55862.7004</v>
      </c>
      <c r="H35" s="36">
        <f t="shared" si="5"/>
        <v>454.5</v>
      </c>
      <c r="I35" s="45" t="s">
        <v>175</v>
      </c>
      <c r="J35" s="46" t="s">
        <v>176</v>
      </c>
      <c r="K35" s="45" t="s">
        <v>177</v>
      </c>
      <c r="L35" s="45" t="s">
        <v>178</v>
      </c>
      <c r="M35" s="46" t="s">
        <v>129</v>
      </c>
      <c r="N35" s="46" t="s">
        <v>61</v>
      </c>
      <c r="O35" s="47" t="s">
        <v>134</v>
      </c>
      <c r="P35" s="48" t="s">
        <v>179</v>
      </c>
    </row>
    <row r="36" spans="1:16" ht="12.75" customHeight="1" thickBot="1">
      <c r="A36" s="36" t="str">
        <f t="shared" si="0"/>
        <v>BAVM 231 </v>
      </c>
      <c r="B36" s="5" t="str">
        <f t="shared" si="1"/>
        <v>II</v>
      </c>
      <c r="C36" s="36">
        <f t="shared" si="2"/>
        <v>56158.5327</v>
      </c>
      <c r="D36" s="35" t="str">
        <f t="shared" si="3"/>
        <v>vis</v>
      </c>
      <c r="E36" s="44">
        <f>VLOOKUP(C36,A!C$21:E$973,3,FALSE)</f>
        <v>494.436460859463</v>
      </c>
      <c r="F36" s="5" t="s">
        <v>61</v>
      </c>
      <c r="G36" s="35" t="str">
        <f t="shared" si="4"/>
        <v>56158.5327</v>
      </c>
      <c r="H36" s="36">
        <f t="shared" si="5"/>
        <v>494.5</v>
      </c>
      <c r="I36" s="45" t="s">
        <v>180</v>
      </c>
      <c r="J36" s="46" t="s">
        <v>181</v>
      </c>
      <c r="K36" s="45" t="s">
        <v>182</v>
      </c>
      <c r="L36" s="45" t="s">
        <v>183</v>
      </c>
      <c r="M36" s="46" t="s">
        <v>129</v>
      </c>
      <c r="N36" s="46" t="s">
        <v>116</v>
      </c>
      <c r="O36" s="47" t="s">
        <v>109</v>
      </c>
      <c r="P36" s="48" t="s">
        <v>184</v>
      </c>
    </row>
    <row r="37" spans="1:16" ht="12.75" customHeight="1" thickBot="1">
      <c r="A37" s="36" t="str">
        <f t="shared" si="0"/>
        <v>OEJV 0160 </v>
      </c>
      <c r="B37" s="5" t="str">
        <f t="shared" si="1"/>
        <v>I</v>
      </c>
      <c r="C37" s="36">
        <f t="shared" si="2"/>
        <v>56177.49331</v>
      </c>
      <c r="D37" s="35" t="str">
        <f t="shared" si="3"/>
        <v>vis</v>
      </c>
      <c r="E37" s="44">
        <f>VLOOKUP(C37,A!C$21:E$973,3,FALSE)</f>
        <v>497.00020867640865</v>
      </c>
      <c r="F37" s="5" t="s">
        <v>61</v>
      </c>
      <c r="G37" s="35" t="str">
        <f t="shared" si="4"/>
        <v>56177.49331</v>
      </c>
      <c r="H37" s="36">
        <f t="shared" si="5"/>
        <v>497</v>
      </c>
      <c r="I37" s="45" t="s">
        <v>185</v>
      </c>
      <c r="J37" s="46" t="s">
        <v>186</v>
      </c>
      <c r="K37" s="45" t="s">
        <v>187</v>
      </c>
      <c r="L37" s="45" t="s">
        <v>188</v>
      </c>
      <c r="M37" s="46" t="s">
        <v>129</v>
      </c>
      <c r="N37" s="46" t="s">
        <v>153</v>
      </c>
      <c r="O37" s="47" t="s">
        <v>189</v>
      </c>
      <c r="P37" s="48" t="s">
        <v>190</v>
      </c>
    </row>
    <row r="38" spans="1:16" ht="12.75" customHeight="1" thickBot="1">
      <c r="A38" s="36" t="str">
        <f t="shared" si="0"/>
        <v>IBVS 6093 </v>
      </c>
      <c r="B38" s="5" t="str">
        <f t="shared" si="1"/>
        <v>I</v>
      </c>
      <c r="C38" s="36">
        <f t="shared" si="2"/>
        <v>56495.5011</v>
      </c>
      <c r="D38" s="35" t="str">
        <f t="shared" si="3"/>
        <v>vis</v>
      </c>
      <c r="E38" s="44">
        <f>VLOOKUP(C38,A!C$21:E$973,3,FALSE)</f>
        <v>539.9994464321792</v>
      </c>
      <c r="F38" s="5" t="s">
        <v>61</v>
      </c>
      <c r="G38" s="35" t="str">
        <f t="shared" si="4"/>
        <v>56495.5011</v>
      </c>
      <c r="H38" s="36">
        <f t="shared" si="5"/>
        <v>540</v>
      </c>
      <c r="I38" s="45" t="s">
        <v>191</v>
      </c>
      <c r="J38" s="46" t="s">
        <v>192</v>
      </c>
      <c r="K38" s="45" t="s">
        <v>193</v>
      </c>
      <c r="L38" s="45" t="s">
        <v>194</v>
      </c>
      <c r="M38" s="46" t="s">
        <v>129</v>
      </c>
      <c r="N38" s="46" t="s">
        <v>61</v>
      </c>
      <c r="O38" s="47" t="s">
        <v>134</v>
      </c>
      <c r="P38" s="48" t="s">
        <v>195</v>
      </c>
    </row>
    <row r="39" spans="1:16" ht="12.75" customHeight="1" thickBot="1">
      <c r="A39" s="36" t="str">
        <f t="shared" si="0"/>
        <v>BAVM 234 </v>
      </c>
      <c r="B39" s="5" t="str">
        <f t="shared" si="1"/>
        <v>I</v>
      </c>
      <c r="C39" s="36">
        <f t="shared" si="2"/>
        <v>56495.5091</v>
      </c>
      <c r="D39" s="35" t="str">
        <f t="shared" si="3"/>
        <v>vis</v>
      </c>
      <c r="E39" s="44">
        <f>VLOOKUP(C39,A!C$21:E$973,3,FALSE)</f>
        <v>540.0005281475111</v>
      </c>
      <c r="F39" s="5" t="s">
        <v>61</v>
      </c>
      <c r="G39" s="35" t="str">
        <f t="shared" si="4"/>
        <v>56495.5091</v>
      </c>
      <c r="H39" s="36">
        <f t="shared" si="5"/>
        <v>540</v>
      </c>
      <c r="I39" s="45" t="s">
        <v>196</v>
      </c>
      <c r="J39" s="46" t="s">
        <v>197</v>
      </c>
      <c r="K39" s="45" t="s">
        <v>193</v>
      </c>
      <c r="L39" s="45" t="s">
        <v>198</v>
      </c>
      <c r="M39" s="46" t="s">
        <v>129</v>
      </c>
      <c r="N39" s="46" t="s">
        <v>116</v>
      </c>
      <c r="O39" s="47" t="s">
        <v>109</v>
      </c>
      <c r="P39" s="48" t="s">
        <v>199</v>
      </c>
    </row>
    <row r="40" spans="1:16" ht="12.75" customHeight="1" thickBot="1">
      <c r="A40" s="36" t="str">
        <f t="shared" si="0"/>
        <v>BAVM 239 </v>
      </c>
      <c r="B40" s="5" t="str">
        <f t="shared" si="1"/>
        <v>I</v>
      </c>
      <c r="C40" s="36">
        <f t="shared" si="2"/>
        <v>56924.4563</v>
      </c>
      <c r="D40" s="35" t="str">
        <f t="shared" si="3"/>
        <v>vis</v>
      </c>
      <c r="E40" s="44">
        <f>VLOOKUP(C40,A!C$21:E$973,3,FALSE)</f>
        <v>598.0003734892608</v>
      </c>
      <c r="F40" s="5" t="s">
        <v>61</v>
      </c>
      <c r="G40" s="35" t="str">
        <f t="shared" si="4"/>
        <v>56924.4563</v>
      </c>
      <c r="H40" s="36">
        <f t="shared" si="5"/>
        <v>598</v>
      </c>
      <c r="I40" s="45" t="s">
        <v>200</v>
      </c>
      <c r="J40" s="46" t="s">
        <v>201</v>
      </c>
      <c r="K40" s="45" t="s">
        <v>202</v>
      </c>
      <c r="L40" s="45" t="s">
        <v>170</v>
      </c>
      <c r="M40" s="46" t="s">
        <v>129</v>
      </c>
      <c r="N40" s="46" t="s">
        <v>116</v>
      </c>
      <c r="O40" s="47" t="s">
        <v>109</v>
      </c>
      <c r="P40" s="48" t="s">
        <v>203</v>
      </c>
    </row>
    <row r="41" spans="1:16" ht="12.75" customHeight="1" thickBot="1">
      <c r="A41" s="36" t="str">
        <f t="shared" si="0"/>
        <v>BAVM 212 </v>
      </c>
      <c r="B41" s="5" t="str">
        <f t="shared" si="1"/>
        <v>II</v>
      </c>
      <c r="C41" s="36">
        <f t="shared" si="2"/>
        <v>55071.3655</v>
      </c>
      <c r="D41" s="35" t="str">
        <f t="shared" si="3"/>
        <v>vis</v>
      </c>
      <c r="E41" s="44">
        <f>VLOOKUP(C41,A!C$21:E$973,3,FALSE)</f>
        <v>347.4357823129564</v>
      </c>
      <c r="F41" s="5" t="s">
        <v>61</v>
      </c>
      <c r="G41" s="35" t="str">
        <f t="shared" si="4"/>
        <v>55071.3655</v>
      </c>
      <c r="H41" s="36">
        <f t="shared" si="5"/>
        <v>347.5</v>
      </c>
      <c r="I41" s="45" t="s">
        <v>145</v>
      </c>
      <c r="J41" s="46" t="s">
        <v>146</v>
      </c>
      <c r="K41" s="45" t="s">
        <v>147</v>
      </c>
      <c r="L41" s="45" t="s">
        <v>148</v>
      </c>
      <c r="M41" s="46" t="s">
        <v>129</v>
      </c>
      <c r="N41" s="46" t="s">
        <v>116</v>
      </c>
      <c r="O41" s="47" t="s">
        <v>109</v>
      </c>
      <c r="P41" s="48" t="s">
        <v>149</v>
      </c>
    </row>
    <row r="42" spans="1:16" ht="12.75" customHeight="1" thickBot="1">
      <c r="A42" s="36" t="str">
        <f t="shared" si="0"/>
        <v>OEJV 0137 </v>
      </c>
      <c r="B42" s="5" t="str">
        <f t="shared" si="1"/>
        <v>I</v>
      </c>
      <c r="C42" s="36">
        <f t="shared" si="2"/>
        <v>55075.5386</v>
      </c>
      <c r="D42" s="35" t="str">
        <f t="shared" si="3"/>
        <v>vis</v>
      </c>
      <c r="E42" s="44">
        <f>VLOOKUP(C42,A!C$21:E$973,3,FALSE)</f>
        <v>348.0000455943012</v>
      </c>
      <c r="F42" s="5" t="s">
        <v>61</v>
      </c>
      <c r="G42" s="35" t="str">
        <f t="shared" si="4"/>
        <v>55075.5386</v>
      </c>
      <c r="H42" s="36">
        <f t="shared" si="5"/>
        <v>348</v>
      </c>
      <c r="I42" s="45" t="s">
        <v>150</v>
      </c>
      <c r="J42" s="46" t="s">
        <v>151</v>
      </c>
      <c r="K42" s="45" t="s">
        <v>152</v>
      </c>
      <c r="L42" s="45" t="s">
        <v>115</v>
      </c>
      <c r="M42" s="46" t="s">
        <v>129</v>
      </c>
      <c r="N42" s="46" t="s">
        <v>153</v>
      </c>
      <c r="O42" s="47" t="s">
        <v>154</v>
      </c>
      <c r="P42" s="48" t="s">
        <v>155</v>
      </c>
    </row>
    <row r="43" spans="1:16" ht="12.75" customHeight="1" thickBot="1">
      <c r="A43" s="36" t="str">
        <f t="shared" si="0"/>
        <v>BAVM 212 </v>
      </c>
      <c r="B43" s="5" t="str">
        <f t="shared" si="1"/>
        <v>I</v>
      </c>
      <c r="C43" s="36">
        <f t="shared" si="2"/>
        <v>55075.5408</v>
      </c>
      <c r="D43" s="35" t="str">
        <f t="shared" si="3"/>
        <v>vis</v>
      </c>
      <c r="E43" s="44">
        <f>VLOOKUP(C43,A!C$21:E$973,3,FALSE)</f>
        <v>348.00034306601776</v>
      </c>
      <c r="F43" s="5" t="s">
        <v>61</v>
      </c>
      <c r="G43" s="35" t="str">
        <f t="shared" si="4"/>
        <v>55075.5408</v>
      </c>
      <c r="H43" s="36">
        <f t="shared" si="5"/>
        <v>348</v>
      </c>
      <c r="I43" s="45" t="s">
        <v>156</v>
      </c>
      <c r="J43" s="46" t="s">
        <v>157</v>
      </c>
      <c r="K43" s="45" t="s">
        <v>152</v>
      </c>
      <c r="L43" s="45" t="s">
        <v>158</v>
      </c>
      <c r="M43" s="46" t="s">
        <v>129</v>
      </c>
      <c r="N43" s="46" t="s">
        <v>116</v>
      </c>
      <c r="O43" s="47" t="s">
        <v>109</v>
      </c>
      <c r="P43" s="48" t="s">
        <v>149</v>
      </c>
    </row>
    <row r="44" spans="1:16" ht="12.75" customHeight="1" thickBot="1">
      <c r="A44" s="36" t="str">
        <f t="shared" si="0"/>
        <v>BAVM 212 </v>
      </c>
      <c r="B44" s="5" t="str">
        <f t="shared" si="1"/>
        <v>II</v>
      </c>
      <c r="C44" s="36">
        <f t="shared" si="2"/>
        <v>55108.3479</v>
      </c>
      <c r="D44" s="35" t="str">
        <f t="shared" si="3"/>
        <v>vis</v>
      </c>
      <c r="E44" s="44">
        <f>VLOOKUP(C44,A!C$21:E$973,3,FALSE)</f>
        <v>352.4363359483847</v>
      </c>
      <c r="F44" s="5" t="s">
        <v>61</v>
      </c>
      <c r="G44" s="35" t="str">
        <f t="shared" si="4"/>
        <v>55108.3479</v>
      </c>
      <c r="H44" s="36">
        <f t="shared" si="5"/>
        <v>352.5</v>
      </c>
      <c r="I44" s="45" t="s">
        <v>159</v>
      </c>
      <c r="J44" s="46" t="s">
        <v>160</v>
      </c>
      <c r="K44" s="45" t="s">
        <v>161</v>
      </c>
      <c r="L44" s="45" t="s">
        <v>158</v>
      </c>
      <c r="M44" s="46" t="s">
        <v>129</v>
      </c>
      <c r="N44" s="46" t="s">
        <v>116</v>
      </c>
      <c r="O44" s="47" t="s">
        <v>109</v>
      </c>
      <c r="P44" s="48" t="s">
        <v>149</v>
      </c>
    </row>
    <row r="45" spans="2:6" ht="12.75">
      <c r="B45" s="5"/>
      <c r="E45" s="44"/>
      <c r="F45" s="5"/>
    </row>
    <row r="46" spans="2:6" ht="12.75">
      <c r="B46" s="5"/>
      <c r="E46" s="44"/>
      <c r="F46" s="5"/>
    </row>
    <row r="47" spans="2:6" ht="12.75">
      <c r="B47" s="5"/>
      <c r="E47" s="44"/>
      <c r="F47" s="5"/>
    </row>
    <row r="48" spans="2:6" ht="12.75">
      <c r="B48" s="5"/>
      <c r="E48" s="44"/>
      <c r="F48" s="5"/>
    </row>
    <row r="49" spans="2:6" ht="12.75">
      <c r="B49" s="5"/>
      <c r="E49" s="44"/>
      <c r="F49" s="5"/>
    </row>
    <row r="50" spans="2:6" ht="12.75">
      <c r="B50" s="5"/>
      <c r="E50" s="44"/>
      <c r="F50" s="5"/>
    </row>
    <row r="51" spans="2:6" ht="12.75">
      <c r="B51" s="5"/>
      <c r="E51" s="44"/>
      <c r="F51" s="5"/>
    </row>
    <row r="52" spans="2:6" ht="12.75">
      <c r="B52" s="5"/>
      <c r="E52" s="44"/>
      <c r="F52" s="5"/>
    </row>
    <row r="53" spans="2:6" ht="12.75">
      <c r="B53" s="5"/>
      <c r="E53" s="44"/>
      <c r="F53" s="5"/>
    </row>
    <row r="54" spans="2:6" ht="12.75">
      <c r="B54" s="5"/>
      <c r="E54" s="44"/>
      <c r="F54" s="5"/>
    </row>
    <row r="55" spans="2:6" ht="12.75">
      <c r="B55" s="5"/>
      <c r="E55" s="44"/>
      <c r="F55" s="5"/>
    </row>
    <row r="56" spans="2:6" ht="12.75">
      <c r="B56" s="5"/>
      <c r="E56" s="44"/>
      <c r="F56" s="5"/>
    </row>
    <row r="57" spans="2:6" ht="12.75">
      <c r="B57" s="5"/>
      <c r="E57" s="44"/>
      <c r="F57" s="5"/>
    </row>
    <row r="58" spans="2:6" ht="12.75">
      <c r="B58" s="5"/>
      <c r="E58" s="44"/>
      <c r="F58" s="5"/>
    </row>
    <row r="59" spans="2:6" ht="12.75">
      <c r="B59" s="5"/>
      <c r="E59" s="44"/>
      <c r="F59" s="5"/>
    </row>
    <row r="60" spans="2:6" ht="12.75">
      <c r="B60" s="5"/>
      <c r="E60" s="44"/>
      <c r="F60" s="5"/>
    </row>
    <row r="61" spans="2:6" ht="12.75">
      <c r="B61" s="5"/>
      <c r="E61" s="44"/>
      <c r="F61" s="5"/>
    </row>
    <row r="62" spans="2:6" ht="12.75">
      <c r="B62" s="5"/>
      <c r="E62" s="44"/>
      <c r="F62" s="5"/>
    </row>
    <row r="63" spans="2:6" ht="12.75">
      <c r="B63" s="5"/>
      <c r="E63" s="44"/>
      <c r="F63" s="5"/>
    </row>
    <row r="64" spans="2:6" ht="12.75">
      <c r="B64" s="5"/>
      <c r="E64" s="44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</sheetData>
  <sheetProtection/>
  <hyperlinks>
    <hyperlink ref="P11" r:id="rId1" display="http://www.bav-astro.de/sfs/BAVM_link.php?BAVMnr=169"/>
    <hyperlink ref="P12" r:id="rId2" display="http://www.bav-astro.de/sfs/BAVM_link.php?BAVMnr=169"/>
    <hyperlink ref="P13" r:id="rId3" display="http://www.bav-astro.de/sfs/BAVM_link.php?BAVMnr=169"/>
    <hyperlink ref="P14" r:id="rId4" display="http://www.bav-astro.de/sfs/BAVM_link.php?BAVMnr=169"/>
    <hyperlink ref="P15" r:id="rId5" display="http://www.bav-astro.de/sfs/BAVM_link.php?BAVMnr=169"/>
    <hyperlink ref="P16" r:id="rId6" display="http://www.bav-astro.de/sfs/BAVM_link.php?BAVMnr=169"/>
    <hyperlink ref="P22" r:id="rId7" display="http://www.bav-astro.de/sfs/BAVM_link.php?BAVMnr=169"/>
    <hyperlink ref="P23" r:id="rId8" display="http://www.bav-astro.de/sfs/BAVM_link.php?BAVMnr=169"/>
    <hyperlink ref="P24" r:id="rId9" display="http://www.bav-astro.de/sfs/BAVM_link.php?BAVMnr=169"/>
    <hyperlink ref="P25" r:id="rId10" display="http://www.bav-astro.de/sfs/BAVM_link.php?BAVMnr=169"/>
    <hyperlink ref="P26" r:id="rId11" display="http://www.bav-astro.de/sfs/BAVM_link.php?BAVMnr=169"/>
    <hyperlink ref="P27" r:id="rId12" display="http://www.bav-astro.de/sfs/BAVM_link.php?BAVMnr=169"/>
    <hyperlink ref="P28" r:id="rId13" display="http://www.bav-astro.de/sfs/BAVM_link.php?BAVMnr=178"/>
    <hyperlink ref="P29" r:id="rId14" display="http://www.konkoly.hu/cgi-bin/IBVS?5713"/>
    <hyperlink ref="P30" r:id="rId15" display="http://www.bav-astro.de/sfs/BAVM_link.php?BAVMnr=178"/>
    <hyperlink ref="P31" r:id="rId16" display="http://www.bav-astro.de/sfs/BAVM_link.php?BAVMnr=183"/>
    <hyperlink ref="P41" r:id="rId17" display="http://www.bav-astro.de/sfs/BAVM_link.php?BAVMnr=212"/>
    <hyperlink ref="P42" r:id="rId18" display="http://var.astro.cz/oejv/issues/oejv0137.pdf"/>
    <hyperlink ref="P43" r:id="rId19" display="http://www.bav-astro.de/sfs/BAVM_link.php?BAVMnr=212"/>
    <hyperlink ref="P44" r:id="rId20" display="http://www.bav-astro.de/sfs/BAVM_link.php?BAVMnr=212"/>
    <hyperlink ref="P32" r:id="rId21" display="http://www.bav-astro.de/sfs/BAVM_link.php?BAVMnr=215"/>
    <hyperlink ref="P33" r:id="rId22" display="http://www.bav-astro.de/sfs/BAVM_link.php?BAVMnr=215"/>
    <hyperlink ref="P34" r:id="rId23" display="http://www.bav-astro.de/sfs/BAVM_link.php?BAVMnr=215"/>
    <hyperlink ref="P35" r:id="rId24" display="http://www.konkoly.hu/cgi-bin/IBVS?6011"/>
    <hyperlink ref="P36" r:id="rId25" display="http://www.bav-astro.de/sfs/BAVM_link.php?BAVMnr=231"/>
    <hyperlink ref="P37" r:id="rId26" display="http://var.astro.cz/oejv/issues/oejv0160.pdf"/>
    <hyperlink ref="P38" r:id="rId27" display="http://www.konkoly.hu/cgi-bin/IBVS?6093"/>
    <hyperlink ref="P39" r:id="rId28" display="http://www.bav-astro.de/sfs/BAVM_link.php?BAVMnr=234"/>
    <hyperlink ref="P40" r:id="rId29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