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10560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<sst xmlns="http://schemas.openxmlformats.org/spreadsheetml/2006/main" count="466" uniqueCount="251">
  <si>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</si>
  <si>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</si>
  <si>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</si>
  <si>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</si>
  <si>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</si>
  <si>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</si>
  <si>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</si>
  <si>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</si>
  <si>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</si>
  <si>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</si>
  <si>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</si>
  <si>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</si>
  <si>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</si>
  <si>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</si>
  <si>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</si>
  <si>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</si>
  <si>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</si>
  <si>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</si>
  <si>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</si>
  <si>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</si>
  <si>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</si>
  <si>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</si>
  <si>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</si>
  <si>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</si>
  <si>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</si>
  <si>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</si>
  <si>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</si>
  <si>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</si>
  <si>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</t>
  </si>
  <si>
    <t>IBVS 4888</t>
  </si>
  <si>
    <t>IBVS 5263</t>
  </si>
  <si>
    <t>II</t>
  </si>
  <si>
    <t>I</t>
  </si>
  <si>
    <t>IBVS 5484</t>
  </si>
  <si>
    <t>IBVS 5643</t>
  </si>
  <si>
    <t>IBVS 4887</t>
  </si>
  <si>
    <t>IP Lac / gsc 3618-1534</t>
  </si>
  <si>
    <t>IBVS 5657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</si>
  <si>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</si>
  <si>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</si>
  <si>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</si>
  <si>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</si>
  <si>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</si>
  <si>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</si>
  <si>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</si>
  <si>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5741</t>
  </si>
  <si>
    <t>IBVS 5761</t>
  </si>
  <si>
    <t>IBVS 5802</t>
  </si>
  <si>
    <t>Start of linear fit &gt;&gt;&gt;&gt;&gt;&gt;&gt;&gt;&gt;&gt;&gt;&gt;&gt;&gt;&gt;&gt;&gt;&gt;&gt;&gt;&gt;</t>
  </si>
  <si>
    <t>OEJV 0107</t>
  </si>
  <si>
    <t>IBVS 5920</t>
  </si>
  <si>
    <t>Add cycle</t>
  </si>
  <si>
    <t>Old Cycle</t>
  </si>
  <si>
    <t>IBVS 6011</t>
  </si>
  <si>
    <t>OEJV 0074</t>
  </si>
  <si>
    <t>IBVS 6118</t>
  </si>
  <si>
    <t>IBVS 5984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</si>
  <si>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</si>
  <si>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</si>
  <si>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</si>
  <si>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</si>
  <si>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</si>
  <si>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</si>
  <si>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</si>
  <si>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</si>
  <si>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</si>
  <si>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</si>
  <si>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</si>
  <si>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</si>
  <si>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2450601.4654 </t>
  </si>
  <si>
    <t> 01.06.1997 23:10 </t>
  </si>
  <si>
    <t> 0.0641 </t>
  </si>
  <si>
    <t>E </t>
  </si>
  <si>
    <t>?</t>
  </si>
  <si>
    <t> J.Safar </t>
  </si>
  <si>
    <t>IBVS 4887 </t>
  </si>
  <si>
    <t>2450604.4447 </t>
  </si>
  <si>
    <t> 04.06.1997 22:40 </t>
  </si>
  <si>
    <t> 0.0614 </t>
  </si>
  <si>
    <t>2450624.4686 </t>
  </si>
  <si>
    <t> 24.06.1997 23:14 </t>
  </si>
  <si>
    <t> 0.0630 </t>
  </si>
  <si>
    <t>2450688.3722 </t>
  </si>
  <si>
    <t> 27.08.1997 20:55 </t>
  </si>
  <si>
    <t> 0.0658 </t>
  </si>
  <si>
    <t> M.Zejda </t>
  </si>
  <si>
    <t>2450943.5457 </t>
  </si>
  <si>
    <t> 10.05.1998 01:05 </t>
  </si>
  <si>
    <t> 0.0622 </t>
  </si>
  <si>
    <t>IBVS 4888 </t>
  </si>
  <si>
    <t>2450961.4353 </t>
  </si>
  <si>
    <t> 27.05.1998 22:26 </t>
  </si>
  <si>
    <t> 0.0596 </t>
  </si>
  <si>
    <t>2451081.5712 </t>
  </si>
  <si>
    <t> 25.09.1998 01:42 </t>
  </si>
  <si>
    <t> 0.0620 </t>
  </si>
  <si>
    <t>2451274.5529 </t>
  </si>
  <si>
    <t> 06.04.1999 01:16 </t>
  </si>
  <si>
    <t> 0.0633 </t>
  </si>
  <si>
    <t>IBVS 5263 </t>
  </si>
  <si>
    <t>2451433.4529 </t>
  </si>
  <si>
    <t> 11.09.1999 22:52 </t>
  </si>
  <si>
    <t>2451698.43155 </t>
  </si>
  <si>
    <t> 02.06.2000 22:21 </t>
  </si>
  <si>
    <t> 0.06673 </t>
  </si>
  <si>
    <t>C </t>
  </si>
  <si>
    <t>o</t>
  </si>
  <si>
    <t> J.Šafár </t>
  </si>
  <si>
    <t>OEJV 0074 </t>
  </si>
  <si>
    <t>2452277.3673 </t>
  </si>
  <si>
    <t> 02.01.2002 20:48 </t>
  </si>
  <si>
    <t> 0.0613 </t>
  </si>
  <si>
    <t> E.Blättler </t>
  </si>
  <si>
    <t> BBS 127 </t>
  </si>
  <si>
    <t>2452503.5797 </t>
  </si>
  <si>
    <t> 17.08.2002 01:54 </t>
  </si>
  <si>
    <t> 0.0650 </t>
  </si>
  <si>
    <t>-I</t>
  </si>
  <si>
    <t> F.Agerer </t>
  </si>
  <si>
    <t>BAVM 158 </t>
  </si>
  <si>
    <t>2452875.4857 </t>
  </si>
  <si>
    <t> 23.08.2003 23:39 </t>
  </si>
  <si>
    <t>22316.5</t>
  </si>
  <si>
    <t> 0.0684 </t>
  </si>
  <si>
    <t>BAVM 172 </t>
  </si>
  <si>
    <t>2452878.4677 </t>
  </si>
  <si>
    <t> 26.08.2003 23:13 </t>
  </si>
  <si>
    <t>22320</t>
  </si>
  <si>
    <t> 0.0683 </t>
  </si>
  <si>
    <t>2453226.5164 </t>
  </si>
  <si>
    <t> 09.08.2004 00:23 </t>
  </si>
  <si>
    <t>22728.5</t>
  </si>
  <si>
    <t> 0.0708 </t>
  </si>
  <si>
    <t>BAVM 173 </t>
  </si>
  <si>
    <t>2453246.5407 </t>
  </si>
  <si>
    <t> 29.08.2004 00:58 </t>
  </si>
  <si>
    <t>22752</t>
  </si>
  <si>
    <t> 0.0728 </t>
  </si>
  <si>
    <t> M. Zejda et al. </t>
  </si>
  <si>
    <t>IBVS 5741 </t>
  </si>
  <si>
    <t>2453255.4854 </t>
  </si>
  <si>
    <t> 06.09.2004 23:38 </t>
  </si>
  <si>
    <t>22762.5</t>
  </si>
  <si>
    <t> 0.0714 </t>
  </si>
  <si>
    <t>2453258.4669 </t>
  </si>
  <si>
    <t> 09.09.2004 23:12 </t>
  </si>
  <si>
    <t>22766</t>
  </si>
  <si>
    <t> 0.0709 </t>
  </si>
  <si>
    <t>2453282.3250 </t>
  </si>
  <si>
    <t> 03.10.2004 19:48 </t>
  </si>
  <si>
    <t>22794</t>
  </si>
  <si>
    <t> 0.0727 </t>
  </si>
  <si>
    <t>2453284.4520 </t>
  </si>
  <si>
    <t> 05.10.2004 22:50 </t>
  </si>
  <si>
    <t>22796.5</t>
  </si>
  <si>
    <t> 0.0696 </t>
  </si>
  <si>
    <t>2453653.3794 </t>
  </si>
  <si>
    <t> 09.10.2005 21:06 </t>
  </si>
  <si>
    <t>23229.5</t>
  </si>
  <si>
    <t> 0.0765 </t>
  </si>
  <si>
    <t> Agerer </t>
  </si>
  <si>
    <t>BAVM 178 </t>
  </si>
  <si>
    <t>2453932.4101 </t>
  </si>
  <si>
    <t> 15.07.2006 21:50 </t>
  </si>
  <si>
    <t>23557</t>
  </si>
  <si>
    <t> 0.0738 </t>
  </si>
  <si>
    <t>2454080.2361 </t>
  </si>
  <si>
    <t> 10.12.2006 17:39 </t>
  </si>
  <si>
    <t>23730.5</t>
  </si>
  <si>
    <t> 0.0759 </t>
  </si>
  <si>
    <t> F. Agerer </t>
  </si>
  <si>
    <t>BAVM 183 </t>
  </si>
  <si>
    <t>2454080.6594 </t>
  </si>
  <si>
    <t> 11.12.2006 03:49 </t>
  </si>
  <si>
    <t>23731</t>
  </si>
  <si>
    <t> 0.0732 </t>
  </si>
  <si>
    <t>2454266.4009 </t>
  </si>
  <si>
    <t> 14.06.2007 21:37 </t>
  </si>
  <si>
    <t>23949</t>
  </si>
  <si>
    <t> 0.0764 </t>
  </si>
  <si>
    <t>BAVM 186 </t>
  </si>
  <si>
    <t>2454364.3813 </t>
  </si>
  <si>
    <t> 20.09.2007 21:09 </t>
  </si>
  <si>
    <t>24064</t>
  </si>
  <si>
    <t> 0.0756 </t>
  </si>
  <si>
    <t>BAVM 193 </t>
  </si>
  <si>
    <t>2454381.4290 </t>
  </si>
  <si>
    <t> 07.10.2007 22:17 </t>
  </si>
  <si>
    <t>24084</t>
  </si>
  <si>
    <t> 0.0831 </t>
  </si>
  <si>
    <t>2454405.2785 </t>
  </si>
  <si>
    <t> 31.10.2007 18:41 </t>
  </si>
  <si>
    <t>24112</t>
  </si>
  <si>
    <t> 0.0763 </t>
  </si>
  <si>
    <t>R</t>
  </si>
  <si>
    <t> M.Lehky </t>
  </si>
  <si>
    <t>OEJV 0107 </t>
  </si>
  <si>
    <t>2454798.4829 </t>
  </si>
  <si>
    <t> 27.11.2008 23:35 </t>
  </si>
  <si>
    <t>24573.5</t>
  </si>
  <si>
    <t> 0.0779 </t>
  </si>
  <si>
    <t>BAVM 203 </t>
  </si>
  <si>
    <t>2455071.5537 </t>
  </si>
  <si>
    <t> 28.08.2009 01:17 </t>
  </si>
  <si>
    <t>24894</t>
  </si>
  <si>
    <t> 0.0793 </t>
  </si>
  <si>
    <t>BAVM 212 </t>
  </si>
  <si>
    <t>2455119.6894 </t>
  </si>
  <si>
    <t> 15.10.2009 04:32 </t>
  </si>
  <si>
    <t>24950.5</t>
  </si>
  <si>
    <t> R.Diethelm </t>
  </si>
  <si>
    <t>IBVS 5920 </t>
  </si>
  <si>
    <t>2455388.5033 </t>
  </si>
  <si>
    <t> 11.07.2010 00:04 </t>
  </si>
  <si>
    <t>25266</t>
  </si>
  <si>
    <t> 0.0810 </t>
  </si>
  <si>
    <t>BAVM 215 </t>
  </si>
  <si>
    <t>2455451.5516 </t>
  </si>
  <si>
    <t> 12.09.2010 01:14 </t>
  </si>
  <si>
    <t>25340</t>
  </si>
  <si>
    <t> 0.0805 </t>
  </si>
  <si>
    <t>2455463.4811 </t>
  </si>
  <si>
    <t> 23.09.2010 23:32 </t>
  </si>
  <si>
    <t>25354</t>
  </si>
  <si>
    <t> 0.0819 </t>
  </si>
  <si>
    <t>2455802.5816 </t>
  </si>
  <si>
    <t> 29.08.2011 01:57 </t>
  </si>
  <si>
    <t>25752</t>
  </si>
  <si>
    <t> 0.0822 </t>
  </si>
  <si>
    <t>BAVM 225 </t>
  </si>
  <si>
    <t>2455862.6510 </t>
  </si>
  <si>
    <t> 28.10.2011 03:37 </t>
  </si>
  <si>
    <t>25822.5</t>
  </si>
  <si>
    <t> 0.0849 </t>
  </si>
  <si>
    <t>IBVS 6011 </t>
  </si>
  <si>
    <t>2456505.4937 </t>
  </si>
  <si>
    <t> 31.07.2013 23:50 </t>
  </si>
  <si>
    <t>26577</t>
  </si>
  <si>
    <t> 0.0856 </t>
  </si>
  <si>
    <t>BAVM 234 </t>
  </si>
  <si>
    <t>2456568.543 </t>
  </si>
  <si>
    <t> 03.10.2013 01:01 </t>
  </si>
  <si>
    <t>26651</t>
  </si>
  <si>
    <t> 0.086 </t>
  </si>
  <si>
    <t>2456891.4578 </t>
  </si>
  <si>
    <t> 21.08.2014 22:59 </t>
  </si>
  <si>
    <t>27030</t>
  </si>
  <si>
    <t> 0.0890 </t>
  </si>
  <si>
    <t>BAVM 238 </t>
  </si>
  <si>
    <t>IBVS 6196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</si>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</sst>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6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9" fillId="0" borderId="0" xfId="60" applyFont="1" applyAlignment="1">
      <alignment wrapText="1"/>
      <protection/>
    </xf>
    <xf numFmtId="0" fontId="29" fillId="0" borderId="0" xfId="60" applyFont="1" applyAlignment="1">
      <alignment horizontal="center" wrapText="1"/>
      <protection/>
    </xf>
    <xf numFmtId="0" fontId="29" fillId="0" borderId="0" xfId="60" applyFont="1" applyAlignment="1">
      <alignment horizontal="left" wrapText="1"/>
      <protection/>
    </xf>
    <xf numFmtId="0" fontId="29" fillId="0" borderId="0" xfId="60" applyFont="1">
      <alignment/>
      <protection/>
    </xf>
    <xf numFmtId="0" fontId="29" fillId="0" borderId="0" xfId="60" applyFont="1" applyAlignment="1">
      <alignment horizontal="center"/>
      <protection/>
    </xf>
    <xf numFmtId="0" fontId="29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2782447"/>
        <c:axId val="3715432"/>
      </c:scatterChart>
      <c:valAx>
        <c:axId val="22782447"/>
        <c:scaling>
          <c:orientation val="minMax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432"/>
        <c:crosses val="autoZero"/>
        <c:crossBetween val="midCat"/>
        <c:dispUnits/>
      </c:valAx>
      <c:valAx>
        <c:axId val="3715432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24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0.0021</c:v>
                  </c:pt>
                  <c:pt idx="6">
                    <c:v>0.0021</c:v>
                  </c:pt>
                  <c:pt idx="7">
                    <c:v>0.0067</c:v>
                  </c:pt>
                  <c:pt idx="8">
                    <c:v>0.0017</c:v>
                  </c:pt>
                  <c:pt idx="9">
                    <c:v>0.0028</c:v>
                  </c:pt>
                  <c:pt idx="10">
                    <c:v>0.0011</c:v>
                  </c:pt>
                  <c:pt idx="11">
                    <c:v>0.0034</c:v>
                  </c:pt>
                  <c:pt idx="12">
                    <c:v>0.0025</c:v>
                  </c:pt>
                  <c:pt idx="13">
                    <c:v>0.0028</c:v>
                  </c:pt>
                  <c:pt idx="14">
                    <c:v>NaN</c:v>
                  </c:pt>
                  <c:pt idx="15">
                    <c:v>0.0116</c:v>
                  </c:pt>
                  <c:pt idx="16">
                    <c:v>0.0026</c:v>
                  </c:pt>
                  <c:pt idx="17">
                    <c:v>0.0026</c:v>
                  </c:pt>
                  <c:pt idx="18">
                    <c:v>0.001</c:v>
                  </c:pt>
                  <c:pt idx="19">
                    <c:v>0.0004</c:v>
                  </c:pt>
                  <c:pt idx="20">
                    <c:v>0.0012</c:v>
                  </c:pt>
                  <c:pt idx="21">
                    <c:v>0.0034</c:v>
                  </c:pt>
                  <c:pt idx="22">
                    <c:v>0.0002</c:v>
                  </c:pt>
                  <c:pt idx="23">
                    <c:v>0.0095</c:v>
                  </c:pt>
                  <c:pt idx="24">
                    <c:v>0.0012</c:v>
                  </c:pt>
                  <c:pt idx="25">
                    <c:v>0.0001</c:v>
                  </c:pt>
                  <c:pt idx="26">
                    <c:v>0.002</c:v>
                  </c:pt>
                  <c:pt idx="27">
                    <c:v>0.0002</c:v>
                  </c:pt>
                  <c:pt idx="28">
                    <c:v>0.002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0.0001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0.0006</c:v>
                  </c:pt>
                  <c:pt idx="36">
                    <c:v>0.0009</c:v>
                  </c:pt>
                  <c:pt idx="37">
                    <c:v>0.0012</c:v>
                  </c:pt>
                  <c:pt idx="38">
                    <c:v>0.0029</c:v>
                  </c:pt>
                  <c:pt idx="39">
                    <c:v>NaN</c:v>
                  </c:pt>
                  <c:pt idx="40">
                    <c:v>0.0003</c:v>
                  </c:pt>
                  <c:pt idx="41">
                    <c:v>0.001</c:v>
                  </c:pt>
                  <c:pt idx="42">
                    <c:v>0.0013</c:v>
                  </c:pt>
                  <c:pt idx="43">
                    <c:v>0.002</c:v>
                  </c:pt>
                  <c:pt idx="44">
                    <c:v>0.0004</c:v>
                  </c:pt>
                  <c:pt idx="45">
                    <c:v>0.0004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3438889"/>
        <c:axId val="32514546"/>
      </c:scatterChart>
      <c:valAx>
        <c:axId val="3343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4546"/>
        <c:crosses val="autoZero"/>
        <c:crossBetween val="midCat"/>
        <c:dispUnits/>
      </c:valAx>
      <c:valAx>
        <c:axId val="3251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88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25"/>
          <c:y val="0.93125"/>
          <c:w val="0.685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361950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44817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419100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0639425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7" TargetMode="External" /><Relationship Id="rId3" Type="http://schemas.openxmlformats.org/officeDocument/2006/relationships/hyperlink" Target="http://www.konkoly.hu/cgi-bin/IBVS?4887" TargetMode="External" /><Relationship Id="rId4" Type="http://schemas.openxmlformats.org/officeDocument/2006/relationships/hyperlink" Target="http://www.konkoly.hu/cgi-bin/IBVS?4887" TargetMode="External" /><Relationship Id="rId5" Type="http://schemas.openxmlformats.org/officeDocument/2006/relationships/hyperlink" Target="http://www.konkoly.hu/cgi-bin/IBVS?4888" TargetMode="External" /><Relationship Id="rId6" Type="http://schemas.openxmlformats.org/officeDocument/2006/relationships/hyperlink" Target="http://www.konkoly.hu/cgi-bin/IBVS?4888" TargetMode="External" /><Relationship Id="rId7" Type="http://schemas.openxmlformats.org/officeDocument/2006/relationships/hyperlink" Target="http://www.konkoly.hu/cgi-bin/IBVS?4888" TargetMode="External" /><Relationship Id="rId8" Type="http://schemas.openxmlformats.org/officeDocument/2006/relationships/hyperlink" Target="http://www.konkoly.hu/cgi-bin/IBVS?5263" TargetMode="External" /><Relationship Id="rId9" Type="http://schemas.openxmlformats.org/officeDocument/2006/relationships/hyperlink" Target="http://www.konkoly.hu/cgi-bin/IBVS?5263" TargetMode="External" /><Relationship Id="rId10" Type="http://schemas.openxmlformats.org/officeDocument/2006/relationships/hyperlink" Target="http://var.astro.cz/oejv/issues/oejv0074.pdf" TargetMode="External" /><Relationship Id="rId11" Type="http://schemas.openxmlformats.org/officeDocument/2006/relationships/hyperlink" Target="http://www.bav-astro.de/sfs/BAVM_link.php?BAVMnr=158" TargetMode="External" /><Relationship Id="rId12" Type="http://schemas.openxmlformats.org/officeDocument/2006/relationships/hyperlink" Target="http://www.bav-astro.de/sfs/BAVM_link.php?BAVMnr=172" TargetMode="External" /><Relationship Id="rId13" Type="http://schemas.openxmlformats.org/officeDocument/2006/relationships/hyperlink" Target="http://www.bav-astro.de/sfs/BAVM_link.php?BAVMnr=172" TargetMode="External" /><Relationship Id="rId14" Type="http://schemas.openxmlformats.org/officeDocument/2006/relationships/hyperlink" Target="http://www.bav-astro.de/sfs/BAVM_link.php?BAVMnr=173" TargetMode="External" /><Relationship Id="rId15" Type="http://schemas.openxmlformats.org/officeDocument/2006/relationships/hyperlink" Target="http://www.konkoly.hu/cgi-bin/IBVS?5741" TargetMode="External" /><Relationship Id="rId16" Type="http://schemas.openxmlformats.org/officeDocument/2006/relationships/hyperlink" Target="http://www.bav-astro.de/sfs/BAVM_link.php?BAVMnr=173" TargetMode="External" /><Relationship Id="rId17" Type="http://schemas.openxmlformats.org/officeDocument/2006/relationships/hyperlink" Target="http://www.bav-astro.de/sfs/BAVM_link.php?BAVMnr=173" TargetMode="External" /><Relationship Id="rId18" Type="http://schemas.openxmlformats.org/officeDocument/2006/relationships/hyperlink" Target="http://www.bav-astro.de/sfs/BAVM_link.php?BAVMnr=173" TargetMode="External" /><Relationship Id="rId19" Type="http://schemas.openxmlformats.org/officeDocument/2006/relationships/hyperlink" Target="http://www.bav-astro.de/sfs/BAVM_link.php?BAVMnr=173" TargetMode="External" /><Relationship Id="rId20" Type="http://schemas.openxmlformats.org/officeDocument/2006/relationships/hyperlink" Target="http://www.bav-astro.de/sfs/BAVM_link.php?BAVMnr=178" TargetMode="External" /><Relationship Id="rId21" Type="http://schemas.openxmlformats.org/officeDocument/2006/relationships/hyperlink" Target="http://www.bav-astro.de/sfs/BAVM_link.php?BAVMnr=178" TargetMode="External" /><Relationship Id="rId22" Type="http://schemas.openxmlformats.org/officeDocument/2006/relationships/hyperlink" Target="http://www.bav-astro.de/sfs/BAVM_link.php?BAVMnr=183" TargetMode="External" /><Relationship Id="rId23" Type="http://schemas.openxmlformats.org/officeDocument/2006/relationships/hyperlink" Target="http://www.bav-astro.de/sfs/BAVM_link.php?BAVMnr=183" TargetMode="External" /><Relationship Id="rId24" Type="http://schemas.openxmlformats.org/officeDocument/2006/relationships/hyperlink" Target="http://www.bav-astro.de/sfs/BAVM_link.php?BAVMnr=186" TargetMode="External" /><Relationship Id="rId25" Type="http://schemas.openxmlformats.org/officeDocument/2006/relationships/hyperlink" Target="http://www.bav-astro.de/sfs/BAVM_link.php?BAVMnr=193" TargetMode="External" /><Relationship Id="rId26" Type="http://schemas.openxmlformats.org/officeDocument/2006/relationships/hyperlink" Target="http://www.bav-astro.de/sfs/BAVM_link.php?BAVMnr=193" TargetMode="External" /><Relationship Id="rId27" Type="http://schemas.openxmlformats.org/officeDocument/2006/relationships/hyperlink" Target="http://var.astro.cz/oejv/issues/oejv0107.pdf" TargetMode="External" /><Relationship Id="rId28" Type="http://schemas.openxmlformats.org/officeDocument/2006/relationships/hyperlink" Target="http://www.bav-astro.de/sfs/BAVM_link.php?BAVMnr=203" TargetMode="External" /><Relationship Id="rId29" Type="http://schemas.openxmlformats.org/officeDocument/2006/relationships/hyperlink" Target="http://www.bav-astro.de/sfs/BAVM_link.php?BAVMnr=212" TargetMode="External" /><Relationship Id="rId30" Type="http://schemas.openxmlformats.org/officeDocument/2006/relationships/hyperlink" Target="http://www.konkoly.hu/cgi-bin/IBVS?5920" TargetMode="External" /><Relationship Id="rId31" Type="http://schemas.openxmlformats.org/officeDocument/2006/relationships/hyperlink" Target="http://www.bav-astro.de/sfs/BAVM_link.php?BAVMnr=215" TargetMode="External" /><Relationship Id="rId32" Type="http://schemas.openxmlformats.org/officeDocument/2006/relationships/hyperlink" Target="http://www.bav-astro.de/sfs/BAVM_link.php?BAVMnr=215" TargetMode="External" /><Relationship Id="rId33" Type="http://schemas.openxmlformats.org/officeDocument/2006/relationships/hyperlink" Target="http://www.bav-astro.de/sfs/BAVM_link.php?BAVMnr=215" TargetMode="External" /><Relationship Id="rId34" Type="http://schemas.openxmlformats.org/officeDocument/2006/relationships/hyperlink" Target="http://www.bav-astro.de/sfs/BAVM_link.php?BAVMnr=225" TargetMode="External" /><Relationship Id="rId35" Type="http://schemas.openxmlformats.org/officeDocument/2006/relationships/hyperlink" Target="http://www.konkoly.hu/cgi-bin/IBVS?6011" TargetMode="External" /><Relationship Id="rId36" Type="http://schemas.openxmlformats.org/officeDocument/2006/relationships/hyperlink" Target="http://www.bav-astro.de/sfs/BAVM_link.php?BAVMnr=234" TargetMode="External" /><Relationship Id="rId37" Type="http://schemas.openxmlformats.org/officeDocument/2006/relationships/hyperlink" Target="http://www.bav-astro.de/sfs/BAVM_link.php?BAVMnr=234" TargetMode="External" /><Relationship Id="rId38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42187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24</v>
      </c>
      <c r="B2" t="s">
        <v>28</v>
      </c>
    </row>
    <row r="3" ht="13.5" thickBot="1"/>
    <row r="4" spans="1:4" ht="14.25" thickBot="1" thickTop="1">
      <c r="A4" s="6" t="s">
        <v>0</v>
      </c>
      <c r="C4" s="3">
        <v>33861.525</v>
      </c>
      <c r="D4" s="4">
        <v>0.8520105</v>
      </c>
    </row>
    <row r="5" spans="1:4" ht="13.5" thickTop="1">
      <c r="A5" s="18" t="s">
        <v>40</v>
      </c>
      <c r="B5" s="17"/>
      <c r="C5" s="19">
        <v>-9.5</v>
      </c>
      <c r="D5" s="17" t="s">
        <v>41</v>
      </c>
    </row>
    <row r="6" ht="12.75">
      <c r="A6" s="6" t="s">
        <v>1</v>
      </c>
    </row>
    <row r="7" spans="1:3" ht="12.75">
      <c r="A7" t="s">
        <v>2</v>
      </c>
      <c r="C7">
        <f>+C4</f>
        <v>33861.525</v>
      </c>
    </row>
    <row r="8" spans="1:3" ht="12.75">
      <c r="A8" t="s">
        <v>3</v>
      </c>
      <c r="C8">
        <f>+D4</f>
        <v>0.8520105</v>
      </c>
    </row>
    <row r="9" spans="1:4" ht="12.75">
      <c r="A9" s="41" t="s">
        <v>48</v>
      </c>
      <c r="B9" s="42">
        <v>21</v>
      </c>
      <c r="C9" s="39" t="str">
        <f>"F"&amp;B9</f>
        <v>F21</v>
      </c>
      <c r="D9" s="40" t="str">
        <f>"G"&amp;B9</f>
        <v>G21</v>
      </c>
    </row>
    <row r="10" spans="1:5" ht="13.5" thickBot="1">
      <c r="A10" s="17"/>
      <c r="B10" s="17"/>
      <c r="C10" s="5" t="s">
        <v>20</v>
      </c>
      <c r="D10" s="5" t="s">
        <v>21</v>
      </c>
      <c r="E10" s="17"/>
    </row>
    <row r="11" spans="1:5" ht="12.75">
      <c r="A11" s="17" t="s">
        <v>16</v>
      </c>
      <c r="B11" s="17"/>
      <c r="C11" s="38">
        <f ca="1">INTERCEPT(INDIRECT($D$9):G992,INDIRECT($C$9):F992)</f>
        <v>-0.0024838808673764284</v>
      </c>
      <c r="D11" s="20"/>
      <c r="E11" s="17"/>
    </row>
    <row r="12" spans="1:5" ht="12.75">
      <c r="A12" s="17" t="s">
        <v>17</v>
      </c>
      <c r="B12" s="17"/>
      <c r="C12" s="38">
        <f ca="1">SLOPE(INDIRECT($D$9):G992,INDIRECT($C$9):F992)</f>
        <v>3.2748058229481553E-06</v>
      </c>
      <c r="D12" s="20"/>
      <c r="E12" s="17"/>
    </row>
    <row r="13" spans="1:3" ht="12.75">
      <c r="A13" s="17" t="s">
        <v>19</v>
      </c>
      <c r="B13" s="17"/>
      <c r="C13" s="20" t="s">
        <v>14</v>
      </c>
    </row>
    <row r="14" spans="1:3" ht="12.75">
      <c r="A14" s="17"/>
      <c r="B14" s="17"/>
      <c r="C14" s="17"/>
    </row>
    <row r="15" spans="1:6" ht="12.75">
      <c r="A15" s="21" t="s">
        <v>18</v>
      </c>
      <c r="B15" s="17"/>
      <c r="C15" s="22">
        <f>(C7+C11)+(C8+C12)*INT(MAX(F21:F3533))</f>
        <v>57993.10865994445</v>
      </c>
      <c r="E15" s="23" t="s">
        <v>51</v>
      </c>
      <c r="F15" s="19">
        <v>1</v>
      </c>
    </row>
    <row r="16" spans="1:6" ht="12.75">
      <c r="A16" s="25" t="s">
        <v>4</v>
      </c>
      <c r="B16" s="17"/>
      <c r="C16" s="26">
        <f>+C8+C12</f>
        <v>0.852013774805823</v>
      </c>
      <c r="E16" s="23" t="s">
        <v>42</v>
      </c>
      <c r="F16" s="24">
        <f ca="1">NOW()+15018.5+$C$5/24</f>
        <v>59902.68383263889</v>
      </c>
    </row>
    <row r="17" spans="1:6" ht="13.5" thickBot="1">
      <c r="A17" s="23" t="s">
        <v>38</v>
      </c>
      <c r="B17" s="17"/>
      <c r="C17" s="17">
        <f>COUNT(C21:C2191)</f>
        <v>46</v>
      </c>
      <c r="E17" s="23" t="s">
        <v>52</v>
      </c>
      <c r="F17" s="24">
        <f>ROUND(2*(F16-$C$7)/$C$8,0)/2+F15</f>
        <v>30565.5</v>
      </c>
    </row>
    <row r="18" spans="1:6" ht="14.25" thickBot="1" thickTop="1">
      <c r="A18" s="25" t="s">
        <v>5</v>
      </c>
      <c r="B18" s="17"/>
      <c r="C18" s="28">
        <f>+C15</f>
        <v>57993.10865994445</v>
      </c>
      <c r="D18" s="29">
        <f>+C16</f>
        <v>0.852013774805823</v>
      </c>
      <c r="E18" s="23" t="s">
        <v>43</v>
      </c>
      <c r="F18" s="40">
        <f>ROUND(2*(F16-$C$15)/$C$16,0)/2+F15</f>
        <v>2242</v>
      </c>
    </row>
    <row r="19" spans="5:6" ht="13.5" thickTop="1">
      <c r="E19" s="23" t="s">
        <v>44</v>
      </c>
      <c r="F19" s="27">
        <f>+$C$15+$C$16*F18-15018.5-$C$5/24</f>
        <v>44885.219376392444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65</v>
      </c>
      <c r="I20" s="8" t="s">
        <v>68</v>
      </c>
      <c r="J20" s="8" t="s">
        <v>62</v>
      </c>
      <c r="K20" s="8" t="s">
        <v>60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16">
        <f>+C4</f>
        <v>33861.525</v>
      </c>
      <c r="D21" s="16" t="s">
        <v>14</v>
      </c>
      <c r="E21">
        <f aca="true" t="shared" si="0" ref="E21:E65">+(C21-C$7)/C$8</f>
        <v>0</v>
      </c>
      <c r="F21">
        <f aca="true" t="shared" si="1" ref="F21:F66">ROUND(2*E21,0)/2</f>
        <v>0</v>
      </c>
      <c r="G21">
        <f aca="true" t="shared" si="2" ref="G21:G65">+C21-(C$7+F21*C$8)</f>
        <v>0</v>
      </c>
      <c r="H21">
        <f>+G21</f>
        <v>0</v>
      </c>
      <c r="O21">
        <f aca="true" t="shared" si="3" ref="O21:O65">+C$11+C$12*$F21</f>
        <v>-0.0024838808673764284</v>
      </c>
      <c r="Q21" s="2">
        <f aca="true" t="shared" si="4" ref="Q21:Q65">+C21-15018.5</f>
        <v>18843.025</v>
      </c>
    </row>
    <row r="22" spans="1:17" ht="12.75">
      <c r="A22" s="11" t="s">
        <v>35</v>
      </c>
      <c r="B22" s="12" t="s">
        <v>31</v>
      </c>
      <c r="C22" s="16">
        <v>50601.4654</v>
      </c>
      <c r="D22" s="16">
        <v>0.0014</v>
      </c>
      <c r="E22">
        <f t="shared" si="0"/>
        <v>19647.575235281725</v>
      </c>
      <c r="F22">
        <f t="shared" si="1"/>
        <v>19647.5</v>
      </c>
      <c r="G22">
        <f t="shared" si="2"/>
        <v>0.06410124999820255</v>
      </c>
      <c r="K22">
        <f aca="true" t="shared" si="5" ref="K22:K35">+G22</f>
        <v>0.06410124999820255</v>
      </c>
      <c r="O22">
        <f t="shared" si="3"/>
        <v>0.061857866538997455</v>
      </c>
      <c r="Q22" s="2">
        <f t="shared" si="4"/>
        <v>35582.9654</v>
      </c>
    </row>
    <row r="23" spans="1:17" ht="12.75">
      <c r="A23" s="30" t="s">
        <v>35</v>
      </c>
      <c r="B23" s="20" t="s">
        <v>31</v>
      </c>
      <c r="C23" s="31">
        <v>50601.4654</v>
      </c>
      <c r="D23" s="16">
        <v>0.0014</v>
      </c>
      <c r="E23">
        <f t="shared" si="0"/>
        <v>19647.575235281725</v>
      </c>
      <c r="F23">
        <f t="shared" si="1"/>
        <v>19647.5</v>
      </c>
      <c r="G23">
        <f t="shared" si="2"/>
        <v>0.06410124999820255</v>
      </c>
      <c r="K23">
        <f t="shared" si="5"/>
        <v>0.06410124999820255</v>
      </c>
      <c r="O23">
        <f t="shared" si="3"/>
        <v>0.061857866538997455</v>
      </c>
      <c r="Q23" s="2">
        <f t="shared" si="4"/>
        <v>35582.9654</v>
      </c>
    </row>
    <row r="24" spans="1:17" ht="12.75">
      <c r="A24" s="11" t="s">
        <v>35</v>
      </c>
      <c r="B24" s="14"/>
      <c r="C24" s="16">
        <v>50604.4447</v>
      </c>
      <c r="D24" s="16">
        <v>0.0014</v>
      </c>
      <c r="E24">
        <f t="shared" si="0"/>
        <v>19651.072023173423</v>
      </c>
      <c r="F24">
        <f t="shared" si="1"/>
        <v>19651</v>
      </c>
      <c r="G24">
        <f t="shared" si="2"/>
        <v>0.061364499997580424</v>
      </c>
      <c r="K24">
        <f t="shared" si="5"/>
        <v>0.061364499997580424</v>
      </c>
      <c r="O24">
        <f t="shared" si="3"/>
        <v>0.061869328359377765</v>
      </c>
      <c r="Q24" s="2">
        <f t="shared" si="4"/>
        <v>35585.9447</v>
      </c>
    </row>
    <row r="25" spans="1:17" ht="12.75">
      <c r="A25" s="30" t="s">
        <v>35</v>
      </c>
      <c r="B25" s="20"/>
      <c r="C25" s="31">
        <v>50604.4447</v>
      </c>
      <c r="D25" s="16">
        <v>0.0014</v>
      </c>
      <c r="E25">
        <f t="shared" si="0"/>
        <v>19651.072023173423</v>
      </c>
      <c r="F25">
        <f t="shared" si="1"/>
        <v>19651</v>
      </c>
      <c r="G25">
        <f t="shared" si="2"/>
        <v>0.061364499997580424</v>
      </c>
      <c r="K25">
        <f t="shared" si="5"/>
        <v>0.061364499997580424</v>
      </c>
      <c r="O25">
        <f t="shared" si="3"/>
        <v>0.061869328359377765</v>
      </c>
      <c r="Q25" s="2">
        <f t="shared" si="4"/>
        <v>35585.9447</v>
      </c>
    </row>
    <row r="26" spans="1:17" ht="12.75">
      <c r="A26" s="11" t="s">
        <v>35</v>
      </c>
      <c r="B26" s="12" t="s">
        <v>31</v>
      </c>
      <c r="C26" s="16">
        <v>50624.4686</v>
      </c>
      <c r="D26" s="16">
        <v>0.0021</v>
      </c>
      <c r="E26">
        <f t="shared" si="0"/>
        <v>19674.57396358378</v>
      </c>
      <c r="F26">
        <f t="shared" si="1"/>
        <v>19674.5</v>
      </c>
      <c r="G26">
        <f t="shared" si="2"/>
        <v>0.06301774999883492</v>
      </c>
      <c r="K26">
        <f t="shared" si="5"/>
        <v>0.06301774999883492</v>
      </c>
      <c r="O26">
        <f t="shared" si="3"/>
        <v>0.061946286296217054</v>
      </c>
      <c r="Q26" s="2">
        <f t="shared" si="4"/>
        <v>35605.9686</v>
      </c>
    </row>
    <row r="27" spans="1:17" ht="12.75">
      <c r="A27" s="30" t="s">
        <v>35</v>
      </c>
      <c r="B27" s="20" t="s">
        <v>31</v>
      </c>
      <c r="C27" s="31">
        <v>50624.4686</v>
      </c>
      <c r="D27" s="16">
        <v>0.0021</v>
      </c>
      <c r="E27">
        <f t="shared" si="0"/>
        <v>19674.57396358378</v>
      </c>
      <c r="F27">
        <f t="shared" si="1"/>
        <v>19674.5</v>
      </c>
      <c r="G27">
        <f t="shared" si="2"/>
        <v>0.06301774999883492</v>
      </c>
      <c r="K27">
        <f t="shared" si="5"/>
        <v>0.06301774999883492</v>
      </c>
      <c r="O27">
        <f t="shared" si="3"/>
        <v>0.061946286296217054</v>
      </c>
      <c r="Q27" s="2">
        <f t="shared" si="4"/>
        <v>35605.9686</v>
      </c>
    </row>
    <row r="28" spans="1:17" ht="12.75">
      <c r="A28" s="30" t="s">
        <v>35</v>
      </c>
      <c r="B28" s="20" t="s">
        <v>31</v>
      </c>
      <c r="C28" s="31">
        <v>50688.3722</v>
      </c>
      <c r="D28" s="16">
        <v>0.0067</v>
      </c>
      <c r="E28">
        <f t="shared" si="0"/>
        <v>19749.577264599433</v>
      </c>
      <c r="F28">
        <f t="shared" si="1"/>
        <v>19749.5</v>
      </c>
      <c r="G28">
        <f t="shared" si="2"/>
        <v>0.0658302499941783</v>
      </c>
      <c r="K28">
        <f t="shared" si="5"/>
        <v>0.0658302499941783</v>
      </c>
      <c r="O28">
        <f t="shared" si="3"/>
        <v>0.062191896732938165</v>
      </c>
      <c r="Q28" s="2">
        <f t="shared" si="4"/>
        <v>35669.8722</v>
      </c>
    </row>
    <row r="29" spans="1:17" ht="12.75">
      <c r="A29" s="9" t="s">
        <v>29</v>
      </c>
      <c r="B29" s="10"/>
      <c r="C29" s="9">
        <v>50943.5457</v>
      </c>
      <c r="D29" s="9">
        <v>0.0017</v>
      </c>
      <c r="E29">
        <f t="shared" si="0"/>
        <v>20049.072986776573</v>
      </c>
      <c r="F29">
        <f t="shared" si="1"/>
        <v>20049</v>
      </c>
      <c r="G29">
        <f t="shared" si="2"/>
        <v>0.06218550000630785</v>
      </c>
      <c r="K29">
        <f t="shared" si="5"/>
        <v>0.06218550000630785</v>
      </c>
      <c r="O29">
        <f t="shared" si="3"/>
        <v>0.06317270107691114</v>
      </c>
      <c r="Q29" s="2">
        <f t="shared" si="4"/>
        <v>35925.0457</v>
      </c>
    </row>
    <row r="30" spans="1:17" ht="12.75">
      <c r="A30" s="9" t="s">
        <v>29</v>
      </c>
      <c r="B30" s="10"/>
      <c r="C30" s="9">
        <v>50961.4353</v>
      </c>
      <c r="D30" s="9">
        <v>0.0028</v>
      </c>
      <c r="E30">
        <f t="shared" si="0"/>
        <v>20070.069911110244</v>
      </c>
      <c r="F30">
        <f t="shared" si="1"/>
        <v>20070</v>
      </c>
      <c r="G30">
        <f t="shared" si="2"/>
        <v>0.05956499999592779</v>
      </c>
      <c r="K30">
        <f t="shared" si="5"/>
        <v>0.05956499999592779</v>
      </c>
      <c r="O30">
        <f t="shared" si="3"/>
        <v>0.06324147199919304</v>
      </c>
      <c r="Q30" s="2">
        <f t="shared" si="4"/>
        <v>35942.9353</v>
      </c>
    </row>
    <row r="31" spans="1:17" ht="12.75">
      <c r="A31" s="9" t="s">
        <v>29</v>
      </c>
      <c r="B31" s="10"/>
      <c r="C31" s="9">
        <v>51081.5712</v>
      </c>
      <c r="D31" s="9">
        <v>0.0011</v>
      </c>
      <c r="E31">
        <f t="shared" si="0"/>
        <v>20211.072750863983</v>
      </c>
      <c r="F31">
        <f t="shared" si="1"/>
        <v>20211</v>
      </c>
      <c r="G31">
        <f t="shared" si="2"/>
        <v>0.06198449999646982</v>
      </c>
      <c r="K31">
        <f t="shared" si="5"/>
        <v>0.06198449999646982</v>
      </c>
      <c r="O31">
        <f t="shared" si="3"/>
        <v>0.06370321962022873</v>
      </c>
      <c r="Q31" s="2">
        <f t="shared" si="4"/>
        <v>36063.0712</v>
      </c>
    </row>
    <row r="32" spans="1:17" ht="12.75">
      <c r="A32" s="11" t="s">
        <v>30</v>
      </c>
      <c r="B32" s="12" t="s">
        <v>31</v>
      </c>
      <c r="C32" s="35">
        <v>51274.5529</v>
      </c>
      <c r="D32" s="35">
        <v>0.0034</v>
      </c>
      <c r="E32">
        <f t="shared" si="0"/>
        <v>20437.574302194633</v>
      </c>
      <c r="F32">
        <f t="shared" si="1"/>
        <v>20437.5</v>
      </c>
      <c r="G32">
        <f t="shared" si="2"/>
        <v>0.06330625000555301</v>
      </c>
      <c r="K32">
        <f t="shared" si="5"/>
        <v>0.06330625000555301</v>
      </c>
      <c r="O32">
        <f t="shared" si="3"/>
        <v>0.0644449631391265</v>
      </c>
      <c r="Q32" s="2">
        <f t="shared" si="4"/>
        <v>36256.0529</v>
      </c>
    </row>
    <row r="33" spans="1:17" ht="12.75">
      <c r="A33" s="11" t="s">
        <v>30</v>
      </c>
      <c r="B33" s="12" t="s">
        <v>32</v>
      </c>
      <c r="C33" s="35">
        <v>51433.4529</v>
      </c>
      <c r="D33" s="35">
        <v>0.0025</v>
      </c>
      <c r="E33">
        <f t="shared" si="0"/>
        <v>20624.07435119637</v>
      </c>
      <c r="F33">
        <f t="shared" si="1"/>
        <v>20624</v>
      </c>
      <c r="G33">
        <f t="shared" si="2"/>
        <v>0.06334799999604002</v>
      </c>
      <c r="K33">
        <f t="shared" si="5"/>
        <v>0.06334799999604002</v>
      </c>
      <c r="O33">
        <f t="shared" si="3"/>
        <v>0.06505571442510633</v>
      </c>
      <c r="Q33" s="2">
        <f t="shared" si="4"/>
        <v>36414.9529</v>
      </c>
    </row>
    <row r="34" spans="1:17" ht="12.75">
      <c r="A34" s="11" t="s">
        <v>54</v>
      </c>
      <c r="B34" s="45" t="s">
        <v>32</v>
      </c>
      <c r="C34" s="11">
        <v>51698.43155</v>
      </c>
      <c r="D34" s="11">
        <v>0.0028</v>
      </c>
      <c r="E34">
        <f t="shared" si="0"/>
        <v>20935.07832356526</v>
      </c>
      <c r="F34">
        <f t="shared" si="1"/>
        <v>20935</v>
      </c>
      <c r="G34">
        <f t="shared" si="2"/>
        <v>0.06673250000312692</v>
      </c>
      <c r="K34">
        <f t="shared" si="5"/>
        <v>0.06673250000312692</v>
      </c>
      <c r="O34">
        <f t="shared" si="3"/>
        <v>0.0660741790360432</v>
      </c>
      <c r="Q34" s="2">
        <f t="shared" si="4"/>
        <v>36679.93155</v>
      </c>
    </row>
    <row r="35" spans="1:17" ht="12.75">
      <c r="A35" s="65" t="s">
        <v>113</v>
      </c>
      <c r="B35" s="66" t="s">
        <v>31</v>
      </c>
      <c r="C35" s="65">
        <v>52277.3673</v>
      </c>
      <c r="D35" s="16"/>
      <c r="E35">
        <f t="shared" si="0"/>
        <v>21614.572003514037</v>
      </c>
      <c r="F35">
        <f t="shared" si="1"/>
        <v>21614.5</v>
      </c>
      <c r="G35">
        <f t="shared" si="2"/>
        <v>0.0613477500010049</v>
      </c>
      <c r="K35">
        <f t="shared" si="5"/>
        <v>0.0613477500010049</v>
      </c>
      <c r="O35">
        <f t="shared" si="3"/>
        <v>0.06829940959273648</v>
      </c>
      <c r="Q35" s="2">
        <f t="shared" si="4"/>
        <v>37258.8673</v>
      </c>
    </row>
    <row r="36" spans="1:17" ht="12.75">
      <c r="A36" s="11" t="s">
        <v>33</v>
      </c>
      <c r="B36" s="12"/>
      <c r="C36" s="36">
        <v>52503.5797</v>
      </c>
      <c r="D36" s="36">
        <v>0.0116</v>
      </c>
      <c r="E36">
        <f t="shared" si="0"/>
        <v>21880.076243191837</v>
      </c>
      <c r="F36">
        <f t="shared" si="1"/>
        <v>21880</v>
      </c>
      <c r="G36">
        <f t="shared" si="2"/>
        <v>0.06496000000333879</v>
      </c>
      <c r="J36">
        <f>+G36</f>
        <v>0.06496000000333879</v>
      </c>
      <c r="O36">
        <f t="shared" si="3"/>
        <v>0.06916887053872921</v>
      </c>
      <c r="Q36" s="2">
        <f t="shared" si="4"/>
        <v>37485.0797</v>
      </c>
    </row>
    <row r="37" spans="1:17" ht="12.75">
      <c r="A37" s="13" t="s">
        <v>34</v>
      </c>
      <c r="B37" s="14"/>
      <c r="C37" s="37">
        <v>52875.4857</v>
      </c>
      <c r="D37" s="37">
        <v>0.0026</v>
      </c>
      <c r="E37">
        <f t="shared" si="0"/>
        <v>22316.580253412365</v>
      </c>
      <c r="F37">
        <f t="shared" si="1"/>
        <v>22316.5</v>
      </c>
      <c r="G37">
        <f t="shared" si="2"/>
        <v>0.06837674999405863</v>
      </c>
      <c r="J37">
        <f>+G37</f>
        <v>0.06837674999405863</v>
      </c>
      <c r="O37">
        <f t="shared" si="3"/>
        <v>0.07059832328044607</v>
      </c>
      <c r="Q37" s="2">
        <f t="shared" si="4"/>
        <v>37856.9857</v>
      </c>
    </row>
    <row r="38" spans="1:17" ht="12.75">
      <c r="A38" s="13" t="s">
        <v>34</v>
      </c>
      <c r="B38" s="14"/>
      <c r="C38" s="37">
        <v>52878.4677</v>
      </c>
      <c r="D38" s="37">
        <v>0.0026</v>
      </c>
      <c r="E38">
        <f t="shared" si="0"/>
        <v>22320.0802102791</v>
      </c>
      <c r="F38">
        <f t="shared" si="1"/>
        <v>22320</v>
      </c>
      <c r="G38">
        <f t="shared" si="2"/>
        <v>0.06833999999798834</v>
      </c>
      <c r="J38">
        <f>+G38</f>
        <v>0.06833999999798834</v>
      </c>
      <c r="O38">
        <f t="shared" si="3"/>
        <v>0.0706097851008264</v>
      </c>
      <c r="Q38" s="2">
        <f t="shared" si="4"/>
        <v>37859.9677</v>
      </c>
    </row>
    <row r="39" spans="1:17" ht="12.75">
      <c r="A39" s="13" t="s">
        <v>37</v>
      </c>
      <c r="B39" s="15"/>
      <c r="C39" s="16">
        <v>53226.5164</v>
      </c>
      <c r="D39" s="16">
        <v>0.001</v>
      </c>
      <c r="E39">
        <f t="shared" si="0"/>
        <v>22728.583039763005</v>
      </c>
      <c r="F39">
        <f t="shared" si="1"/>
        <v>22728.5</v>
      </c>
      <c r="G39">
        <f t="shared" si="2"/>
        <v>0.07075074999738717</v>
      </c>
      <c r="J39">
        <f>+G39</f>
        <v>0.07075074999738717</v>
      </c>
      <c r="O39">
        <f t="shared" si="3"/>
        <v>0.07194754327950072</v>
      </c>
      <c r="Q39" s="2">
        <f t="shared" si="4"/>
        <v>38208.0164</v>
      </c>
    </row>
    <row r="40" spans="1:17" ht="12.75">
      <c r="A40" s="32" t="s">
        <v>45</v>
      </c>
      <c r="B40" s="15" t="s">
        <v>32</v>
      </c>
      <c r="C40" s="33">
        <v>53246.5407</v>
      </c>
      <c r="D40" s="34">
        <v>0.0004</v>
      </c>
      <c r="E40">
        <f t="shared" si="0"/>
        <v>22752.085449651146</v>
      </c>
      <c r="F40">
        <f t="shared" si="1"/>
        <v>22752</v>
      </c>
      <c r="G40">
        <f t="shared" si="2"/>
        <v>0.07280399999581277</v>
      </c>
      <c r="K40">
        <f>+G40</f>
        <v>0.07280399999581277</v>
      </c>
      <c r="O40">
        <f t="shared" si="3"/>
        <v>0.07202450121634</v>
      </c>
      <c r="Q40" s="2">
        <f t="shared" si="4"/>
        <v>38228.0407</v>
      </c>
    </row>
    <row r="41" spans="1:17" ht="12.75">
      <c r="A41" s="13" t="s">
        <v>37</v>
      </c>
      <c r="B41" s="15"/>
      <c r="C41" s="16">
        <v>53255.4854</v>
      </c>
      <c r="D41" s="16">
        <v>0.0012</v>
      </c>
      <c r="E41">
        <f t="shared" si="0"/>
        <v>22762.58379444854</v>
      </c>
      <c r="F41">
        <f t="shared" si="1"/>
        <v>22762.5</v>
      </c>
      <c r="G41">
        <f t="shared" si="2"/>
        <v>0.07139374999678694</v>
      </c>
      <c r="J41">
        <f aca="true" t="shared" si="6" ref="J41:J49">+G41</f>
        <v>0.07139374999678694</v>
      </c>
      <c r="O41">
        <f t="shared" si="3"/>
        <v>0.07205888667748095</v>
      </c>
      <c r="Q41" s="2">
        <f t="shared" si="4"/>
        <v>38236.9854</v>
      </c>
    </row>
    <row r="42" spans="1:17" ht="12.75">
      <c r="A42" s="13" t="s">
        <v>37</v>
      </c>
      <c r="B42" s="15"/>
      <c r="C42" s="16">
        <v>53258.4669</v>
      </c>
      <c r="D42" s="16">
        <v>0.0034</v>
      </c>
      <c r="E42">
        <f t="shared" si="0"/>
        <v>22766.08316446804</v>
      </c>
      <c r="F42">
        <f t="shared" si="1"/>
        <v>22766</v>
      </c>
      <c r="G42">
        <f t="shared" si="2"/>
        <v>0.0708569999987958</v>
      </c>
      <c r="J42">
        <f t="shared" si="6"/>
        <v>0.0708569999987958</v>
      </c>
      <c r="O42">
        <f t="shared" si="3"/>
        <v>0.07207034849786127</v>
      </c>
      <c r="Q42" s="2">
        <f t="shared" si="4"/>
        <v>38239.9669</v>
      </c>
    </row>
    <row r="43" spans="1:17" ht="12.75">
      <c r="A43" s="13" t="s">
        <v>37</v>
      </c>
      <c r="B43" s="15"/>
      <c r="C43" s="16">
        <v>53282.325</v>
      </c>
      <c r="D43" s="16">
        <v>0.0002</v>
      </c>
      <c r="E43">
        <f t="shared" si="0"/>
        <v>22794.085284160225</v>
      </c>
      <c r="F43">
        <f t="shared" si="1"/>
        <v>22794</v>
      </c>
      <c r="G43">
        <f t="shared" si="2"/>
        <v>0.07266299999901094</v>
      </c>
      <c r="J43">
        <f t="shared" si="6"/>
        <v>0.07266299999901094</v>
      </c>
      <c r="O43">
        <f t="shared" si="3"/>
        <v>0.07216204306090382</v>
      </c>
      <c r="Q43" s="2">
        <f t="shared" si="4"/>
        <v>38263.825</v>
      </c>
    </row>
    <row r="44" spans="1:17" ht="12.75">
      <c r="A44" s="13" t="s">
        <v>37</v>
      </c>
      <c r="B44" s="15"/>
      <c r="C44" s="16">
        <v>53284.452</v>
      </c>
      <c r="D44" s="16">
        <v>0.0095</v>
      </c>
      <c r="E44">
        <f t="shared" si="0"/>
        <v>22796.58173226738</v>
      </c>
      <c r="F44">
        <f t="shared" si="1"/>
        <v>22796.5</v>
      </c>
      <c r="G44">
        <f t="shared" si="2"/>
        <v>0.06963674999860814</v>
      </c>
      <c r="J44">
        <f t="shared" si="6"/>
        <v>0.06963674999860814</v>
      </c>
      <c r="O44">
        <f t="shared" si="3"/>
        <v>0.0721702300754612</v>
      </c>
      <c r="Q44" s="2">
        <f t="shared" si="4"/>
        <v>38265.952</v>
      </c>
    </row>
    <row r="45" spans="1:17" ht="12.75">
      <c r="A45" s="17" t="s">
        <v>39</v>
      </c>
      <c r="B45" s="14"/>
      <c r="C45" s="16">
        <v>53653.3794</v>
      </c>
      <c r="D45" s="16">
        <v>0.0012</v>
      </c>
      <c r="E45">
        <f t="shared" si="0"/>
        <v>23229.589776182333</v>
      </c>
      <c r="F45">
        <f t="shared" si="1"/>
        <v>23229.5</v>
      </c>
      <c r="G45">
        <f t="shared" si="2"/>
        <v>0.07649025000137044</v>
      </c>
      <c r="J45">
        <f t="shared" si="6"/>
        <v>0.07649025000137044</v>
      </c>
      <c r="O45">
        <f t="shared" si="3"/>
        <v>0.07358822099679774</v>
      </c>
      <c r="Q45" s="2">
        <f t="shared" si="4"/>
        <v>38634.8794</v>
      </c>
    </row>
    <row r="46" spans="1:17" ht="12.75">
      <c r="A46" s="17" t="s">
        <v>39</v>
      </c>
      <c r="B46" s="14"/>
      <c r="C46" s="16">
        <v>53932.4101</v>
      </c>
      <c r="D46" s="16">
        <v>0.0001</v>
      </c>
      <c r="E46">
        <f t="shared" si="0"/>
        <v>23557.086561726646</v>
      </c>
      <c r="F46">
        <f t="shared" si="1"/>
        <v>23557</v>
      </c>
      <c r="G46">
        <f t="shared" si="2"/>
        <v>0.07375150000007125</v>
      </c>
      <c r="J46">
        <f t="shared" si="6"/>
        <v>0.07375150000007125</v>
      </c>
      <c r="O46">
        <f t="shared" si="3"/>
        <v>0.07466071990381326</v>
      </c>
      <c r="Q46" s="2">
        <f t="shared" si="4"/>
        <v>38913.9101</v>
      </c>
    </row>
    <row r="47" spans="1:17" ht="12.75">
      <c r="A47" s="32" t="s">
        <v>46</v>
      </c>
      <c r="B47" s="15" t="s">
        <v>32</v>
      </c>
      <c r="C47" s="31">
        <v>54080.2361</v>
      </c>
      <c r="D47" s="16">
        <v>0.002</v>
      </c>
      <c r="E47">
        <f t="shared" si="0"/>
        <v>23730.589118326592</v>
      </c>
      <c r="F47">
        <f t="shared" si="1"/>
        <v>23730.5</v>
      </c>
      <c r="G47">
        <f t="shared" si="2"/>
        <v>0.07592974999715807</v>
      </c>
      <c r="J47">
        <f t="shared" si="6"/>
        <v>0.07592974999715807</v>
      </c>
      <c r="O47">
        <f t="shared" si="3"/>
        <v>0.07522889871409477</v>
      </c>
      <c r="Q47" s="2">
        <f t="shared" si="4"/>
        <v>39061.7361</v>
      </c>
    </row>
    <row r="48" spans="1:17" ht="12.75">
      <c r="A48" s="32" t="s">
        <v>46</v>
      </c>
      <c r="B48" s="43" t="s">
        <v>32</v>
      </c>
      <c r="C48" s="30">
        <v>54080.6594</v>
      </c>
      <c r="D48" s="30">
        <v>0.0002</v>
      </c>
      <c r="E48">
        <f t="shared" si="0"/>
        <v>23731.08594318966</v>
      </c>
      <c r="F48">
        <f t="shared" si="1"/>
        <v>23731</v>
      </c>
      <c r="G48">
        <f t="shared" si="2"/>
        <v>0.07322449999628589</v>
      </c>
      <c r="J48">
        <f t="shared" si="6"/>
        <v>0.07322449999628589</v>
      </c>
      <c r="O48">
        <f t="shared" si="3"/>
        <v>0.07523053611700624</v>
      </c>
      <c r="Q48" s="2">
        <f t="shared" si="4"/>
        <v>39062.1594</v>
      </c>
    </row>
    <row r="49" spans="1:17" ht="12.75">
      <c r="A49" s="30" t="s">
        <v>47</v>
      </c>
      <c r="B49" s="43"/>
      <c r="C49" s="30">
        <v>54266.4009</v>
      </c>
      <c r="D49" s="30">
        <v>0.002</v>
      </c>
      <c r="E49">
        <f t="shared" si="0"/>
        <v>23949.089711922563</v>
      </c>
      <c r="F49">
        <f t="shared" si="1"/>
        <v>23949</v>
      </c>
      <c r="G49">
        <f t="shared" si="2"/>
        <v>0.07643549999920651</v>
      </c>
      <c r="J49">
        <f t="shared" si="6"/>
        <v>0.07643549999920651</v>
      </c>
      <c r="O49">
        <f t="shared" si="3"/>
        <v>0.07594444378640894</v>
      </c>
      <c r="Q49" s="2">
        <f t="shared" si="4"/>
        <v>39247.9009</v>
      </c>
    </row>
    <row r="50" spans="1:17" ht="12.75">
      <c r="A50" s="65" t="s">
        <v>185</v>
      </c>
      <c r="B50" s="66" t="s">
        <v>32</v>
      </c>
      <c r="C50" s="65">
        <v>54364.3813</v>
      </c>
      <c r="D50" s="16"/>
      <c r="E50">
        <f t="shared" si="0"/>
        <v>24064.08876416429</v>
      </c>
      <c r="F50">
        <f t="shared" si="1"/>
        <v>24064</v>
      </c>
      <c r="G50">
        <f t="shared" si="2"/>
        <v>0.0756279999986873</v>
      </c>
      <c r="K50">
        <f aca="true" t="shared" si="7" ref="K50:K56">+G50</f>
        <v>0.0756279999986873</v>
      </c>
      <c r="O50">
        <f t="shared" si="3"/>
        <v>0.07632104645604798</v>
      </c>
      <c r="Q50" s="2">
        <f t="shared" si="4"/>
        <v>39345.8813</v>
      </c>
    </row>
    <row r="51" spans="1:17" ht="12.75">
      <c r="A51" s="65" t="s">
        <v>185</v>
      </c>
      <c r="B51" s="66" t="s">
        <v>32</v>
      </c>
      <c r="C51" s="65">
        <v>54381.429</v>
      </c>
      <c r="D51" s="16"/>
      <c r="E51">
        <f t="shared" si="0"/>
        <v>24084.09755513576</v>
      </c>
      <c r="F51">
        <f t="shared" si="1"/>
        <v>24084</v>
      </c>
      <c r="G51">
        <f t="shared" si="2"/>
        <v>0.0831179999950109</v>
      </c>
      <c r="K51">
        <f t="shared" si="7"/>
        <v>0.0831179999950109</v>
      </c>
      <c r="O51">
        <f t="shared" si="3"/>
        <v>0.07638654257250695</v>
      </c>
      <c r="Q51" s="2">
        <f t="shared" si="4"/>
        <v>39362.929</v>
      </c>
    </row>
    <row r="52" spans="1:17" ht="12.75">
      <c r="A52" s="65" t="s">
        <v>196</v>
      </c>
      <c r="B52" s="66" t="s">
        <v>32</v>
      </c>
      <c r="C52" s="65">
        <v>54405.2785</v>
      </c>
      <c r="D52" s="16"/>
      <c r="E52">
        <f t="shared" si="0"/>
        <v>24112.089581055632</v>
      </c>
      <c r="F52">
        <f t="shared" si="1"/>
        <v>24112</v>
      </c>
      <c r="G52">
        <f t="shared" si="2"/>
        <v>0.07632399999420159</v>
      </c>
      <c r="K52">
        <f t="shared" si="7"/>
        <v>0.07632399999420159</v>
      </c>
      <c r="O52">
        <f t="shared" si="3"/>
        <v>0.07647823713554949</v>
      </c>
      <c r="Q52" s="2">
        <f t="shared" si="4"/>
        <v>39386.7785</v>
      </c>
    </row>
    <row r="53" spans="1:17" ht="12.75">
      <c r="A53" s="32" t="s">
        <v>49</v>
      </c>
      <c r="B53" s="44" t="s">
        <v>32</v>
      </c>
      <c r="C53" s="30">
        <v>54405.27851</v>
      </c>
      <c r="D53" s="30">
        <v>0.0001</v>
      </c>
      <c r="E53">
        <f t="shared" si="0"/>
        <v>24112.08959279257</v>
      </c>
      <c r="F53">
        <f t="shared" si="1"/>
        <v>24112</v>
      </c>
      <c r="G53">
        <f t="shared" si="2"/>
        <v>0.07633399999031099</v>
      </c>
      <c r="K53">
        <f t="shared" si="7"/>
        <v>0.07633399999031099</v>
      </c>
      <c r="O53">
        <f t="shared" si="3"/>
        <v>0.07647823713554949</v>
      </c>
      <c r="Q53" s="2">
        <f t="shared" si="4"/>
        <v>39386.77851</v>
      </c>
    </row>
    <row r="54" spans="1:17" ht="12.75">
      <c r="A54" s="65" t="s">
        <v>201</v>
      </c>
      <c r="B54" s="66" t="s">
        <v>31</v>
      </c>
      <c r="C54" s="65">
        <v>54798.4829</v>
      </c>
      <c r="E54">
        <f t="shared" si="0"/>
        <v>24573.591405270243</v>
      </c>
      <c r="F54">
        <f t="shared" si="1"/>
        <v>24573.5</v>
      </c>
      <c r="G54">
        <f t="shared" si="2"/>
        <v>0.07787824999832083</v>
      </c>
      <c r="K54">
        <f t="shared" si="7"/>
        <v>0.07787824999832083</v>
      </c>
      <c r="O54">
        <f t="shared" si="3"/>
        <v>0.07798956002284006</v>
      </c>
      <c r="Q54" s="2">
        <f t="shared" si="4"/>
        <v>39779.9829</v>
      </c>
    </row>
    <row r="55" spans="1:17" ht="12.75">
      <c r="A55" s="65" t="s">
        <v>206</v>
      </c>
      <c r="B55" s="66" t="s">
        <v>32</v>
      </c>
      <c r="C55" s="65">
        <v>55071.5537</v>
      </c>
      <c r="E55">
        <f t="shared" si="0"/>
        <v>24894.093089228354</v>
      </c>
      <c r="F55">
        <f t="shared" si="1"/>
        <v>24894</v>
      </c>
      <c r="G55">
        <f t="shared" si="2"/>
        <v>0.07931299999472685</v>
      </c>
      <c r="K55">
        <f t="shared" si="7"/>
        <v>0.07931299999472685</v>
      </c>
      <c r="O55">
        <f t="shared" si="3"/>
        <v>0.07903913528909495</v>
      </c>
      <c r="Q55" s="2">
        <f t="shared" si="4"/>
        <v>40053.0537</v>
      </c>
    </row>
    <row r="56" spans="1:17" ht="12.75">
      <c r="A56" s="11" t="s">
        <v>50</v>
      </c>
      <c r="B56" s="45" t="s">
        <v>31</v>
      </c>
      <c r="C56" s="11">
        <v>55119.6894</v>
      </c>
      <c r="D56" s="11">
        <v>0.0006</v>
      </c>
      <c r="E56">
        <f t="shared" si="0"/>
        <v>24950.58969343688</v>
      </c>
      <c r="F56">
        <f t="shared" si="1"/>
        <v>24950.5</v>
      </c>
      <c r="G56">
        <f t="shared" si="2"/>
        <v>0.07641975000296952</v>
      </c>
      <c r="K56">
        <f t="shared" si="7"/>
        <v>0.07641975000296952</v>
      </c>
      <c r="O56">
        <f t="shared" si="3"/>
        <v>0.07922416181809151</v>
      </c>
      <c r="Q56" s="2">
        <f t="shared" si="4"/>
        <v>40101.1894</v>
      </c>
    </row>
    <row r="57" spans="1:17" ht="12.75">
      <c r="A57" s="51" t="s">
        <v>56</v>
      </c>
      <c r="B57" s="51"/>
      <c r="C57" s="47">
        <v>55388.5033</v>
      </c>
      <c r="D57" s="47">
        <v>0.0009</v>
      </c>
      <c r="E57">
        <f t="shared" si="0"/>
        <v>25266.09507746676</v>
      </c>
      <c r="F57">
        <f t="shared" si="1"/>
        <v>25266</v>
      </c>
      <c r="G57">
        <f t="shared" si="2"/>
        <v>0.08100699999340577</v>
      </c>
      <c r="J57">
        <f>+G57</f>
        <v>0.08100699999340577</v>
      </c>
      <c r="O57">
        <f t="shared" si="3"/>
        <v>0.08025736305523166</v>
      </c>
      <c r="Q57" s="2">
        <f t="shared" si="4"/>
        <v>40370.0033</v>
      </c>
    </row>
    <row r="58" spans="1:17" ht="12.75">
      <c r="A58" s="51" t="s">
        <v>56</v>
      </c>
      <c r="B58" s="51"/>
      <c r="C58" s="47">
        <v>55451.5516</v>
      </c>
      <c r="D58" s="47">
        <v>0.0012</v>
      </c>
      <c r="E58">
        <f t="shared" si="0"/>
        <v>25340.09451761451</v>
      </c>
      <c r="F58">
        <f t="shared" si="1"/>
        <v>25340</v>
      </c>
      <c r="G58">
        <f t="shared" si="2"/>
        <v>0.08052999999927124</v>
      </c>
      <c r="J58">
        <f>+G58</f>
        <v>0.08052999999927124</v>
      </c>
      <c r="O58">
        <f t="shared" si="3"/>
        <v>0.08049969868612983</v>
      </c>
      <c r="Q58" s="2">
        <f t="shared" si="4"/>
        <v>40433.0516</v>
      </c>
    </row>
    <row r="59" spans="1:17" ht="12.75">
      <c r="A59" s="51" t="s">
        <v>56</v>
      </c>
      <c r="B59" s="51"/>
      <c r="C59" s="47">
        <v>55463.4811</v>
      </c>
      <c r="D59" s="47">
        <v>0.0029</v>
      </c>
      <c r="E59">
        <f t="shared" si="0"/>
        <v>25354.096105623106</v>
      </c>
      <c r="F59">
        <f t="shared" si="1"/>
        <v>25354</v>
      </c>
      <c r="G59">
        <f t="shared" si="2"/>
        <v>0.08188299999892479</v>
      </c>
      <c r="J59">
        <f>+G59</f>
        <v>0.08188299999892479</v>
      </c>
      <c r="O59">
        <f t="shared" si="3"/>
        <v>0.0805455459676511</v>
      </c>
      <c r="Q59" s="2">
        <f t="shared" si="4"/>
        <v>40444.9811</v>
      </c>
    </row>
    <row r="60" spans="1:17" ht="12.75">
      <c r="A60" s="65" t="s">
        <v>229</v>
      </c>
      <c r="B60" s="66" t="s">
        <v>32</v>
      </c>
      <c r="C60" s="65">
        <v>55802.5816</v>
      </c>
      <c r="E60">
        <f t="shared" si="0"/>
        <v>25752.096482379027</v>
      </c>
      <c r="F60">
        <f t="shared" si="1"/>
        <v>25752</v>
      </c>
      <c r="G60">
        <f t="shared" si="2"/>
        <v>0.0822039999984554</v>
      </c>
      <c r="K60">
        <f>+G60</f>
        <v>0.0822039999984554</v>
      </c>
      <c r="O60">
        <f t="shared" si="3"/>
        <v>0.08184891868518447</v>
      </c>
      <c r="Q60" s="2">
        <f t="shared" si="4"/>
        <v>40784.0816</v>
      </c>
    </row>
    <row r="61" spans="1:17" ht="12.75">
      <c r="A61" s="11" t="s">
        <v>53</v>
      </c>
      <c r="B61" s="45" t="s">
        <v>31</v>
      </c>
      <c r="C61" s="11">
        <v>55862.651</v>
      </c>
      <c r="D61" s="11">
        <v>0.0003</v>
      </c>
      <c r="E61">
        <f t="shared" si="0"/>
        <v>25822.599604112856</v>
      </c>
      <c r="F61">
        <f t="shared" si="1"/>
        <v>25822.5</v>
      </c>
      <c r="G61">
        <f t="shared" si="2"/>
        <v>0.08486374999483814</v>
      </c>
      <c r="K61">
        <f>+G61</f>
        <v>0.08486374999483814</v>
      </c>
      <c r="O61">
        <f t="shared" si="3"/>
        <v>0.08207979249570231</v>
      </c>
      <c r="Q61" s="2">
        <f t="shared" si="4"/>
        <v>40844.151</v>
      </c>
    </row>
    <row r="62" spans="1:17" ht="12.75">
      <c r="A62" s="49" t="s">
        <v>55</v>
      </c>
      <c r="B62" s="43" t="s">
        <v>32</v>
      </c>
      <c r="C62" s="30">
        <v>56505.4937</v>
      </c>
      <c r="D62" s="50">
        <v>0.001</v>
      </c>
      <c r="E62">
        <f t="shared" si="0"/>
        <v>26577.10051695372</v>
      </c>
      <c r="F62">
        <f t="shared" si="1"/>
        <v>26577</v>
      </c>
      <c r="G62">
        <f t="shared" si="2"/>
        <v>0.08564149999438087</v>
      </c>
      <c r="J62">
        <f>+G62</f>
        <v>0.08564149999438087</v>
      </c>
      <c r="O62">
        <f t="shared" si="3"/>
        <v>0.08455063348911669</v>
      </c>
      <c r="Q62" s="2">
        <f t="shared" si="4"/>
        <v>41486.9937</v>
      </c>
    </row>
    <row r="63" spans="1:17" ht="12.75">
      <c r="A63" s="49" t="s">
        <v>55</v>
      </c>
      <c r="B63" s="43" t="s">
        <v>32</v>
      </c>
      <c r="C63" s="30">
        <v>56568.543</v>
      </c>
      <c r="D63" s="50">
        <v>0.0013</v>
      </c>
      <c r="E63">
        <f t="shared" si="0"/>
        <v>26651.10113079592</v>
      </c>
      <c r="F63">
        <f t="shared" si="1"/>
        <v>26651</v>
      </c>
      <c r="G63">
        <f t="shared" si="2"/>
        <v>0.08616449999681208</v>
      </c>
      <c r="J63">
        <f>+G63</f>
        <v>0.08616449999681208</v>
      </c>
      <c r="O63">
        <f t="shared" si="3"/>
        <v>0.08479296912001485</v>
      </c>
      <c r="Q63" s="2">
        <f t="shared" si="4"/>
        <v>41550.043</v>
      </c>
    </row>
    <row r="64" spans="1:17" ht="12.75">
      <c r="A64" s="48" t="s">
        <v>57</v>
      </c>
      <c r="B64" s="46" t="s">
        <v>32</v>
      </c>
      <c r="C64" s="48">
        <v>56891.4578</v>
      </c>
      <c r="D64" s="48">
        <v>0.002</v>
      </c>
      <c r="E64">
        <f t="shared" si="0"/>
        <v>27030.10444120113</v>
      </c>
      <c r="F64">
        <f t="shared" si="1"/>
        <v>27030</v>
      </c>
      <c r="G64">
        <f t="shared" si="2"/>
        <v>0.08898499999486376</v>
      </c>
      <c r="J64">
        <f>+G64</f>
        <v>0.08898499999486376</v>
      </c>
      <c r="O64">
        <f t="shared" si="3"/>
        <v>0.08603412052691221</v>
      </c>
      <c r="Q64" s="2">
        <f t="shared" si="4"/>
        <v>41872.9578</v>
      </c>
    </row>
    <row r="65" spans="1:17" ht="12.75">
      <c r="A65" s="67" t="s">
        <v>249</v>
      </c>
      <c r="B65" s="68" t="s">
        <v>32</v>
      </c>
      <c r="C65" s="69">
        <v>57564.5457</v>
      </c>
      <c r="D65" s="69">
        <v>0.0004</v>
      </c>
      <c r="E65">
        <f t="shared" si="0"/>
        <v>27820.103977591825</v>
      </c>
      <c r="F65">
        <f t="shared" si="1"/>
        <v>27820</v>
      </c>
      <c r="G65">
        <f t="shared" si="2"/>
        <v>0.08858999999938533</v>
      </c>
      <c r="K65">
        <f>+G65</f>
        <v>0.08858999999938533</v>
      </c>
      <c r="O65">
        <f t="shared" si="3"/>
        <v>0.08862121712704125</v>
      </c>
      <c r="Q65" s="2">
        <f t="shared" si="4"/>
        <v>42546.0457</v>
      </c>
    </row>
    <row r="66" spans="1:17" ht="12.75">
      <c r="A66" s="70" t="s">
        <v>250</v>
      </c>
      <c r="B66" s="71" t="s">
        <v>31</v>
      </c>
      <c r="C66" s="72">
        <v>57993.53655999992</v>
      </c>
      <c r="D66" s="72">
        <v>0.0004</v>
      </c>
      <c r="E66">
        <f>+(C66-C$7)/C$8</f>
        <v>28323.608171495445</v>
      </c>
      <c r="F66">
        <f t="shared" si="1"/>
        <v>28323.5</v>
      </c>
      <c r="G66">
        <f>+C66-(C$7+F66*C$8)</f>
        <v>0.09216324992303271</v>
      </c>
      <c r="K66">
        <f>+G66</f>
        <v>0.09216324992303271</v>
      </c>
      <c r="O66">
        <f>+C$11+C$12*$F66</f>
        <v>0.09027008185889565</v>
      </c>
      <c r="Q66" s="2">
        <f>+C66-15018.5</f>
        <v>42975.03655999992</v>
      </c>
    </row>
  </sheetData>
  <sheetProtection/>
  <protectedRanges>
    <protectedRange sqref="A66:D66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4"/>
  <sheetViews>
    <sheetView zoomScalePageLayoutView="0" workbookViewId="0" topLeftCell="A13">
      <selection activeCell="A43" sqref="A43:C49"/>
    </sheetView>
  </sheetViews>
  <sheetFormatPr defaultColWidth="9.140625" defaultRowHeight="12.75"/>
  <cols>
    <col min="1" max="1" width="19.7109375" style="16" customWidth="1"/>
    <col min="2" max="2" width="4.421875" style="17" customWidth="1"/>
    <col min="3" max="3" width="12.7109375" style="16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6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52" t="s">
        <v>58</v>
      </c>
      <c r="I1" s="53" t="s">
        <v>59</v>
      </c>
      <c r="J1" s="54" t="s">
        <v>60</v>
      </c>
    </row>
    <row r="2" spans="9:10" ht="12.75">
      <c r="I2" s="55" t="s">
        <v>61</v>
      </c>
      <c r="J2" s="56" t="s">
        <v>62</v>
      </c>
    </row>
    <row r="3" spans="1:10" ht="12.75">
      <c r="A3" s="57" t="s">
        <v>63</v>
      </c>
      <c r="I3" s="55" t="s">
        <v>64</v>
      </c>
      <c r="J3" s="56" t="s">
        <v>65</v>
      </c>
    </row>
    <row r="4" spans="9:10" ht="12.75">
      <c r="I4" s="55" t="s">
        <v>66</v>
      </c>
      <c r="J4" s="56" t="s">
        <v>65</v>
      </c>
    </row>
    <row r="5" spans="9:10" ht="13.5" thickBot="1">
      <c r="I5" s="58" t="s">
        <v>67</v>
      </c>
      <c r="J5" s="59" t="s">
        <v>68</v>
      </c>
    </row>
    <row r="10" ht="13.5" thickBot="1"/>
    <row r="11" spans="1:16" ht="12.75" customHeight="1" thickBot="1">
      <c r="A11" s="16" t="str">
        <f aca="true" t="shared" si="0" ref="A11:A49">P11</f>
        <v>IBVS 4887 </v>
      </c>
      <c r="B11" s="20" t="str">
        <f aca="true" t="shared" si="1" ref="B11:B49">IF(H11=INT(H11),"I","II")</f>
        <v>II</v>
      </c>
      <c r="C11" s="16">
        <f aca="true" t="shared" si="2" ref="C11:C49">1*G11</f>
        <v>50601.4654</v>
      </c>
      <c r="D11" s="17" t="str">
        <f aca="true" t="shared" si="3" ref="D11:D49">VLOOKUP(F11,I$1:J$5,2,FALSE)</f>
        <v>vis</v>
      </c>
      <c r="E11" s="60">
        <f>VLOOKUP(C11,A!C$21:E$973,3,FALSE)</f>
        <v>19647.575235281725</v>
      </c>
      <c r="F11" s="20" t="s">
        <v>67</v>
      </c>
      <c r="G11" s="17" t="str">
        <f aca="true" t="shared" si="4" ref="G11:G49">MID(I11,3,LEN(I11)-3)</f>
        <v>50601.4654</v>
      </c>
      <c r="H11" s="16">
        <f aca="true" t="shared" si="5" ref="H11:H49">1*K11</f>
        <v>19647.5</v>
      </c>
      <c r="I11" s="61" t="s">
        <v>69</v>
      </c>
      <c r="J11" s="62" t="s">
        <v>70</v>
      </c>
      <c r="K11" s="61">
        <v>19647.5</v>
      </c>
      <c r="L11" s="61" t="s">
        <v>71</v>
      </c>
      <c r="M11" s="62" t="s">
        <v>72</v>
      </c>
      <c r="N11" s="62" t="s">
        <v>73</v>
      </c>
      <c r="O11" s="63" t="s">
        <v>74</v>
      </c>
      <c r="P11" s="64" t="s">
        <v>75</v>
      </c>
    </row>
    <row r="12" spans="1:16" ht="12.75" customHeight="1" thickBot="1">
      <c r="A12" s="16" t="str">
        <f t="shared" si="0"/>
        <v>IBVS 4887 </v>
      </c>
      <c r="B12" s="20" t="str">
        <f t="shared" si="1"/>
        <v>I</v>
      </c>
      <c r="C12" s="16">
        <f t="shared" si="2"/>
        <v>50604.4447</v>
      </c>
      <c r="D12" s="17" t="str">
        <f t="shared" si="3"/>
        <v>vis</v>
      </c>
      <c r="E12" s="60">
        <f>VLOOKUP(C12,A!C$21:E$973,3,FALSE)</f>
        <v>19651.072023173423</v>
      </c>
      <c r="F12" s="20" t="s">
        <v>67</v>
      </c>
      <c r="G12" s="17" t="str">
        <f t="shared" si="4"/>
        <v>50604.4447</v>
      </c>
      <c r="H12" s="16">
        <f t="shared" si="5"/>
        <v>19651</v>
      </c>
      <c r="I12" s="61" t="s">
        <v>76</v>
      </c>
      <c r="J12" s="62" t="s">
        <v>77</v>
      </c>
      <c r="K12" s="61">
        <v>19651</v>
      </c>
      <c r="L12" s="61" t="s">
        <v>78</v>
      </c>
      <c r="M12" s="62" t="s">
        <v>72</v>
      </c>
      <c r="N12" s="62" t="s">
        <v>73</v>
      </c>
      <c r="O12" s="63" t="s">
        <v>74</v>
      </c>
      <c r="P12" s="64" t="s">
        <v>75</v>
      </c>
    </row>
    <row r="13" spans="1:16" ht="12.75" customHeight="1" thickBot="1">
      <c r="A13" s="16" t="str">
        <f t="shared" si="0"/>
        <v>IBVS 4887 </v>
      </c>
      <c r="B13" s="20" t="str">
        <f t="shared" si="1"/>
        <v>II</v>
      </c>
      <c r="C13" s="16">
        <f t="shared" si="2"/>
        <v>50624.4686</v>
      </c>
      <c r="D13" s="17" t="str">
        <f t="shared" si="3"/>
        <v>vis</v>
      </c>
      <c r="E13" s="60">
        <f>VLOOKUP(C13,A!C$21:E$973,3,FALSE)</f>
        <v>19674.57396358378</v>
      </c>
      <c r="F13" s="20" t="s">
        <v>67</v>
      </c>
      <c r="G13" s="17" t="str">
        <f t="shared" si="4"/>
        <v>50624.4686</v>
      </c>
      <c r="H13" s="16">
        <f t="shared" si="5"/>
        <v>19674.5</v>
      </c>
      <c r="I13" s="61" t="s">
        <v>79</v>
      </c>
      <c r="J13" s="62" t="s">
        <v>80</v>
      </c>
      <c r="K13" s="61">
        <v>19674.5</v>
      </c>
      <c r="L13" s="61" t="s">
        <v>81</v>
      </c>
      <c r="M13" s="62" t="s">
        <v>72</v>
      </c>
      <c r="N13" s="62" t="s">
        <v>73</v>
      </c>
      <c r="O13" s="63" t="s">
        <v>74</v>
      </c>
      <c r="P13" s="64" t="s">
        <v>75</v>
      </c>
    </row>
    <row r="14" spans="1:16" ht="12.75" customHeight="1" thickBot="1">
      <c r="A14" s="16" t="str">
        <f t="shared" si="0"/>
        <v>IBVS 4887 </v>
      </c>
      <c r="B14" s="20" t="str">
        <f t="shared" si="1"/>
        <v>II</v>
      </c>
      <c r="C14" s="16">
        <f t="shared" si="2"/>
        <v>50688.3722</v>
      </c>
      <c r="D14" s="17" t="str">
        <f t="shared" si="3"/>
        <v>vis</v>
      </c>
      <c r="E14" s="60">
        <f>VLOOKUP(C14,A!C$21:E$973,3,FALSE)</f>
        <v>19749.577264599433</v>
      </c>
      <c r="F14" s="20" t="s">
        <v>67</v>
      </c>
      <c r="G14" s="17" t="str">
        <f t="shared" si="4"/>
        <v>50688.3722</v>
      </c>
      <c r="H14" s="16">
        <f t="shared" si="5"/>
        <v>19749.5</v>
      </c>
      <c r="I14" s="61" t="s">
        <v>82</v>
      </c>
      <c r="J14" s="62" t="s">
        <v>83</v>
      </c>
      <c r="K14" s="61">
        <v>19749.5</v>
      </c>
      <c r="L14" s="61" t="s">
        <v>84</v>
      </c>
      <c r="M14" s="62" t="s">
        <v>72</v>
      </c>
      <c r="N14" s="62" t="s">
        <v>73</v>
      </c>
      <c r="O14" s="63" t="s">
        <v>85</v>
      </c>
      <c r="P14" s="64" t="s">
        <v>75</v>
      </c>
    </row>
    <row r="15" spans="1:16" ht="12.75" customHeight="1" thickBot="1">
      <c r="A15" s="16" t="str">
        <f t="shared" si="0"/>
        <v>IBVS 4888 </v>
      </c>
      <c r="B15" s="20" t="str">
        <f t="shared" si="1"/>
        <v>I</v>
      </c>
      <c r="C15" s="16">
        <f t="shared" si="2"/>
        <v>50943.5457</v>
      </c>
      <c r="D15" s="17" t="str">
        <f t="shared" si="3"/>
        <v>vis</v>
      </c>
      <c r="E15" s="60">
        <f>VLOOKUP(C15,A!C$21:E$973,3,FALSE)</f>
        <v>20049.072986776573</v>
      </c>
      <c r="F15" s="20" t="s">
        <v>67</v>
      </c>
      <c r="G15" s="17" t="str">
        <f t="shared" si="4"/>
        <v>50943.5457</v>
      </c>
      <c r="H15" s="16">
        <f t="shared" si="5"/>
        <v>20049</v>
      </c>
      <c r="I15" s="61" t="s">
        <v>86</v>
      </c>
      <c r="J15" s="62" t="s">
        <v>87</v>
      </c>
      <c r="K15" s="61">
        <v>20049</v>
      </c>
      <c r="L15" s="61" t="s">
        <v>88</v>
      </c>
      <c r="M15" s="62" t="s">
        <v>72</v>
      </c>
      <c r="N15" s="62" t="s">
        <v>73</v>
      </c>
      <c r="O15" s="63" t="s">
        <v>85</v>
      </c>
      <c r="P15" s="64" t="s">
        <v>89</v>
      </c>
    </row>
    <row r="16" spans="1:16" ht="12.75" customHeight="1" thickBot="1">
      <c r="A16" s="16" t="str">
        <f t="shared" si="0"/>
        <v>IBVS 4888 </v>
      </c>
      <c r="B16" s="20" t="str">
        <f t="shared" si="1"/>
        <v>I</v>
      </c>
      <c r="C16" s="16">
        <f t="shared" si="2"/>
        <v>50961.4353</v>
      </c>
      <c r="D16" s="17" t="str">
        <f t="shared" si="3"/>
        <v>vis</v>
      </c>
      <c r="E16" s="60">
        <f>VLOOKUP(C16,A!C$21:E$973,3,FALSE)</f>
        <v>20070.069911110244</v>
      </c>
      <c r="F16" s="20" t="s">
        <v>67</v>
      </c>
      <c r="G16" s="17" t="str">
        <f t="shared" si="4"/>
        <v>50961.4353</v>
      </c>
      <c r="H16" s="16">
        <f t="shared" si="5"/>
        <v>20070</v>
      </c>
      <c r="I16" s="61" t="s">
        <v>90</v>
      </c>
      <c r="J16" s="62" t="s">
        <v>91</v>
      </c>
      <c r="K16" s="61">
        <v>20070</v>
      </c>
      <c r="L16" s="61" t="s">
        <v>92</v>
      </c>
      <c r="M16" s="62" t="s">
        <v>72</v>
      </c>
      <c r="N16" s="62" t="s">
        <v>73</v>
      </c>
      <c r="O16" s="63" t="s">
        <v>74</v>
      </c>
      <c r="P16" s="64" t="s">
        <v>89</v>
      </c>
    </row>
    <row r="17" spans="1:16" ht="12.75" customHeight="1" thickBot="1">
      <c r="A17" s="16" t="str">
        <f t="shared" si="0"/>
        <v>IBVS 4888 </v>
      </c>
      <c r="B17" s="20" t="str">
        <f t="shared" si="1"/>
        <v>I</v>
      </c>
      <c r="C17" s="16">
        <f t="shared" si="2"/>
        <v>51081.5712</v>
      </c>
      <c r="D17" s="17" t="str">
        <f t="shared" si="3"/>
        <v>vis</v>
      </c>
      <c r="E17" s="60">
        <f>VLOOKUP(C17,A!C$21:E$973,3,FALSE)</f>
        <v>20211.072750863983</v>
      </c>
      <c r="F17" s="20" t="s">
        <v>67</v>
      </c>
      <c r="G17" s="17" t="str">
        <f t="shared" si="4"/>
        <v>51081.5712</v>
      </c>
      <c r="H17" s="16">
        <f t="shared" si="5"/>
        <v>20211</v>
      </c>
      <c r="I17" s="61" t="s">
        <v>93</v>
      </c>
      <c r="J17" s="62" t="s">
        <v>94</v>
      </c>
      <c r="K17" s="61">
        <v>20211</v>
      </c>
      <c r="L17" s="61" t="s">
        <v>95</v>
      </c>
      <c r="M17" s="62" t="s">
        <v>72</v>
      </c>
      <c r="N17" s="62" t="s">
        <v>73</v>
      </c>
      <c r="O17" s="63" t="s">
        <v>85</v>
      </c>
      <c r="P17" s="64" t="s">
        <v>89</v>
      </c>
    </row>
    <row r="18" spans="1:16" ht="12.75" customHeight="1" thickBot="1">
      <c r="A18" s="16" t="str">
        <f t="shared" si="0"/>
        <v>IBVS 5263 </v>
      </c>
      <c r="B18" s="20" t="str">
        <f t="shared" si="1"/>
        <v>II</v>
      </c>
      <c r="C18" s="16">
        <f t="shared" si="2"/>
        <v>51274.5529</v>
      </c>
      <c r="D18" s="17" t="str">
        <f t="shared" si="3"/>
        <v>vis</v>
      </c>
      <c r="E18" s="60">
        <f>VLOOKUP(C18,A!C$21:E$973,3,FALSE)</f>
        <v>20437.574302194633</v>
      </c>
      <c r="F18" s="20" t="s">
        <v>67</v>
      </c>
      <c r="G18" s="17" t="str">
        <f t="shared" si="4"/>
        <v>51274.5529</v>
      </c>
      <c r="H18" s="16">
        <f t="shared" si="5"/>
        <v>20437.5</v>
      </c>
      <c r="I18" s="61" t="s">
        <v>96</v>
      </c>
      <c r="J18" s="62" t="s">
        <v>97</v>
      </c>
      <c r="K18" s="61">
        <v>20437.5</v>
      </c>
      <c r="L18" s="61" t="s">
        <v>98</v>
      </c>
      <c r="M18" s="62" t="s">
        <v>72</v>
      </c>
      <c r="N18" s="62" t="s">
        <v>73</v>
      </c>
      <c r="O18" s="63" t="s">
        <v>74</v>
      </c>
      <c r="P18" s="64" t="s">
        <v>99</v>
      </c>
    </row>
    <row r="19" spans="1:16" ht="12.75" customHeight="1" thickBot="1">
      <c r="A19" s="16" t="str">
        <f t="shared" si="0"/>
        <v>IBVS 5263 </v>
      </c>
      <c r="B19" s="20" t="str">
        <f t="shared" si="1"/>
        <v>I</v>
      </c>
      <c r="C19" s="16">
        <f t="shared" si="2"/>
        <v>51433.4529</v>
      </c>
      <c r="D19" s="17" t="str">
        <f t="shared" si="3"/>
        <v>vis</v>
      </c>
      <c r="E19" s="60">
        <f>VLOOKUP(C19,A!C$21:E$973,3,FALSE)</f>
        <v>20624.07435119637</v>
      </c>
      <c r="F19" s="20" t="s">
        <v>67</v>
      </c>
      <c r="G19" s="17" t="str">
        <f t="shared" si="4"/>
        <v>51433.4529</v>
      </c>
      <c r="H19" s="16">
        <f t="shared" si="5"/>
        <v>20624</v>
      </c>
      <c r="I19" s="61" t="s">
        <v>100</v>
      </c>
      <c r="J19" s="62" t="s">
        <v>101</v>
      </c>
      <c r="K19" s="61">
        <v>20624</v>
      </c>
      <c r="L19" s="61" t="s">
        <v>98</v>
      </c>
      <c r="M19" s="62" t="s">
        <v>72</v>
      </c>
      <c r="N19" s="62" t="s">
        <v>73</v>
      </c>
      <c r="O19" s="63" t="s">
        <v>74</v>
      </c>
      <c r="P19" s="64" t="s">
        <v>99</v>
      </c>
    </row>
    <row r="20" spans="1:16" ht="12.75" customHeight="1" thickBot="1">
      <c r="A20" s="16" t="str">
        <f t="shared" si="0"/>
        <v>OEJV 0074 </v>
      </c>
      <c r="B20" s="20" t="str">
        <f t="shared" si="1"/>
        <v>I</v>
      </c>
      <c r="C20" s="16">
        <f t="shared" si="2"/>
        <v>51698.43155</v>
      </c>
      <c r="D20" s="17" t="str">
        <f t="shared" si="3"/>
        <v>vis</v>
      </c>
      <c r="E20" s="60">
        <f>VLOOKUP(C20,A!C$21:E$973,3,FALSE)</f>
        <v>20935.07832356526</v>
      </c>
      <c r="F20" s="20" t="s">
        <v>67</v>
      </c>
      <c r="G20" s="17" t="str">
        <f t="shared" si="4"/>
        <v>51698.43155</v>
      </c>
      <c r="H20" s="16">
        <f t="shared" si="5"/>
        <v>20935</v>
      </c>
      <c r="I20" s="61" t="s">
        <v>102</v>
      </c>
      <c r="J20" s="62" t="s">
        <v>103</v>
      </c>
      <c r="K20" s="61">
        <v>20935</v>
      </c>
      <c r="L20" s="61" t="s">
        <v>104</v>
      </c>
      <c r="M20" s="62" t="s">
        <v>105</v>
      </c>
      <c r="N20" s="62" t="s">
        <v>106</v>
      </c>
      <c r="O20" s="63" t="s">
        <v>107</v>
      </c>
      <c r="P20" s="64" t="s">
        <v>108</v>
      </c>
    </row>
    <row r="21" spans="1:16" ht="12.75" customHeight="1" thickBot="1">
      <c r="A21" s="16" t="str">
        <f t="shared" si="0"/>
        <v>BAVM 158 </v>
      </c>
      <c r="B21" s="20" t="str">
        <f t="shared" si="1"/>
        <v>I</v>
      </c>
      <c r="C21" s="16">
        <f t="shared" si="2"/>
        <v>52503.5797</v>
      </c>
      <c r="D21" s="17" t="str">
        <f t="shared" si="3"/>
        <v>vis</v>
      </c>
      <c r="E21" s="60">
        <f>VLOOKUP(C21,A!C$21:E$973,3,FALSE)</f>
        <v>21880.076243191837</v>
      </c>
      <c r="F21" s="20" t="s">
        <v>67</v>
      </c>
      <c r="G21" s="17" t="str">
        <f t="shared" si="4"/>
        <v>52503.5797</v>
      </c>
      <c r="H21" s="16">
        <f t="shared" si="5"/>
        <v>21880</v>
      </c>
      <c r="I21" s="61" t="s">
        <v>114</v>
      </c>
      <c r="J21" s="62" t="s">
        <v>115</v>
      </c>
      <c r="K21" s="61">
        <v>21880</v>
      </c>
      <c r="L21" s="61" t="s">
        <v>116</v>
      </c>
      <c r="M21" s="62" t="s">
        <v>72</v>
      </c>
      <c r="N21" s="62" t="s">
        <v>117</v>
      </c>
      <c r="O21" s="63" t="s">
        <v>118</v>
      </c>
      <c r="P21" s="64" t="s">
        <v>119</v>
      </c>
    </row>
    <row r="22" spans="1:16" ht="12.75" customHeight="1" thickBot="1">
      <c r="A22" s="16" t="str">
        <f t="shared" si="0"/>
        <v>BAVM 172 </v>
      </c>
      <c r="B22" s="20" t="str">
        <f t="shared" si="1"/>
        <v>II</v>
      </c>
      <c r="C22" s="16">
        <f t="shared" si="2"/>
        <v>52875.4857</v>
      </c>
      <c r="D22" s="17" t="str">
        <f t="shared" si="3"/>
        <v>vis</v>
      </c>
      <c r="E22" s="60">
        <f>VLOOKUP(C22,A!C$21:E$973,3,FALSE)</f>
        <v>22316.580253412365</v>
      </c>
      <c r="F22" s="20" t="s">
        <v>67</v>
      </c>
      <c r="G22" s="17" t="str">
        <f t="shared" si="4"/>
        <v>52875.4857</v>
      </c>
      <c r="H22" s="16">
        <f t="shared" si="5"/>
        <v>22316.5</v>
      </c>
      <c r="I22" s="61" t="s">
        <v>120</v>
      </c>
      <c r="J22" s="62" t="s">
        <v>121</v>
      </c>
      <c r="K22" s="61" t="s">
        <v>122</v>
      </c>
      <c r="L22" s="61" t="s">
        <v>123</v>
      </c>
      <c r="M22" s="62" t="s">
        <v>72</v>
      </c>
      <c r="N22" s="62" t="s">
        <v>117</v>
      </c>
      <c r="O22" s="63" t="s">
        <v>118</v>
      </c>
      <c r="P22" s="64" t="s">
        <v>124</v>
      </c>
    </row>
    <row r="23" spans="1:16" ht="12.75" customHeight="1" thickBot="1">
      <c r="A23" s="16" t="str">
        <f t="shared" si="0"/>
        <v>BAVM 172 </v>
      </c>
      <c r="B23" s="20" t="str">
        <f t="shared" si="1"/>
        <v>I</v>
      </c>
      <c r="C23" s="16">
        <f t="shared" si="2"/>
        <v>52878.4677</v>
      </c>
      <c r="D23" s="17" t="str">
        <f t="shared" si="3"/>
        <v>vis</v>
      </c>
      <c r="E23" s="60">
        <f>VLOOKUP(C23,A!C$21:E$973,3,FALSE)</f>
        <v>22320.0802102791</v>
      </c>
      <c r="F23" s="20" t="s">
        <v>67</v>
      </c>
      <c r="G23" s="17" t="str">
        <f t="shared" si="4"/>
        <v>52878.4677</v>
      </c>
      <c r="H23" s="16">
        <f t="shared" si="5"/>
        <v>22320</v>
      </c>
      <c r="I23" s="61" t="s">
        <v>125</v>
      </c>
      <c r="J23" s="62" t="s">
        <v>126</v>
      </c>
      <c r="K23" s="61" t="s">
        <v>127</v>
      </c>
      <c r="L23" s="61" t="s">
        <v>128</v>
      </c>
      <c r="M23" s="62" t="s">
        <v>72</v>
      </c>
      <c r="N23" s="62" t="s">
        <v>117</v>
      </c>
      <c r="O23" s="63" t="s">
        <v>118</v>
      </c>
      <c r="P23" s="64" t="s">
        <v>124</v>
      </c>
    </row>
    <row r="24" spans="1:16" ht="12.75" customHeight="1" thickBot="1">
      <c r="A24" s="16" t="str">
        <f t="shared" si="0"/>
        <v>BAVM 173 </v>
      </c>
      <c r="B24" s="20" t="str">
        <f t="shared" si="1"/>
        <v>II</v>
      </c>
      <c r="C24" s="16">
        <f t="shared" si="2"/>
        <v>53226.5164</v>
      </c>
      <c r="D24" s="17" t="str">
        <f t="shared" si="3"/>
        <v>vis</v>
      </c>
      <c r="E24" s="60">
        <f>VLOOKUP(C24,A!C$21:E$973,3,FALSE)</f>
        <v>22728.583039763005</v>
      </c>
      <c r="F24" s="20" t="s">
        <v>67</v>
      </c>
      <c r="G24" s="17" t="str">
        <f t="shared" si="4"/>
        <v>53226.5164</v>
      </c>
      <c r="H24" s="16">
        <f t="shared" si="5"/>
        <v>22728.5</v>
      </c>
      <c r="I24" s="61" t="s">
        <v>129</v>
      </c>
      <c r="J24" s="62" t="s">
        <v>130</v>
      </c>
      <c r="K24" s="61" t="s">
        <v>131</v>
      </c>
      <c r="L24" s="61" t="s">
        <v>132</v>
      </c>
      <c r="M24" s="62" t="s">
        <v>72</v>
      </c>
      <c r="N24" s="62" t="s">
        <v>117</v>
      </c>
      <c r="O24" s="63" t="s">
        <v>118</v>
      </c>
      <c r="P24" s="64" t="s">
        <v>133</v>
      </c>
    </row>
    <row r="25" spans="1:16" ht="12.75" customHeight="1" thickBot="1">
      <c r="A25" s="16" t="str">
        <f t="shared" si="0"/>
        <v>IBVS 5741 </v>
      </c>
      <c r="B25" s="20" t="str">
        <f t="shared" si="1"/>
        <v>I</v>
      </c>
      <c r="C25" s="16">
        <f t="shared" si="2"/>
        <v>53246.5407</v>
      </c>
      <c r="D25" s="17" t="str">
        <f t="shared" si="3"/>
        <v>vis</v>
      </c>
      <c r="E25" s="60">
        <f>VLOOKUP(C25,A!C$21:E$973,3,FALSE)</f>
        <v>22752.085449651146</v>
      </c>
      <c r="F25" s="20" t="s">
        <v>67</v>
      </c>
      <c r="G25" s="17" t="str">
        <f t="shared" si="4"/>
        <v>53246.5407</v>
      </c>
      <c r="H25" s="16">
        <f t="shared" si="5"/>
        <v>22752</v>
      </c>
      <c r="I25" s="61" t="s">
        <v>134</v>
      </c>
      <c r="J25" s="62" t="s">
        <v>135</v>
      </c>
      <c r="K25" s="61" t="s">
        <v>136</v>
      </c>
      <c r="L25" s="61" t="s">
        <v>137</v>
      </c>
      <c r="M25" s="62" t="s">
        <v>72</v>
      </c>
      <c r="N25" s="62" t="s">
        <v>73</v>
      </c>
      <c r="O25" s="63" t="s">
        <v>138</v>
      </c>
      <c r="P25" s="64" t="s">
        <v>139</v>
      </c>
    </row>
    <row r="26" spans="1:16" ht="12.75" customHeight="1" thickBot="1">
      <c r="A26" s="16" t="str">
        <f t="shared" si="0"/>
        <v>BAVM 173 </v>
      </c>
      <c r="B26" s="20" t="str">
        <f t="shared" si="1"/>
        <v>II</v>
      </c>
      <c r="C26" s="16">
        <f t="shared" si="2"/>
        <v>53255.4854</v>
      </c>
      <c r="D26" s="17" t="str">
        <f t="shared" si="3"/>
        <v>vis</v>
      </c>
      <c r="E26" s="60">
        <f>VLOOKUP(C26,A!C$21:E$973,3,FALSE)</f>
        <v>22762.58379444854</v>
      </c>
      <c r="F26" s="20" t="s">
        <v>67</v>
      </c>
      <c r="G26" s="17" t="str">
        <f t="shared" si="4"/>
        <v>53255.4854</v>
      </c>
      <c r="H26" s="16">
        <f t="shared" si="5"/>
        <v>22762.5</v>
      </c>
      <c r="I26" s="61" t="s">
        <v>140</v>
      </c>
      <c r="J26" s="62" t="s">
        <v>141</v>
      </c>
      <c r="K26" s="61" t="s">
        <v>142</v>
      </c>
      <c r="L26" s="61" t="s">
        <v>143</v>
      </c>
      <c r="M26" s="62" t="s">
        <v>72</v>
      </c>
      <c r="N26" s="62" t="s">
        <v>117</v>
      </c>
      <c r="O26" s="63" t="s">
        <v>118</v>
      </c>
      <c r="P26" s="64" t="s">
        <v>133</v>
      </c>
    </row>
    <row r="27" spans="1:16" ht="12.75" customHeight="1" thickBot="1">
      <c r="A27" s="16" t="str">
        <f t="shared" si="0"/>
        <v>BAVM 173 </v>
      </c>
      <c r="B27" s="20" t="str">
        <f t="shared" si="1"/>
        <v>I</v>
      </c>
      <c r="C27" s="16">
        <f t="shared" si="2"/>
        <v>53258.4669</v>
      </c>
      <c r="D27" s="17" t="str">
        <f t="shared" si="3"/>
        <v>vis</v>
      </c>
      <c r="E27" s="60">
        <f>VLOOKUP(C27,A!C$21:E$973,3,FALSE)</f>
        <v>22766.08316446804</v>
      </c>
      <c r="F27" s="20" t="s">
        <v>67</v>
      </c>
      <c r="G27" s="17" t="str">
        <f t="shared" si="4"/>
        <v>53258.4669</v>
      </c>
      <c r="H27" s="16">
        <f t="shared" si="5"/>
        <v>22766</v>
      </c>
      <c r="I27" s="61" t="s">
        <v>144</v>
      </c>
      <c r="J27" s="62" t="s">
        <v>145</v>
      </c>
      <c r="K27" s="61" t="s">
        <v>146</v>
      </c>
      <c r="L27" s="61" t="s">
        <v>147</v>
      </c>
      <c r="M27" s="62" t="s">
        <v>72</v>
      </c>
      <c r="N27" s="62" t="s">
        <v>117</v>
      </c>
      <c r="O27" s="63" t="s">
        <v>118</v>
      </c>
      <c r="P27" s="64" t="s">
        <v>133</v>
      </c>
    </row>
    <row r="28" spans="1:16" ht="12.75" customHeight="1" thickBot="1">
      <c r="A28" s="16" t="str">
        <f t="shared" si="0"/>
        <v>BAVM 173 </v>
      </c>
      <c r="B28" s="20" t="str">
        <f t="shared" si="1"/>
        <v>I</v>
      </c>
      <c r="C28" s="16">
        <f t="shared" si="2"/>
        <v>53282.325</v>
      </c>
      <c r="D28" s="17" t="str">
        <f t="shared" si="3"/>
        <v>vis</v>
      </c>
      <c r="E28" s="60">
        <f>VLOOKUP(C28,A!C$21:E$973,3,FALSE)</f>
        <v>22794.085284160225</v>
      </c>
      <c r="F28" s="20" t="s">
        <v>67</v>
      </c>
      <c r="G28" s="17" t="str">
        <f t="shared" si="4"/>
        <v>53282.3250</v>
      </c>
      <c r="H28" s="16">
        <f t="shared" si="5"/>
        <v>22794</v>
      </c>
      <c r="I28" s="61" t="s">
        <v>148</v>
      </c>
      <c r="J28" s="62" t="s">
        <v>149</v>
      </c>
      <c r="K28" s="61" t="s">
        <v>150</v>
      </c>
      <c r="L28" s="61" t="s">
        <v>151</v>
      </c>
      <c r="M28" s="62" t="s">
        <v>72</v>
      </c>
      <c r="N28" s="62" t="s">
        <v>117</v>
      </c>
      <c r="O28" s="63" t="s">
        <v>118</v>
      </c>
      <c r="P28" s="64" t="s">
        <v>133</v>
      </c>
    </row>
    <row r="29" spans="1:16" ht="12.75" customHeight="1" thickBot="1">
      <c r="A29" s="16" t="str">
        <f t="shared" si="0"/>
        <v>BAVM 173 </v>
      </c>
      <c r="B29" s="20" t="str">
        <f t="shared" si="1"/>
        <v>II</v>
      </c>
      <c r="C29" s="16">
        <f t="shared" si="2"/>
        <v>53284.452</v>
      </c>
      <c r="D29" s="17" t="str">
        <f t="shared" si="3"/>
        <v>vis</v>
      </c>
      <c r="E29" s="60">
        <f>VLOOKUP(C29,A!C$21:E$973,3,FALSE)</f>
        <v>22796.58173226738</v>
      </c>
      <c r="F29" s="20" t="s">
        <v>67</v>
      </c>
      <c r="G29" s="17" t="str">
        <f t="shared" si="4"/>
        <v>53284.4520</v>
      </c>
      <c r="H29" s="16">
        <f t="shared" si="5"/>
        <v>22796.5</v>
      </c>
      <c r="I29" s="61" t="s">
        <v>152</v>
      </c>
      <c r="J29" s="62" t="s">
        <v>153</v>
      </c>
      <c r="K29" s="61" t="s">
        <v>154</v>
      </c>
      <c r="L29" s="61" t="s">
        <v>155</v>
      </c>
      <c r="M29" s="62" t="s">
        <v>72</v>
      </c>
      <c r="N29" s="62" t="s">
        <v>117</v>
      </c>
      <c r="O29" s="63" t="s">
        <v>118</v>
      </c>
      <c r="P29" s="64" t="s">
        <v>133</v>
      </c>
    </row>
    <row r="30" spans="1:16" ht="12.75" customHeight="1" thickBot="1">
      <c r="A30" s="16" t="str">
        <f t="shared" si="0"/>
        <v>BAVM 178 </v>
      </c>
      <c r="B30" s="20" t="str">
        <f t="shared" si="1"/>
        <v>II</v>
      </c>
      <c r="C30" s="16">
        <f t="shared" si="2"/>
        <v>53653.3794</v>
      </c>
      <c r="D30" s="17" t="str">
        <f t="shared" si="3"/>
        <v>vis</v>
      </c>
      <c r="E30" s="60">
        <f>VLOOKUP(C30,A!C$21:E$973,3,FALSE)</f>
        <v>23229.589776182333</v>
      </c>
      <c r="F30" s="20" t="s">
        <v>67</v>
      </c>
      <c r="G30" s="17" t="str">
        <f t="shared" si="4"/>
        <v>53653.3794</v>
      </c>
      <c r="H30" s="16">
        <f t="shared" si="5"/>
        <v>23229.5</v>
      </c>
      <c r="I30" s="61" t="s">
        <v>156</v>
      </c>
      <c r="J30" s="62" t="s">
        <v>157</v>
      </c>
      <c r="K30" s="61" t="s">
        <v>158</v>
      </c>
      <c r="L30" s="61" t="s">
        <v>159</v>
      </c>
      <c r="M30" s="62" t="s">
        <v>105</v>
      </c>
      <c r="N30" s="62" t="s">
        <v>117</v>
      </c>
      <c r="O30" s="63" t="s">
        <v>160</v>
      </c>
      <c r="P30" s="64" t="s">
        <v>161</v>
      </c>
    </row>
    <row r="31" spans="1:16" ht="12.75" customHeight="1" thickBot="1">
      <c r="A31" s="16" t="str">
        <f t="shared" si="0"/>
        <v>BAVM 178 </v>
      </c>
      <c r="B31" s="20" t="str">
        <f t="shared" si="1"/>
        <v>I</v>
      </c>
      <c r="C31" s="16">
        <f t="shared" si="2"/>
        <v>53932.4101</v>
      </c>
      <c r="D31" s="17" t="str">
        <f t="shared" si="3"/>
        <v>vis</v>
      </c>
      <c r="E31" s="60">
        <f>VLOOKUP(C31,A!C$21:E$973,3,FALSE)</f>
        <v>23557.086561726646</v>
      </c>
      <c r="F31" s="20" t="s">
        <v>67</v>
      </c>
      <c r="G31" s="17" t="str">
        <f t="shared" si="4"/>
        <v>53932.4101</v>
      </c>
      <c r="H31" s="16">
        <f t="shared" si="5"/>
        <v>23557</v>
      </c>
      <c r="I31" s="61" t="s">
        <v>162</v>
      </c>
      <c r="J31" s="62" t="s">
        <v>163</v>
      </c>
      <c r="K31" s="61" t="s">
        <v>164</v>
      </c>
      <c r="L31" s="61" t="s">
        <v>165</v>
      </c>
      <c r="M31" s="62" t="s">
        <v>105</v>
      </c>
      <c r="N31" s="62" t="s">
        <v>117</v>
      </c>
      <c r="O31" s="63" t="s">
        <v>160</v>
      </c>
      <c r="P31" s="64" t="s">
        <v>161</v>
      </c>
    </row>
    <row r="32" spans="1:16" ht="12.75" customHeight="1" thickBot="1">
      <c r="A32" s="16" t="str">
        <f t="shared" si="0"/>
        <v>BAVM 183 </v>
      </c>
      <c r="B32" s="20" t="str">
        <f t="shared" si="1"/>
        <v>II</v>
      </c>
      <c r="C32" s="16">
        <f t="shared" si="2"/>
        <v>54080.2361</v>
      </c>
      <c r="D32" s="17" t="str">
        <f t="shared" si="3"/>
        <v>vis</v>
      </c>
      <c r="E32" s="60">
        <f>VLOOKUP(C32,A!C$21:E$973,3,FALSE)</f>
        <v>23730.589118326592</v>
      </c>
      <c r="F32" s="20" t="s">
        <v>67</v>
      </c>
      <c r="G32" s="17" t="str">
        <f t="shared" si="4"/>
        <v>54080.2361</v>
      </c>
      <c r="H32" s="16">
        <f t="shared" si="5"/>
        <v>23730.5</v>
      </c>
      <c r="I32" s="61" t="s">
        <v>166</v>
      </c>
      <c r="J32" s="62" t="s">
        <v>167</v>
      </c>
      <c r="K32" s="61" t="s">
        <v>168</v>
      </c>
      <c r="L32" s="61" t="s">
        <v>169</v>
      </c>
      <c r="M32" s="62" t="s">
        <v>105</v>
      </c>
      <c r="N32" s="62" t="s">
        <v>117</v>
      </c>
      <c r="O32" s="63" t="s">
        <v>170</v>
      </c>
      <c r="P32" s="64" t="s">
        <v>171</v>
      </c>
    </row>
    <row r="33" spans="1:16" ht="12.75" customHeight="1" thickBot="1">
      <c r="A33" s="16" t="str">
        <f t="shared" si="0"/>
        <v>BAVM 183 </v>
      </c>
      <c r="B33" s="20" t="str">
        <f t="shared" si="1"/>
        <v>I</v>
      </c>
      <c r="C33" s="16">
        <f t="shared" si="2"/>
        <v>54080.6594</v>
      </c>
      <c r="D33" s="17" t="str">
        <f t="shared" si="3"/>
        <v>vis</v>
      </c>
      <c r="E33" s="60">
        <f>VLOOKUP(C33,A!C$21:E$973,3,FALSE)</f>
        <v>23731.08594318966</v>
      </c>
      <c r="F33" s="20" t="s">
        <v>67</v>
      </c>
      <c r="G33" s="17" t="str">
        <f t="shared" si="4"/>
        <v>54080.6594</v>
      </c>
      <c r="H33" s="16">
        <f t="shared" si="5"/>
        <v>23731</v>
      </c>
      <c r="I33" s="61" t="s">
        <v>172</v>
      </c>
      <c r="J33" s="62" t="s">
        <v>173</v>
      </c>
      <c r="K33" s="61" t="s">
        <v>174</v>
      </c>
      <c r="L33" s="61" t="s">
        <v>175</v>
      </c>
      <c r="M33" s="62" t="s">
        <v>105</v>
      </c>
      <c r="N33" s="62" t="s">
        <v>117</v>
      </c>
      <c r="O33" s="63" t="s">
        <v>170</v>
      </c>
      <c r="P33" s="64" t="s">
        <v>171</v>
      </c>
    </row>
    <row r="34" spans="1:16" ht="12.75" customHeight="1" thickBot="1">
      <c r="A34" s="16" t="str">
        <f t="shared" si="0"/>
        <v>BAVM 186 </v>
      </c>
      <c r="B34" s="20" t="str">
        <f t="shared" si="1"/>
        <v>I</v>
      </c>
      <c r="C34" s="16">
        <f t="shared" si="2"/>
        <v>54266.4009</v>
      </c>
      <c r="D34" s="17" t="str">
        <f t="shared" si="3"/>
        <v>vis</v>
      </c>
      <c r="E34" s="60">
        <f>VLOOKUP(C34,A!C$21:E$973,3,FALSE)</f>
        <v>23949.089711922563</v>
      </c>
      <c r="F34" s="20" t="s">
        <v>67</v>
      </c>
      <c r="G34" s="17" t="str">
        <f t="shared" si="4"/>
        <v>54266.4009</v>
      </c>
      <c r="H34" s="16">
        <f t="shared" si="5"/>
        <v>23949</v>
      </c>
      <c r="I34" s="61" t="s">
        <v>176</v>
      </c>
      <c r="J34" s="62" t="s">
        <v>177</v>
      </c>
      <c r="K34" s="61" t="s">
        <v>178</v>
      </c>
      <c r="L34" s="61" t="s">
        <v>179</v>
      </c>
      <c r="M34" s="62" t="s">
        <v>105</v>
      </c>
      <c r="N34" s="62" t="s">
        <v>117</v>
      </c>
      <c r="O34" s="63" t="s">
        <v>118</v>
      </c>
      <c r="P34" s="64" t="s">
        <v>180</v>
      </c>
    </row>
    <row r="35" spans="1:16" ht="12.75" customHeight="1" thickBot="1">
      <c r="A35" s="16" t="str">
        <f t="shared" si="0"/>
        <v>IBVS 5920 </v>
      </c>
      <c r="B35" s="20" t="str">
        <f t="shared" si="1"/>
        <v>II</v>
      </c>
      <c r="C35" s="16">
        <f t="shared" si="2"/>
        <v>55119.6894</v>
      </c>
      <c r="D35" s="17" t="str">
        <f t="shared" si="3"/>
        <v>vis</v>
      </c>
      <c r="E35" s="60">
        <f>VLOOKUP(C35,A!C$21:E$973,3,FALSE)</f>
        <v>24950.58969343688</v>
      </c>
      <c r="F35" s="20" t="s">
        <v>67</v>
      </c>
      <c r="G35" s="17" t="str">
        <f t="shared" si="4"/>
        <v>55119.6894</v>
      </c>
      <c r="H35" s="16">
        <f t="shared" si="5"/>
        <v>24950.5</v>
      </c>
      <c r="I35" s="61" t="s">
        <v>207</v>
      </c>
      <c r="J35" s="62" t="s">
        <v>208</v>
      </c>
      <c r="K35" s="61" t="s">
        <v>209</v>
      </c>
      <c r="L35" s="61" t="s">
        <v>179</v>
      </c>
      <c r="M35" s="62" t="s">
        <v>105</v>
      </c>
      <c r="N35" s="62" t="s">
        <v>67</v>
      </c>
      <c r="O35" s="63" t="s">
        <v>210</v>
      </c>
      <c r="P35" s="64" t="s">
        <v>211</v>
      </c>
    </row>
    <row r="36" spans="1:16" ht="12.75" customHeight="1" thickBot="1">
      <c r="A36" s="16" t="str">
        <f t="shared" si="0"/>
        <v>BAVM 215 </v>
      </c>
      <c r="B36" s="20" t="str">
        <f t="shared" si="1"/>
        <v>I</v>
      </c>
      <c r="C36" s="16">
        <f t="shared" si="2"/>
        <v>55388.5033</v>
      </c>
      <c r="D36" s="17" t="str">
        <f t="shared" si="3"/>
        <v>vis</v>
      </c>
      <c r="E36" s="60">
        <f>VLOOKUP(C36,A!C$21:E$973,3,FALSE)</f>
        <v>25266.09507746676</v>
      </c>
      <c r="F36" s="20" t="s">
        <v>67</v>
      </c>
      <c r="G36" s="17" t="str">
        <f t="shared" si="4"/>
        <v>55388.5033</v>
      </c>
      <c r="H36" s="16">
        <f t="shared" si="5"/>
        <v>25266</v>
      </c>
      <c r="I36" s="61" t="s">
        <v>212</v>
      </c>
      <c r="J36" s="62" t="s">
        <v>213</v>
      </c>
      <c r="K36" s="61" t="s">
        <v>214</v>
      </c>
      <c r="L36" s="61" t="s">
        <v>215</v>
      </c>
      <c r="M36" s="62" t="s">
        <v>105</v>
      </c>
      <c r="N36" s="62" t="s">
        <v>117</v>
      </c>
      <c r="O36" s="63" t="s">
        <v>118</v>
      </c>
      <c r="P36" s="64" t="s">
        <v>216</v>
      </c>
    </row>
    <row r="37" spans="1:16" ht="12.75" customHeight="1" thickBot="1">
      <c r="A37" s="16" t="str">
        <f t="shared" si="0"/>
        <v>BAVM 215 </v>
      </c>
      <c r="B37" s="20" t="str">
        <f t="shared" si="1"/>
        <v>I</v>
      </c>
      <c r="C37" s="16">
        <f t="shared" si="2"/>
        <v>55451.5516</v>
      </c>
      <c r="D37" s="17" t="str">
        <f t="shared" si="3"/>
        <v>vis</v>
      </c>
      <c r="E37" s="60">
        <f>VLOOKUP(C37,A!C$21:E$973,3,FALSE)</f>
        <v>25340.09451761451</v>
      </c>
      <c r="F37" s="20" t="s">
        <v>67</v>
      </c>
      <c r="G37" s="17" t="str">
        <f t="shared" si="4"/>
        <v>55451.5516</v>
      </c>
      <c r="H37" s="16">
        <f t="shared" si="5"/>
        <v>25340</v>
      </c>
      <c r="I37" s="61" t="s">
        <v>217</v>
      </c>
      <c r="J37" s="62" t="s">
        <v>218</v>
      </c>
      <c r="K37" s="61" t="s">
        <v>219</v>
      </c>
      <c r="L37" s="61" t="s">
        <v>220</v>
      </c>
      <c r="M37" s="62" t="s">
        <v>105</v>
      </c>
      <c r="N37" s="62" t="s">
        <v>117</v>
      </c>
      <c r="O37" s="63" t="s">
        <v>118</v>
      </c>
      <c r="P37" s="64" t="s">
        <v>216</v>
      </c>
    </row>
    <row r="38" spans="1:16" ht="12.75" customHeight="1" thickBot="1">
      <c r="A38" s="16" t="str">
        <f t="shared" si="0"/>
        <v>BAVM 215 </v>
      </c>
      <c r="B38" s="20" t="str">
        <f t="shared" si="1"/>
        <v>I</v>
      </c>
      <c r="C38" s="16">
        <f t="shared" si="2"/>
        <v>55463.4811</v>
      </c>
      <c r="D38" s="17" t="str">
        <f t="shared" si="3"/>
        <v>vis</v>
      </c>
      <c r="E38" s="60">
        <f>VLOOKUP(C38,A!C$21:E$973,3,FALSE)</f>
        <v>25354.096105623106</v>
      </c>
      <c r="F38" s="20" t="s">
        <v>67</v>
      </c>
      <c r="G38" s="17" t="str">
        <f t="shared" si="4"/>
        <v>55463.4811</v>
      </c>
      <c r="H38" s="16">
        <f t="shared" si="5"/>
        <v>25354</v>
      </c>
      <c r="I38" s="61" t="s">
        <v>221</v>
      </c>
      <c r="J38" s="62" t="s">
        <v>222</v>
      </c>
      <c r="K38" s="61" t="s">
        <v>223</v>
      </c>
      <c r="L38" s="61" t="s">
        <v>224</v>
      </c>
      <c r="M38" s="62" t="s">
        <v>105</v>
      </c>
      <c r="N38" s="62" t="s">
        <v>117</v>
      </c>
      <c r="O38" s="63" t="s">
        <v>118</v>
      </c>
      <c r="P38" s="64" t="s">
        <v>216</v>
      </c>
    </row>
    <row r="39" spans="1:16" ht="12.75" customHeight="1" thickBot="1">
      <c r="A39" s="16" t="str">
        <f t="shared" si="0"/>
        <v>IBVS 6011 </v>
      </c>
      <c r="B39" s="20" t="str">
        <f t="shared" si="1"/>
        <v>II</v>
      </c>
      <c r="C39" s="16">
        <f t="shared" si="2"/>
        <v>55862.651</v>
      </c>
      <c r="D39" s="17" t="str">
        <f t="shared" si="3"/>
        <v>vis</v>
      </c>
      <c r="E39" s="60">
        <f>VLOOKUP(C39,A!C$21:E$973,3,FALSE)</f>
        <v>25822.599604112856</v>
      </c>
      <c r="F39" s="20" t="s">
        <v>67</v>
      </c>
      <c r="G39" s="17" t="str">
        <f t="shared" si="4"/>
        <v>55862.6510</v>
      </c>
      <c r="H39" s="16">
        <f t="shared" si="5"/>
        <v>25822.5</v>
      </c>
      <c r="I39" s="61" t="s">
        <v>230</v>
      </c>
      <c r="J39" s="62" t="s">
        <v>231</v>
      </c>
      <c r="K39" s="61" t="s">
        <v>232</v>
      </c>
      <c r="L39" s="61" t="s">
        <v>233</v>
      </c>
      <c r="M39" s="62" t="s">
        <v>105</v>
      </c>
      <c r="N39" s="62" t="s">
        <v>67</v>
      </c>
      <c r="O39" s="63" t="s">
        <v>210</v>
      </c>
      <c r="P39" s="64" t="s">
        <v>234</v>
      </c>
    </row>
    <row r="40" spans="1:16" ht="12.75" customHeight="1" thickBot="1">
      <c r="A40" s="16" t="str">
        <f t="shared" si="0"/>
        <v>BAVM 234 </v>
      </c>
      <c r="B40" s="20" t="str">
        <f t="shared" si="1"/>
        <v>I</v>
      </c>
      <c r="C40" s="16">
        <f t="shared" si="2"/>
        <v>56505.4937</v>
      </c>
      <c r="D40" s="17" t="str">
        <f t="shared" si="3"/>
        <v>vis</v>
      </c>
      <c r="E40" s="60">
        <f>VLOOKUP(C40,A!C$21:E$973,3,FALSE)</f>
        <v>26577.10051695372</v>
      </c>
      <c r="F40" s="20" t="s">
        <v>67</v>
      </c>
      <c r="G40" s="17" t="str">
        <f t="shared" si="4"/>
        <v>56505.4937</v>
      </c>
      <c r="H40" s="16">
        <f t="shared" si="5"/>
        <v>26577</v>
      </c>
      <c r="I40" s="61" t="s">
        <v>235</v>
      </c>
      <c r="J40" s="62" t="s">
        <v>236</v>
      </c>
      <c r="K40" s="61" t="s">
        <v>237</v>
      </c>
      <c r="L40" s="61" t="s">
        <v>238</v>
      </c>
      <c r="M40" s="62" t="s">
        <v>105</v>
      </c>
      <c r="N40" s="62" t="s">
        <v>117</v>
      </c>
      <c r="O40" s="63" t="s">
        <v>118</v>
      </c>
      <c r="P40" s="64" t="s">
        <v>239</v>
      </c>
    </row>
    <row r="41" spans="1:16" ht="12.75" customHeight="1" thickBot="1">
      <c r="A41" s="16" t="str">
        <f t="shared" si="0"/>
        <v>BAVM 234 </v>
      </c>
      <c r="B41" s="20" t="str">
        <f t="shared" si="1"/>
        <v>I</v>
      </c>
      <c r="C41" s="16">
        <f t="shared" si="2"/>
        <v>56568.543</v>
      </c>
      <c r="D41" s="17" t="str">
        <f t="shared" si="3"/>
        <v>vis</v>
      </c>
      <c r="E41" s="60">
        <f>VLOOKUP(C41,A!C$21:E$973,3,FALSE)</f>
        <v>26651.10113079592</v>
      </c>
      <c r="F41" s="20" t="s">
        <v>67</v>
      </c>
      <c r="G41" s="17" t="str">
        <f t="shared" si="4"/>
        <v>56568.543</v>
      </c>
      <c r="H41" s="16">
        <f t="shared" si="5"/>
        <v>26651</v>
      </c>
      <c r="I41" s="61" t="s">
        <v>240</v>
      </c>
      <c r="J41" s="62" t="s">
        <v>241</v>
      </c>
      <c r="K41" s="61" t="s">
        <v>242</v>
      </c>
      <c r="L41" s="61" t="s">
        <v>243</v>
      </c>
      <c r="M41" s="62" t="s">
        <v>105</v>
      </c>
      <c r="N41" s="62" t="s">
        <v>117</v>
      </c>
      <c r="O41" s="63" t="s">
        <v>118</v>
      </c>
      <c r="P41" s="64" t="s">
        <v>239</v>
      </c>
    </row>
    <row r="42" spans="1:16" ht="12.75" customHeight="1" thickBot="1">
      <c r="A42" s="16" t="str">
        <f t="shared" si="0"/>
        <v>BAVM 238 </v>
      </c>
      <c r="B42" s="20" t="str">
        <f t="shared" si="1"/>
        <v>I</v>
      </c>
      <c r="C42" s="16">
        <f t="shared" si="2"/>
        <v>56891.4578</v>
      </c>
      <c r="D42" s="17" t="str">
        <f t="shared" si="3"/>
        <v>vis</v>
      </c>
      <c r="E42" s="60">
        <f>VLOOKUP(C42,A!C$21:E$973,3,FALSE)</f>
        <v>27030.10444120113</v>
      </c>
      <c r="F42" s="20" t="s">
        <v>67</v>
      </c>
      <c r="G42" s="17" t="str">
        <f t="shared" si="4"/>
        <v>56891.4578</v>
      </c>
      <c r="H42" s="16">
        <f t="shared" si="5"/>
        <v>27030</v>
      </c>
      <c r="I42" s="61" t="s">
        <v>244</v>
      </c>
      <c r="J42" s="62" t="s">
        <v>245</v>
      </c>
      <c r="K42" s="61" t="s">
        <v>246</v>
      </c>
      <c r="L42" s="61" t="s">
        <v>247</v>
      </c>
      <c r="M42" s="62" t="s">
        <v>105</v>
      </c>
      <c r="N42" s="62" t="s">
        <v>117</v>
      </c>
      <c r="O42" s="63" t="s">
        <v>118</v>
      </c>
      <c r="P42" s="64" t="s">
        <v>248</v>
      </c>
    </row>
    <row r="43" spans="1:16" ht="12.75" customHeight="1" thickBot="1">
      <c r="A43" s="16" t="str">
        <f t="shared" si="0"/>
        <v> BBS 127 </v>
      </c>
      <c r="B43" s="20" t="str">
        <f t="shared" si="1"/>
        <v>II</v>
      </c>
      <c r="C43" s="16">
        <f t="shared" si="2"/>
        <v>52277.3673</v>
      </c>
      <c r="D43" s="17" t="str">
        <f t="shared" si="3"/>
        <v>vis</v>
      </c>
      <c r="E43" s="60">
        <f>VLOOKUP(C43,A!C$21:E$973,3,FALSE)</f>
        <v>21614.572003514037</v>
      </c>
      <c r="F43" s="20" t="s">
        <v>67</v>
      </c>
      <c r="G43" s="17" t="str">
        <f t="shared" si="4"/>
        <v>52277.3673</v>
      </c>
      <c r="H43" s="16">
        <f t="shared" si="5"/>
        <v>21614.5</v>
      </c>
      <c r="I43" s="61" t="s">
        <v>109</v>
      </c>
      <c r="J43" s="62" t="s">
        <v>110</v>
      </c>
      <c r="K43" s="61">
        <v>21614.5</v>
      </c>
      <c r="L43" s="61" t="s">
        <v>111</v>
      </c>
      <c r="M43" s="62" t="s">
        <v>72</v>
      </c>
      <c r="N43" s="62" t="s">
        <v>73</v>
      </c>
      <c r="O43" s="63" t="s">
        <v>112</v>
      </c>
      <c r="P43" s="63" t="s">
        <v>113</v>
      </c>
    </row>
    <row r="44" spans="1:16" ht="12.75" customHeight="1" thickBot="1">
      <c r="A44" s="16" t="str">
        <f t="shared" si="0"/>
        <v>BAVM 193 </v>
      </c>
      <c r="B44" s="20" t="str">
        <f t="shared" si="1"/>
        <v>I</v>
      </c>
      <c r="C44" s="16">
        <f t="shared" si="2"/>
        <v>54364.3813</v>
      </c>
      <c r="D44" s="17" t="str">
        <f t="shared" si="3"/>
        <v>vis</v>
      </c>
      <c r="E44" s="60">
        <f>VLOOKUP(C44,A!C$21:E$973,3,FALSE)</f>
        <v>24064.08876416429</v>
      </c>
      <c r="F44" s="20" t="s">
        <v>67</v>
      </c>
      <c r="G44" s="17" t="str">
        <f t="shared" si="4"/>
        <v>54364.3813</v>
      </c>
      <c r="H44" s="16">
        <f t="shared" si="5"/>
        <v>24064</v>
      </c>
      <c r="I44" s="61" t="s">
        <v>181</v>
      </c>
      <c r="J44" s="62" t="s">
        <v>182</v>
      </c>
      <c r="K44" s="61" t="s">
        <v>183</v>
      </c>
      <c r="L44" s="61" t="s">
        <v>184</v>
      </c>
      <c r="M44" s="62" t="s">
        <v>105</v>
      </c>
      <c r="N44" s="62" t="s">
        <v>117</v>
      </c>
      <c r="O44" s="63" t="s">
        <v>118</v>
      </c>
      <c r="P44" s="64" t="s">
        <v>185</v>
      </c>
    </row>
    <row r="45" spans="1:16" ht="12.75" customHeight="1" thickBot="1">
      <c r="A45" s="16" t="str">
        <f t="shared" si="0"/>
        <v>BAVM 193 </v>
      </c>
      <c r="B45" s="20" t="str">
        <f t="shared" si="1"/>
        <v>I</v>
      </c>
      <c r="C45" s="16">
        <f t="shared" si="2"/>
        <v>54381.429</v>
      </c>
      <c r="D45" s="17" t="str">
        <f t="shared" si="3"/>
        <v>vis</v>
      </c>
      <c r="E45" s="60">
        <f>VLOOKUP(C45,A!C$21:E$973,3,FALSE)</f>
        <v>24084.09755513576</v>
      </c>
      <c r="F45" s="20" t="s">
        <v>67</v>
      </c>
      <c r="G45" s="17" t="str">
        <f t="shared" si="4"/>
        <v>54381.4290</v>
      </c>
      <c r="H45" s="16">
        <f t="shared" si="5"/>
        <v>24084</v>
      </c>
      <c r="I45" s="61" t="s">
        <v>186</v>
      </c>
      <c r="J45" s="62" t="s">
        <v>187</v>
      </c>
      <c r="K45" s="61" t="s">
        <v>188</v>
      </c>
      <c r="L45" s="61" t="s">
        <v>189</v>
      </c>
      <c r="M45" s="62" t="s">
        <v>105</v>
      </c>
      <c r="N45" s="62" t="s">
        <v>117</v>
      </c>
      <c r="O45" s="63" t="s">
        <v>118</v>
      </c>
      <c r="P45" s="64" t="s">
        <v>185</v>
      </c>
    </row>
    <row r="46" spans="1:16" ht="12.75" customHeight="1" thickBot="1">
      <c r="A46" s="16" t="str">
        <f t="shared" si="0"/>
        <v>OEJV 0107 </v>
      </c>
      <c r="B46" s="20" t="str">
        <f t="shared" si="1"/>
        <v>I</v>
      </c>
      <c r="C46" s="16">
        <f t="shared" si="2"/>
        <v>54405.2785</v>
      </c>
      <c r="D46" s="17" t="str">
        <f t="shared" si="3"/>
        <v>vis</v>
      </c>
      <c r="E46" s="60">
        <f>VLOOKUP(C46,A!C$21:E$973,3,FALSE)</f>
        <v>24112.089581055632</v>
      </c>
      <c r="F46" s="20" t="s">
        <v>67</v>
      </c>
      <c r="G46" s="17" t="str">
        <f t="shared" si="4"/>
        <v>54405.2785</v>
      </c>
      <c r="H46" s="16">
        <f t="shared" si="5"/>
        <v>24112</v>
      </c>
      <c r="I46" s="61" t="s">
        <v>190</v>
      </c>
      <c r="J46" s="62" t="s">
        <v>191</v>
      </c>
      <c r="K46" s="61" t="s">
        <v>192</v>
      </c>
      <c r="L46" s="61" t="s">
        <v>193</v>
      </c>
      <c r="M46" s="62" t="s">
        <v>105</v>
      </c>
      <c r="N46" s="62" t="s">
        <v>194</v>
      </c>
      <c r="O46" s="63" t="s">
        <v>195</v>
      </c>
      <c r="P46" s="64" t="s">
        <v>196</v>
      </c>
    </row>
    <row r="47" spans="1:16" ht="12.75" customHeight="1" thickBot="1">
      <c r="A47" s="16" t="str">
        <f t="shared" si="0"/>
        <v>BAVM 203 </v>
      </c>
      <c r="B47" s="20" t="str">
        <f t="shared" si="1"/>
        <v>II</v>
      </c>
      <c r="C47" s="16">
        <f t="shared" si="2"/>
        <v>54798.4829</v>
      </c>
      <c r="D47" s="17" t="str">
        <f t="shared" si="3"/>
        <v>vis</v>
      </c>
      <c r="E47" s="60">
        <f>VLOOKUP(C47,A!C$21:E$973,3,FALSE)</f>
        <v>24573.591405270243</v>
      </c>
      <c r="F47" s="20" t="s">
        <v>67</v>
      </c>
      <c r="G47" s="17" t="str">
        <f t="shared" si="4"/>
        <v>54798.4829</v>
      </c>
      <c r="H47" s="16">
        <f t="shared" si="5"/>
        <v>24573.5</v>
      </c>
      <c r="I47" s="61" t="s">
        <v>197</v>
      </c>
      <c r="J47" s="62" t="s">
        <v>198</v>
      </c>
      <c r="K47" s="61" t="s">
        <v>199</v>
      </c>
      <c r="L47" s="61" t="s">
        <v>200</v>
      </c>
      <c r="M47" s="62" t="s">
        <v>105</v>
      </c>
      <c r="N47" s="62" t="s">
        <v>117</v>
      </c>
      <c r="O47" s="63" t="s">
        <v>118</v>
      </c>
      <c r="P47" s="64" t="s">
        <v>201</v>
      </c>
    </row>
    <row r="48" spans="1:16" ht="12.75" customHeight="1" thickBot="1">
      <c r="A48" s="16" t="str">
        <f t="shared" si="0"/>
        <v>BAVM 212 </v>
      </c>
      <c r="B48" s="20" t="str">
        <f t="shared" si="1"/>
        <v>I</v>
      </c>
      <c r="C48" s="16">
        <f t="shared" si="2"/>
        <v>55071.5537</v>
      </c>
      <c r="D48" s="17" t="str">
        <f t="shared" si="3"/>
        <v>vis</v>
      </c>
      <c r="E48" s="60">
        <f>VLOOKUP(C48,A!C$21:E$973,3,FALSE)</f>
        <v>24894.093089228354</v>
      </c>
      <c r="F48" s="20" t="s">
        <v>67</v>
      </c>
      <c r="G48" s="17" t="str">
        <f t="shared" si="4"/>
        <v>55071.5537</v>
      </c>
      <c r="H48" s="16">
        <f t="shared" si="5"/>
        <v>24894</v>
      </c>
      <c r="I48" s="61" t="s">
        <v>202</v>
      </c>
      <c r="J48" s="62" t="s">
        <v>203</v>
      </c>
      <c r="K48" s="61" t="s">
        <v>204</v>
      </c>
      <c r="L48" s="61" t="s">
        <v>205</v>
      </c>
      <c r="M48" s="62" t="s">
        <v>105</v>
      </c>
      <c r="N48" s="62" t="s">
        <v>117</v>
      </c>
      <c r="O48" s="63" t="s">
        <v>118</v>
      </c>
      <c r="P48" s="64" t="s">
        <v>206</v>
      </c>
    </row>
    <row r="49" spans="1:16" ht="12.75" customHeight="1" thickBot="1">
      <c r="A49" s="16" t="str">
        <f t="shared" si="0"/>
        <v>BAVM 225 </v>
      </c>
      <c r="B49" s="20" t="str">
        <f t="shared" si="1"/>
        <v>I</v>
      </c>
      <c r="C49" s="16">
        <f t="shared" si="2"/>
        <v>55802.5816</v>
      </c>
      <c r="D49" s="17" t="str">
        <f t="shared" si="3"/>
        <v>vis</v>
      </c>
      <c r="E49" s="60">
        <f>VLOOKUP(C49,A!C$21:E$973,3,FALSE)</f>
        <v>25752.096482379027</v>
      </c>
      <c r="F49" s="20" t="s">
        <v>67</v>
      </c>
      <c r="G49" s="17" t="str">
        <f t="shared" si="4"/>
        <v>55802.5816</v>
      </c>
      <c r="H49" s="16">
        <f t="shared" si="5"/>
        <v>25752</v>
      </c>
      <c r="I49" s="61" t="s">
        <v>225</v>
      </c>
      <c r="J49" s="62" t="s">
        <v>226</v>
      </c>
      <c r="K49" s="61" t="s">
        <v>227</v>
      </c>
      <c r="L49" s="61" t="s">
        <v>228</v>
      </c>
      <c r="M49" s="62" t="s">
        <v>105</v>
      </c>
      <c r="N49" s="62" t="s">
        <v>117</v>
      </c>
      <c r="O49" s="63" t="s">
        <v>118</v>
      </c>
      <c r="P49" s="64" t="s">
        <v>229</v>
      </c>
    </row>
    <row r="50" spans="2:6" ht="12.75">
      <c r="B50" s="20"/>
      <c r="E50" s="60"/>
      <c r="F50" s="20"/>
    </row>
    <row r="51" spans="2:6" ht="12.75">
      <c r="B51" s="20"/>
      <c r="E51" s="60"/>
      <c r="F51" s="20"/>
    </row>
    <row r="52" spans="2:6" ht="12.75">
      <c r="B52" s="20"/>
      <c r="E52" s="60"/>
      <c r="F52" s="20"/>
    </row>
    <row r="53" spans="2:6" ht="12.75">
      <c r="B53" s="20"/>
      <c r="E53" s="60"/>
      <c r="F53" s="20"/>
    </row>
    <row r="54" spans="2:6" ht="12.75">
      <c r="B54" s="20"/>
      <c r="E54" s="60"/>
      <c r="F54" s="20"/>
    </row>
    <row r="55" spans="2:6" ht="12.75">
      <c r="B55" s="20"/>
      <c r="E55" s="60"/>
      <c r="F55" s="20"/>
    </row>
    <row r="56" spans="2:6" ht="12.75">
      <c r="B56" s="20"/>
      <c r="E56" s="60"/>
      <c r="F56" s="20"/>
    </row>
    <row r="57" spans="2:6" ht="12.75">
      <c r="B57" s="20"/>
      <c r="E57" s="60"/>
      <c r="F57" s="20"/>
    </row>
    <row r="58" spans="2:6" ht="12.75">
      <c r="B58" s="20"/>
      <c r="E58" s="60"/>
      <c r="F58" s="20"/>
    </row>
    <row r="59" spans="2:6" ht="12.75">
      <c r="B59" s="20"/>
      <c r="E59" s="60"/>
      <c r="F59" s="20"/>
    </row>
    <row r="60" spans="2:6" ht="12.75">
      <c r="B60" s="20"/>
      <c r="E60" s="60"/>
      <c r="F60" s="20"/>
    </row>
    <row r="61" spans="2:6" ht="12.75">
      <c r="B61" s="20"/>
      <c r="E61" s="60"/>
      <c r="F61" s="20"/>
    </row>
    <row r="62" spans="2:6" ht="12.75">
      <c r="B62" s="20"/>
      <c r="E62" s="60"/>
      <c r="F62" s="20"/>
    </row>
    <row r="63" spans="2:6" ht="12.75">
      <c r="B63" s="20"/>
      <c r="E63" s="60"/>
      <c r="F63" s="20"/>
    </row>
    <row r="64" spans="2:6" ht="12.75">
      <c r="B64" s="20"/>
      <c r="E64" s="60"/>
      <c r="F64" s="20"/>
    </row>
    <row r="65" spans="2:6" ht="12.75">
      <c r="B65" s="20"/>
      <c r="E65" s="60"/>
      <c r="F65" s="20"/>
    </row>
    <row r="66" spans="2:6" ht="12.75">
      <c r="B66" s="20"/>
      <c r="E66" s="60"/>
      <c r="F66" s="20"/>
    </row>
    <row r="67" spans="2:6" ht="12.75">
      <c r="B67" s="20"/>
      <c r="F67" s="20"/>
    </row>
    <row r="68" spans="2:6" ht="12.75">
      <c r="B68" s="20"/>
      <c r="F68" s="20"/>
    </row>
    <row r="69" spans="2:6" ht="12.75">
      <c r="B69" s="20"/>
      <c r="F69" s="20"/>
    </row>
    <row r="70" spans="2:6" ht="12.75">
      <c r="B70" s="20"/>
      <c r="F70" s="20"/>
    </row>
    <row r="71" spans="2:6" ht="12.75">
      <c r="B71" s="20"/>
      <c r="F71" s="20"/>
    </row>
    <row r="72" spans="2:6" ht="12.75">
      <c r="B72" s="20"/>
      <c r="F72" s="20"/>
    </row>
    <row r="73" spans="2:6" ht="12.75">
      <c r="B73" s="20"/>
      <c r="F73" s="20"/>
    </row>
    <row r="74" spans="2:6" ht="12.75">
      <c r="B74" s="20"/>
      <c r="F74" s="20"/>
    </row>
    <row r="75" spans="2:6" ht="12.75">
      <c r="B75" s="20"/>
      <c r="F75" s="20"/>
    </row>
    <row r="76" spans="2:6" ht="12.75">
      <c r="B76" s="20"/>
      <c r="F76" s="20"/>
    </row>
    <row r="77" spans="2:6" ht="12.75">
      <c r="B77" s="20"/>
      <c r="F77" s="20"/>
    </row>
    <row r="78" spans="2:6" ht="12.75">
      <c r="B78" s="20"/>
      <c r="F78" s="20"/>
    </row>
    <row r="79" spans="2:6" ht="12.75">
      <c r="B79" s="20"/>
      <c r="F79" s="20"/>
    </row>
    <row r="80" spans="2:6" ht="12.75">
      <c r="B80" s="20"/>
      <c r="F80" s="20"/>
    </row>
    <row r="81" spans="2:6" ht="12.75">
      <c r="B81" s="20"/>
      <c r="F81" s="20"/>
    </row>
    <row r="82" spans="2:6" ht="12.75">
      <c r="B82" s="20"/>
      <c r="F82" s="20"/>
    </row>
    <row r="83" spans="2:6" ht="12.75">
      <c r="B83" s="20"/>
      <c r="F83" s="20"/>
    </row>
    <row r="84" spans="2:6" ht="12.75">
      <c r="B84" s="20"/>
      <c r="F84" s="20"/>
    </row>
    <row r="85" spans="2:6" ht="12.75">
      <c r="B85" s="20"/>
      <c r="F85" s="20"/>
    </row>
    <row r="86" spans="2:6" ht="12.75">
      <c r="B86" s="20"/>
      <c r="F86" s="20"/>
    </row>
    <row r="87" spans="2:6" ht="12.75">
      <c r="B87" s="20"/>
      <c r="F87" s="20"/>
    </row>
    <row r="88" spans="2:6" ht="12.75">
      <c r="B88" s="20"/>
      <c r="F88" s="20"/>
    </row>
    <row r="89" spans="2:6" ht="12.75">
      <c r="B89" s="20"/>
      <c r="F89" s="20"/>
    </row>
    <row r="90" spans="2:6" ht="12.75">
      <c r="B90" s="20"/>
      <c r="F90" s="20"/>
    </row>
    <row r="91" spans="2:6" ht="12.75">
      <c r="B91" s="20"/>
      <c r="F91" s="20"/>
    </row>
    <row r="92" spans="2:6" ht="12.75">
      <c r="B92" s="20"/>
      <c r="F92" s="20"/>
    </row>
    <row r="93" spans="2:6" ht="12.75">
      <c r="B93" s="20"/>
      <c r="F93" s="20"/>
    </row>
    <row r="94" spans="2:6" ht="12.75">
      <c r="B94" s="20"/>
      <c r="F94" s="20"/>
    </row>
    <row r="95" spans="2:6" ht="12.75">
      <c r="B95" s="20"/>
      <c r="F95" s="20"/>
    </row>
    <row r="96" spans="2:6" ht="12.75">
      <c r="B96" s="20"/>
      <c r="F96" s="20"/>
    </row>
    <row r="97" spans="2:6" ht="12.75">
      <c r="B97" s="20"/>
      <c r="F97" s="20"/>
    </row>
    <row r="98" spans="2:6" ht="12.75">
      <c r="B98" s="20"/>
      <c r="F98" s="20"/>
    </row>
    <row r="99" spans="2:6" ht="12.75">
      <c r="B99" s="20"/>
      <c r="F99" s="20"/>
    </row>
    <row r="100" spans="2:6" ht="12.75">
      <c r="B100" s="20"/>
      <c r="F100" s="20"/>
    </row>
    <row r="101" spans="2:6" ht="12.75">
      <c r="B101" s="20"/>
      <c r="F101" s="20"/>
    </row>
    <row r="102" spans="2:6" ht="12.75">
      <c r="B102" s="20"/>
      <c r="F102" s="20"/>
    </row>
    <row r="103" spans="2:6" ht="12.75">
      <c r="B103" s="20"/>
      <c r="F103" s="20"/>
    </row>
    <row r="104" spans="2:6" ht="12.75">
      <c r="B104" s="20"/>
      <c r="F104" s="20"/>
    </row>
    <row r="105" spans="2:6" ht="12.75">
      <c r="B105" s="20"/>
      <c r="F105" s="20"/>
    </row>
    <row r="106" spans="2:6" ht="12.75">
      <c r="B106" s="20"/>
      <c r="F106" s="20"/>
    </row>
    <row r="107" spans="2:6" ht="12.75">
      <c r="B107" s="20"/>
      <c r="F107" s="20"/>
    </row>
    <row r="108" spans="2:6" ht="12.75">
      <c r="B108" s="20"/>
      <c r="F108" s="20"/>
    </row>
    <row r="109" spans="2:6" ht="12.75">
      <c r="B109" s="20"/>
      <c r="F109" s="20"/>
    </row>
    <row r="110" spans="2:6" ht="12.75">
      <c r="B110" s="20"/>
      <c r="F110" s="20"/>
    </row>
    <row r="111" spans="2:6" ht="12.75">
      <c r="B111" s="20"/>
      <c r="F111" s="20"/>
    </row>
    <row r="112" spans="2:6" ht="12.75">
      <c r="B112" s="20"/>
      <c r="F112" s="20"/>
    </row>
    <row r="113" spans="2:6" ht="12.75">
      <c r="B113" s="20"/>
      <c r="F113" s="20"/>
    </row>
    <row r="114" spans="2:6" ht="12.75">
      <c r="B114" s="20"/>
      <c r="F114" s="20"/>
    </row>
    <row r="115" spans="2:6" ht="12.75">
      <c r="B115" s="20"/>
      <c r="F115" s="20"/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  <row r="764" spans="2:6" ht="12.75">
      <c r="B764" s="20"/>
      <c r="F764" s="20"/>
    </row>
    <row r="765" spans="2:6" ht="12.75">
      <c r="B765" s="20"/>
      <c r="F765" s="20"/>
    </row>
    <row r="766" spans="2:6" ht="12.75">
      <c r="B766" s="20"/>
      <c r="F766" s="20"/>
    </row>
    <row r="767" spans="2:6" ht="12.75">
      <c r="B767" s="20"/>
      <c r="F767" s="20"/>
    </row>
    <row r="768" spans="2:6" ht="12.75">
      <c r="B768" s="20"/>
      <c r="F768" s="20"/>
    </row>
    <row r="769" spans="2:6" ht="12.75">
      <c r="B769" s="20"/>
      <c r="F769" s="20"/>
    </row>
    <row r="770" spans="2:6" ht="12.75">
      <c r="B770" s="20"/>
      <c r="F770" s="20"/>
    </row>
    <row r="771" spans="2:6" ht="12.75">
      <c r="B771" s="20"/>
      <c r="F771" s="20"/>
    </row>
    <row r="772" spans="2:6" ht="12.75">
      <c r="B772" s="20"/>
      <c r="F772" s="20"/>
    </row>
    <row r="773" spans="2:6" ht="12.75">
      <c r="B773" s="20"/>
      <c r="F773" s="20"/>
    </row>
    <row r="774" spans="2:6" ht="12.75">
      <c r="B774" s="20"/>
      <c r="F774" s="20"/>
    </row>
    <row r="775" spans="2:6" ht="12.75">
      <c r="B775" s="20"/>
      <c r="F775" s="20"/>
    </row>
    <row r="776" spans="2:6" ht="12.75">
      <c r="B776" s="20"/>
      <c r="F776" s="20"/>
    </row>
    <row r="777" spans="2:6" ht="12.75">
      <c r="B777" s="20"/>
      <c r="F777" s="20"/>
    </row>
    <row r="778" spans="2:6" ht="12.75">
      <c r="B778" s="20"/>
      <c r="F778" s="20"/>
    </row>
    <row r="779" spans="2:6" ht="12.75">
      <c r="B779" s="20"/>
      <c r="F779" s="20"/>
    </row>
    <row r="780" spans="2:6" ht="12.75">
      <c r="B780" s="20"/>
      <c r="F780" s="20"/>
    </row>
    <row r="781" spans="2:6" ht="12.75">
      <c r="B781" s="20"/>
      <c r="F781" s="20"/>
    </row>
    <row r="782" spans="2:6" ht="12.75">
      <c r="B782" s="20"/>
      <c r="F782" s="20"/>
    </row>
    <row r="783" spans="2:6" ht="12.75">
      <c r="B783" s="20"/>
      <c r="F783" s="20"/>
    </row>
    <row r="784" spans="2:6" ht="12.75">
      <c r="B784" s="20"/>
      <c r="F784" s="20"/>
    </row>
    <row r="785" spans="2:6" ht="12.75">
      <c r="B785" s="20"/>
      <c r="F785" s="20"/>
    </row>
    <row r="786" spans="2:6" ht="12.75">
      <c r="B786" s="20"/>
      <c r="F786" s="20"/>
    </row>
    <row r="787" spans="2:6" ht="12.75">
      <c r="B787" s="20"/>
      <c r="F787" s="20"/>
    </row>
    <row r="788" spans="2:6" ht="12.75">
      <c r="B788" s="20"/>
      <c r="F788" s="20"/>
    </row>
    <row r="789" spans="2:6" ht="12.75">
      <c r="B789" s="20"/>
      <c r="F789" s="20"/>
    </row>
    <row r="790" spans="2:6" ht="12.75">
      <c r="B790" s="20"/>
      <c r="F790" s="20"/>
    </row>
    <row r="791" spans="2:6" ht="12.75">
      <c r="B791" s="20"/>
      <c r="F791" s="20"/>
    </row>
    <row r="792" spans="2:6" ht="12.75">
      <c r="B792" s="20"/>
      <c r="F792" s="20"/>
    </row>
    <row r="793" spans="2:6" ht="12.75">
      <c r="B793" s="20"/>
      <c r="F793" s="20"/>
    </row>
    <row r="794" spans="2:6" ht="12.75">
      <c r="B794" s="20"/>
      <c r="F794" s="20"/>
    </row>
    <row r="795" spans="2:6" ht="12.75">
      <c r="B795" s="20"/>
      <c r="F795" s="20"/>
    </row>
    <row r="796" spans="2:6" ht="12.75">
      <c r="B796" s="20"/>
      <c r="F796" s="20"/>
    </row>
    <row r="797" spans="2:6" ht="12.75">
      <c r="B797" s="20"/>
      <c r="F797" s="20"/>
    </row>
    <row r="798" spans="2:6" ht="12.75">
      <c r="B798" s="20"/>
      <c r="F798" s="20"/>
    </row>
    <row r="799" spans="2:6" ht="12.75">
      <c r="B799" s="20"/>
      <c r="F799" s="20"/>
    </row>
    <row r="800" spans="2:6" ht="12.75">
      <c r="B800" s="20"/>
      <c r="F800" s="20"/>
    </row>
    <row r="801" spans="2:6" ht="12.75">
      <c r="B801" s="20"/>
      <c r="F801" s="20"/>
    </row>
    <row r="802" spans="2:6" ht="12.75">
      <c r="B802" s="20"/>
      <c r="F802" s="20"/>
    </row>
    <row r="803" spans="2:6" ht="12.75">
      <c r="B803" s="20"/>
      <c r="F803" s="20"/>
    </row>
    <row r="804" spans="2:6" ht="12.75">
      <c r="B804" s="20"/>
      <c r="F804" s="20"/>
    </row>
    <row r="805" spans="2:6" ht="12.75">
      <c r="B805" s="20"/>
      <c r="F805" s="20"/>
    </row>
    <row r="806" spans="2:6" ht="12.75">
      <c r="B806" s="20"/>
      <c r="F806" s="20"/>
    </row>
    <row r="807" spans="2:6" ht="12.75">
      <c r="B807" s="20"/>
      <c r="F807" s="20"/>
    </row>
    <row r="808" spans="2:6" ht="12.75">
      <c r="B808" s="20"/>
      <c r="F808" s="20"/>
    </row>
    <row r="809" spans="2:6" ht="12.75">
      <c r="B809" s="20"/>
      <c r="F809" s="20"/>
    </row>
    <row r="810" spans="2:6" ht="12.75">
      <c r="B810" s="20"/>
      <c r="F810" s="20"/>
    </row>
    <row r="811" spans="2:6" ht="12.75">
      <c r="B811" s="20"/>
      <c r="F811" s="20"/>
    </row>
    <row r="812" spans="2:6" ht="12.75">
      <c r="B812" s="20"/>
      <c r="F812" s="20"/>
    </row>
    <row r="813" spans="2:6" ht="12.75">
      <c r="B813" s="20"/>
      <c r="F813" s="20"/>
    </row>
    <row r="814" spans="2:6" ht="12.75">
      <c r="B814" s="20"/>
      <c r="F814" s="20"/>
    </row>
    <row r="815" spans="2:6" ht="12.75">
      <c r="B815" s="20"/>
      <c r="F815" s="20"/>
    </row>
    <row r="816" spans="2:6" ht="12.75">
      <c r="B816" s="20"/>
      <c r="F816" s="20"/>
    </row>
    <row r="817" spans="2:6" ht="12.75">
      <c r="B817" s="20"/>
      <c r="F817" s="20"/>
    </row>
    <row r="818" spans="2:6" ht="12.75">
      <c r="B818" s="20"/>
      <c r="F818" s="20"/>
    </row>
    <row r="819" spans="2:6" ht="12.75">
      <c r="B819" s="20"/>
      <c r="F819" s="20"/>
    </row>
    <row r="820" spans="2:6" ht="12.75">
      <c r="B820" s="20"/>
      <c r="F820" s="20"/>
    </row>
    <row r="821" spans="2:6" ht="12.75">
      <c r="B821" s="20"/>
      <c r="F821" s="20"/>
    </row>
    <row r="822" spans="2:6" ht="12.75">
      <c r="B822" s="20"/>
      <c r="F822" s="20"/>
    </row>
    <row r="823" spans="2:6" ht="12.75">
      <c r="B823" s="20"/>
      <c r="F823" s="20"/>
    </row>
    <row r="824" spans="2:6" ht="12.75">
      <c r="B824" s="20"/>
      <c r="F824" s="20"/>
    </row>
    <row r="825" spans="2:6" ht="12.75">
      <c r="B825" s="20"/>
      <c r="F825" s="20"/>
    </row>
    <row r="826" spans="2:6" ht="12.75">
      <c r="B826" s="20"/>
      <c r="F826" s="20"/>
    </row>
    <row r="827" spans="2:6" ht="12.75">
      <c r="B827" s="20"/>
      <c r="F827" s="20"/>
    </row>
    <row r="828" spans="2:6" ht="12.75">
      <c r="B828" s="20"/>
      <c r="F828" s="20"/>
    </row>
    <row r="829" spans="2:6" ht="12.75">
      <c r="B829" s="20"/>
      <c r="F829" s="20"/>
    </row>
    <row r="830" spans="2:6" ht="12.75">
      <c r="B830" s="20"/>
      <c r="F830" s="20"/>
    </row>
    <row r="831" spans="2:6" ht="12.75">
      <c r="B831" s="20"/>
      <c r="F831" s="20"/>
    </row>
    <row r="832" spans="2:6" ht="12.75">
      <c r="B832" s="20"/>
      <c r="F832" s="20"/>
    </row>
    <row r="833" spans="2:6" ht="12.75">
      <c r="B833" s="20"/>
      <c r="F833" s="20"/>
    </row>
    <row r="834" spans="2:6" ht="12.75">
      <c r="B834" s="20"/>
      <c r="F834" s="20"/>
    </row>
    <row r="835" spans="2:6" ht="12.75">
      <c r="B835" s="20"/>
      <c r="F835" s="20"/>
    </row>
    <row r="836" spans="2:6" ht="12.75">
      <c r="B836" s="20"/>
      <c r="F836" s="20"/>
    </row>
    <row r="837" spans="2:6" ht="12.75">
      <c r="B837" s="20"/>
      <c r="F837" s="20"/>
    </row>
    <row r="838" spans="2:6" ht="12.75">
      <c r="B838" s="20"/>
      <c r="F838" s="20"/>
    </row>
    <row r="839" spans="2:6" ht="12.75">
      <c r="B839" s="20"/>
      <c r="F839" s="20"/>
    </row>
    <row r="840" spans="2:6" ht="12.75">
      <c r="B840" s="20"/>
      <c r="F840" s="20"/>
    </row>
    <row r="841" spans="2:6" ht="12.75">
      <c r="B841" s="20"/>
      <c r="F841" s="20"/>
    </row>
    <row r="842" spans="2:6" ht="12.75">
      <c r="B842" s="20"/>
      <c r="F842" s="20"/>
    </row>
    <row r="843" spans="2:6" ht="12.75">
      <c r="B843" s="20"/>
      <c r="F843" s="20"/>
    </row>
    <row r="844" spans="2:6" ht="12.75">
      <c r="B844" s="20"/>
      <c r="F844" s="20"/>
    </row>
    <row r="845" spans="2:6" ht="12.75">
      <c r="B845" s="20"/>
      <c r="F845" s="20"/>
    </row>
    <row r="846" spans="2:6" ht="12.75">
      <c r="B846" s="20"/>
      <c r="F846" s="20"/>
    </row>
    <row r="847" spans="2:6" ht="12.75">
      <c r="B847" s="20"/>
      <c r="F847" s="20"/>
    </row>
    <row r="848" spans="2:6" ht="12.75">
      <c r="B848" s="20"/>
      <c r="F848" s="20"/>
    </row>
    <row r="849" spans="2:6" ht="12.75">
      <c r="B849" s="20"/>
      <c r="F849" s="20"/>
    </row>
    <row r="850" spans="2:6" ht="12.75">
      <c r="B850" s="20"/>
      <c r="F850" s="20"/>
    </row>
    <row r="851" spans="2:6" ht="12.75">
      <c r="B851" s="20"/>
      <c r="F851" s="20"/>
    </row>
    <row r="852" spans="2:6" ht="12.75">
      <c r="B852" s="20"/>
      <c r="F852" s="20"/>
    </row>
    <row r="853" spans="2:6" ht="12.75">
      <c r="B853" s="20"/>
      <c r="F853" s="20"/>
    </row>
    <row r="854" spans="2:6" ht="12.75">
      <c r="B854" s="20"/>
      <c r="F854" s="20"/>
    </row>
  </sheetData>
  <sheetProtection/>
  <hyperlinks>
    <hyperlink ref="P11" r:id="rId1" display="http://www.konkoly.hu/cgi-bin/IBVS?4887"/>
    <hyperlink ref="P12" r:id="rId2" display="http://www.konkoly.hu/cgi-bin/IBVS?4887"/>
    <hyperlink ref="P13" r:id="rId3" display="http://www.konkoly.hu/cgi-bin/IBVS?4887"/>
    <hyperlink ref="P14" r:id="rId4" display="http://www.konkoly.hu/cgi-bin/IBVS?4887"/>
    <hyperlink ref="P15" r:id="rId5" display="http://www.konkoly.hu/cgi-bin/IBVS?4888"/>
    <hyperlink ref="P16" r:id="rId6" display="http://www.konkoly.hu/cgi-bin/IBVS?4888"/>
    <hyperlink ref="P17" r:id="rId7" display="http://www.konkoly.hu/cgi-bin/IBVS?4888"/>
    <hyperlink ref="P18" r:id="rId8" display="http://www.konkoly.hu/cgi-bin/IBVS?5263"/>
    <hyperlink ref="P19" r:id="rId9" display="http://www.konkoly.hu/cgi-bin/IBVS?5263"/>
    <hyperlink ref="P20" r:id="rId10" display="http://var.astro.cz/oejv/issues/oejv0074.pdf"/>
    <hyperlink ref="P21" r:id="rId11" display="http://www.bav-astro.de/sfs/BAVM_link.php?BAVMnr=158"/>
    <hyperlink ref="P22" r:id="rId12" display="http://www.bav-astro.de/sfs/BAVM_link.php?BAVMnr=172"/>
    <hyperlink ref="P23" r:id="rId13" display="http://www.bav-astro.de/sfs/BAVM_link.php?BAVMnr=172"/>
    <hyperlink ref="P24" r:id="rId14" display="http://www.bav-astro.de/sfs/BAVM_link.php?BAVMnr=173"/>
    <hyperlink ref="P25" r:id="rId15" display="http://www.konkoly.hu/cgi-bin/IBVS?5741"/>
    <hyperlink ref="P26" r:id="rId16" display="http://www.bav-astro.de/sfs/BAVM_link.php?BAVMnr=173"/>
    <hyperlink ref="P27" r:id="rId17" display="http://www.bav-astro.de/sfs/BAVM_link.php?BAVMnr=173"/>
    <hyperlink ref="P28" r:id="rId18" display="http://www.bav-astro.de/sfs/BAVM_link.php?BAVMnr=173"/>
    <hyperlink ref="P29" r:id="rId19" display="http://www.bav-astro.de/sfs/BAVM_link.php?BAVMnr=173"/>
    <hyperlink ref="P30" r:id="rId20" display="http://www.bav-astro.de/sfs/BAVM_link.php?BAVMnr=178"/>
    <hyperlink ref="P31" r:id="rId21" display="http://www.bav-astro.de/sfs/BAVM_link.php?BAVMnr=178"/>
    <hyperlink ref="P32" r:id="rId22" display="http://www.bav-astro.de/sfs/BAVM_link.php?BAVMnr=183"/>
    <hyperlink ref="P33" r:id="rId23" display="http://www.bav-astro.de/sfs/BAVM_link.php?BAVMnr=183"/>
    <hyperlink ref="P34" r:id="rId24" display="http://www.bav-astro.de/sfs/BAVM_link.php?BAVMnr=186"/>
    <hyperlink ref="P44" r:id="rId25" display="http://www.bav-astro.de/sfs/BAVM_link.php?BAVMnr=193"/>
    <hyperlink ref="P45" r:id="rId26" display="http://www.bav-astro.de/sfs/BAVM_link.php?BAVMnr=193"/>
    <hyperlink ref="P46" r:id="rId27" display="http://var.astro.cz/oejv/issues/oejv0107.pdf"/>
    <hyperlink ref="P47" r:id="rId28" display="http://www.bav-astro.de/sfs/BAVM_link.php?BAVMnr=203"/>
    <hyperlink ref="P48" r:id="rId29" display="http://www.bav-astro.de/sfs/BAVM_link.php?BAVMnr=212"/>
    <hyperlink ref="P35" r:id="rId30" display="http://www.konkoly.hu/cgi-bin/IBVS?5920"/>
    <hyperlink ref="P36" r:id="rId31" display="http://www.bav-astro.de/sfs/BAVM_link.php?BAVMnr=215"/>
    <hyperlink ref="P37" r:id="rId32" display="http://www.bav-astro.de/sfs/BAVM_link.php?BAVMnr=215"/>
    <hyperlink ref="P38" r:id="rId33" display="http://www.bav-astro.de/sfs/BAVM_link.php?BAVMnr=215"/>
    <hyperlink ref="P49" r:id="rId34" display="http://www.bav-astro.de/sfs/BAVM_link.php?BAVMnr=225"/>
    <hyperlink ref="P39" r:id="rId35" display="http://www.konkoly.hu/cgi-bin/IBVS?6011"/>
    <hyperlink ref="P40" r:id="rId36" display="http://www.bav-astro.de/sfs/BAVM_link.php?BAVMnr=234"/>
    <hyperlink ref="P41" r:id="rId37" display="http://www.bav-astro.de/sfs/BAVM_link.php?BAVMnr=234"/>
    <hyperlink ref="P42" r:id="rId38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