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15" windowWidth="8445" windowHeight="1366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<sst xmlns="http://schemas.openxmlformats.org/spreadsheetml/2006/main" count="219" uniqueCount="132">
  <si>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</si>
  <si>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</si>
  <si>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</si>
  <si>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</si>
  <si>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</si>
  <si>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</si>
  <si>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</si>
  <si>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</si>
  <si>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</si>
  <si>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</si>
  <si>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</si>
  <si>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</si>
  <si>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</si>
  <si>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</si>
  <si>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</si>
  <si>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</si>
  <si>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</si>
  <si>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</si>
  <si>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</si>
  <si>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</si>
  <si>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</si>
  <si>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</si>
  <si>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</si>
  <si>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</si>
  <si>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</si>
  <si>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</si>
  <si>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</si>
  <si>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</si>
  <si>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Locher K</t>
  </si>
  <si>
    <t>BBSAG Bull.35</t>
  </si>
  <si>
    <t>B</t>
  </si>
  <si>
    <t>IBVS 5263</t>
  </si>
  <si>
    <t>I</t>
  </si>
  <si>
    <t>II</t>
  </si>
  <si>
    <t>IBVS 5287</t>
  </si>
  <si>
    <t>EW/KW</t>
  </si>
  <si>
    <t>IBVS 5677</t>
  </si>
  <si>
    <t>LU Lac / ??</t>
  </si>
  <si>
    <t>My time zone &gt;&gt;&gt;&gt;&gt;</t>
  </si>
  <si>
    <t>(PST=8, PDT=MDT=7, MDT=CST=6, etc.)</t>
  </si>
  <si>
    <t>JD today</t>
  </si>
  <si>
    <t>New Cycle</t>
  </si>
  <si>
    <t># of data points:</t>
  </si>
  <si>
    <t>Next ToM</t>
  </si>
  <si>
    <t>Start of linear fit &gt;&gt;&gt;&gt;&gt;&gt;&gt;&gt;&gt;&gt;&gt;&gt;&gt;&gt;&gt;&gt;&gt;&gt;&gt;&gt;&gt;</t>
  </si>
  <si>
    <t>IBVS 5296</t>
  </si>
  <si>
    <t>IBVS 5920</t>
  </si>
  <si>
    <t>Add cycle</t>
  </si>
  <si>
    <t>Old Cycle</t>
  </si>
  <si>
    <t>.0006</t>
  </si>
  <si>
    <t>IBVS 5690</t>
  </si>
  <si>
    <t>IBVS 6011</t>
  </si>
  <si>
    <t>OEJV 0160</t>
  </si>
  <si>
    <t>OEJV 0168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</si>
  <si>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</si>
  <si>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</si>
  <si>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</si>
  <si>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</si>
  <si>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</si>
  <si>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</si>
  <si>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</si>
  <si>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</si>
  <si>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</si>
  <si>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</si>
  <si>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</si>
  <si>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2451435.4035 </t>
  </si>
  <si>
    <t> 13.09.1999 21:41 </t>
  </si>
  <si>
    <t> 0.0324 </t>
  </si>
  <si>
    <t>E </t>
  </si>
  <si>
    <t>?</t>
  </si>
  <si>
    <t> M.Zejda </t>
  </si>
  <si>
    <t>IBVS 5263 </t>
  </si>
  <si>
    <t>2451435.5538 </t>
  </si>
  <si>
    <t> 14.09.1999 01:17 </t>
  </si>
  <si>
    <t> 0.0333 </t>
  </si>
  <si>
    <t>2451786.4931 </t>
  </si>
  <si>
    <t> 29.08.2000 23:50 </t>
  </si>
  <si>
    <t> 0.0304 </t>
  </si>
  <si>
    <t>o</t>
  </si>
  <si>
    <t> F.Agerer </t>
  </si>
  <si>
    <t>BAVM 152 </t>
  </si>
  <si>
    <t>2451841.4765 </t>
  </si>
  <si>
    <t> 23.10.2000 23:26 </t>
  </si>
  <si>
    <t> 0.0344 </t>
  </si>
  <si>
    <t>IBVS 5287 </t>
  </si>
  <si>
    <t>2452123.391 </t>
  </si>
  <si>
    <t> 01.08.2001 21:23 </t>
  </si>
  <si>
    <t> 0.030 </t>
  </si>
  <si>
    <t>2452123.5425 </t>
  </si>
  <si>
    <t> 02.08.2001 01:01 </t>
  </si>
  <si>
    <t> 0.0319 </t>
  </si>
  <si>
    <t>2453348.6273 </t>
  </si>
  <si>
    <t> 09.12.2004 03:03 </t>
  </si>
  <si>
    <t> 0.0312 </t>
  </si>
  <si>
    <t> T. Krajci </t>
  </si>
  <si>
    <t>IBVS 5690 </t>
  </si>
  <si>
    <t>2453383.5881 </t>
  </si>
  <si>
    <t> 13.01.2005 02:06 </t>
  </si>
  <si>
    <t> 0.0322 </t>
  </si>
  <si>
    <t>2453384.6334 </t>
  </si>
  <si>
    <t> 14.01.2005 03:12 </t>
  </si>
  <si>
    <t> 0.0317 </t>
  </si>
  <si>
    <t>2453644.7399 </t>
  </si>
  <si>
    <t> 01.10.2005 05:45 </t>
  </si>
  <si>
    <t> 0.0316 </t>
  </si>
  <si>
    <t> S. Dvorak </t>
  </si>
  <si>
    <t>IBVS 5677 </t>
  </si>
  <si>
    <t>2455049.4047 </t>
  </si>
  <si>
    <t> 05.08.2009 21:42 </t>
  </si>
  <si>
    <t> 0.0313 </t>
  </si>
  <si>
    <t>C </t>
  </si>
  <si>
    <t> Moschner &amp; Frank </t>
  </si>
  <si>
    <t>BAVM 212 </t>
  </si>
  <si>
    <t>2455121.564 </t>
  </si>
  <si>
    <t> 17.10.2009 01:32 </t>
  </si>
  <si>
    <t> R.Diethelm </t>
  </si>
  <si>
    <t>IBVS 5920 </t>
  </si>
  <si>
    <t>2455121.7134 </t>
  </si>
  <si>
    <t> 17.10.2009 05:07 </t>
  </si>
  <si>
    <t> 0.0301 </t>
  </si>
  <si>
    <t>2455858.7034 </t>
  </si>
  <si>
    <t> 24.10.2011 04:52 </t>
  </si>
  <si>
    <t> 0.0265 </t>
  </si>
  <si>
    <t>IBVS 6011 </t>
  </si>
  <si>
    <t>2456046.50096 </t>
  </si>
  <si>
    <t> 29.04.2012 00:01 </t>
  </si>
  <si>
    <t> 0.02746 </t>
  </si>
  <si>
    <t> J.Trnka </t>
  </si>
  <si>
    <t>OEJV 0160 </t>
  </si>
  <si>
    <t>BAD?</t>
  </si>
  <si>
    <t>IBVS 6196</t>
  </si>
  <si>
    <t>0.0002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</si>
</sst>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9"/>
      <color indexed="8"/>
      <name val="CourierNewPSMT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" fontId="0" fillId="0" borderId="0" applyFont="0" applyFill="0" applyBorder="0" applyAlignment="0" applyProtection="0"/>
    <xf numFmtId="169" fontId="18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8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22" borderId="0" applyNumberFormat="0" applyBorder="0" applyAlignment="0" applyProtection="0"/>
    <xf numFmtId="0" fontId="18" fillId="0" borderId="0">
      <alignment/>
      <protection/>
    </xf>
    <xf numFmtId="0" fontId="18" fillId="23" borderId="5" applyNumberFormat="0" applyFont="0" applyAlignment="0" applyProtection="0"/>
    <xf numFmtId="0" fontId="29" fillId="20" borderId="6" applyNumberFormat="0" applyAlignment="0" applyProtection="0"/>
    <xf numFmtId="1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22" fontId="9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4" fillId="0" borderId="0" xfId="56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4" fillId="24" borderId="17" xfId="56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1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32" fillId="0" borderId="0" xfId="60" applyFont="1" applyAlignment="1">
      <alignment wrapText="1"/>
      <protection/>
    </xf>
    <xf numFmtId="0" fontId="32" fillId="0" borderId="0" xfId="60" applyFont="1" applyAlignment="1">
      <alignment horizontal="center" wrapText="1"/>
      <protection/>
    </xf>
    <xf numFmtId="0" fontId="32" fillId="0" borderId="0" xfId="60" applyFont="1" applyAlignment="1">
      <alignment horizontal="left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 Lac - O-C Diagr.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0525"/>
          <c:w val="0.92025"/>
          <c:h val="0.7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0.0023</c:v>
                  </c:pt>
                  <c:pt idx="3">
                    <c:v>0.0019</c:v>
                  </c:pt>
                  <c:pt idx="4">
                    <c:v>0.0019</c:v>
                  </c:pt>
                  <c:pt idx="5">
                    <c:v>0.0063</c:v>
                  </c:pt>
                  <c:pt idx="6">
                    <c:v>0.003</c:v>
                  </c:pt>
                  <c:pt idx="7">
                    <c:v>0</c:v>
                  </c:pt>
                  <c:pt idx="8">
                    <c:v>0.0004</c:v>
                  </c:pt>
                  <c:pt idx="9">
                    <c:v>0.001</c:v>
                  </c:pt>
                  <c:pt idx="10">
                    <c:v>0.0005</c:v>
                  </c:pt>
                  <c:pt idx="11">
                    <c:v>0.0001</c:v>
                  </c:pt>
                  <c:pt idx="12">
                    <c:v>0</c:v>
                  </c:pt>
                  <c:pt idx="13">
                    <c:v>0.003</c:v>
                  </c:pt>
                  <c:pt idx="14">
                    <c:v>0.0001</c:v>
                  </c:pt>
                  <c:pt idx="15">
                    <c:v>0.0003</c:v>
                  </c:pt>
                  <c:pt idx="16">
                    <c:v>0.0001</c:v>
                  </c:pt>
                  <c:pt idx="17">
                    <c:v>0.0003</c:v>
                  </c:pt>
                  <c:pt idx="18">
                    <c:v>0.0004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0.0023</c:v>
                  </c:pt>
                  <c:pt idx="3">
                    <c:v>0.0019</c:v>
                  </c:pt>
                  <c:pt idx="4">
                    <c:v>0.0019</c:v>
                  </c:pt>
                  <c:pt idx="5">
                    <c:v>0.0063</c:v>
                  </c:pt>
                  <c:pt idx="6">
                    <c:v>0.003</c:v>
                  </c:pt>
                  <c:pt idx="7">
                    <c:v>0</c:v>
                  </c:pt>
                  <c:pt idx="8">
                    <c:v>0.0004</c:v>
                  </c:pt>
                  <c:pt idx="9">
                    <c:v>0.001</c:v>
                  </c:pt>
                  <c:pt idx="10">
                    <c:v>0.0005</c:v>
                  </c:pt>
                  <c:pt idx="11">
                    <c:v>0.0001</c:v>
                  </c:pt>
                  <c:pt idx="12">
                    <c:v>0</c:v>
                  </c:pt>
                  <c:pt idx="13">
                    <c:v>0.003</c:v>
                  </c:pt>
                  <c:pt idx="14">
                    <c:v>0.0001</c:v>
                  </c:pt>
                  <c:pt idx="15">
                    <c:v>0.0003</c:v>
                  </c:pt>
                  <c:pt idx="16">
                    <c:v>0.0001</c:v>
                  </c:pt>
                  <c:pt idx="17">
                    <c:v>0.0003</c:v>
                  </c:pt>
                  <c:pt idx="18">
                    <c:v>0.0004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0.0023</c:v>
                  </c:pt>
                  <c:pt idx="3">
                    <c:v>0.0019</c:v>
                  </c:pt>
                  <c:pt idx="4">
                    <c:v>0.0019</c:v>
                  </c:pt>
                  <c:pt idx="5">
                    <c:v>0.0063</c:v>
                  </c:pt>
                  <c:pt idx="6">
                    <c:v>0.003</c:v>
                  </c:pt>
                  <c:pt idx="7">
                    <c:v>0</c:v>
                  </c:pt>
                  <c:pt idx="8">
                    <c:v>0.0004</c:v>
                  </c:pt>
                  <c:pt idx="9">
                    <c:v>0.001</c:v>
                  </c:pt>
                  <c:pt idx="10">
                    <c:v>0.0005</c:v>
                  </c:pt>
                  <c:pt idx="11">
                    <c:v>0.0001</c:v>
                  </c:pt>
                  <c:pt idx="12">
                    <c:v>0</c:v>
                  </c:pt>
                  <c:pt idx="13">
                    <c:v>0.003</c:v>
                  </c:pt>
                  <c:pt idx="14">
                    <c:v>0.0001</c:v>
                  </c:pt>
                  <c:pt idx="15">
                    <c:v>0.0003</c:v>
                  </c:pt>
                  <c:pt idx="16">
                    <c:v>0.0001</c:v>
                  </c:pt>
                  <c:pt idx="17">
                    <c:v>0.0003</c:v>
                  </c:pt>
                  <c:pt idx="18">
                    <c:v>0.0004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0.0023</c:v>
                  </c:pt>
                  <c:pt idx="3">
                    <c:v>0.0019</c:v>
                  </c:pt>
                  <c:pt idx="4">
                    <c:v>0.0019</c:v>
                  </c:pt>
                  <c:pt idx="5">
                    <c:v>0.0063</c:v>
                  </c:pt>
                  <c:pt idx="6">
                    <c:v>0.003</c:v>
                  </c:pt>
                  <c:pt idx="7">
                    <c:v>0</c:v>
                  </c:pt>
                  <c:pt idx="8">
                    <c:v>0.0004</c:v>
                  </c:pt>
                  <c:pt idx="9">
                    <c:v>0.001</c:v>
                  </c:pt>
                  <c:pt idx="10">
                    <c:v>0.0005</c:v>
                  </c:pt>
                  <c:pt idx="11">
                    <c:v>0.0001</c:v>
                  </c:pt>
                  <c:pt idx="12">
                    <c:v>0</c:v>
                  </c:pt>
                  <c:pt idx="13">
                    <c:v>0.003</c:v>
                  </c:pt>
                  <c:pt idx="14">
                    <c:v>0.0001</c:v>
                  </c:pt>
                  <c:pt idx="15">
                    <c:v>0.0003</c:v>
                  </c:pt>
                  <c:pt idx="16">
                    <c:v>0.0001</c:v>
                  </c:pt>
                  <c:pt idx="17">
                    <c:v>0.0003</c:v>
                  </c:pt>
                  <c:pt idx="18">
                    <c:v>0.0004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0.0023</c:v>
                  </c:pt>
                  <c:pt idx="3">
                    <c:v>0.0019</c:v>
                  </c:pt>
                  <c:pt idx="4">
                    <c:v>0.0019</c:v>
                  </c:pt>
                  <c:pt idx="5">
                    <c:v>0.0063</c:v>
                  </c:pt>
                  <c:pt idx="6">
                    <c:v>0.003</c:v>
                  </c:pt>
                  <c:pt idx="7">
                    <c:v>0</c:v>
                  </c:pt>
                  <c:pt idx="8">
                    <c:v>0.0004</c:v>
                  </c:pt>
                  <c:pt idx="9">
                    <c:v>0.001</c:v>
                  </c:pt>
                  <c:pt idx="10">
                    <c:v>0.0005</c:v>
                  </c:pt>
                  <c:pt idx="11">
                    <c:v>0.0001</c:v>
                  </c:pt>
                  <c:pt idx="12">
                    <c:v>0</c:v>
                  </c:pt>
                  <c:pt idx="13">
                    <c:v>0.003</c:v>
                  </c:pt>
                  <c:pt idx="14">
                    <c:v>0.0001</c:v>
                  </c:pt>
                  <c:pt idx="15">
                    <c:v>0.0003</c:v>
                  </c:pt>
                  <c:pt idx="16">
                    <c:v>0.0001</c:v>
                  </c:pt>
                  <c:pt idx="17">
                    <c:v>0.0003</c:v>
                  </c:pt>
                  <c:pt idx="18">
                    <c:v>0.0004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0.0023</c:v>
                  </c:pt>
                  <c:pt idx="3">
                    <c:v>0.0019</c:v>
                  </c:pt>
                  <c:pt idx="4">
                    <c:v>0.0019</c:v>
                  </c:pt>
                  <c:pt idx="5">
                    <c:v>0.0063</c:v>
                  </c:pt>
                  <c:pt idx="6">
                    <c:v>0.003</c:v>
                  </c:pt>
                  <c:pt idx="7">
                    <c:v>0</c:v>
                  </c:pt>
                  <c:pt idx="8">
                    <c:v>0.0004</c:v>
                  </c:pt>
                  <c:pt idx="9">
                    <c:v>0.001</c:v>
                  </c:pt>
                  <c:pt idx="10">
                    <c:v>0.0005</c:v>
                  </c:pt>
                  <c:pt idx="11">
                    <c:v>0.0001</c:v>
                  </c:pt>
                  <c:pt idx="12">
                    <c:v>0</c:v>
                  </c:pt>
                  <c:pt idx="13">
                    <c:v>0.003</c:v>
                  </c:pt>
                  <c:pt idx="14">
                    <c:v>0.0001</c:v>
                  </c:pt>
                  <c:pt idx="15">
                    <c:v>0.0003</c:v>
                  </c:pt>
                  <c:pt idx="16">
                    <c:v>0.0001</c:v>
                  </c:pt>
                  <c:pt idx="17">
                    <c:v>0.0003</c:v>
                  </c:pt>
                  <c:pt idx="18">
                    <c:v>0.0004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0.0023</c:v>
                  </c:pt>
                  <c:pt idx="3">
                    <c:v>0.0019</c:v>
                  </c:pt>
                  <c:pt idx="4">
                    <c:v>0.0019</c:v>
                  </c:pt>
                  <c:pt idx="5">
                    <c:v>0.0063</c:v>
                  </c:pt>
                  <c:pt idx="6">
                    <c:v>0.003</c:v>
                  </c:pt>
                  <c:pt idx="7">
                    <c:v>0</c:v>
                  </c:pt>
                  <c:pt idx="8">
                    <c:v>0.0004</c:v>
                  </c:pt>
                  <c:pt idx="9">
                    <c:v>0.001</c:v>
                  </c:pt>
                  <c:pt idx="10">
                    <c:v>0.0005</c:v>
                  </c:pt>
                  <c:pt idx="11">
                    <c:v>0.0001</c:v>
                  </c:pt>
                  <c:pt idx="12">
                    <c:v>0</c:v>
                  </c:pt>
                  <c:pt idx="13">
                    <c:v>0.003</c:v>
                  </c:pt>
                  <c:pt idx="14">
                    <c:v>0.0001</c:v>
                  </c:pt>
                  <c:pt idx="15">
                    <c:v>0.0003</c:v>
                  </c:pt>
                  <c:pt idx="16">
                    <c:v>0.0001</c:v>
                  </c:pt>
                  <c:pt idx="17">
                    <c:v>0.0003</c:v>
                  </c:pt>
                  <c:pt idx="18">
                    <c:v>0.0004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0.0023</c:v>
                  </c:pt>
                  <c:pt idx="3">
                    <c:v>0.0019</c:v>
                  </c:pt>
                  <c:pt idx="4">
                    <c:v>0.0019</c:v>
                  </c:pt>
                  <c:pt idx="5">
                    <c:v>0.0063</c:v>
                  </c:pt>
                  <c:pt idx="6">
                    <c:v>0.003</c:v>
                  </c:pt>
                  <c:pt idx="7">
                    <c:v>0</c:v>
                  </c:pt>
                  <c:pt idx="8">
                    <c:v>0.0004</c:v>
                  </c:pt>
                  <c:pt idx="9">
                    <c:v>0.001</c:v>
                  </c:pt>
                  <c:pt idx="10">
                    <c:v>0.0005</c:v>
                  </c:pt>
                  <c:pt idx="11">
                    <c:v>0.0001</c:v>
                  </c:pt>
                  <c:pt idx="12">
                    <c:v>0</c:v>
                  </c:pt>
                  <c:pt idx="13">
                    <c:v>0.003</c:v>
                  </c:pt>
                  <c:pt idx="14">
                    <c:v>0.0001</c:v>
                  </c:pt>
                  <c:pt idx="15">
                    <c:v>0.0003</c:v>
                  </c:pt>
                  <c:pt idx="16">
                    <c:v>0.0001</c:v>
                  </c:pt>
                  <c:pt idx="17">
                    <c:v>0.0003</c:v>
                  </c:pt>
                  <c:pt idx="18">
                    <c:v>0.0004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0.0023</c:v>
                  </c:pt>
                  <c:pt idx="3">
                    <c:v>0.0019</c:v>
                  </c:pt>
                  <c:pt idx="4">
                    <c:v>0.0019</c:v>
                  </c:pt>
                  <c:pt idx="5">
                    <c:v>0.0063</c:v>
                  </c:pt>
                  <c:pt idx="6">
                    <c:v>0.003</c:v>
                  </c:pt>
                  <c:pt idx="7">
                    <c:v>0</c:v>
                  </c:pt>
                  <c:pt idx="8">
                    <c:v>0.0004</c:v>
                  </c:pt>
                  <c:pt idx="9">
                    <c:v>0.001</c:v>
                  </c:pt>
                  <c:pt idx="10">
                    <c:v>0.0005</c:v>
                  </c:pt>
                  <c:pt idx="11">
                    <c:v>0.0001</c:v>
                  </c:pt>
                  <c:pt idx="12">
                    <c:v>0</c:v>
                  </c:pt>
                  <c:pt idx="13">
                    <c:v>0.003</c:v>
                  </c:pt>
                  <c:pt idx="14">
                    <c:v>0.0001</c:v>
                  </c:pt>
                  <c:pt idx="15">
                    <c:v>0.0003</c:v>
                  </c:pt>
                  <c:pt idx="16">
                    <c:v>0.0001</c:v>
                  </c:pt>
                  <c:pt idx="17">
                    <c:v>0.0003</c:v>
                  </c:pt>
                  <c:pt idx="18">
                    <c:v>0.0004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0.0023</c:v>
                  </c:pt>
                  <c:pt idx="3">
                    <c:v>0.0019</c:v>
                  </c:pt>
                  <c:pt idx="4">
                    <c:v>0.0019</c:v>
                  </c:pt>
                  <c:pt idx="5">
                    <c:v>0.0063</c:v>
                  </c:pt>
                  <c:pt idx="6">
                    <c:v>0.003</c:v>
                  </c:pt>
                  <c:pt idx="7">
                    <c:v>0</c:v>
                  </c:pt>
                  <c:pt idx="8">
                    <c:v>0.0004</c:v>
                  </c:pt>
                  <c:pt idx="9">
                    <c:v>0.001</c:v>
                  </c:pt>
                  <c:pt idx="10">
                    <c:v>0.0005</c:v>
                  </c:pt>
                  <c:pt idx="11">
                    <c:v>0.0001</c:v>
                  </c:pt>
                  <c:pt idx="12">
                    <c:v>0</c:v>
                  </c:pt>
                  <c:pt idx="13">
                    <c:v>0.003</c:v>
                  </c:pt>
                  <c:pt idx="14">
                    <c:v>0.0001</c:v>
                  </c:pt>
                  <c:pt idx="15">
                    <c:v>0.0003</c:v>
                  </c:pt>
                  <c:pt idx="16">
                    <c:v>0.0001</c:v>
                  </c:pt>
                  <c:pt idx="17">
                    <c:v>0.0003</c:v>
                  </c:pt>
                  <c:pt idx="18">
                    <c:v>0.0004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0.0023</c:v>
                  </c:pt>
                  <c:pt idx="3">
                    <c:v>0.0019</c:v>
                  </c:pt>
                  <c:pt idx="4">
                    <c:v>0.0019</c:v>
                  </c:pt>
                  <c:pt idx="5">
                    <c:v>0.0063</c:v>
                  </c:pt>
                  <c:pt idx="6">
                    <c:v>0.003</c:v>
                  </c:pt>
                  <c:pt idx="7">
                    <c:v>0</c:v>
                  </c:pt>
                  <c:pt idx="8">
                    <c:v>0.0004</c:v>
                  </c:pt>
                  <c:pt idx="9">
                    <c:v>0.001</c:v>
                  </c:pt>
                  <c:pt idx="10">
                    <c:v>0.0005</c:v>
                  </c:pt>
                  <c:pt idx="11">
                    <c:v>0.0001</c:v>
                  </c:pt>
                  <c:pt idx="12">
                    <c:v>0</c:v>
                  </c:pt>
                  <c:pt idx="13">
                    <c:v>0.003</c:v>
                  </c:pt>
                  <c:pt idx="14">
                    <c:v>0.0001</c:v>
                  </c:pt>
                  <c:pt idx="15">
                    <c:v>0.0003</c:v>
                  </c:pt>
                  <c:pt idx="16">
                    <c:v>0.0001</c:v>
                  </c:pt>
                  <c:pt idx="17">
                    <c:v>0.0003</c:v>
                  </c:pt>
                  <c:pt idx="18">
                    <c:v>0.0004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0.0023</c:v>
                  </c:pt>
                  <c:pt idx="3">
                    <c:v>0.0019</c:v>
                  </c:pt>
                  <c:pt idx="4">
                    <c:v>0.0019</c:v>
                  </c:pt>
                  <c:pt idx="5">
                    <c:v>0.0063</c:v>
                  </c:pt>
                  <c:pt idx="6">
                    <c:v>0.003</c:v>
                  </c:pt>
                  <c:pt idx="7">
                    <c:v>0</c:v>
                  </c:pt>
                  <c:pt idx="8">
                    <c:v>0.0004</c:v>
                  </c:pt>
                  <c:pt idx="9">
                    <c:v>0.001</c:v>
                  </c:pt>
                  <c:pt idx="10">
                    <c:v>0.0005</c:v>
                  </c:pt>
                  <c:pt idx="11">
                    <c:v>0.0001</c:v>
                  </c:pt>
                  <c:pt idx="12">
                    <c:v>0</c:v>
                  </c:pt>
                  <c:pt idx="13">
                    <c:v>0.003</c:v>
                  </c:pt>
                  <c:pt idx="14">
                    <c:v>0.0001</c:v>
                  </c:pt>
                  <c:pt idx="15">
                    <c:v>0.0003</c:v>
                  </c:pt>
                  <c:pt idx="16">
                    <c:v>0.0001</c:v>
                  </c:pt>
                  <c:pt idx="17">
                    <c:v>0.0003</c:v>
                  </c:pt>
                  <c:pt idx="18">
                    <c:v>0.0004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25910727"/>
        <c:axId val="31869952"/>
      </c:scatterChart>
      <c:valAx>
        <c:axId val="25910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69952"/>
        <c:crosses val="autoZero"/>
        <c:crossBetween val="midCat"/>
        <c:dispUnits/>
      </c:valAx>
      <c:valAx>
        <c:axId val="31869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1072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1"/>
          <c:y val="0.9305"/>
          <c:w val="0.631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0</xdr:rowOff>
    </xdr:from>
    <xdr:to>
      <xdr:col>18</xdr:col>
      <xdr:colOff>485775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81525" y="0"/>
        <a:ext cx="73437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263" TargetMode="External" /><Relationship Id="rId2" Type="http://schemas.openxmlformats.org/officeDocument/2006/relationships/hyperlink" Target="http://www.konkoly.hu/cgi-bin/IBVS?5263" TargetMode="External" /><Relationship Id="rId3" Type="http://schemas.openxmlformats.org/officeDocument/2006/relationships/hyperlink" Target="http://www.bav-astro.de/sfs/BAVM_link.php?BAVMnr=152" TargetMode="External" /><Relationship Id="rId4" Type="http://schemas.openxmlformats.org/officeDocument/2006/relationships/hyperlink" Target="http://www.konkoly.hu/cgi-bin/IBVS?5287" TargetMode="External" /><Relationship Id="rId5" Type="http://schemas.openxmlformats.org/officeDocument/2006/relationships/hyperlink" Target="http://www.bav-astro.de/sfs/BAVM_link.php?BAVMnr=152" TargetMode="External" /><Relationship Id="rId6" Type="http://schemas.openxmlformats.org/officeDocument/2006/relationships/hyperlink" Target="http://www.bav-astro.de/sfs/BAVM_link.php?BAVMnr=152" TargetMode="External" /><Relationship Id="rId7" Type="http://schemas.openxmlformats.org/officeDocument/2006/relationships/hyperlink" Target="http://www.konkoly.hu/cgi-bin/IBVS?5690" TargetMode="External" /><Relationship Id="rId8" Type="http://schemas.openxmlformats.org/officeDocument/2006/relationships/hyperlink" Target="http://www.konkoly.hu/cgi-bin/IBVS?5690" TargetMode="External" /><Relationship Id="rId9" Type="http://schemas.openxmlformats.org/officeDocument/2006/relationships/hyperlink" Target="http://www.konkoly.hu/cgi-bin/IBVS?5690" TargetMode="External" /><Relationship Id="rId10" Type="http://schemas.openxmlformats.org/officeDocument/2006/relationships/hyperlink" Target="http://www.konkoly.hu/cgi-bin/IBVS?5677" TargetMode="External" /><Relationship Id="rId11" Type="http://schemas.openxmlformats.org/officeDocument/2006/relationships/hyperlink" Target="http://www.bav-astro.de/sfs/BAVM_link.php?BAVMnr=212" TargetMode="External" /><Relationship Id="rId12" Type="http://schemas.openxmlformats.org/officeDocument/2006/relationships/hyperlink" Target="http://www.konkoly.hu/cgi-bin/IBVS?5920" TargetMode="External" /><Relationship Id="rId13" Type="http://schemas.openxmlformats.org/officeDocument/2006/relationships/hyperlink" Target="http://www.konkoly.hu/cgi-bin/IBVS?5920" TargetMode="External" /><Relationship Id="rId14" Type="http://schemas.openxmlformats.org/officeDocument/2006/relationships/hyperlink" Target="http://www.konkoly.hu/cgi-bin/IBVS?6011" TargetMode="External" /><Relationship Id="rId15" Type="http://schemas.openxmlformats.org/officeDocument/2006/relationships/hyperlink" Target="http://var.astro.cz/oejv/issues/oejv016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6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37</v>
      </c>
    </row>
    <row r="2" spans="1:2" ht="12.75">
      <c r="A2" t="s">
        <v>24</v>
      </c>
      <c r="B2" s="10" t="s">
        <v>35</v>
      </c>
    </row>
    <row r="4" spans="1:4" ht="14.25" thickBot="1" thickTop="1">
      <c r="A4" s="7" t="s">
        <v>0</v>
      </c>
      <c r="C4" s="3">
        <v>33513.5649</v>
      </c>
      <c r="D4" s="4">
        <v>0.29880135</v>
      </c>
    </row>
    <row r="5" spans="1:4" ht="13.5" thickTop="1">
      <c r="A5" s="11" t="s">
        <v>38</v>
      </c>
      <c r="B5" s="12"/>
      <c r="C5" s="13">
        <v>-9.5</v>
      </c>
      <c r="D5" s="12" t="s">
        <v>39</v>
      </c>
    </row>
    <row r="6" ht="12.75">
      <c r="A6" s="7" t="s">
        <v>1</v>
      </c>
    </row>
    <row r="7" spans="1:3" ht="12.75">
      <c r="A7" t="s">
        <v>2</v>
      </c>
      <c r="C7">
        <f>+C4</f>
        <v>33513.5649</v>
      </c>
    </row>
    <row r="8" spans="1:3" ht="12.75">
      <c r="A8" t="s">
        <v>3</v>
      </c>
      <c r="C8">
        <f>+D4</f>
        <v>0.29880135</v>
      </c>
    </row>
    <row r="9" spans="1:4" ht="12.75">
      <c r="A9" s="26" t="s">
        <v>44</v>
      </c>
      <c r="B9" s="27">
        <v>23</v>
      </c>
      <c r="C9" s="15" t="str">
        <f>"F"&amp;B9</f>
        <v>F23</v>
      </c>
      <c r="D9" s="16" t="str">
        <f>"G"&amp;B9</f>
        <v>G23</v>
      </c>
    </row>
    <row r="10" spans="1:5" ht="13.5" thickBot="1">
      <c r="A10" s="12"/>
      <c r="B10" s="12"/>
      <c r="C10" s="6" t="s">
        <v>20</v>
      </c>
      <c r="D10" s="6" t="s">
        <v>21</v>
      </c>
      <c r="E10" s="12"/>
    </row>
    <row r="11" spans="1:5" ht="12.75">
      <c r="A11" s="12" t="s">
        <v>16</v>
      </c>
      <c r="B11" s="12"/>
      <c r="C11" s="14">
        <f ca="1">INTERCEPT(INDIRECT($D$9):G992,INDIRECT($C$9):F992)</f>
        <v>0.06228139120447178</v>
      </c>
      <c r="D11" s="5"/>
      <c r="E11" s="12"/>
    </row>
    <row r="12" spans="1:5" ht="12.75">
      <c r="A12" s="12" t="s">
        <v>17</v>
      </c>
      <c r="B12" s="12"/>
      <c r="C12" s="14">
        <f ca="1">SLOPE(INDIRECT($D$9):G992,INDIRECT($C$9):F992)</f>
        <v>-4.763724870971706E-07</v>
      </c>
      <c r="D12" s="5"/>
      <c r="E12" s="12"/>
    </row>
    <row r="13" spans="1:3" ht="12.75">
      <c r="A13" s="12" t="s">
        <v>19</v>
      </c>
      <c r="B13" s="12"/>
      <c r="C13" s="5" t="s">
        <v>14</v>
      </c>
    </row>
    <row r="14" spans="1:3" ht="12.75">
      <c r="A14" s="12"/>
      <c r="B14" s="12"/>
      <c r="C14" s="12"/>
    </row>
    <row r="15" spans="1:6" ht="12.75">
      <c r="A15" s="17" t="s">
        <v>18</v>
      </c>
      <c r="B15" s="12"/>
      <c r="C15" s="18">
        <f>(C7+C11)+(C8+C12)*INT(MAX(F21:F3533))</f>
        <v>57258.43620594877</v>
      </c>
      <c r="E15" s="19" t="s">
        <v>47</v>
      </c>
      <c r="F15" s="13">
        <v>1</v>
      </c>
    </row>
    <row r="16" spans="1:6" ht="12.75">
      <c r="A16" s="21" t="s">
        <v>4</v>
      </c>
      <c r="B16" s="12"/>
      <c r="C16" s="22">
        <f>+C8+C12</f>
        <v>0.2988008736275129</v>
      </c>
      <c r="E16" s="19" t="s">
        <v>40</v>
      </c>
      <c r="F16" s="20">
        <f ca="1">NOW()+15018.5+$C$5/24</f>
        <v>59902.68547858796</v>
      </c>
    </row>
    <row r="17" spans="1:6" ht="13.5" thickBot="1">
      <c r="A17" s="19" t="s">
        <v>42</v>
      </c>
      <c r="B17" s="12"/>
      <c r="C17" s="12">
        <f>COUNT(C21:C2191)</f>
        <v>20</v>
      </c>
      <c r="E17" s="19" t="s">
        <v>48</v>
      </c>
      <c r="F17" s="20">
        <f>ROUND(2*(F16-$C$7)/$C$8,0)/2+F15</f>
        <v>88317.5</v>
      </c>
    </row>
    <row r="18" spans="1:6" ht="14.25" thickBot="1" thickTop="1">
      <c r="A18" s="21" t="s">
        <v>5</v>
      </c>
      <c r="B18" s="12"/>
      <c r="C18" s="24">
        <f>+C15</f>
        <v>57258.43620594877</v>
      </c>
      <c r="D18" s="25">
        <f>+C16</f>
        <v>0.2988008736275129</v>
      </c>
      <c r="E18" s="19" t="s">
        <v>41</v>
      </c>
      <c r="F18" s="16">
        <f>ROUND(2*(F16-$C$15)/$C$16,0)/2+F15</f>
        <v>8850.5</v>
      </c>
    </row>
    <row r="19" spans="5:6" ht="13.5" thickTop="1">
      <c r="E19" s="19" t="s">
        <v>43</v>
      </c>
      <c r="F19" s="23">
        <f>+$C$15+$C$16*F18-15018.5-$C$5/24</f>
        <v>44884.8691713224</v>
      </c>
    </row>
    <row r="20" spans="1:21" ht="13.5" thickBot="1">
      <c r="A20" s="6" t="s">
        <v>6</v>
      </c>
      <c r="B20" s="6" t="s">
        <v>7</v>
      </c>
      <c r="C20" s="6" t="s">
        <v>8</v>
      </c>
      <c r="D20" s="6" t="s">
        <v>13</v>
      </c>
      <c r="E20" s="6" t="s">
        <v>9</v>
      </c>
      <c r="F20" s="6" t="s">
        <v>10</v>
      </c>
      <c r="G20" s="6" t="s">
        <v>11</v>
      </c>
      <c r="H20" s="9" t="s">
        <v>61</v>
      </c>
      <c r="I20" s="9" t="s">
        <v>64</v>
      </c>
      <c r="J20" s="9" t="s">
        <v>58</v>
      </c>
      <c r="K20" s="9" t="s">
        <v>56</v>
      </c>
      <c r="L20" s="9" t="s">
        <v>25</v>
      </c>
      <c r="M20" s="9" t="s">
        <v>26</v>
      </c>
      <c r="N20" s="9" t="s">
        <v>27</v>
      </c>
      <c r="O20" s="9" t="s">
        <v>23</v>
      </c>
      <c r="P20" s="8" t="s">
        <v>22</v>
      </c>
      <c r="Q20" s="6" t="s">
        <v>15</v>
      </c>
      <c r="U20" s="52" t="s">
        <v>129</v>
      </c>
    </row>
    <row r="21" spans="1:17" ht="12.75">
      <c r="A21" t="s">
        <v>12</v>
      </c>
      <c r="C21" s="28">
        <v>33513.5649</v>
      </c>
      <c r="D21" s="28" t="s">
        <v>14</v>
      </c>
      <c r="E21">
        <f aca="true" t="shared" si="0" ref="E21:E39">+(C21-C$7)/C$8</f>
        <v>0</v>
      </c>
      <c r="F21">
        <f aca="true" t="shared" si="1" ref="F21:F40">ROUND(2*E21,0)/2</f>
        <v>0</v>
      </c>
      <c r="G21">
        <f>+C21-(C$7+F21*C$8)</f>
        <v>0</v>
      </c>
      <c r="J21">
        <f>+G21</f>
        <v>0</v>
      </c>
      <c r="O21">
        <f aca="true" t="shared" si="2" ref="O21:O39">+C$11+C$12*$F21</f>
        <v>0.06228139120447178</v>
      </c>
      <c r="Q21" s="2">
        <f aca="true" t="shared" si="3" ref="Q21:Q39">+C21-15018.5</f>
        <v>18495.064899999998</v>
      </c>
    </row>
    <row r="22" spans="1:30" ht="12.75">
      <c r="A22" t="s">
        <v>29</v>
      </c>
      <c r="C22" s="29">
        <v>43398.357</v>
      </c>
      <c r="D22" s="28"/>
      <c r="E22">
        <f t="shared" si="0"/>
        <v>33081.484069600105</v>
      </c>
      <c r="F22">
        <f t="shared" si="1"/>
        <v>33081.5</v>
      </c>
      <c r="O22">
        <f t="shared" si="2"/>
        <v>0.04652227477256673</v>
      </c>
      <c r="Q22" s="2">
        <f t="shared" si="3"/>
        <v>28379.857000000004</v>
      </c>
      <c r="U22">
        <f>+C22-(C$7+F22*C$8)</f>
        <v>-0.00476002499635797</v>
      </c>
      <c r="AA22">
        <v>6</v>
      </c>
      <c r="AB22" t="s">
        <v>28</v>
      </c>
      <c r="AD22" t="s">
        <v>30</v>
      </c>
    </row>
    <row r="23" spans="1:17" ht="12.75">
      <c r="A23" s="30" t="s">
        <v>31</v>
      </c>
      <c r="B23" s="30" t="s">
        <v>32</v>
      </c>
      <c r="C23" s="31">
        <v>51435.4035</v>
      </c>
      <c r="D23" s="31">
        <v>0.0023</v>
      </c>
      <c r="E23">
        <f t="shared" si="0"/>
        <v>59979.108528124125</v>
      </c>
      <c r="F23">
        <f t="shared" si="1"/>
        <v>59979</v>
      </c>
      <c r="G23">
        <f aca="true" t="shared" si="4" ref="G23:G39">+C23-(C$7+F23*C$8)</f>
        <v>0.032428350001282524</v>
      </c>
      <c r="K23">
        <f aca="true" t="shared" si="5" ref="K23:K39">+G23</f>
        <v>0.032428350001282524</v>
      </c>
      <c r="O23">
        <f t="shared" si="2"/>
        <v>0.033709045800870585</v>
      </c>
      <c r="Q23" s="2">
        <f t="shared" si="3"/>
        <v>36416.9035</v>
      </c>
    </row>
    <row r="24" spans="1:17" ht="12.75">
      <c r="A24" s="30" t="s">
        <v>31</v>
      </c>
      <c r="B24" s="30" t="s">
        <v>33</v>
      </c>
      <c r="C24" s="31">
        <v>51435.5538</v>
      </c>
      <c r="D24" s="31">
        <v>0.0019</v>
      </c>
      <c r="E24">
        <f t="shared" si="0"/>
        <v>59979.611537899684</v>
      </c>
      <c r="F24">
        <f t="shared" si="1"/>
        <v>59979.5</v>
      </c>
      <c r="G24">
        <f t="shared" si="4"/>
        <v>0.03332767500251066</v>
      </c>
      <c r="K24">
        <f t="shared" si="5"/>
        <v>0.03332767500251066</v>
      </c>
      <c r="O24">
        <f t="shared" si="2"/>
        <v>0.03370880761462704</v>
      </c>
      <c r="Q24" s="2">
        <f t="shared" si="3"/>
        <v>36417.0538</v>
      </c>
    </row>
    <row r="25" spans="1:17" ht="12.75">
      <c r="A25" s="32" t="s">
        <v>45</v>
      </c>
      <c r="B25" s="33" t="s">
        <v>32</v>
      </c>
      <c r="C25" s="32">
        <v>51786.4931</v>
      </c>
      <c r="D25" s="32">
        <v>0.0019</v>
      </c>
      <c r="E25">
        <f t="shared" si="0"/>
        <v>61154.101880731134</v>
      </c>
      <c r="F25">
        <f t="shared" si="1"/>
        <v>61154</v>
      </c>
      <c r="G25">
        <f t="shared" si="4"/>
        <v>0.03044209999643499</v>
      </c>
      <c r="J25">
        <f>+G25</f>
        <v>0.03044209999643499</v>
      </c>
      <c r="O25">
        <f t="shared" si="2"/>
        <v>0.03314930812853141</v>
      </c>
      <c r="Q25" s="2">
        <f t="shared" si="3"/>
        <v>36767.9931</v>
      </c>
    </row>
    <row r="26" spans="1:17" ht="12.75">
      <c r="A26" s="30" t="s">
        <v>34</v>
      </c>
      <c r="B26" s="30" t="s">
        <v>32</v>
      </c>
      <c r="C26" s="31">
        <v>51841.4765</v>
      </c>
      <c r="D26" s="31">
        <v>0.0063</v>
      </c>
      <c r="E26">
        <f t="shared" si="0"/>
        <v>61338.11510557097</v>
      </c>
      <c r="F26">
        <f t="shared" si="1"/>
        <v>61338</v>
      </c>
      <c r="G26">
        <f t="shared" si="4"/>
        <v>0.03439369999978226</v>
      </c>
      <c r="K26">
        <f t="shared" si="5"/>
        <v>0.03439369999978226</v>
      </c>
      <c r="O26">
        <f t="shared" si="2"/>
        <v>0.03306165559090553</v>
      </c>
      <c r="Q26" s="2">
        <f t="shared" si="3"/>
        <v>36822.9765</v>
      </c>
    </row>
    <row r="27" spans="1:17" ht="12.75">
      <c r="A27" s="32" t="s">
        <v>45</v>
      </c>
      <c r="B27" s="33" t="s">
        <v>32</v>
      </c>
      <c r="C27" s="32">
        <v>52123.391</v>
      </c>
      <c r="D27" s="32">
        <v>0.003</v>
      </c>
      <c r="E27">
        <f t="shared" si="0"/>
        <v>62281.59979866224</v>
      </c>
      <c r="F27">
        <f t="shared" si="1"/>
        <v>62281.5</v>
      </c>
      <c r="G27">
        <f t="shared" si="4"/>
        <v>0.029819975003192667</v>
      </c>
      <c r="J27">
        <f>+G27</f>
        <v>0.029819975003192667</v>
      </c>
      <c r="O27">
        <f t="shared" si="2"/>
        <v>0.03261219814932935</v>
      </c>
      <c r="Q27" s="2">
        <f t="shared" si="3"/>
        <v>37104.891</v>
      </c>
    </row>
    <row r="28" spans="1:17" ht="12.75">
      <c r="A28" s="35" t="s">
        <v>45</v>
      </c>
      <c r="B28" s="36" t="s">
        <v>32</v>
      </c>
      <c r="C28" s="35">
        <v>52123.5425</v>
      </c>
      <c r="D28" s="35" t="s">
        <v>49</v>
      </c>
      <c r="E28">
        <f t="shared" si="0"/>
        <v>62282.106824483904</v>
      </c>
      <c r="F28">
        <f t="shared" si="1"/>
        <v>62282</v>
      </c>
      <c r="G28">
        <f t="shared" si="4"/>
        <v>0.03191930000321008</v>
      </c>
      <c r="J28">
        <f>+G28</f>
        <v>0.03191930000321008</v>
      </c>
      <c r="O28">
        <f t="shared" si="2"/>
        <v>0.0326119599630858</v>
      </c>
      <c r="Q28" s="2">
        <f t="shared" si="3"/>
        <v>37105.0425</v>
      </c>
    </row>
    <row r="29" spans="1:17" ht="12.75">
      <c r="A29" s="35" t="s">
        <v>50</v>
      </c>
      <c r="B29" s="36" t="s">
        <v>32</v>
      </c>
      <c r="C29" s="35">
        <v>53348.6273</v>
      </c>
      <c r="D29" s="35">
        <v>0.0004</v>
      </c>
      <c r="E29">
        <f t="shared" si="0"/>
        <v>66382.10436465565</v>
      </c>
      <c r="F29">
        <f t="shared" si="1"/>
        <v>66382</v>
      </c>
      <c r="G29">
        <f t="shared" si="4"/>
        <v>0.03118430000176886</v>
      </c>
      <c r="K29">
        <f t="shared" si="5"/>
        <v>0.03118430000176886</v>
      </c>
      <c r="O29">
        <f t="shared" si="2"/>
        <v>0.030658832765987402</v>
      </c>
      <c r="Q29" s="2">
        <f t="shared" si="3"/>
        <v>38330.1273</v>
      </c>
    </row>
    <row r="30" spans="1:17" ht="12.75">
      <c r="A30" s="35" t="s">
        <v>50</v>
      </c>
      <c r="B30" s="36" t="s">
        <v>32</v>
      </c>
      <c r="C30" s="35">
        <v>53383.5881</v>
      </c>
      <c r="D30" s="35">
        <v>0.001</v>
      </c>
      <c r="E30">
        <f t="shared" si="0"/>
        <v>66499.1078520897</v>
      </c>
      <c r="F30">
        <f t="shared" si="1"/>
        <v>66499</v>
      </c>
      <c r="G30">
        <f t="shared" si="4"/>
        <v>0.03222635000565788</v>
      </c>
      <c r="K30">
        <f t="shared" si="5"/>
        <v>0.03222635000565788</v>
      </c>
      <c r="O30">
        <f t="shared" si="2"/>
        <v>0.030603097184997027</v>
      </c>
      <c r="Q30" s="2">
        <f t="shared" si="3"/>
        <v>38365.0881</v>
      </c>
    </row>
    <row r="31" spans="1:17" ht="12.75">
      <c r="A31" s="35" t="s">
        <v>50</v>
      </c>
      <c r="B31" s="36" t="s">
        <v>33</v>
      </c>
      <c r="C31" s="35">
        <v>53384.6334</v>
      </c>
      <c r="D31" s="35">
        <v>0.0005</v>
      </c>
      <c r="E31">
        <f t="shared" si="0"/>
        <v>66502.60616292396</v>
      </c>
      <c r="F31">
        <f t="shared" si="1"/>
        <v>66502.5</v>
      </c>
      <c r="G31">
        <f t="shared" si="4"/>
        <v>0.03172162500413833</v>
      </c>
      <c r="K31">
        <f t="shared" si="5"/>
        <v>0.03172162500413833</v>
      </c>
      <c r="O31">
        <f t="shared" si="2"/>
        <v>0.03060142988129219</v>
      </c>
      <c r="Q31" s="2">
        <f t="shared" si="3"/>
        <v>38366.1334</v>
      </c>
    </row>
    <row r="32" spans="1:17" ht="12.75">
      <c r="A32" s="34" t="s">
        <v>36</v>
      </c>
      <c r="B32" s="33" t="s">
        <v>32</v>
      </c>
      <c r="C32" s="31">
        <v>53644.7399</v>
      </c>
      <c r="D32" s="31">
        <v>0.0001</v>
      </c>
      <c r="E32">
        <f t="shared" si="0"/>
        <v>67373.10591133541</v>
      </c>
      <c r="F32">
        <f t="shared" si="1"/>
        <v>67373</v>
      </c>
      <c r="G32">
        <f t="shared" si="4"/>
        <v>0.031646450006519444</v>
      </c>
      <c r="K32">
        <f t="shared" si="5"/>
        <v>0.031646450006519444</v>
      </c>
      <c r="O32">
        <f t="shared" si="2"/>
        <v>0.030186747631274102</v>
      </c>
      <c r="Q32" s="2">
        <f t="shared" si="3"/>
        <v>38626.2399</v>
      </c>
    </row>
    <row r="33" spans="1:17" ht="12.75">
      <c r="A33" s="51" t="s">
        <v>112</v>
      </c>
      <c r="B33" s="50" t="s">
        <v>32</v>
      </c>
      <c r="C33" s="51">
        <v>55049.4047</v>
      </c>
      <c r="D33" s="51" t="s">
        <v>64</v>
      </c>
      <c r="E33">
        <f t="shared" si="0"/>
        <v>72074.1047522041</v>
      </c>
      <c r="F33">
        <f t="shared" si="1"/>
        <v>72074</v>
      </c>
      <c r="G33">
        <f t="shared" si="4"/>
        <v>0.03130010000313632</v>
      </c>
      <c r="K33">
        <f t="shared" si="5"/>
        <v>0.03130010000313632</v>
      </c>
      <c r="O33">
        <f t="shared" si="2"/>
        <v>0.027947320569430306</v>
      </c>
      <c r="Q33" s="2">
        <f t="shared" si="3"/>
        <v>40030.9047</v>
      </c>
    </row>
    <row r="34" spans="1:17" ht="12.75">
      <c r="A34" s="35" t="s">
        <v>46</v>
      </c>
      <c r="B34" s="36" t="s">
        <v>33</v>
      </c>
      <c r="C34" s="35">
        <v>55121.564</v>
      </c>
      <c r="D34" s="35">
        <v>0.003</v>
      </c>
      <c r="E34">
        <f t="shared" si="0"/>
        <v>72315.60064905998</v>
      </c>
      <c r="F34">
        <f t="shared" si="1"/>
        <v>72315.5</v>
      </c>
      <c r="G34">
        <f t="shared" si="4"/>
        <v>0.03007407499535475</v>
      </c>
      <c r="K34">
        <f t="shared" si="5"/>
        <v>0.03007407499535475</v>
      </c>
      <c r="O34">
        <f t="shared" si="2"/>
        <v>0.027832276613796336</v>
      </c>
      <c r="Q34" s="2">
        <f t="shared" si="3"/>
        <v>40103.064</v>
      </c>
    </row>
    <row r="35" spans="1:17" ht="12.75">
      <c r="A35" s="35" t="s">
        <v>46</v>
      </c>
      <c r="B35" s="36" t="s">
        <v>32</v>
      </c>
      <c r="C35" s="35">
        <v>55121.7134</v>
      </c>
      <c r="D35" s="35">
        <v>0.0001</v>
      </c>
      <c r="E35">
        <f t="shared" si="0"/>
        <v>72316.10064680096</v>
      </c>
      <c r="F35">
        <f t="shared" si="1"/>
        <v>72316</v>
      </c>
      <c r="G35">
        <f t="shared" si="4"/>
        <v>0.030073399997490924</v>
      </c>
      <c r="K35">
        <f t="shared" si="5"/>
        <v>0.030073399997490924</v>
      </c>
      <c r="O35">
        <f t="shared" si="2"/>
        <v>0.027832038427552788</v>
      </c>
      <c r="Q35" s="2">
        <f t="shared" si="3"/>
        <v>40103.2134</v>
      </c>
    </row>
    <row r="36" spans="1:17" ht="12.75">
      <c r="A36" s="35" t="s">
        <v>51</v>
      </c>
      <c r="B36" s="36" t="s">
        <v>32</v>
      </c>
      <c r="C36" s="35">
        <v>55858.7034</v>
      </c>
      <c r="D36" s="35">
        <v>0.0003</v>
      </c>
      <c r="E36">
        <f t="shared" si="0"/>
        <v>74782.58883368499</v>
      </c>
      <c r="F36">
        <f t="shared" si="1"/>
        <v>74782.5</v>
      </c>
      <c r="G36">
        <f t="shared" si="4"/>
        <v>0.026543625004705973</v>
      </c>
      <c r="K36">
        <f t="shared" si="5"/>
        <v>0.026543625004705973</v>
      </c>
      <c r="O36">
        <f t="shared" si="2"/>
        <v>0.026657065688127618</v>
      </c>
      <c r="Q36" s="2">
        <f t="shared" si="3"/>
        <v>40840.2034</v>
      </c>
    </row>
    <row r="37" spans="1:17" ht="12.75">
      <c r="A37" s="53" t="s">
        <v>52</v>
      </c>
      <c r="B37" s="54" t="s">
        <v>32</v>
      </c>
      <c r="C37" s="55">
        <v>56046.50096</v>
      </c>
      <c r="D37" s="55">
        <v>0.0001</v>
      </c>
      <c r="E37">
        <f t="shared" si="0"/>
        <v>75411.09188429035</v>
      </c>
      <c r="F37">
        <f t="shared" si="1"/>
        <v>75411</v>
      </c>
      <c r="G37">
        <f t="shared" si="4"/>
        <v>0.02745514999696752</v>
      </c>
      <c r="K37">
        <f t="shared" si="5"/>
        <v>0.02745514999696752</v>
      </c>
      <c r="O37">
        <f t="shared" si="2"/>
        <v>0.026357665579987047</v>
      </c>
      <c r="Q37" s="2">
        <f t="shared" si="3"/>
        <v>41028.00096</v>
      </c>
    </row>
    <row r="38" spans="1:17" ht="12.75">
      <c r="A38" s="55" t="s">
        <v>53</v>
      </c>
      <c r="B38" s="54" t="s">
        <v>33</v>
      </c>
      <c r="C38" s="56">
        <v>56897.33381</v>
      </c>
      <c r="D38" s="55">
        <v>0.0003</v>
      </c>
      <c r="E38">
        <f t="shared" si="0"/>
        <v>78258.57851713186</v>
      </c>
      <c r="F38">
        <f t="shared" si="1"/>
        <v>78258.5</v>
      </c>
      <c r="G38">
        <f t="shared" si="4"/>
        <v>0.023461024997232016</v>
      </c>
      <c r="K38">
        <f t="shared" si="5"/>
        <v>0.023461024997232016</v>
      </c>
      <c r="O38">
        <f t="shared" si="2"/>
        <v>0.02500119492297785</v>
      </c>
      <c r="Q38" s="2">
        <f t="shared" si="3"/>
        <v>41878.83381</v>
      </c>
    </row>
    <row r="39" spans="1:17" ht="12.75">
      <c r="A39" s="55" t="s">
        <v>53</v>
      </c>
      <c r="B39" s="54" t="s">
        <v>32</v>
      </c>
      <c r="C39" s="56">
        <v>56897.48367</v>
      </c>
      <c r="D39" s="55">
        <v>0.0004</v>
      </c>
      <c r="E39">
        <f t="shared" si="0"/>
        <v>78259.0800543572</v>
      </c>
      <c r="F39">
        <f t="shared" si="1"/>
        <v>78259</v>
      </c>
      <c r="G39">
        <f t="shared" si="4"/>
        <v>0.02392035000229953</v>
      </c>
      <c r="K39">
        <f t="shared" si="5"/>
        <v>0.02392035000229953</v>
      </c>
      <c r="O39">
        <f t="shared" si="2"/>
        <v>0.025000956736734303</v>
      </c>
      <c r="Q39" s="2">
        <f t="shared" si="3"/>
        <v>41878.98367</v>
      </c>
    </row>
    <row r="40" spans="1:17" ht="12.75">
      <c r="A40" s="57" t="s">
        <v>130</v>
      </c>
      <c r="B40" s="58" t="s">
        <v>32</v>
      </c>
      <c r="C40" s="59">
        <v>57258.4318</v>
      </c>
      <c r="D40" s="59" t="s">
        <v>131</v>
      </c>
      <c r="E40">
        <f>+(C40-C$7)/C$8</f>
        <v>79467.06699952995</v>
      </c>
      <c r="F40">
        <f t="shared" si="1"/>
        <v>79467</v>
      </c>
      <c r="G40">
        <f>+C40-(C$7+F40*C$8)</f>
        <v>0.020019550000142772</v>
      </c>
      <c r="K40">
        <f>+G40</f>
        <v>0.020019550000142772</v>
      </c>
      <c r="O40">
        <f>+C$11+C$12*$F40</f>
        <v>0.02442549877232092</v>
      </c>
      <c r="Q40" s="2">
        <f>+C40-15018.5</f>
        <v>42239.9318</v>
      </c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0"/>
  <sheetViews>
    <sheetView zoomScalePageLayoutView="0" workbookViewId="0" topLeftCell="A2">
      <selection activeCell="A25" sqref="A25:D25"/>
    </sheetView>
  </sheetViews>
  <sheetFormatPr defaultColWidth="9.140625" defaultRowHeight="12.75"/>
  <cols>
    <col min="1" max="1" width="19.7109375" style="28" customWidth="1"/>
    <col min="2" max="2" width="4.421875" style="12" customWidth="1"/>
    <col min="3" max="3" width="12.7109375" style="28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28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37" t="s">
        <v>54</v>
      </c>
      <c r="I1" s="38" t="s">
        <v>55</v>
      </c>
      <c r="J1" s="39" t="s">
        <v>56</v>
      </c>
    </row>
    <row r="2" spans="9:10" ht="12.75">
      <c r="I2" s="40" t="s">
        <v>57</v>
      </c>
      <c r="J2" s="41" t="s">
        <v>58</v>
      </c>
    </row>
    <row r="3" spans="1:10" ht="12.75">
      <c r="A3" s="42" t="s">
        <v>59</v>
      </c>
      <c r="I3" s="40" t="s">
        <v>60</v>
      </c>
      <c r="J3" s="41" t="s">
        <v>61</v>
      </c>
    </row>
    <row r="4" spans="9:10" ht="12.75">
      <c r="I4" s="40" t="s">
        <v>62</v>
      </c>
      <c r="J4" s="41" t="s">
        <v>61</v>
      </c>
    </row>
    <row r="5" spans="9:10" ht="13.5" thickBot="1">
      <c r="I5" s="43" t="s">
        <v>63</v>
      </c>
      <c r="J5" s="44" t="s">
        <v>64</v>
      </c>
    </row>
    <row r="10" ht="13.5" thickBot="1"/>
    <row r="11" spans="1:16" ht="12.75" customHeight="1" thickBot="1">
      <c r="A11" s="28" t="str">
        <f aca="true" t="shared" si="0" ref="A11:A25">P11</f>
        <v>IBVS 5263 </v>
      </c>
      <c r="B11" s="5" t="str">
        <f aca="true" t="shared" si="1" ref="B11:B25">IF(H11=INT(H11),"I","II")</f>
        <v>I</v>
      </c>
      <c r="C11" s="28">
        <f aca="true" t="shared" si="2" ref="C11:C25">1*G11</f>
        <v>51435.4035</v>
      </c>
      <c r="D11" s="12" t="str">
        <f aca="true" t="shared" si="3" ref="D11:D25">VLOOKUP(F11,I$1:J$5,2,FALSE)</f>
        <v>vis</v>
      </c>
      <c r="E11" s="45">
        <f>VLOOKUP(C11,A!C$21:E$973,3,FALSE)</f>
        <v>59979.108528124125</v>
      </c>
      <c r="F11" s="5" t="s">
        <v>63</v>
      </c>
      <c r="G11" s="12" t="str">
        <f aca="true" t="shared" si="4" ref="G11:G25">MID(I11,3,LEN(I11)-3)</f>
        <v>51435.4035</v>
      </c>
      <c r="H11" s="28">
        <f aca="true" t="shared" si="5" ref="H11:H25">1*K11</f>
        <v>59979</v>
      </c>
      <c r="I11" s="46" t="s">
        <v>65</v>
      </c>
      <c r="J11" s="47" t="s">
        <v>66</v>
      </c>
      <c r="K11" s="46">
        <v>59979</v>
      </c>
      <c r="L11" s="46" t="s">
        <v>67</v>
      </c>
      <c r="M11" s="47" t="s">
        <v>68</v>
      </c>
      <c r="N11" s="47" t="s">
        <v>69</v>
      </c>
      <c r="O11" s="48" t="s">
        <v>70</v>
      </c>
      <c r="P11" s="49" t="s">
        <v>71</v>
      </c>
    </row>
    <row r="12" spans="1:16" ht="12.75" customHeight="1" thickBot="1">
      <c r="A12" s="28" t="str">
        <f t="shared" si="0"/>
        <v>IBVS 5263 </v>
      </c>
      <c r="B12" s="5" t="str">
        <f t="shared" si="1"/>
        <v>II</v>
      </c>
      <c r="C12" s="28">
        <f t="shared" si="2"/>
        <v>51435.5538</v>
      </c>
      <c r="D12" s="12" t="str">
        <f t="shared" si="3"/>
        <v>vis</v>
      </c>
      <c r="E12" s="45">
        <f>VLOOKUP(C12,A!C$21:E$973,3,FALSE)</f>
        <v>59979.611537899684</v>
      </c>
      <c r="F12" s="5" t="s">
        <v>63</v>
      </c>
      <c r="G12" s="12" t="str">
        <f t="shared" si="4"/>
        <v>51435.5538</v>
      </c>
      <c r="H12" s="28">
        <f t="shared" si="5"/>
        <v>59979.5</v>
      </c>
      <c r="I12" s="46" t="s">
        <v>72</v>
      </c>
      <c r="J12" s="47" t="s">
        <v>73</v>
      </c>
      <c r="K12" s="46">
        <v>59979.5</v>
      </c>
      <c r="L12" s="46" t="s">
        <v>74</v>
      </c>
      <c r="M12" s="47" t="s">
        <v>68</v>
      </c>
      <c r="N12" s="47" t="s">
        <v>69</v>
      </c>
      <c r="O12" s="48" t="s">
        <v>70</v>
      </c>
      <c r="P12" s="49" t="s">
        <v>71</v>
      </c>
    </row>
    <row r="13" spans="1:16" ht="12.75" customHeight="1" thickBot="1">
      <c r="A13" s="28" t="str">
        <f t="shared" si="0"/>
        <v>BAVM 152 </v>
      </c>
      <c r="B13" s="5" t="str">
        <f t="shared" si="1"/>
        <v>I</v>
      </c>
      <c r="C13" s="28">
        <f t="shared" si="2"/>
        <v>51786.4931</v>
      </c>
      <c r="D13" s="12" t="str">
        <f t="shared" si="3"/>
        <v>vis</v>
      </c>
      <c r="E13" s="45">
        <f>VLOOKUP(C13,A!C$21:E$973,3,FALSE)</f>
        <v>61154.101880731134</v>
      </c>
      <c r="F13" s="5" t="s">
        <v>63</v>
      </c>
      <c r="G13" s="12" t="str">
        <f t="shared" si="4"/>
        <v>51786.4931</v>
      </c>
      <c r="H13" s="28">
        <f t="shared" si="5"/>
        <v>61154</v>
      </c>
      <c r="I13" s="46" t="s">
        <v>75</v>
      </c>
      <c r="J13" s="47" t="s">
        <v>76</v>
      </c>
      <c r="K13" s="46">
        <v>61154</v>
      </c>
      <c r="L13" s="46" t="s">
        <v>77</v>
      </c>
      <c r="M13" s="47" t="s">
        <v>68</v>
      </c>
      <c r="N13" s="47" t="s">
        <v>78</v>
      </c>
      <c r="O13" s="48" t="s">
        <v>79</v>
      </c>
      <c r="P13" s="49" t="s">
        <v>80</v>
      </c>
    </row>
    <row r="14" spans="1:16" ht="12.75" customHeight="1" thickBot="1">
      <c r="A14" s="28" t="str">
        <f t="shared" si="0"/>
        <v>IBVS 5287 </v>
      </c>
      <c r="B14" s="5" t="str">
        <f t="shared" si="1"/>
        <v>I</v>
      </c>
      <c r="C14" s="28">
        <f t="shared" si="2"/>
        <v>51841.4765</v>
      </c>
      <c r="D14" s="12" t="str">
        <f t="shared" si="3"/>
        <v>vis</v>
      </c>
      <c r="E14" s="45">
        <f>VLOOKUP(C14,A!C$21:E$973,3,FALSE)</f>
        <v>61338.11510557097</v>
      </c>
      <c r="F14" s="5" t="s">
        <v>63</v>
      </c>
      <c r="G14" s="12" t="str">
        <f t="shared" si="4"/>
        <v>51841.4765</v>
      </c>
      <c r="H14" s="28">
        <f t="shared" si="5"/>
        <v>61338</v>
      </c>
      <c r="I14" s="46" t="s">
        <v>81</v>
      </c>
      <c r="J14" s="47" t="s">
        <v>82</v>
      </c>
      <c r="K14" s="46">
        <v>61338</v>
      </c>
      <c r="L14" s="46" t="s">
        <v>83</v>
      </c>
      <c r="M14" s="47" t="s">
        <v>68</v>
      </c>
      <c r="N14" s="47" t="s">
        <v>69</v>
      </c>
      <c r="O14" s="48" t="s">
        <v>70</v>
      </c>
      <c r="P14" s="49" t="s">
        <v>84</v>
      </c>
    </row>
    <row r="15" spans="1:16" ht="12.75" customHeight="1" thickBot="1">
      <c r="A15" s="28" t="str">
        <f t="shared" si="0"/>
        <v>BAVM 152 </v>
      </c>
      <c r="B15" s="5" t="str">
        <f t="shared" si="1"/>
        <v>II</v>
      </c>
      <c r="C15" s="28">
        <f t="shared" si="2"/>
        <v>52123.391</v>
      </c>
      <c r="D15" s="12" t="str">
        <f t="shared" si="3"/>
        <v>vis</v>
      </c>
      <c r="E15" s="45">
        <f>VLOOKUP(C15,A!C$21:E$973,3,FALSE)</f>
        <v>62281.59979866224</v>
      </c>
      <c r="F15" s="5" t="s">
        <v>63</v>
      </c>
      <c r="G15" s="12" t="str">
        <f t="shared" si="4"/>
        <v>52123.391</v>
      </c>
      <c r="H15" s="28">
        <f t="shared" si="5"/>
        <v>62281.5</v>
      </c>
      <c r="I15" s="46" t="s">
        <v>85</v>
      </c>
      <c r="J15" s="47" t="s">
        <v>86</v>
      </c>
      <c r="K15" s="46">
        <v>62281.5</v>
      </c>
      <c r="L15" s="46" t="s">
        <v>87</v>
      </c>
      <c r="M15" s="47" t="s">
        <v>68</v>
      </c>
      <c r="N15" s="47" t="s">
        <v>78</v>
      </c>
      <c r="O15" s="48" t="s">
        <v>79</v>
      </c>
      <c r="P15" s="49" t="s">
        <v>80</v>
      </c>
    </row>
    <row r="16" spans="1:16" ht="12.75" customHeight="1" thickBot="1">
      <c r="A16" s="28" t="str">
        <f t="shared" si="0"/>
        <v>BAVM 152 </v>
      </c>
      <c r="B16" s="5" t="str">
        <f t="shared" si="1"/>
        <v>I</v>
      </c>
      <c r="C16" s="28">
        <f t="shared" si="2"/>
        <v>52123.5425</v>
      </c>
      <c r="D16" s="12" t="str">
        <f t="shared" si="3"/>
        <v>vis</v>
      </c>
      <c r="E16" s="45">
        <f>VLOOKUP(C16,A!C$21:E$973,3,FALSE)</f>
        <v>62282.106824483904</v>
      </c>
      <c r="F16" s="5" t="s">
        <v>63</v>
      </c>
      <c r="G16" s="12" t="str">
        <f t="shared" si="4"/>
        <v>52123.5425</v>
      </c>
      <c r="H16" s="28">
        <f t="shared" si="5"/>
        <v>62282</v>
      </c>
      <c r="I16" s="46" t="s">
        <v>88</v>
      </c>
      <c r="J16" s="47" t="s">
        <v>89</v>
      </c>
      <c r="K16" s="46">
        <v>62282</v>
      </c>
      <c r="L16" s="46" t="s">
        <v>90</v>
      </c>
      <c r="M16" s="47" t="s">
        <v>68</v>
      </c>
      <c r="N16" s="47" t="s">
        <v>78</v>
      </c>
      <c r="O16" s="48" t="s">
        <v>79</v>
      </c>
      <c r="P16" s="49" t="s">
        <v>80</v>
      </c>
    </row>
    <row r="17" spans="1:16" ht="12.75" customHeight="1" thickBot="1">
      <c r="A17" s="28" t="str">
        <f t="shared" si="0"/>
        <v>IBVS 5690 </v>
      </c>
      <c r="B17" s="5" t="str">
        <f t="shared" si="1"/>
        <v>I</v>
      </c>
      <c r="C17" s="28">
        <f t="shared" si="2"/>
        <v>53348.6273</v>
      </c>
      <c r="D17" s="12" t="str">
        <f t="shared" si="3"/>
        <v>vis</v>
      </c>
      <c r="E17" s="45">
        <f>VLOOKUP(C17,A!C$21:E$973,3,FALSE)</f>
        <v>66382.10436465565</v>
      </c>
      <c r="F17" s="5" t="s">
        <v>63</v>
      </c>
      <c r="G17" s="12" t="str">
        <f t="shared" si="4"/>
        <v>53348.6273</v>
      </c>
      <c r="H17" s="28">
        <f t="shared" si="5"/>
        <v>66382</v>
      </c>
      <c r="I17" s="46" t="s">
        <v>91</v>
      </c>
      <c r="J17" s="47" t="s">
        <v>92</v>
      </c>
      <c r="K17" s="46">
        <v>66382</v>
      </c>
      <c r="L17" s="46" t="s">
        <v>93</v>
      </c>
      <c r="M17" s="47" t="s">
        <v>68</v>
      </c>
      <c r="N17" s="47" t="s">
        <v>69</v>
      </c>
      <c r="O17" s="48" t="s">
        <v>94</v>
      </c>
      <c r="P17" s="49" t="s">
        <v>95</v>
      </c>
    </row>
    <row r="18" spans="1:16" ht="12.75" customHeight="1" thickBot="1">
      <c r="A18" s="28" t="str">
        <f t="shared" si="0"/>
        <v>IBVS 5690 </v>
      </c>
      <c r="B18" s="5" t="str">
        <f t="shared" si="1"/>
        <v>I</v>
      </c>
      <c r="C18" s="28">
        <f t="shared" si="2"/>
        <v>53383.5881</v>
      </c>
      <c r="D18" s="12" t="str">
        <f t="shared" si="3"/>
        <v>vis</v>
      </c>
      <c r="E18" s="45">
        <f>VLOOKUP(C18,A!C$21:E$973,3,FALSE)</f>
        <v>66499.1078520897</v>
      </c>
      <c r="F18" s="5" t="s">
        <v>63</v>
      </c>
      <c r="G18" s="12" t="str">
        <f t="shared" si="4"/>
        <v>53383.5881</v>
      </c>
      <c r="H18" s="28">
        <f t="shared" si="5"/>
        <v>66499</v>
      </c>
      <c r="I18" s="46" t="s">
        <v>96</v>
      </c>
      <c r="J18" s="47" t="s">
        <v>97</v>
      </c>
      <c r="K18" s="46">
        <v>66499</v>
      </c>
      <c r="L18" s="46" t="s">
        <v>98</v>
      </c>
      <c r="M18" s="47" t="s">
        <v>68</v>
      </c>
      <c r="N18" s="47" t="s">
        <v>69</v>
      </c>
      <c r="O18" s="48" t="s">
        <v>94</v>
      </c>
      <c r="P18" s="49" t="s">
        <v>95</v>
      </c>
    </row>
    <row r="19" spans="1:16" ht="12.75" customHeight="1" thickBot="1">
      <c r="A19" s="28" t="str">
        <f t="shared" si="0"/>
        <v>IBVS 5690 </v>
      </c>
      <c r="B19" s="5" t="str">
        <f t="shared" si="1"/>
        <v>II</v>
      </c>
      <c r="C19" s="28">
        <f t="shared" si="2"/>
        <v>53384.6334</v>
      </c>
      <c r="D19" s="12" t="str">
        <f t="shared" si="3"/>
        <v>vis</v>
      </c>
      <c r="E19" s="45">
        <f>VLOOKUP(C19,A!C$21:E$973,3,FALSE)</f>
        <v>66502.60616292396</v>
      </c>
      <c r="F19" s="5" t="s">
        <v>63</v>
      </c>
      <c r="G19" s="12" t="str">
        <f t="shared" si="4"/>
        <v>53384.6334</v>
      </c>
      <c r="H19" s="28">
        <f t="shared" si="5"/>
        <v>66502.5</v>
      </c>
      <c r="I19" s="46" t="s">
        <v>99</v>
      </c>
      <c r="J19" s="47" t="s">
        <v>100</v>
      </c>
      <c r="K19" s="46">
        <v>66502.5</v>
      </c>
      <c r="L19" s="46" t="s">
        <v>101</v>
      </c>
      <c r="M19" s="47" t="s">
        <v>68</v>
      </c>
      <c r="N19" s="47" t="s">
        <v>69</v>
      </c>
      <c r="O19" s="48" t="s">
        <v>94</v>
      </c>
      <c r="P19" s="49" t="s">
        <v>95</v>
      </c>
    </row>
    <row r="20" spans="1:16" ht="12.75" customHeight="1" thickBot="1">
      <c r="A20" s="28" t="str">
        <f t="shared" si="0"/>
        <v>IBVS 5677 </v>
      </c>
      <c r="B20" s="5" t="str">
        <f t="shared" si="1"/>
        <v>I</v>
      </c>
      <c r="C20" s="28">
        <f t="shared" si="2"/>
        <v>53644.7399</v>
      </c>
      <c r="D20" s="12" t="str">
        <f t="shared" si="3"/>
        <v>vis</v>
      </c>
      <c r="E20" s="45">
        <f>VLOOKUP(C20,A!C$21:E$973,3,FALSE)</f>
        <v>67373.10591133541</v>
      </c>
      <c r="F20" s="5" t="s">
        <v>63</v>
      </c>
      <c r="G20" s="12" t="str">
        <f t="shared" si="4"/>
        <v>53644.7399</v>
      </c>
      <c r="H20" s="28">
        <f t="shared" si="5"/>
        <v>67373</v>
      </c>
      <c r="I20" s="46" t="s">
        <v>102</v>
      </c>
      <c r="J20" s="47" t="s">
        <v>103</v>
      </c>
      <c r="K20" s="46">
        <v>67373</v>
      </c>
      <c r="L20" s="46" t="s">
        <v>104</v>
      </c>
      <c r="M20" s="47" t="s">
        <v>68</v>
      </c>
      <c r="N20" s="47" t="s">
        <v>69</v>
      </c>
      <c r="O20" s="48" t="s">
        <v>105</v>
      </c>
      <c r="P20" s="49" t="s">
        <v>106</v>
      </c>
    </row>
    <row r="21" spans="1:16" ht="12.75" customHeight="1" thickBot="1">
      <c r="A21" s="28" t="str">
        <f t="shared" si="0"/>
        <v>IBVS 5920 </v>
      </c>
      <c r="B21" s="5" t="str">
        <f t="shared" si="1"/>
        <v>II</v>
      </c>
      <c r="C21" s="28">
        <f t="shared" si="2"/>
        <v>55121.564</v>
      </c>
      <c r="D21" s="12" t="str">
        <f t="shared" si="3"/>
        <v>vis</v>
      </c>
      <c r="E21" s="45">
        <f>VLOOKUP(C21,A!C$21:E$973,3,FALSE)</f>
        <v>72315.60064905998</v>
      </c>
      <c r="F21" s="5" t="s">
        <v>63</v>
      </c>
      <c r="G21" s="12" t="str">
        <f t="shared" si="4"/>
        <v>55121.564</v>
      </c>
      <c r="H21" s="28">
        <f t="shared" si="5"/>
        <v>72315.5</v>
      </c>
      <c r="I21" s="46" t="s">
        <v>113</v>
      </c>
      <c r="J21" s="47" t="s">
        <v>114</v>
      </c>
      <c r="K21" s="46">
        <v>72315.5</v>
      </c>
      <c r="L21" s="46" t="s">
        <v>87</v>
      </c>
      <c r="M21" s="47" t="s">
        <v>110</v>
      </c>
      <c r="N21" s="47" t="s">
        <v>63</v>
      </c>
      <c r="O21" s="48" t="s">
        <v>115</v>
      </c>
      <c r="P21" s="49" t="s">
        <v>116</v>
      </c>
    </row>
    <row r="22" spans="1:16" ht="12.75" customHeight="1" thickBot="1">
      <c r="A22" s="28" t="str">
        <f t="shared" si="0"/>
        <v>IBVS 5920 </v>
      </c>
      <c r="B22" s="5" t="str">
        <f t="shared" si="1"/>
        <v>I</v>
      </c>
      <c r="C22" s="28">
        <f t="shared" si="2"/>
        <v>55121.7134</v>
      </c>
      <c r="D22" s="12" t="str">
        <f t="shared" si="3"/>
        <v>vis</v>
      </c>
      <c r="E22" s="45">
        <f>VLOOKUP(C22,A!C$21:E$973,3,FALSE)</f>
        <v>72316.10064680096</v>
      </c>
      <c r="F22" s="5" t="s">
        <v>63</v>
      </c>
      <c r="G22" s="12" t="str">
        <f t="shared" si="4"/>
        <v>55121.7134</v>
      </c>
      <c r="H22" s="28">
        <f t="shared" si="5"/>
        <v>72316</v>
      </c>
      <c r="I22" s="46" t="s">
        <v>117</v>
      </c>
      <c r="J22" s="47" t="s">
        <v>118</v>
      </c>
      <c r="K22" s="46">
        <v>72316</v>
      </c>
      <c r="L22" s="46" t="s">
        <v>119</v>
      </c>
      <c r="M22" s="47" t="s">
        <v>110</v>
      </c>
      <c r="N22" s="47" t="s">
        <v>63</v>
      </c>
      <c r="O22" s="48" t="s">
        <v>115</v>
      </c>
      <c r="P22" s="49" t="s">
        <v>116</v>
      </c>
    </row>
    <row r="23" spans="1:16" ht="12.75" customHeight="1" thickBot="1">
      <c r="A23" s="28" t="str">
        <f t="shared" si="0"/>
        <v>IBVS 6011 </v>
      </c>
      <c r="B23" s="5" t="str">
        <f t="shared" si="1"/>
        <v>II</v>
      </c>
      <c r="C23" s="28">
        <f t="shared" si="2"/>
        <v>55858.7034</v>
      </c>
      <c r="D23" s="12" t="str">
        <f t="shared" si="3"/>
        <v>vis</v>
      </c>
      <c r="E23" s="45">
        <f>VLOOKUP(C23,A!C$21:E$973,3,FALSE)</f>
        <v>74782.58883368499</v>
      </c>
      <c r="F23" s="5" t="s">
        <v>63</v>
      </c>
      <c r="G23" s="12" t="str">
        <f t="shared" si="4"/>
        <v>55858.7034</v>
      </c>
      <c r="H23" s="28">
        <f t="shared" si="5"/>
        <v>74782.5</v>
      </c>
      <c r="I23" s="46" t="s">
        <v>120</v>
      </c>
      <c r="J23" s="47" t="s">
        <v>121</v>
      </c>
      <c r="K23" s="46">
        <v>74782.5</v>
      </c>
      <c r="L23" s="46" t="s">
        <v>122</v>
      </c>
      <c r="M23" s="47" t="s">
        <v>110</v>
      </c>
      <c r="N23" s="47" t="s">
        <v>63</v>
      </c>
      <c r="O23" s="48" t="s">
        <v>115</v>
      </c>
      <c r="P23" s="49" t="s">
        <v>123</v>
      </c>
    </row>
    <row r="24" spans="1:16" ht="12.75" customHeight="1" thickBot="1">
      <c r="A24" s="28" t="str">
        <f t="shared" si="0"/>
        <v>OEJV 0160 </v>
      </c>
      <c r="B24" s="5" t="str">
        <f t="shared" si="1"/>
        <v>I</v>
      </c>
      <c r="C24" s="28">
        <f t="shared" si="2"/>
        <v>56046.50096</v>
      </c>
      <c r="D24" s="12" t="str">
        <f t="shared" si="3"/>
        <v>vis</v>
      </c>
      <c r="E24" s="45">
        <f>VLOOKUP(C24,A!C$21:E$973,3,FALSE)</f>
        <v>75411.09188429035</v>
      </c>
      <c r="F24" s="5" t="s">
        <v>63</v>
      </c>
      <c r="G24" s="12" t="str">
        <f t="shared" si="4"/>
        <v>56046.50096</v>
      </c>
      <c r="H24" s="28">
        <f t="shared" si="5"/>
        <v>75411</v>
      </c>
      <c r="I24" s="46" t="s">
        <v>124</v>
      </c>
      <c r="J24" s="47" t="s">
        <v>125</v>
      </c>
      <c r="K24" s="46">
        <v>75411</v>
      </c>
      <c r="L24" s="46" t="s">
        <v>126</v>
      </c>
      <c r="M24" s="47" t="s">
        <v>110</v>
      </c>
      <c r="N24" s="47" t="s">
        <v>55</v>
      </c>
      <c r="O24" s="48" t="s">
        <v>127</v>
      </c>
      <c r="P24" s="49" t="s">
        <v>128</v>
      </c>
    </row>
    <row r="25" spans="1:16" ht="12.75" customHeight="1" thickBot="1">
      <c r="A25" s="28" t="str">
        <f t="shared" si="0"/>
        <v>BAVM 212 </v>
      </c>
      <c r="B25" s="5" t="str">
        <f t="shared" si="1"/>
        <v>I</v>
      </c>
      <c r="C25" s="28">
        <f t="shared" si="2"/>
        <v>55049.4047</v>
      </c>
      <c r="D25" s="12" t="str">
        <f t="shared" si="3"/>
        <v>vis</v>
      </c>
      <c r="E25" s="45">
        <f>VLOOKUP(C25,A!C$21:E$973,3,FALSE)</f>
        <v>72074.1047522041</v>
      </c>
      <c r="F25" s="5" t="s">
        <v>63</v>
      </c>
      <c r="G25" s="12" t="str">
        <f t="shared" si="4"/>
        <v>55049.4047</v>
      </c>
      <c r="H25" s="28">
        <f t="shared" si="5"/>
        <v>72074</v>
      </c>
      <c r="I25" s="46" t="s">
        <v>107</v>
      </c>
      <c r="J25" s="47" t="s">
        <v>108</v>
      </c>
      <c r="K25" s="46">
        <v>72074</v>
      </c>
      <c r="L25" s="46" t="s">
        <v>109</v>
      </c>
      <c r="M25" s="47" t="s">
        <v>110</v>
      </c>
      <c r="N25" s="47" t="s">
        <v>78</v>
      </c>
      <c r="O25" s="48" t="s">
        <v>111</v>
      </c>
      <c r="P25" s="49" t="s">
        <v>112</v>
      </c>
    </row>
    <row r="26" spans="2:6" ht="12.75">
      <c r="B26" s="5"/>
      <c r="E26" s="45"/>
      <c r="F26" s="5"/>
    </row>
    <row r="27" spans="2:6" ht="12.75">
      <c r="B27" s="5"/>
      <c r="E27" s="45"/>
      <c r="F27" s="5"/>
    </row>
    <row r="28" spans="2:6" ht="12.75">
      <c r="B28" s="5"/>
      <c r="E28" s="45"/>
      <c r="F28" s="5"/>
    </row>
    <row r="29" spans="2:6" ht="12.75">
      <c r="B29" s="5"/>
      <c r="E29" s="45"/>
      <c r="F29" s="5"/>
    </row>
    <row r="30" spans="2:6" ht="12.75">
      <c r="B30" s="5"/>
      <c r="E30" s="45"/>
      <c r="F30" s="5"/>
    </row>
    <row r="31" spans="2:6" ht="12.75">
      <c r="B31" s="5"/>
      <c r="E31" s="45"/>
      <c r="F31" s="5"/>
    </row>
    <row r="32" spans="2:6" ht="12.75">
      <c r="B32" s="5"/>
      <c r="E32" s="45"/>
      <c r="F32" s="5"/>
    </row>
    <row r="33" spans="2:6" ht="12.75">
      <c r="B33" s="5"/>
      <c r="E33" s="45"/>
      <c r="F33" s="5"/>
    </row>
    <row r="34" spans="2:6" ht="12.75">
      <c r="B34" s="5"/>
      <c r="E34" s="45"/>
      <c r="F34" s="5"/>
    </row>
    <row r="35" spans="2:6" ht="12.75">
      <c r="B35" s="5"/>
      <c r="E35" s="45"/>
      <c r="F35" s="5"/>
    </row>
    <row r="36" spans="2:6" ht="12.75">
      <c r="B36" s="5"/>
      <c r="E36" s="45"/>
      <c r="F36" s="5"/>
    </row>
    <row r="37" spans="2:6" ht="12.75">
      <c r="B37" s="5"/>
      <c r="E37" s="45"/>
      <c r="F37" s="5"/>
    </row>
    <row r="38" spans="2:6" ht="12.75">
      <c r="B38" s="5"/>
      <c r="E38" s="45"/>
      <c r="F38" s="5"/>
    </row>
    <row r="39" spans="2:6" ht="12.75">
      <c r="B39" s="5"/>
      <c r="E39" s="45"/>
      <c r="F39" s="5"/>
    </row>
    <row r="40" spans="2:6" ht="12.75">
      <c r="B40" s="5"/>
      <c r="E40" s="45"/>
      <c r="F40" s="5"/>
    </row>
    <row r="41" spans="2:6" ht="12.75">
      <c r="B41" s="5"/>
      <c r="E41" s="45"/>
      <c r="F41" s="5"/>
    </row>
    <row r="42" spans="2:6" ht="12.75">
      <c r="B42" s="5"/>
      <c r="E42" s="45"/>
      <c r="F42" s="5"/>
    </row>
    <row r="43" spans="2:6" ht="12.75">
      <c r="B43" s="5"/>
      <c r="E43" s="45"/>
      <c r="F43" s="5"/>
    </row>
    <row r="44" spans="2:6" ht="12.75">
      <c r="B44" s="5"/>
      <c r="E44" s="45"/>
      <c r="F44" s="5"/>
    </row>
    <row r="45" spans="2:6" ht="12.75">
      <c r="B45" s="5"/>
      <c r="E45" s="45"/>
      <c r="F45" s="5"/>
    </row>
    <row r="46" spans="2:6" ht="12.75">
      <c r="B46" s="5"/>
      <c r="E46" s="45"/>
      <c r="F46" s="5"/>
    </row>
    <row r="47" spans="2:6" ht="12.75">
      <c r="B47" s="5"/>
      <c r="E47" s="45"/>
      <c r="F47" s="5"/>
    </row>
    <row r="48" spans="2:6" ht="12.75">
      <c r="B48" s="5"/>
      <c r="E48" s="45"/>
      <c r="F48" s="5"/>
    </row>
    <row r="49" spans="2:6" ht="12.75">
      <c r="B49" s="5"/>
      <c r="E49" s="45"/>
      <c r="F49" s="5"/>
    </row>
    <row r="50" spans="2:6" ht="12.75">
      <c r="B50" s="5"/>
      <c r="E50" s="45"/>
      <c r="F50" s="5"/>
    </row>
    <row r="51" spans="2:6" ht="12.75">
      <c r="B51" s="5"/>
      <c r="E51" s="45"/>
      <c r="F51" s="5"/>
    </row>
    <row r="52" spans="2:6" ht="12.75">
      <c r="B52" s="5"/>
      <c r="E52" s="45"/>
      <c r="F52" s="5"/>
    </row>
    <row r="53" spans="2:6" ht="12.75">
      <c r="B53" s="5"/>
      <c r="F53" s="5"/>
    </row>
    <row r="54" spans="2:6" ht="12.75">
      <c r="B54" s="5"/>
      <c r="F54" s="5"/>
    </row>
    <row r="55" spans="2:6" ht="12.75">
      <c r="B55" s="5"/>
      <c r="F55" s="5"/>
    </row>
    <row r="56" spans="2:6" ht="12.75">
      <c r="B56" s="5"/>
      <c r="F56" s="5"/>
    </row>
    <row r="57" spans="2:6" ht="12.75">
      <c r="B57" s="5"/>
      <c r="F57" s="5"/>
    </row>
    <row r="58" spans="2:6" ht="12.75">
      <c r="B58" s="5"/>
      <c r="F58" s="5"/>
    </row>
    <row r="59" spans="2:6" ht="12.75">
      <c r="B59" s="5"/>
      <c r="F59" s="5"/>
    </row>
    <row r="60" spans="2:6" ht="12.75">
      <c r="B60" s="5"/>
      <c r="F60" s="5"/>
    </row>
    <row r="61" spans="2:6" ht="12.75">
      <c r="B61" s="5"/>
      <c r="F61" s="5"/>
    </row>
    <row r="62" spans="2:6" ht="12.75">
      <c r="B62" s="5"/>
      <c r="F62" s="5"/>
    </row>
    <row r="63" spans="2:6" ht="12.75">
      <c r="B63" s="5"/>
      <c r="F63" s="5"/>
    </row>
    <row r="64" spans="2:6" ht="12.75">
      <c r="B64" s="5"/>
      <c r="F64" s="5"/>
    </row>
    <row r="65" spans="2:6" ht="12.75">
      <c r="B65" s="5"/>
      <c r="F65" s="5"/>
    </row>
    <row r="66" spans="2:6" ht="12.75">
      <c r="B66" s="5"/>
      <c r="F66" s="5"/>
    </row>
    <row r="67" spans="2:6" ht="12.75">
      <c r="B67" s="5"/>
      <c r="F67" s="5"/>
    </row>
    <row r="68" spans="2:6" ht="12.75">
      <c r="B68" s="5"/>
      <c r="F68" s="5"/>
    </row>
    <row r="69" spans="2:6" ht="12.75">
      <c r="B69" s="5"/>
      <c r="F69" s="5"/>
    </row>
    <row r="70" spans="2:6" ht="12.75">
      <c r="B70" s="5"/>
      <c r="F70" s="5"/>
    </row>
    <row r="71" spans="2:6" ht="12.75">
      <c r="B71" s="5"/>
      <c r="F71" s="5"/>
    </row>
    <row r="72" spans="2:6" ht="12.75">
      <c r="B72" s="5"/>
      <c r="F72" s="5"/>
    </row>
    <row r="73" spans="2:6" ht="12.75">
      <c r="B73" s="5"/>
      <c r="F73" s="5"/>
    </row>
    <row r="74" spans="2:6" ht="12.75">
      <c r="B74" s="5"/>
      <c r="F74" s="5"/>
    </row>
    <row r="75" spans="2:6" ht="12.75">
      <c r="B75" s="5"/>
      <c r="F75" s="5"/>
    </row>
    <row r="76" spans="2:6" ht="12.75">
      <c r="B76" s="5"/>
      <c r="F76" s="5"/>
    </row>
    <row r="77" spans="2:6" ht="12.75">
      <c r="B77" s="5"/>
      <c r="F77" s="5"/>
    </row>
    <row r="78" spans="2:6" ht="12.75">
      <c r="B78" s="5"/>
      <c r="F78" s="5"/>
    </row>
    <row r="79" spans="2:6" ht="12.75">
      <c r="B79" s="5"/>
      <c r="F79" s="5"/>
    </row>
    <row r="80" spans="2:6" ht="12.75">
      <c r="B80" s="5"/>
      <c r="F80" s="5"/>
    </row>
    <row r="81" spans="2:6" ht="12.75">
      <c r="B81" s="5"/>
      <c r="F81" s="5"/>
    </row>
    <row r="82" spans="2:6" ht="12.75">
      <c r="B82" s="5"/>
      <c r="F82" s="5"/>
    </row>
    <row r="83" spans="2:6" ht="12.75">
      <c r="B83" s="5"/>
      <c r="F83" s="5"/>
    </row>
    <row r="84" spans="2:6" ht="12.75">
      <c r="B84" s="5"/>
      <c r="F84" s="5"/>
    </row>
    <row r="85" spans="2:6" ht="12.75">
      <c r="B85" s="5"/>
      <c r="F85" s="5"/>
    </row>
    <row r="86" spans="2:6" ht="12.75">
      <c r="B86" s="5"/>
      <c r="F86" s="5"/>
    </row>
    <row r="87" spans="2:6" ht="12.75">
      <c r="B87" s="5"/>
      <c r="F87" s="5"/>
    </row>
    <row r="88" spans="2:6" ht="12.75">
      <c r="B88" s="5"/>
      <c r="F88" s="5"/>
    </row>
    <row r="89" spans="2:6" ht="12.75">
      <c r="B89" s="5"/>
      <c r="F89" s="5"/>
    </row>
    <row r="90" spans="2:6" ht="12.75">
      <c r="B90" s="5"/>
      <c r="F90" s="5"/>
    </row>
    <row r="91" spans="2:6" ht="12.75">
      <c r="B91" s="5"/>
      <c r="F91" s="5"/>
    </row>
    <row r="92" spans="2:6" ht="12.75">
      <c r="B92" s="5"/>
      <c r="F92" s="5"/>
    </row>
    <row r="93" spans="2:6" ht="12.75">
      <c r="B93" s="5"/>
      <c r="F93" s="5"/>
    </row>
    <row r="94" spans="2:6" ht="12.75">
      <c r="B94" s="5"/>
      <c r="F94" s="5"/>
    </row>
    <row r="95" spans="2:6" ht="12.75">
      <c r="B95" s="5"/>
      <c r="F95" s="5"/>
    </row>
    <row r="96" spans="2:6" ht="12.75">
      <c r="B96" s="5"/>
      <c r="F96" s="5"/>
    </row>
    <row r="97" spans="2:6" ht="12.75">
      <c r="B97" s="5"/>
      <c r="F97" s="5"/>
    </row>
    <row r="98" spans="2:6" ht="12.75">
      <c r="B98" s="5"/>
      <c r="F98" s="5"/>
    </row>
    <row r="99" spans="2:6" ht="12.75">
      <c r="B99" s="5"/>
      <c r="F99" s="5"/>
    </row>
    <row r="100" spans="2:6" ht="12.75">
      <c r="B100" s="5"/>
      <c r="F100" s="5"/>
    </row>
    <row r="101" spans="2:6" ht="12.75">
      <c r="B101" s="5"/>
      <c r="F101" s="5"/>
    </row>
    <row r="102" spans="2:6" ht="12.75">
      <c r="B102" s="5"/>
      <c r="F102" s="5"/>
    </row>
    <row r="103" spans="2:6" ht="12.75">
      <c r="B103" s="5"/>
      <c r="F103" s="5"/>
    </row>
    <row r="104" spans="2:6" ht="12.75">
      <c r="B104" s="5"/>
      <c r="F104" s="5"/>
    </row>
    <row r="105" spans="2:6" ht="12.75">
      <c r="B105" s="5"/>
      <c r="F105" s="5"/>
    </row>
    <row r="106" spans="2:6" ht="12.75">
      <c r="B106" s="5"/>
      <c r="F106" s="5"/>
    </row>
    <row r="107" spans="2:6" ht="12.75">
      <c r="B107" s="5"/>
      <c r="F107" s="5"/>
    </row>
    <row r="108" spans="2:6" ht="12.75">
      <c r="B108" s="5"/>
      <c r="F108" s="5"/>
    </row>
    <row r="109" spans="2:6" ht="12.75">
      <c r="B109" s="5"/>
      <c r="F109" s="5"/>
    </row>
    <row r="110" spans="2:6" ht="12.75">
      <c r="B110" s="5"/>
      <c r="F110" s="5"/>
    </row>
    <row r="111" spans="2:6" ht="12.75">
      <c r="B111" s="5"/>
      <c r="F111" s="5"/>
    </row>
    <row r="112" spans="2:6" ht="12.75">
      <c r="B112" s="5"/>
      <c r="F112" s="5"/>
    </row>
    <row r="113" spans="2:6" ht="12.75">
      <c r="B113" s="5"/>
      <c r="F113" s="5"/>
    </row>
    <row r="114" spans="2:6" ht="12.75">
      <c r="B114" s="5"/>
      <c r="F114" s="5"/>
    </row>
    <row r="115" spans="2:6" ht="12.75">
      <c r="B115" s="5"/>
      <c r="F115" s="5"/>
    </row>
    <row r="116" spans="2:6" ht="12.75">
      <c r="B116" s="5"/>
      <c r="F116" s="5"/>
    </row>
    <row r="117" spans="2:6" ht="12.75">
      <c r="B117" s="5"/>
      <c r="F117" s="5"/>
    </row>
    <row r="118" spans="2:6" ht="12.75">
      <c r="B118" s="5"/>
      <c r="F118" s="5"/>
    </row>
    <row r="119" spans="2:6" ht="12.75">
      <c r="B119" s="5"/>
      <c r="F119" s="5"/>
    </row>
    <row r="120" spans="2:6" ht="12.75">
      <c r="B120" s="5"/>
      <c r="F120" s="5"/>
    </row>
    <row r="121" spans="2:6" ht="12.75">
      <c r="B121" s="5"/>
      <c r="F121" s="5"/>
    </row>
    <row r="122" spans="2:6" ht="12.75">
      <c r="B122" s="5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spans="2:6" ht="12.75">
      <c r="B127" s="5"/>
      <c r="F127" s="5"/>
    </row>
    <row r="128" spans="2:6" ht="12.75">
      <c r="B128" s="5"/>
      <c r="F128" s="5"/>
    </row>
    <row r="129" spans="2:6" ht="12.75">
      <c r="B129" s="5"/>
      <c r="F129" s="5"/>
    </row>
    <row r="130" spans="2:6" ht="12.75">
      <c r="B130" s="5"/>
      <c r="F130" s="5"/>
    </row>
    <row r="131" spans="2:6" ht="12.75">
      <c r="B131" s="5"/>
      <c r="F131" s="5"/>
    </row>
    <row r="132" spans="2:6" ht="12.75">
      <c r="B132" s="5"/>
      <c r="F132" s="5"/>
    </row>
    <row r="133" spans="2:6" ht="12.75">
      <c r="B133" s="5"/>
      <c r="F133" s="5"/>
    </row>
    <row r="134" spans="2:6" ht="12.75">
      <c r="B134" s="5"/>
      <c r="F134" s="5"/>
    </row>
    <row r="135" spans="2:6" ht="12.75">
      <c r="B135" s="5"/>
      <c r="F135" s="5"/>
    </row>
    <row r="136" spans="2:6" ht="12.75">
      <c r="B136" s="5"/>
      <c r="F136" s="5"/>
    </row>
    <row r="137" spans="2:6" ht="12.75">
      <c r="B137" s="5"/>
      <c r="F137" s="5"/>
    </row>
    <row r="138" spans="2:6" ht="12.75">
      <c r="B138" s="5"/>
      <c r="F138" s="5"/>
    </row>
    <row r="139" spans="2:6" ht="12.75">
      <c r="B139" s="5"/>
      <c r="F139" s="5"/>
    </row>
    <row r="140" spans="2:6" ht="12.75">
      <c r="B140" s="5"/>
      <c r="F140" s="5"/>
    </row>
    <row r="141" spans="2:6" ht="12.75">
      <c r="B141" s="5"/>
      <c r="F141" s="5"/>
    </row>
    <row r="142" spans="2:6" ht="12.75">
      <c r="B142" s="5"/>
      <c r="F142" s="5"/>
    </row>
    <row r="143" spans="2:6" ht="12.75">
      <c r="B143" s="5"/>
      <c r="F143" s="5"/>
    </row>
    <row r="144" spans="2:6" ht="12.75">
      <c r="B144" s="5"/>
      <c r="F144" s="5"/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  <row r="775" spans="2:6" ht="12.75">
      <c r="B775" s="5"/>
      <c r="F775" s="5"/>
    </row>
    <row r="776" spans="2:6" ht="12.75">
      <c r="B776" s="5"/>
      <c r="F776" s="5"/>
    </row>
    <row r="777" spans="2:6" ht="12.75">
      <c r="B777" s="5"/>
      <c r="F777" s="5"/>
    </row>
    <row r="778" spans="2:6" ht="12.75">
      <c r="B778" s="5"/>
      <c r="F778" s="5"/>
    </row>
    <row r="779" spans="2:6" ht="12.75">
      <c r="B779" s="5"/>
      <c r="F779" s="5"/>
    </row>
    <row r="780" spans="2:6" ht="12.75">
      <c r="B780" s="5"/>
      <c r="F780" s="5"/>
    </row>
    <row r="781" spans="2:6" ht="12.75">
      <c r="B781" s="5"/>
      <c r="F781" s="5"/>
    </row>
    <row r="782" spans="2:6" ht="12.75">
      <c r="B782" s="5"/>
      <c r="F782" s="5"/>
    </row>
    <row r="783" spans="2:6" ht="12.75">
      <c r="B783" s="5"/>
      <c r="F783" s="5"/>
    </row>
    <row r="784" spans="2:6" ht="12.75">
      <c r="B784" s="5"/>
      <c r="F784" s="5"/>
    </row>
    <row r="785" spans="2:6" ht="12.75">
      <c r="B785" s="5"/>
      <c r="F785" s="5"/>
    </row>
    <row r="786" spans="2:6" ht="12.75">
      <c r="B786" s="5"/>
      <c r="F786" s="5"/>
    </row>
    <row r="787" spans="2:6" ht="12.75">
      <c r="B787" s="5"/>
      <c r="F787" s="5"/>
    </row>
    <row r="788" spans="2:6" ht="12.75">
      <c r="B788" s="5"/>
      <c r="F788" s="5"/>
    </row>
    <row r="789" spans="2:6" ht="12.75">
      <c r="B789" s="5"/>
      <c r="F789" s="5"/>
    </row>
    <row r="790" spans="2:6" ht="12.75">
      <c r="B790" s="5"/>
      <c r="F790" s="5"/>
    </row>
    <row r="791" spans="2:6" ht="12.75">
      <c r="B791" s="5"/>
      <c r="F791" s="5"/>
    </row>
    <row r="792" spans="2:6" ht="12.75">
      <c r="B792" s="5"/>
      <c r="F792" s="5"/>
    </row>
    <row r="793" spans="2:6" ht="12.75">
      <c r="B793" s="5"/>
      <c r="F793" s="5"/>
    </row>
    <row r="794" spans="2:6" ht="12.75">
      <c r="B794" s="5"/>
      <c r="F794" s="5"/>
    </row>
    <row r="795" spans="2:6" ht="12.75">
      <c r="B795" s="5"/>
      <c r="F795" s="5"/>
    </row>
    <row r="796" spans="2:6" ht="12.75">
      <c r="B796" s="5"/>
      <c r="F796" s="5"/>
    </row>
    <row r="797" spans="2:6" ht="12.75">
      <c r="B797" s="5"/>
      <c r="F797" s="5"/>
    </row>
    <row r="798" spans="2:6" ht="12.75">
      <c r="B798" s="5"/>
      <c r="F798" s="5"/>
    </row>
    <row r="799" spans="2:6" ht="12.75">
      <c r="B799" s="5"/>
      <c r="F799" s="5"/>
    </row>
    <row r="800" spans="2:6" ht="12.75">
      <c r="B800" s="5"/>
      <c r="F800" s="5"/>
    </row>
    <row r="801" spans="2:6" ht="12.75">
      <c r="B801" s="5"/>
      <c r="F801" s="5"/>
    </row>
    <row r="802" spans="2:6" ht="12.75">
      <c r="B802" s="5"/>
      <c r="F802" s="5"/>
    </row>
    <row r="803" spans="2:6" ht="12.75">
      <c r="B803" s="5"/>
      <c r="F803" s="5"/>
    </row>
    <row r="804" spans="2:6" ht="12.75">
      <c r="B804" s="5"/>
      <c r="F804" s="5"/>
    </row>
    <row r="805" spans="2:6" ht="12.75">
      <c r="B805" s="5"/>
      <c r="F805" s="5"/>
    </row>
    <row r="806" spans="2:6" ht="12.75">
      <c r="B806" s="5"/>
      <c r="F806" s="5"/>
    </row>
    <row r="807" spans="2:6" ht="12.75">
      <c r="B807" s="5"/>
      <c r="F807" s="5"/>
    </row>
    <row r="808" spans="2:6" ht="12.75">
      <c r="B808" s="5"/>
      <c r="F808" s="5"/>
    </row>
    <row r="809" spans="2:6" ht="12.75">
      <c r="B809" s="5"/>
      <c r="F809" s="5"/>
    </row>
    <row r="810" spans="2:6" ht="12.75">
      <c r="B810" s="5"/>
      <c r="F810" s="5"/>
    </row>
    <row r="811" spans="2:6" ht="12.75">
      <c r="B811" s="5"/>
      <c r="F811" s="5"/>
    </row>
    <row r="812" spans="2:6" ht="12.75">
      <c r="B812" s="5"/>
      <c r="F812" s="5"/>
    </row>
    <row r="813" spans="2:6" ht="12.75">
      <c r="B813" s="5"/>
      <c r="F813" s="5"/>
    </row>
    <row r="814" spans="2:6" ht="12.75">
      <c r="B814" s="5"/>
      <c r="F814" s="5"/>
    </row>
    <row r="815" spans="2:6" ht="12.75">
      <c r="B815" s="5"/>
      <c r="F815" s="5"/>
    </row>
    <row r="816" spans="2:6" ht="12.75">
      <c r="B816" s="5"/>
      <c r="F816" s="5"/>
    </row>
    <row r="817" spans="2:6" ht="12.75">
      <c r="B817" s="5"/>
      <c r="F817" s="5"/>
    </row>
    <row r="818" spans="2:6" ht="12.75">
      <c r="B818" s="5"/>
      <c r="F818" s="5"/>
    </row>
    <row r="819" spans="2:6" ht="12.75">
      <c r="B819" s="5"/>
      <c r="F819" s="5"/>
    </row>
    <row r="820" spans="2:6" ht="12.75">
      <c r="B820" s="5"/>
      <c r="F820" s="5"/>
    </row>
    <row r="821" spans="2:6" ht="12.75">
      <c r="B821" s="5"/>
      <c r="F821" s="5"/>
    </row>
    <row r="822" spans="2:6" ht="12.75">
      <c r="B822" s="5"/>
      <c r="F822" s="5"/>
    </row>
    <row r="823" spans="2:6" ht="12.75">
      <c r="B823" s="5"/>
      <c r="F823" s="5"/>
    </row>
    <row r="824" spans="2:6" ht="12.75">
      <c r="B824" s="5"/>
      <c r="F824" s="5"/>
    </row>
    <row r="825" spans="2:6" ht="12.75">
      <c r="B825" s="5"/>
      <c r="F825" s="5"/>
    </row>
    <row r="826" spans="2:6" ht="12.75">
      <c r="B826" s="5"/>
      <c r="F826" s="5"/>
    </row>
    <row r="827" spans="2:6" ht="12.75">
      <c r="B827" s="5"/>
      <c r="F827" s="5"/>
    </row>
    <row r="828" spans="2:6" ht="12.75">
      <c r="B828" s="5"/>
      <c r="F828" s="5"/>
    </row>
    <row r="829" spans="2:6" ht="12.75">
      <c r="B829" s="5"/>
      <c r="F829" s="5"/>
    </row>
    <row r="830" spans="2:6" ht="12.75">
      <c r="B830" s="5"/>
      <c r="F830" s="5"/>
    </row>
    <row r="831" spans="2:6" ht="12.75">
      <c r="B831" s="5"/>
      <c r="F831" s="5"/>
    </row>
    <row r="832" spans="2:6" ht="12.75">
      <c r="B832" s="5"/>
      <c r="F832" s="5"/>
    </row>
    <row r="833" spans="2:6" ht="12.75">
      <c r="B833" s="5"/>
      <c r="F833" s="5"/>
    </row>
    <row r="834" spans="2:6" ht="12.75">
      <c r="B834" s="5"/>
      <c r="F834" s="5"/>
    </row>
    <row r="835" spans="2:6" ht="12.75">
      <c r="B835" s="5"/>
      <c r="F835" s="5"/>
    </row>
    <row r="836" spans="2:6" ht="12.75">
      <c r="B836" s="5"/>
      <c r="F836" s="5"/>
    </row>
    <row r="837" spans="2:6" ht="12.75">
      <c r="B837" s="5"/>
      <c r="F837" s="5"/>
    </row>
    <row r="838" spans="2:6" ht="12.75">
      <c r="B838" s="5"/>
      <c r="F838" s="5"/>
    </row>
    <row r="839" spans="2:6" ht="12.75">
      <c r="B839" s="5"/>
      <c r="F839" s="5"/>
    </row>
    <row r="840" spans="2:6" ht="12.75">
      <c r="B840" s="5"/>
      <c r="F840" s="5"/>
    </row>
  </sheetData>
  <sheetProtection/>
  <hyperlinks>
    <hyperlink ref="P11" r:id="rId1" display="http://www.konkoly.hu/cgi-bin/IBVS?5263"/>
    <hyperlink ref="P12" r:id="rId2" display="http://www.konkoly.hu/cgi-bin/IBVS?5263"/>
    <hyperlink ref="P13" r:id="rId3" display="http://www.bav-astro.de/sfs/BAVM_link.php?BAVMnr=152"/>
    <hyperlink ref="P14" r:id="rId4" display="http://www.konkoly.hu/cgi-bin/IBVS?5287"/>
    <hyperlink ref="P15" r:id="rId5" display="http://www.bav-astro.de/sfs/BAVM_link.php?BAVMnr=152"/>
    <hyperlink ref="P16" r:id="rId6" display="http://www.bav-astro.de/sfs/BAVM_link.php?BAVMnr=152"/>
    <hyperlink ref="P17" r:id="rId7" display="http://www.konkoly.hu/cgi-bin/IBVS?5690"/>
    <hyperlink ref="P18" r:id="rId8" display="http://www.konkoly.hu/cgi-bin/IBVS?5690"/>
    <hyperlink ref="P19" r:id="rId9" display="http://www.konkoly.hu/cgi-bin/IBVS?5690"/>
    <hyperlink ref="P20" r:id="rId10" display="http://www.konkoly.hu/cgi-bin/IBVS?5677"/>
    <hyperlink ref="P25" r:id="rId11" display="http://www.bav-astro.de/sfs/BAVM_link.php?BAVMnr=212"/>
    <hyperlink ref="P21" r:id="rId12" display="http://www.konkoly.hu/cgi-bin/IBVS?5920"/>
    <hyperlink ref="P22" r:id="rId13" display="http://www.konkoly.hu/cgi-bin/IBVS?5920"/>
    <hyperlink ref="P23" r:id="rId14" display="http://www.konkoly.hu/cgi-bin/IBVS?6011"/>
    <hyperlink ref="P24" r:id="rId15" display="http://var.astro.cz/oejv/issues/oejv0160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2022-11-19T03:27:05Z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