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44A5C193-D29D-425A-9C7C-E99908DDD5C4}" xr6:coauthVersionLast="47" xr6:coauthVersionMax="47" xr10:uidLastSave="{00000000-0000-0000-0000-000000000000}"/>
  <bookViews>
    <workbookView xWindow="14145" yWindow="1095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06" i="1" l="1"/>
  <c r="F206" i="1" s="1"/>
  <c r="G206" i="1" s="1"/>
  <c r="Q206" i="1"/>
  <c r="E207" i="1"/>
  <c r="F207" i="1" s="1"/>
  <c r="G207" i="1" s="1"/>
  <c r="Q207" i="1"/>
  <c r="E208" i="1"/>
  <c r="F208" i="1" s="1"/>
  <c r="G208" i="1" s="1"/>
  <c r="Q208" i="1"/>
  <c r="Q203" i="1"/>
  <c r="E204" i="1"/>
  <c r="F204" i="1"/>
  <c r="G204" i="1"/>
  <c r="Q204" i="1"/>
  <c r="Q205" i="1"/>
  <c r="Q202" i="1"/>
  <c r="Q201" i="1"/>
  <c r="Q200" i="1"/>
  <c r="C7" i="1"/>
  <c r="E203" i="1"/>
  <c r="F203" i="1"/>
  <c r="E202" i="1"/>
  <c r="F202" i="1"/>
  <c r="E37" i="1"/>
  <c r="F37" i="1"/>
  <c r="E40" i="1"/>
  <c r="F40" i="1"/>
  <c r="E43" i="1"/>
  <c r="F43" i="1"/>
  <c r="E46" i="1"/>
  <c r="F46" i="1"/>
  <c r="E49" i="1"/>
  <c r="F49" i="1"/>
  <c r="E51" i="1"/>
  <c r="F51" i="1"/>
  <c r="E52" i="1"/>
  <c r="F52" i="1"/>
  <c r="G52" i="1"/>
  <c r="E53" i="1"/>
  <c r="F53" i="1"/>
  <c r="E54" i="1"/>
  <c r="F54" i="1"/>
  <c r="E55" i="1"/>
  <c r="F55" i="1"/>
  <c r="E56" i="1"/>
  <c r="F56" i="1"/>
  <c r="E58" i="1"/>
  <c r="F58" i="1"/>
  <c r="E60" i="1"/>
  <c r="F60" i="1"/>
  <c r="E65" i="1"/>
  <c r="F65" i="1"/>
  <c r="G65" i="1"/>
  <c r="E68" i="1"/>
  <c r="F68" i="1"/>
  <c r="E69" i="1"/>
  <c r="F69" i="1"/>
  <c r="E70" i="1"/>
  <c r="F70" i="1"/>
  <c r="E71" i="1"/>
  <c r="F71" i="1"/>
  <c r="E72" i="1"/>
  <c r="F72" i="1"/>
  <c r="E73" i="1"/>
  <c r="F73" i="1"/>
  <c r="G73" i="1"/>
  <c r="S73" i="1"/>
  <c r="E74" i="1"/>
  <c r="F74" i="1"/>
  <c r="G74" i="1"/>
  <c r="E75" i="1"/>
  <c r="F75" i="1"/>
  <c r="E76" i="1"/>
  <c r="F76" i="1"/>
  <c r="E77" i="1"/>
  <c r="F77" i="1"/>
  <c r="E78" i="1"/>
  <c r="F78" i="1"/>
  <c r="E79" i="1"/>
  <c r="F79" i="1"/>
  <c r="E81" i="1"/>
  <c r="F81" i="1"/>
  <c r="E82" i="1"/>
  <c r="F82" i="1"/>
  <c r="E86" i="1"/>
  <c r="F86" i="1"/>
  <c r="E87" i="1"/>
  <c r="F87" i="1"/>
  <c r="E90" i="1"/>
  <c r="F90" i="1"/>
  <c r="E92" i="1"/>
  <c r="F92" i="1"/>
  <c r="E94" i="1"/>
  <c r="F94" i="1"/>
  <c r="E95" i="1"/>
  <c r="F95" i="1"/>
  <c r="E96" i="1"/>
  <c r="F96" i="1"/>
  <c r="E97" i="1"/>
  <c r="F97" i="1"/>
  <c r="E100" i="1"/>
  <c r="F100" i="1"/>
  <c r="E103" i="1"/>
  <c r="F103" i="1"/>
  <c r="E110" i="1"/>
  <c r="F110" i="1"/>
  <c r="E111" i="1"/>
  <c r="F111" i="1"/>
  <c r="E112" i="1"/>
  <c r="F112" i="1"/>
  <c r="E113" i="1"/>
  <c r="F113" i="1"/>
  <c r="E114" i="1"/>
  <c r="F114" i="1"/>
  <c r="E124" i="1"/>
  <c r="F124" i="1"/>
  <c r="E135" i="1"/>
  <c r="F135" i="1"/>
  <c r="E137" i="1"/>
  <c r="F137" i="1"/>
  <c r="E138" i="1"/>
  <c r="F138" i="1"/>
  <c r="E140" i="1"/>
  <c r="F140" i="1"/>
  <c r="E155" i="1"/>
  <c r="F155" i="1"/>
  <c r="E166" i="1"/>
  <c r="F166" i="1"/>
  <c r="E173" i="1"/>
  <c r="F173" i="1"/>
  <c r="E178" i="1"/>
  <c r="F178" i="1"/>
  <c r="G178" i="1"/>
  <c r="S178" i="1"/>
  <c r="E180" i="1"/>
  <c r="F180" i="1"/>
  <c r="E182" i="1"/>
  <c r="F182" i="1"/>
  <c r="E59" i="1"/>
  <c r="F59" i="1"/>
  <c r="G59" i="1"/>
  <c r="E61" i="1"/>
  <c r="F61" i="1"/>
  <c r="G61" i="1"/>
  <c r="E62" i="1"/>
  <c r="F62" i="1"/>
  <c r="G62" i="1"/>
  <c r="E64" i="1"/>
  <c r="F64" i="1"/>
  <c r="G64" i="1"/>
  <c r="E66" i="1"/>
  <c r="F66" i="1"/>
  <c r="G66" i="1"/>
  <c r="R66" i="1"/>
  <c r="E67" i="1"/>
  <c r="F67" i="1"/>
  <c r="G67" i="1"/>
  <c r="E80" i="1"/>
  <c r="F80" i="1"/>
  <c r="G80" i="1"/>
  <c r="E83" i="1"/>
  <c r="F83" i="1"/>
  <c r="G83" i="1"/>
  <c r="E84" i="1"/>
  <c r="F84" i="1"/>
  <c r="G84" i="1"/>
  <c r="E85" i="1"/>
  <c r="F85" i="1"/>
  <c r="G85" i="1"/>
  <c r="E88" i="1"/>
  <c r="F88" i="1"/>
  <c r="G88" i="1"/>
  <c r="E89" i="1"/>
  <c r="F89" i="1"/>
  <c r="G89" i="1"/>
  <c r="E91" i="1"/>
  <c r="F91" i="1"/>
  <c r="G91" i="1"/>
  <c r="E93" i="1"/>
  <c r="F93" i="1"/>
  <c r="G93" i="1"/>
  <c r="J93" i="1"/>
  <c r="E98" i="1"/>
  <c r="F98" i="1"/>
  <c r="G98" i="1"/>
  <c r="E99" i="1"/>
  <c r="F99" i="1"/>
  <c r="G99" i="1"/>
  <c r="E101" i="1"/>
  <c r="F101" i="1"/>
  <c r="G101" i="1"/>
  <c r="E102" i="1"/>
  <c r="F102" i="1"/>
  <c r="G102" i="1"/>
  <c r="E104" i="1"/>
  <c r="F104" i="1"/>
  <c r="G104" i="1"/>
  <c r="R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J109" i="1"/>
  <c r="E115" i="1"/>
  <c r="F115" i="1"/>
  <c r="G115" i="1"/>
  <c r="E116" i="1"/>
  <c r="F116" i="1"/>
  <c r="G116" i="1"/>
  <c r="E117" i="1"/>
  <c r="F117" i="1"/>
  <c r="G117" i="1"/>
  <c r="R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J130" i="1"/>
  <c r="E131" i="1"/>
  <c r="F131" i="1"/>
  <c r="G131" i="1"/>
  <c r="J131" i="1"/>
  <c r="E132" i="1"/>
  <c r="F132" i="1"/>
  <c r="G132" i="1"/>
  <c r="E133" i="1"/>
  <c r="F133" i="1"/>
  <c r="G133" i="1"/>
  <c r="E134" i="1"/>
  <c r="F134" i="1"/>
  <c r="G134" i="1"/>
  <c r="E136" i="1"/>
  <c r="F136" i="1"/>
  <c r="G136" i="1"/>
  <c r="J136" i="1"/>
  <c r="E139" i="1"/>
  <c r="F139" i="1"/>
  <c r="G139" i="1"/>
  <c r="J139" i="1"/>
  <c r="E142" i="1"/>
  <c r="F142" i="1"/>
  <c r="G142" i="1"/>
  <c r="E143" i="1"/>
  <c r="F143" i="1"/>
  <c r="G143" i="1"/>
  <c r="E150" i="1"/>
  <c r="F150" i="1"/>
  <c r="G150" i="1"/>
  <c r="J150" i="1"/>
  <c r="E151" i="1"/>
  <c r="F151" i="1"/>
  <c r="G151" i="1"/>
  <c r="R151" i="1"/>
  <c r="E152" i="1"/>
  <c r="F152" i="1"/>
  <c r="G152" i="1"/>
  <c r="E153" i="1"/>
  <c r="F153" i="1"/>
  <c r="G153" i="1"/>
  <c r="E154" i="1"/>
  <c r="F154" i="1"/>
  <c r="G154" i="1"/>
  <c r="E156" i="1"/>
  <c r="F156" i="1"/>
  <c r="G156" i="1"/>
  <c r="J156" i="1"/>
  <c r="E160" i="1"/>
  <c r="F160" i="1"/>
  <c r="G160" i="1"/>
  <c r="E174" i="1"/>
  <c r="F174" i="1"/>
  <c r="G174" i="1"/>
  <c r="E175" i="1"/>
  <c r="F175" i="1"/>
  <c r="G175" i="1"/>
  <c r="E186" i="1"/>
  <c r="F186" i="1"/>
  <c r="E188" i="1"/>
  <c r="F188" i="1"/>
  <c r="G188" i="1"/>
  <c r="E21" i="1"/>
  <c r="F21" i="1"/>
  <c r="G21" i="1"/>
  <c r="E23" i="1"/>
  <c r="F23" i="1"/>
  <c r="G23" i="1"/>
  <c r="S23" i="1"/>
  <c r="E44" i="1"/>
  <c r="F44" i="1"/>
  <c r="G44" i="1"/>
  <c r="R44" i="1"/>
  <c r="E63" i="1"/>
  <c r="F63" i="1"/>
  <c r="G63" i="1"/>
  <c r="E144" i="1"/>
  <c r="F144" i="1"/>
  <c r="G144" i="1"/>
  <c r="R144" i="1"/>
  <c r="E147" i="1"/>
  <c r="E148" i="1"/>
  <c r="F148" i="1"/>
  <c r="G148" i="1"/>
  <c r="E149" i="1"/>
  <c r="F149" i="1"/>
  <c r="G149" i="1"/>
  <c r="R149" i="1"/>
  <c r="E157" i="1"/>
  <c r="F157" i="1"/>
  <c r="G157" i="1"/>
  <c r="R157" i="1"/>
  <c r="E158" i="1"/>
  <c r="F158" i="1"/>
  <c r="G158" i="1"/>
  <c r="R158" i="1"/>
  <c r="E159" i="1"/>
  <c r="F159" i="1"/>
  <c r="G159" i="1"/>
  <c r="R159" i="1"/>
  <c r="E161" i="1"/>
  <c r="F161" i="1"/>
  <c r="G161" i="1"/>
  <c r="R161" i="1"/>
  <c r="E163" i="1"/>
  <c r="F163" i="1"/>
  <c r="G163" i="1"/>
  <c r="E164" i="1"/>
  <c r="F164" i="1"/>
  <c r="G164" i="1"/>
  <c r="R164" i="1"/>
  <c r="E165" i="1"/>
  <c r="F165" i="1"/>
  <c r="G165" i="1"/>
  <c r="R165" i="1"/>
  <c r="E167" i="1"/>
  <c r="F167" i="1"/>
  <c r="G167" i="1"/>
  <c r="E168" i="1"/>
  <c r="F168" i="1"/>
  <c r="G168" i="1"/>
  <c r="R168" i="1"/>
  <c r="E169" i="1"/>
  <c r="F169" i="1"/>
  <c r="G169" i="1"/>
  <c r="R169" i="1"/>
  <c r="E170" i="1"/>
  <c r="F170" i="1"/>
  <c r="G170" i="1"/>
  <c r="R170" i="1"/>
  <c r="E172" i="1"/>
  <c r="F172" i="1"/>
  <c r="G172" i="1"/>
  <c r="E177" i="1"/>
  <c r="F177" i="1"/>
  <c r="G177" i="1"/>
  <c r="R177" i="1"/>
  <c r="E185" i="1"/>
  <c r="E187" i="1"/>
  <c r="F187" i="1"/>
  <c r="E193" i="1"/>
  <c r="F193" i="1"/>
  <c r="G193" i="1"/>
  <c r="K193" i="1"/>
  <c r="E194" i="1"/>
  <c r="F194" i="1"/>
  <c r="E195" i="1"/>
  <c r="F195" i="1"/>
  <c r="E141" i="1"/>
  <c r="F141" i="1"/>
  <c r="G141" i="1"/>
  <c r="S141" i="1"/>
  <c r="E145" i="1"/>
  <c r="F145" i="1"/>
  <c r="G145" i="1"/>
  <c r="S145" i="1"/>
  <c r="E146" i="1"/>
  <c r="F146" i="1"/>
  <c r="G146" i="1"/>
  <c r="E162" i="1"/>
  <c r="F162" i="1"/>
  <c r="G162" i="1"/>
  <c r="S162" i="1"/>
  <c r="E171" i="1"/>
  <c r="F171" i="1"/>
  <c r="G171" i="1"/>
  <c r="S171" i="1"/>
  <c r="E176" i="1"/>
  <c r="F176" i="1"/>
  <c r="G176" i="1"/>
  <c r="S176" i="1"/>
  <c r="E179" i="1"/>
  <c r="F179" i="1"/>
  <c r="G179" i="1"/>
  <c r="E181" i="1"/>
  <c r="F181" i="1"/>
  <c r="E183" i="1"/>
  <c r="F183" i="1"/>
  <c r="E184" i="1"/>
  <c r="F184" i="1"/>
  <c r="E189" i="1"/>
  <c r="F189" i="1"/>
  <c r="E190" i="1"/>
  <c r="F190" i="1"/>
  <c r="G190" i="1"/>
  <c r="K190" i="1"/>
  <c r="E191" i="1"/>
  <c r="F191" i="1"/>
  <c r="E192" i="1"/>
  <c r="F192" i="1"/>
  <c r="E196" i="1"/>
  <c r="F196" i="1"/>
  <c r="E197" i="1"/>
  <c r="F197" i="1"/>
  <c r="E198" i="1"/>
  <c r="F198" i="1"/>
  <c r="E199" i="1"/>
  <c r="F199" i="1"/>
  <c r="C14" i="1"/>
  <c r="C13" i="1"/>
  <c r="D14" i="1"/>
  <c r="D13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2" i="1"/>
  <c r="Q143" i="1"/>
  <c r="Q150" i="1"/>
  <c r="Q151" i="1"/>
  <c r="Q152" i="1"/>
  <c r="Q153" i="1"/>
  <c r="Q154" i="1"/>
  <c r="Q155" i="1"/>
  <c r="Q156" i="1"/>
  <c r="Q160" i="1"/>
  <c r="Q166" i="1"/>
  <c r="Q173" i="1"/>
  <c r="Q174" i="1"/>
  <c r="Q175" i="1"/>
  <c r="Q178" i="1"/>
  <c r="Q180" i="1"/>
  <c r="Q182" i="1"/>
  <c r="Q186" i="1"/>
  <c r="Q188" i="1"/>
  <c r="G43" i="2"/>
  <c r="C43" i="2"/>
  <c r="E43" i="2"/>
  <c r="G42" i="2"/>
  <c r="C42" i="2"/>
  <c r="E42" i="2"/>
  <c r="G41" i="2"/>
  <c r="C41" i="2"/>
  <c r="G40" i="2"/>
  <c r="C40" i="2"/>
  <c r="E40" i="2"/>
  <c r="G39" i="2"/>
  <c r="C39" i="2"/>
  <c r="E39" i="2"/>
  <c r="G38" i="2"/>
  <c r="C38" i="2"/>
  <c r="E38" i="2"/>
  <c r="G37" i="2"/>
  <c r="C37" i="2"/>
  <c r="E37" i="2"/>
  <c r="G36" i="2"/>
  <c r="C36" i="2"/>
  <c r="E36" i="2"/>
  <c r="G35" i="2"/>
  <c r="C35" i="2"/>
  <c r="E35" i="2"/>
  <c r="G180" i="2"/>
  <c r="C180" i="2"/>
  <c r="E180" i="2"/>
  <c r="G34" i="2"/>
  <c r="C34" i="2"/>
  <c r="E34" i="2"/>
  <c r="G179" i="2"/>
  <c r="C179" i="2"/>
  <c r="E179" i="2"/>
  <c r="G33" i="2"/>
  <c r="C33" i="2"/>
  <c r="G32" i="2"/>
  <c r="C32" i="2"/>
  <c r="E32" i="2"/>
  <c r="G178" i="2"/>
  <c r="C178" i="2"/>
  <c r="E178" i="2"/>
  <c r="G177" i="2"/>
  <c r="C177" i="2"/>
  <c r="E177" i="2"/>
  <c r="G176" i="2"/>
  <c r="C176" i="2"/>
  <c r="G31" i="2"/>
  <c r="C31" i="2"/>
  <c r="E31" i="2"/>
  <c r="G30" i="2"/>
  <c r="C30" i="2"/>
  <c r="E30" i="2"/>
  <c r="G175" i="2"/>
  <c r="C175" i="2"/>
  <c r="E175" i="2"/>
  <c r="G174" i="2"/>
  <c r="C174" i="2"/>
  <c r="E174" i="2"/>
  <c r="G173" i="2"/>
  <c r="C173" i="2"/>
  <c r="E173" i="2"/>
  <c r="G29" i="2"/>
  <c r="C29" i="2"/>
  <c r="E29" i="2"/>
  <c r="G28" i="2"/>
  <c r="C28" i="2"/>
  <c r="G27" i="2"/>
  <c r="C27" i="2"/>
  <c r="E27" i="2"/>
  <c r="G26" i="2"/>
  <c r="C26" i="2"/>
  <c r="G25" i="2"/>
  <c r="C25" i="2"/>
  <c r="E25" i="2"/>
  <c r="G24" i="2"/>
  <c r="C24" i="2"/>
  <c r="E24" i="2"/>
  <c r="G172" i="2"/>
  <c r="C172" i="2"/>
  <c r="E172" i="2"/>
  <c r="G23" i="2"/>
  <c r="C23" i="2"/>
  <c r="E23" i="2"/>
  <c r="G22" i="2"/>
  <c r="C22" i="2"/>
  <c r="E22" i="2"/>
  <c r="G21" i="2"/>
  <c r="C21" i="2"/>
  <c r="G20" i="2"/>
  <c r="C20" i="2"/>
  <c r="E20" i="2"/>
  <c r="G171" i="2"/>
  <c r="C171" i="2"/>
  <c r="E171" i="2"/>
  <c r="G19" i="2"/>
  <c r="C19" i="2"/>
  <c r="G170" i="2"/>
  <c r="C170" i="2"/>
  <c r="E170" i="2"/>
  <c r="G169" i="2"/>
  <c r="C169" i="2"/>
  <c r="E169" i="2"/>
  <c r="G168" i="2"/>
  <c r="C168" i="2"/>
  <c r="E168" i="2"/>
  <c r="G167" i="2"/>
  <c r="C167" i="2"/>
  <c r="E167" i="2"/>
  <c r="G166" i="2"/>
  <c r="C166" i="2"/>
  <c r="E166" i="2"/>
  <c r="G165" i="2"/>
  <c r="C165" i="2"/>
  <c r="E165" i="2"/>
  <c r="G164" i="2"/>
  <c r="C164" i="2"/>
  <c r="E164" i="2"/>
  <c r="G18" i="2"/>
  <c r="C18" i="2"/>
  <c r="G17" i="2"/>
  <c r="C17" i="2"/>
  <c r="E17" i="2"/>
  <c r="G16" i="2"/>
  <c r="C16" i="2"/>
  <c r="G15" i="2"/>
  <c r="C15" i="2"/>
  <c r="E15" i="2"/>
  <c r="G14" i="2"/>
  <c r="C14" i="2"/>
  <c r="E14" i="2"/>
  <c r="G13" i="2"/>
  <c r="C13" i="2"/>
  <c r="E13" i="2"/>
  <c r="G12" i="2"/>
  <c r="C12" i="2"/>
  <c r="E12" i="2"/>
  <c r="G163" i="2"/>
  <c r="C163" i="2"/>
  <c r="E163" i="2"/>
  <c r="G162" i="2"/>
  <c r="C162" i="2"/>
  <c r="E162" i="2"/>
  <c r="G11" i="2"/>
  <c r="C11" i="2"/>
  <c r="E11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E142" i="2"/>
  <c r="G141" i="2"/>
  <c r="C141" i="2"/>
  <c r="E141" i="2"/>
  <c r="G140" i="2"/>
  <c r="C140" i="2"/>
  <c r="E140" i="2"/>
  <c r="G139" i="2"/>
  <c r="C139" i="2"/>
  <c r="E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E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G80" i="2"/>
  <c r="C80" i="2"/>
  <c r="E80" i="2"/>
  <c r="G79" i="2"/>
  <c r="C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72" i="2"/>
  <c r="C72" i="2"/>
  <c r="G71" i="2"/>
  <c r="C71" i="2"/>
  <c r="E71" i="2"/>
  <c r="G70" i="2"/>
  <c r="C70" i="2"/>
  <c r="G69" i="2"/>
  <c r="C69" i="2"/>
  <c r="G68" i="2"/>
  <c r="C68" i="2"/>
  <c r="E68" i="2"/>
  <c r="G67" i="2"/>
  <c r="C67" i="2"/>
  <c r="E67" i="2"/>
  <c r="G66" i="2"/>
  <c r="C66" i="2"/>
  <c r="E66" i="2"/>
  <c r="G65" i="2"/>
  <c r="C65" i="2"/>
  <c r="G64" i="2"/>
  <c r="C64" i="2"/>
  <c r="G63" i="2"/>
  <c r="C63" i="2"/>
  <c r="E63" i="2"/>
  <c r="G62" i="2"/>
  <c r="C62" i="2"/>
  <c r="G61" i="2"/>
  <c r="C61" i="2"/>
  <c r="G60" i="2"/>
  <c r="C60" i="2"/>
  <c r="E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E46" i="2"/>
  <c r="G45" i="2"/>
  <c r="C45" i="2"/>
  <c r="G44" i="2"/>
  <c r="C44" i="2"/>
  <c r="E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180" i="2"/>
  <c r="B180" i="2"/>
  <c r="D180" i="2"/>
  <c r="A180" i="2"/>
  <c r="H34" i="2"/>
  <c r="B34" i="2"/>
  <c r="D34" i="2"/>
  <c r="A34" i="2"/>
  <c r="H179" i="2"/>
  <c r="B179" i="2"/>
  <c r="D179" i="2"/>
  <c r="A179" i="2"/>
  <c r="H33" i="2"/>
  <c r="B33" i="2"/>
  <c r="D33" i="2"/>
  <c r="A33" i="2"/>
  <c r="H32" i="2"/>
  <c r="B32" i="2"/>
  <c r="D32" i="2"/>
  <c r="A32" i="2"/>
  <c r="H178" i="2"/>
  <c r="B178" i="2"/>
  <c r="D178" i="2"/>
  <c r="A178" i="2"/>
  <c r="H177" i="2"/>
  <c r="B177" i="2"/>
  <c r="D177" i="2"/>
  <c r="A177" i="2"/>
  <c r="H176" i="2"/>
  <c r="B176" i="2"/>
  <c r="D176" i="2"/>
  <c r="A176" i="2"/>
  <c r="H31" i="2"/>
  <c r="B31" i="2"/>
  <c r="D31" i="2"/>
  <c r="A31" i="2"/>
  <c r="H30" i="2"/>
  <c r="B30" i="2"/>
  <c r="D30" i="2"/>
  <c r="A30" i="2"/>
  <c r="H175" i="2"/>
  <c r="B175" i="2"/>
  <c r="D175" i="2"/>
  <c r="A175" i="2"/>
  <c r="H174" i="2"/>
  <c r="B174" i="2"/>
  <c r="D174" i="2"/>
  <c r="A174" i="2"/>
  <c r="H173" i="2"/>
  <c r="B173" i="2"/>
  <c r="D173" i="2"/>
  <c r="A173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172" i="2"/>
  <c r="B172" i="2"/>
  <c r="D172" i="2"/>
  <c r="A172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71" i="2"/>
  <c r="B171" i="2"/>
  <c r="D171" i="2"/>
  <c r="A171" i="2"/>
  <c r="H19" i="2"/>
  <c r="B19" i="2"/>
  <c r="D19" i="2"/>
  <c r="A19" i="2"/>
  <c r="H170" i="2"/>
  <c r="B170" i="2"/>
  <c r="D170" i="2"/>
  <c r="A170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166" i="2"/>
  <c r="B166" i="2"/>
  <c r="D166" i="2"/>
  <c r="A166" i="2"/>
  <c r="H165" i="2"/>
  <c r="B165" i="2"/>
  <c r="D165" i="2"/>
  <c r="A165" i="2"/>
  <c r="H164" i="2"/>
  <c r="B164" i="2"/>
  <c r="D164" i="2"/>
  <c r="A164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63" i="2"/>
  <c r="B163" i="2"/>
  <c r="D163" i="2"/>
  <c r="A163" i="2"/>
  <c r="H162" i="2"/>
  <c r="B162" i="2"/>
  <c r="D162" i="2"/>
  <c r="A162" i="2"/>
  <c r="H11" i="2"/>
  <c r="B11" i="2"/>
  <c r="D11" i="2"/>
  <c r="A11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F115" i="2"/>
  <c r="D115" i="2"/>
  <c r="A115" i="2"/>
  <c r="H114" i="2"/>
  <c r="B114" i="2"/>
  <c r="F114" i="2"/>
  <c r="D114" i="2"/>
  <c r="A114" i="2"/>
  <c r="H113" i="2"/>
  <c r="B113" i="2"/>
  <c r="F113" i="2"/>
  <c r="D113" i="2"/>
  <c r="A113" i="2"/>
  <c r="H112" i="2"/>
  <c r="B112" i="2"/>
  <c r="F112" i="2"/>
  <c r="D112" i="2"/>
  <c r="A112" i="2"/>
  <c r="H111" i="2"/>
  <c r="F111" i="2"/>
  <c r="D111" i="2"/>
  <c r="B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J177" i="1"/>
  <c r="Q177" i="1"/>
  <c r="Q196" i="1"/>
  <c r="Q195" i="1"/>
  <c r="Q199" i="1"/>
  <c r="Q198" i="1"/>
  <c r="F12" i="1"/>
  <c r="F13" i="1" s="1"/>
  <c r="Q197" i="1"/>
  <c r="Q194" i="1"/>
  <c r="Q192" i="1"/>
  <c r="Q191" i="1"/>
  <c r="Q190" i="1"/>
  <c r="Q189" i="1"/>
  <c r="Q185" i="1"/>
  <c r="Q193" i="1"/>
  <c r="Q187" i="1"/>
  <c r="Q184" i="1"/>
  <c r="Q176" i="1"/>
  <c r="J176" i="1"/>
  <c r="Q146" i="1"/>
  <c r="Q159" i="1"/>
  <c r="J159" i="1"/>
  <c r="Q179" i="1"/>
  <c r="Q181" i="1"/>
  <c r="Q183" i="1"/>
  <c r="K157" i="1"/>
  <c r="Q157" i="1"/>
  <c r="K169" i="1"/>
  <c r="Q169" i="1"/>
  <c r="Q163" i="1"/>
  <c r="J158" i="1"/>
  <c r="Q158" i="1"/>
  <c r="J161" i="1"/>
  <c r="Q161" i="1"/>
  <c r="J162" i="1"/>
  <c r="Q162" i="1"/>
  <c r="Q63" i="1"/>
  <c r="I141" i="1"/>
  <c r="Q141" i="1"/>
  <c r="J144" i="1"/>
  <c r="Q144" i="1"/>
  <c r="J145" i="1"/>
  <c r="Q145" i="1"/>
  <c r="Q147" i="1"/>
  <c r="Q148" i="1"/>
  <c r="Q149" i="1"/>
  <c r="J164" i="1"/>
  <c r="Q164" i="1"/>
  <c r="J165" i="1"/>
  <c r="Q165" i="1"/>
  <c r="Q167" i="1"/>
  <c r="J168" i="1"/>
  <c r="Q168" i="1"/>
  <c r="J170" i="1"/>
  <c r="Q170" i="1"/>
  <c r="J171" i="1"/>
  <c r="Q171" i="1"/>
  <c r="Q172" i="1"/>
  <c r="C17" i="1"/>
  <c r="Q44" i="1"/>
  <c r="H44" i="1"/>
  <c r="N32" i="2"/>
  <c r="N179" i="2"/>
  <c r="N180" i="2"/>
  <c r="J23" i="1"/>
  <c r="J174" i="1"/>
  <c r="R174" i="1"/>
  <c r="R156" i="1"/>
  <c r="J153" i="1"/>
  <c r="R153" i="1"/>
  <c r="J151" i="1"/>
  <c r="J143" i="1"/>
  <c r="R143" i="1"/>
  <c r="R139" i="1"/>
  <c r="J134" i="1"/>
  <c r="R134" i="1"/>
  <c r="J132" i="1"/>
  <c r="R132" i="1"/>
  <c r="R130" i="1"/>
  <c r="J128" i="1"/>
  <c r="R128" i="1"/>
  <c r="J126" i="1"/>
  <c r="R126" i="1"/>
  <c r="J123" i="1"/>
  <c r="R123" i="1"/>
  <c r="J119" i="1"/>
  <c r="R119" i="1"/>
  <c r="J117" i="1"/>
  <c r="J115" i="1"/>
  <c r="R115" i="1"/>
  <c r="J108" i="1"/>
  <c r="R108" i="1"/>
  <c r="J106" i="1"/>
  <c r="R106" i="1"/>
  <c r="J104" i="1"/>
  <c r="J101" i="1"/>
  <c r="R101" i="1"/>
  <c r="J98" i="1"/>
  <c r="R98" i="1"/>
  <c r="J91" i="1"/>
  <c r="R91" i="1"/>
  <c r="J88" i="1"/>
  <c r="R88" i="1"/>
  <c r="J84" i="1"/>
  <c r="R84" i="1"/>
  <c r="J80" i="1"/>
  <c r="R80" i="1"/>
  <c r="J66" i="1"/>
  <c r="S21" i="1"/>
  <c r="J21" i="1"/>
  <c r="J175" i="1"/>
  <c r="R175" i="1"/>
  <c r="J160" i="1"/>
  <c r="R160" i="1"/>
  <c r="J154" i="1"/>
  <c r="R154" i="1"/>
  <c r="J152" i="1"/>
  <c r="R152" i="1"/>
  <c r="J133" i="1"/>
  <c r="R133" i="1"/>
  <c r="J129" i="1"/>
  <c r="R129" i="1"/>
  <c r="J127" i="1"/>
  <c r="R127" i="1"/>
  <c r="J125" i="1"/>
  <c r="R125" i="1"/>
  <c r="J122" i="1"/>
  <c r="R122" i="1"/>
  <c r="J120" i="1"/>
  <c r="R120" i="1"/>
  <c r="J118" i="1"/>
  <c r="R118" i="1"/>
  <c r="J116" i="1"/>
  <c r="R116" i="1"/>
  <c r="J107" i="1"/>
  <c r="R107" i="1"/>
  <c r="J105" i="1"/>
  <c r="R105" i="1"/>
  <c r="J102" i="1"/>
  <c r="R102" i="1"/>
  <c r="R93" i="1"/>
  <c r="J89" i="1"/>
  <c r="R89" i="1"/>
  <c r="J85" i="1"/>
  <c r="R85" i="1"/>
  <c r="J83" i="1"/>
  <c r="R83" i="1"/>
  <c r="J67" i="1"/>
  <c r="R67" i="1"/>
  <c r="G195" i="1"/>
  <c r="K195" i="1"/>
  <c r="G187" i="1"/>
  <c r="R187" i="1"/>
  <c r="E200" i="1"/>
  <c r="F200" i="1"/>
  <c r="G200" i="1"/>
  <c r="E57" i="1"/>
  <c r="F57" i="1"/>
  <c r="G57" i="1"/>
  <c r="R57" i="1"/>
  <c r="E48" i="1"/>
  <c r="F48" i="1"/>
  <c r="G48" i="1"/>
  <c r="E47" i="1"/>
  <c r="F47" i="1"/>
  <c r="G47" i="1"/>
  <c r="R47" i="1"/>
  <c r="E45" i="1"/>
  <c r="F45" i="1"/>
  <c r="G45" i="1"/>
  <c r="J45" i="1"/>
  <c r="E42" i="1"/>
  <c r="F42" i="1"/>
  <c r="G42" i="1"/>
  <c r="E39" i="1"/>
  <c r="F39" i="1"/>
  <c r="G39" i="1"/>
  <c r="E36" i="1"/>
  <c r="E59" i="2"/>
  <c r="E35" i="1"/>
  <c r="F35" i="1"/>
  <c r="G35" i="1"/>
  <c r="E34" i="1"/>
  <c r="E57" i="2"/>
  <c r="E30" i="1"/>
  <c r="F30" i="1"/>
  <c r="G30" i="1"/>
  <c r="E27" i="1"/>
  <c r="E50" i="2"/>
  <c r="E26" i="1"/>
  <c r="F26" i="1"/>
  <c r="G26" i="1"/>
  <c r="R26" i="1"/>
  <c r="E25" i="1"/>
  <c r="E24" i="1"/>
  <c r="F24" i="1"/>
  <c r="G24" i="1"/>
  <c r="E22" i="1"/>
  <c r="F22" i="1"/>
  <c r="G22" i="1"/>
  <c r="U22" i="1"/>
  <c r="G180" i="1"/>
  <c r="J180" i="1"/>
  <c r="G173" i="1"/>
  <c r="G166" i="1"/>
  <c r="J166" i="1"/>
  <c r="G155" i="1"/>
  <c r="S155" i="1"/>
  <c r="G140" i="1"/>
  <c r="G138" i="1"/>
  <c r="S138" i="1"/>
  <c r="G137" i="1"/>
  <c r="S137" i="1"/>
  <c r="G135" i="1"/>
  <c r="S135" i="1"/>
  <c r="G124" i="1"/>
  <c r="J124" i="1"/>
  <c r="G114" i="1"/>
  <c r="S114" i="1"/>
  <c r="G113" i="1"/>
  <c r="G112" i="1"/>
  <c r="G111" i="1"/>
  <c r="S111" i="1"/>
  <c r="J111" i="1"/>
  <c r="G110" i="1"/>
  <c r="S110" i="1"/>
  <c r="G103" i="1"/>
  <c r="S103" i="1"/>
  <c r="G100" i="1"/>
  <c r="J100" i="1"/>
  <c r="G97" i="1"/>
  <c r="G96" i="1"/>
  <c r="J96" i="1"/>
  <c r="G95" i="1"/>
  <c r="J95" i="1"/>
  <c r="G94" i="1"/>
  <c r="J94" i="1"/>
  <c r="S94" i="1"/>
  <c r="G92" i="1"/>
  <c r="S92" i="1"/>
  <c r="G90" i="1"/>
  <c r="G87" i="1"/>
  <c r="G86" i="1"/>
  <c r="S86" i="1"/>
  <c r="G82" i="1"/>
  <c r="J82" i="1"/>
  <c r="G81" i="1"/>
  <c r="J81" i="1"/>
  <c r="G79" i="1"/>
  <c r="J79" i="1"/>
  <c r="G78" i="1"/>
  <c r="G77" i="1"/>
  <c r="J77" i="1"/>
  <c r="G76" i="1"/>
  <c r="G75" i="1"/>
  <c r="J75" i="1"/>
  <c r="S75" i="1"/>
  <c r="G72" i="1"/>
  <c r="J72" i="1"/>
  <c r="G71" i="1"/>
  <c r="J71" i="1"/>
  <c r="G70" i="1"/>
  <c r="G69" i="1"/>
  <c r="G68" i="1"/>
  <c r="S68" i="1"/>
  <c r="G60" i="1"/>
  <c r="S60" i="1"/>
  <c r="G58" i="1"/>
  <c r="J58" i="1"/>
  <c r="G56" i="1"/>
  <c r="J56" i="1"/>
  <c r="G55" i="1"/>
  <c r="J55" i="1"/>
  <c r="G54" i="1"/>
  <c r="G53" i="1"/>
  <c r="J53" i="1"/>
  <c r="G51" i="1"/>
  <c r="S51" i="1"/>
  <c r="G49" i="1"/>
  <c r="G46" i="1"/>
  <c r="J46" i="1"/>
  <c r="G43" i="1"/>
  <c r="S43" i="1"/>
  <c r="G40" i="1"/>
  <c r="J40" i="1"/>
  <c r="G37" i="1"/>
  <c r="S37" i="1"/>
  <c r="G198" i="1"/>
  <c r="K198" i="1"/>
  <c r="G196" i="1"/>
  <c r="K196" i="1"/>
  <c r="G191" i="1"/>
  <c r="K191" i="1"/>
  <c r="G189" i="1"/>
  <c r="K189" i="1"/>
  <c r="G183" i="1"/>
  <c r="S183" i="1"/>
  <c r="G181" i="1"/>
  <c r="G194" i="1"/>
  <c r="K194" i="1"/>
  <c r="G186" i="1"/>
  <c r="J186" i="1"/>
  <c r="E32" i="1"/>
  <c r="E31" i="1"/>
  <c r="F31" i="1"/>
  <c r="G31" i="1"/>
  <c r="E29" i="1"/>
  <c r="F29" i="1"/>
  <c r="G29" i="1"/>
  <c r="E28" i="1"/>
  <c r="G199" i="1"/>
  <c r="G197" i="1"/>
  <c r="K197" i="1"/>
  <c r="G192" i="1"/>
  <c r="J192" i="1"/>
  <c r="G184" i="1"/>
  <c r="G182" i="1"/>
  <c r="J182" i="1"/>
  <c r="S182" i="1"/>
  <c r="R193" i="1"/>
  <c r="S76" i="1"/>
  <c r="J76" i="1"/>
  <c r="S184" i="1"/>
  <c r="J184" i="1"/>
  <c r="K183" i="1"/>
  <c r="S40" i="1"/>
  <c r="S49" i="1"/>
  <c r="J49" i="1"/>
  <c r="S53" i="1"/>
  <c r="S58" i="1"/>
  <c r="S82" i="1"/>
  <c r="J92" i="1"/>
  <c r="S97" i="1"/>
  <c r="J97" i="1"/>
  <c r="S124" i="1"/>
  <c r="S140" i="1"/>
  <c r="J140" i="1"/>
  <c r="J178" i="1"/>
  <c r="F25" i="1"/>
  <c r="G25" i="1"/>
  <c r="J25" i="1"/>
  <c r="J57" i="1"/>
  <c r="E53" i="2"/>
  <c r="S181" i="1"/>
  <c r="K181" i="1"/>
  <c r="J68" i="1"/>
  <c r="S90" i="1"/>
  <c r="J90" i="1"/>
  <c r="J187" i="1"/>
  <c r="S192" i="1"/>
  <c r="J51" i="1"/>
  <c r="S55" i="1"/>
  <c r="S79" i="1"/>
  <c r="S95" i="1"/>
  <c r="J103" i="1"/>
  <c r="S166" i="1"/>
  <c r="E47" i="2"/>
  <c r="S197" i="1"/>
  <c r="J110" i="1"/>
  <c r="J188" i="1"/>
  <c r="R188" i="1"/>
  <c r="S190" i="1"/>
  <c r="S189" i="1"/>
  <c r="S54" i="1"/>
  <c r="J54" i="1"/>
  <c r="J60" i="1"/>
  <c r="S78" i="1"/>
  <c r="J78" i="1"/>
  <c r="J86" i="1"/>
  <c r="S100" i="1"/>
  <c r="S112" i="1"/>
  <c r="J112" i="1"/>
  <c r="J135" i="1"/>
  <c r="J155" i="1"/>
  <c r="S180" i="1"/>
  <c r="J26" i="1"/>
  <c r="E70" i="2"/>
  <c r="E49" i="2"/>
  <c r="E69" i="2"/>
  <c r="K204" i="1"/>
  <c r="R204" i="1"/>
  <c r="S65" i="1"/>
  <c r="J65" i="1"/>
  <c r="F27" i="1"/>
  <c r="G27" i="1"/>
  <c r="J27" i="1"/>
  <c r="J99" i="1"/>
  <c r="R99" i="1"/>
  <c r="S52" i="1"/>
  <c r="J52" i="1"/>
  <c r="J42" i="1"/>
  <c r="R42" i="1"/>
  <c r="R59" i="1"/>
  <c r="J59" i="1"/>
  <c r="S74" i="1"/>
  <c r="J74" i="1"/>
  <c r="R45" i="1"/>
  <c r="S191" i="1"/>
  <c r="S87" i="1"/>
  <c r="J87" i="1"/>
  <c r="J137" i="1"/>
  <c r="F147" i="1"/>
  <c r="G147" i="1"/>
  <c r="R147" i="1"/>
  <c r="E16" i="2"/>
  <c r="J142" i="1"/>
  <c r="R142" i="1"/>
  <c r="S46" i="1"/>
  <c r="J35" i="1"/>
  <c r="R35" i="1"/>
  <c r="E58" i="2"/>
  <c r="J121" i="1"/>
  <c r="R121" i="1"/>
  <c r="S81" i="1"/>
  <c r="S173" i="1"/>
  <c r="J173" i="1"/>
  <c r="J24" i="1"/>
  <c r="U24" i="1"/>
  <c r="J47" i="1"/>
  <c r="J114" i="1"/>
  <c r="F32" i="1"/>
  <c r="G32" i="1"/>
  <c r="E55" i="2"/>
  <c r="S196" i="1"/>
  <c r="S96" i="1"/>
  <c r="S56" i="1"/>
  <c r="S71" i="1"/>
  <c r="J73" i="1"/>
  <c r="S72" i="1"/>
  <c r="K200" i="1"/>
  <c r="S200" i="1"/>
  <c r="S146" i="1"/>
  <c r="J146" i="1"/>
  <c r="R136" i="1"/>
  <c r="E18" i="2"/>
  <c r="F36" i="1"/>
  <c r="G36" i="1"/>
  <c r="R62" i="1"/>
  <c r="J62" i="1"/>
  <c r="F185" i="1"/>
  <c r="G185" i="1"/>
  <c r="E33" i="2"/>
  <c r="S198" i="1"/>
  <c r="F34" i="1"/>
  <c r="G34" i="1"/>
  <c r="R109" i="1"/>
  <c r="R131" i="1"/>
  <c r="R150" i="1"/>
  <c r="R195" i="1"/>
  <c r="I149" i="1"/>
  <c r="E19" i="2"/>
  <c r="E176" i="2"/>
  <c r="E41" i="2"/>
  <c r="E94" i="2"/>
  <c r="E26" i="2"/>
  <c r="E21" i="2"/>
  <c r="E28" i="2"/>
  <c r="J64" i="1"/>
  <c r="R64" i="1"/>
  <c r="G202" i="1"/>
  <c r="K202" i="1"/>
  <c r="E50" i="1"/>
  <c r="F50" i="1"/>
  <c r="G50" i="1"/>
  <c r="E41" i="1"/>
  <c r="E64" i="2"/>
  <c r="E33" i="1"/>
  <c r="F33" i="1"/>
  <c r="G33" i="1"/>
  <c r="E56" i="2"/>
  <c r="S50" i="1"/>
  <c r="J50" i="1"/>
  <c r="J32" i="1"/>
  <c r="S32" i="1"/>
  <c r="E72" i="2"/>
  <c r="R34" i="1"/>
  <c r="J34" i="1"/>
  <c r="S29" i="1"/>
  <c r="J29" i="1"/>
  <c r="J31" i="1"/>
  <c r="S31" i="1"/>
  <c r="R185" i="1"/>
  <c r="K185" i="1"/>
  <c r="J39" i="1"/>
  <c r="R39" i="1"/>
  <c r="S33" i="1"/>
  <c r="J33" i="1"/>
  <c r="J36" i="1"/>
  <c r="R36" i="1"/>
  <c r="R202" i="1"/>
  <c r="R25" i="1"/>
  <c r="J138" i="1"/>
  <c r="S77" i="1"/>
  <c r="J147" i="1"/>
  <c r="J37" i="1"/>
  <c r="J43" i="1"/>
  <c r="S69" i="1"/>
  <c r="J69" i="1"/>
  <c r="J22" i="1"/>
  <c r="U30" i="1"/>
  <c r="J30" i="1"/>
  <c r="S70" i="1"/>
  <c r="J70" i="1"/>
  <c r="J113" i="1"/>
  <c r="S113" i="1"/>
  <c r="K199" i="1"/>
  <c r="R199" i="1"/>
  <c r="R27" i="1"/>
  <c r="R194" i="1"/>
  <c r="E48" i="2"/>
  <c r="F41" i="1"/>
  <c r="G41" i="1"/>
  <c r="E62" i="2"/>
  <c r="E51" i="2"/>
  <c r="F28" i="1"/>
  <c r="G28" i="1"/>
  <c r="J48" i="1"/>
  <c r="R48" i="1"/>
  <c r="R186" i="1"/>
  <c r="E52" i="2"/>
  <c r="E79" i="2"/>
  <c r="R163" i="1"/>
  <c r="J163" i="1"/>
  <c r="R61" i="1"/>
  <c r="J61" i="1"/>
  <c r="J172" i="1"/>
  <c r="R172" i="1"/>
  <c r="E65" i="2"/>
  <c r="R63" i="1"/>
  <c r="N63" i="1"/>
  <c r="E54" i="2"/>
  <c r="E45" i="2"/>
  <c r="J167" i="1"/>
  <c r="R167" i="1"/>
  <c r="K179" i="1"/>
  <c r="S179" i="1"/>
  <c r="R148" i="1"/>
  <c r="I148" i="1"/>
  <c r="E201" i="1"/>
  <c r="F201" i="1"/>
  <c r="G201" i="1"/>
  <c r="G205" i="1"/>
  <c r="G203" i="1"/>
  <c r="E38" i="1"/>
  <c r="F38" i="1"/>
  <c r="G38" i="1"/>
  <c r="E205" i="1"/>
  <c r="F205" i="1"/>
  <c r="S38" i="1"/>
  <c r="J38" i="1"/>
  <c r="K203" i="1"/>
  <c r="R203" i="1"/>
  <c r="E61" i="2"/>
  <c r="K201" i="1"/>
  <c r="R201" i="1"/>
  <c r="J28" i="1"/>
  <c r="S28" i="1"/>
  <c r="K205" i="1"/>
  <c r="S205" i="1"/>
  <c r="R19" i="1"/>
  <c r="E18" i="1" s="1"/>
  <c r="S41" i="1"/>
  <c r="J41" i="1"/>
  <c r="C11" i="1"/>
  <c r="K208" i="1" l="1"/>
  <c r="R208" i="1"/>
  <c r="K207" i="1"/>
  <c r="R207" i="1"/>
  <c r="K206" i="1"/>
  <c r="R206" i="1"/>
  <c r="D11" i="1"/>
  <c r="D12" i="1"/>
  <c r="C12" i="1"/>
  <c r="O206" i="1" l="1"/>
  <c r="O207" i="1"/>
  <c r="O208" i="1"/>
  <c r="D16" i="1"/>
  <c r="D19" i="1" s="1"/>
  <c r="P207" i="1"/>
  <c r="P206" i="1"/>
  <c r="P208" i="1"/>
  <c r="P141" i="1"/>
  <c r="P66" i="1"/>
  <c r="P133" i="1"/>
  <c r="P45" i="1"/>
  <c r="P60" i="1"/>
  <c r="P170" i="1"/>
  <c r="P149" i="1"/>
  <c r="P197" i="1"/>
  <c r="P125" i="1"/>
  <c r="P71" i="1"/>
  <c r="P29" i="1"/>
  <c r="P58" i="1"/>
  <c r="P118" i="1"/>
  <c r="P61" i="1"/>
  <c r="P138" i="1"/>
  <c r="P151" i="1"/>
  <c r="P160" i="1"/>
  <c r="P108" i="1"/>
  <c r="P24" i="1"/>
  <c r="P198" i="1"/>
  <c r="P101" i="1"/>
  <c r="P132" i="1"/>
  <c r="P81" i="1"/>
  <c r="P49" i="1"/>
  <c r="P43" i="1"/>
  <c r="P62" i="1"/>
  <c r="P203" i="1"/>
  <c r="P69" i="1"/>
  <c r="P57" i="1"/>
  <c r="P95" i="1"/>
  <c r="P143" i="1"/>
  <c r="P86" i="1"/>
  <c r="P194" i="1"/>
  <c r="P145" i="1"/>
  <c r="P31" i="1"/>
  <c r="P152" i="1"/>
  <c r="P134" i="1"/>
  <c r="P158" i="1"/>
  <c r="P34" i="1"/>
  <c r="P157" i="1"/>
  <c r="P76" i="1"/>
  <c r="P116" i="1"/>
  <c r="P124" i="1"/>
  <c r="P121" i="1"/>
  <c r="P204" i="1"/>
  <c r="P23" i="1"/>
  <c r="P96" i="1"/>
  <c r="P179" i="1"/>
  <c r="P84" i="1"/>
  <c r="P169" i="1"/>
  <c r="P88" i="1"/>
  <c r="P192" i="1"/>
  <c r="P65" i="1"/>
  <c r="P137" i="1"/>
  <c r="P174" i="1"/>
  <c r="P164" i="1"/>
  <c r="P188" i="1"/>
  <c r="P201" i="1"/>
  <c r="P161" i="1"/>
  <c r="P91" i="1"/>
  <c r="P115" i="1"/>
  <c r="P122" i="1"/>
  <c r="P171" i="1"/>
  <c r="P168" i="1"/>
  <c r="P196" i="1"/>
  <c r="P167" i="1"/>
  <c r="P144" i="1"/>
  <c r="P26" i="1"/>
  <c r="P94" i="1"/>
  <c r="P172" i="1"/>
  <c r="P173" i="1"/>
  <c r="P163" i="1"/>
  <c r="P126" i="1"/>
  <c r="P142" i="1"/>
  <c r="P27" i="1"/>
  <c r="P175" i="1"/>
  <c r="P128" i="1"/>
  <c r="P153" i="1"/>
  <c r="P107" i="1"/>
  <c r="P35" i="1"/>
  <c r="P37" i="1"/>
  <c r="P109" i="1"/>
  <c r="P178" i="1"/>
  <c r="P135" i="1"/>
  <c r="P119" i="1"/>
  <c r="P139" i="1"/>
  <c r="P165" i="1"/>
  <c r="P38" i="1"/>
  <c r="P42" i="1"/>
  <c r="P46" i="1"/>
  <c r="P104" i="1"/>
  <c r="P183" i="1"/>
  <c r="P53" i="1"/>
  <c r="P202" i="1"/>
  <c r="P130" i="1"/>
  <c r="D15" i="1"/>
  <c r="C19" i="1" s="1"/>
  <c r="P114" i="1"/>
  <c r="P48" i="1"/>
  <c r="P166" i="1"/>
  <c r="P63" i="1"/>
  <c r="P110" i="1"/>
  <c r="P64" i="1"/>
  <c r="P67" i="1"/>
  <c r="P93" i="1"/>
  <c r="P123" i="1"/>
  <c r="P189" i="1"/>
  <c r="P55" i="1"/>
  <c r="P150" i="1"/>
  <c r="P156" i="1"/>
  <c r="P186" i="1"/>
  <c r="P136" i="1"/>
  <c r="P47" i="1"/>
  <c r="P187" i="1"/>
  <c r="P98" i="1"/>
  <c r="P102" i="1"/>
  <c r="P52" i="1"/>
  <c r="P180" i="1"/>
  <c r="P127" i="1"/>
  <c r="P90" i="1"/>
  <c r="P78" i="1"/>
  <c r="P159" i="1"/>
  <c r="P74" i="1"/>
  <c r="P77" i="1"/>
  <c r="P129" i="1"/>
  <c r="P33" i="1"/>
  <c r="P190" i="1"/>
  <c r="P155" i="1"/>
  <c r="P120" i="1"/>
  <c r="P73" i="1"/>
  <c r="P83" i="1"/>
  <c r="P100" i="1"/>
  <c r="P191" i="1"/>
  <c r="P154" i="1"/>
  <c r="P199" i="1"/>
  <c r="P111" i="1"/>
  <c r="P181" i="1"/>
  <c r="P148" i="1"/>
  <c r="P54" i="1"/>
  <c r="P146" i="1"/>
  <c r="P147" i="1"/>
  <c r="P205" i="1"/>
  <c r="P87" i="1"/>
  <c r="P177" i="1"/>
  <c r="P72" i="1"/>
  <c r="P79" i="1"/>
  <c r="P36" i="1"/>
  <c r="P68" i="1"/>
  <c r="P97" i="1"/>
  <c r="P184" i="1"/>
  <c r="P106" i="1"/>
  <c r="P131" i="1"/>
  <c r="P39" i="1"/>
  <c r="P103" i="1"/>
  <c r="P22" i="1"/>
  <c r="P51" i="1"/>
  <c r="P185" i="1"/>
  <c r="P113" i="1"/>
  <c r="P140" i="1"/>
  <c r="P56" i="1"/>
  <c r="P21" i="1"/>
  <c r="P28" i="1"/>
  <c r="P92" i="1"/>
  <c r="P75" i="1"/>
  <c r="P85" i="1"/>
  <c r="P80" i="1"/>
  <c r="P82" i="1"/>
  <c r="P25" i="1"/>
  <c r="P176" i="1"/>
  <c r="P70" i="1"/>
  <c r="P30" i="1"/>
  <c r="P41" i="1"/>
  <c r="P50" i="1"/>
  <c r="P32" i="1"/>
  <c r="P105" i="1"/>
  <c r="P40" i="1"/>
  <c r="P117" i="1"/>
  <c r="P195" i="1"/>
  <c r="P112" i="1"/>
  <c r="P200" i="1"/>
  <c r="P162" i="1"/>
  <c r="P89" i="1"/>
  <c r="P59" i="1"/>
  <c r="P99" i="1"/>
  <c r="P182" i="1"/>
  <c r="P193" i="1"/>
  <c r="S19" i="1"/>
  <c r="E19" i="1" s="1"/>
  <c r="C16" i="1"/>
  <c r="D18" i="1" s="1"/>
  <c r="O42" i="1"/>
  <c r="O61" i="1"/>
  <c r="O26" i="1"/>
  <c r="O52" i="1"/>
  <c r="O46" i="1"/>
  <c r="O184" i="1"/>
  <c r="O70" i="1"/>
  <c r="O153" i="1"/>
  <c r="O162" i="1"/>
  <c r="O201" i="1"/>
  <c r="O111" i="1"/>
  <c r="O132" i="1"/>
  <c r="O36" i="1"/>
  <c r="O100" i="1"/>
  <c r="O191" i="1"/>
  <c r="O33" i="1"/>
  <c r="O79" i="1"/>
  <c r="O127" i="1"/>
  <c r="O169" i="1"/>
  <c r="O148" i="1"/>
  <c r="O32" i="1"/>
  <c r="O89" i="1"/>
  <c r="O105" i="1"/>
  <c r="O195" i="1"/>
  <c r="O149" i="1"/>
  <c r="O57" i="1"/>
  <c r="O29" i="1"/>
  <c r="O178" i="1"/>
  <c r="O183" i="1"/>
  <c r="O106" i="1"/>
  <c r="O30" i="1"/>
  <c r="O24" i="1"/>
  <c r="O92" i="1"/>
  <c r="O187" i="1"/>
  <c r="O40" i="1"/>
  <c r="O130" i="1"/>
  <c r="O56" i="1"/>
  <c r="O59" i="1"/>
  <c r="O45" i="1"/>
  <c r="O138" i="1"/>
  <c r="O102" i="1"/>
  <c r="O95" i="1"/>
  <c r="O161" i="1"/>
  <c r="O188" i="1"/>
  <c r="O199" i="1"/>
  <c r="O64" i="1"/>
  <c r="O34" i="1"/>
  <c r="O179" i="1"/>
  <c r="O103" i="1"/>
  <c r="O99" i="1"/>
  <c r="O141" i="1"/>
  <c r="O172" i="1"/>
  <c r="O83" i="1"/>
  <c r="O101" i="1"/>
  <c r="O63" i="1"/>
  <c r="O23" i="1"/>
  <c r="O84" i="1"/>
  <c r="O174" i="1"/>
  <c r="O196" i="1"/>
  <c r="O66" i="1"/>
  <c r="O112" i="1"/>
  <c r="O204" i="1"/>
  <c r="O69" i="1"/>
  <c r="O73" i="1"/>
  <c r="O41" i="1"/>
  <c r="O156" i="1"/>
  <c r="O205" i="1"/>
  <c r="O193" i="1"/>
  <c r="O122" i="1"/>
  <c r="O39" i="1"/>
  <c r="O62" i="1"/>
  <c r="O154" i="1"/>
  <c r="O94" i="1"/>
  <c r="O35" i="1"/>
  <c r="O131" i="1"/>
  <c r="O151" i="1"/>
  <c r="O150" i="1"/>
  <c r="O76" i="1"/>
  <c r="O93" i="1"/>
  <c r="O137" i="1"/>
  <c r="O22" i="1"/>
  <c r="O185" i="1"/>
  <c r="O80" i="1"/>
  <c r="O44" i="1"/>
  <c r="O158" i="1"/>
  <c r="O81" i="1"/>
  <c r="O146" i="1"/>
  <c r="O192" i="1"/>
  <c r="O119" i="1"/>
  <c r="O96" i="1"/>
  <c r="O121" i="1"/>
  <c r="O160" i="1"/>
  <c r="O118" i="1"/>
  <c r="O51" i="1"/>
  <c r="O113" i="1"/>
  <c r="O157" i="1"/>
  <c r="O74" i="1"/>
  <c r="O108" i="1"/>
  <c r="O114" i="1"/>
  <c r="O116" i="1"/>
  <c r="O144" i="1"/>
  <c r="O136" i="1"/>
  <c r="O194" i="1"/>
  <c r="O71" i="1"/>
  <c r="O117" i="1"/>
  <c r="O203" i="1"/>
  <c r="O28" i="1"/>
  <c r="O97" i="1"/>
  <c r="O145" i="1"/>
  <c r="O37" i="1"/>
  <c r="O170" i="1"/>
  <c r="C15" i="1"/>
  <c r="O90" i="1"/>
  <c r="O25" i="1"/>
  <c r="O21" i="1"/>
  <c r="O163" i="1"/>
  <c r="O86" i="1"/>
  <c r="O54" i="1"/>
  <c r="O85" i="1"/>
  <c r="O43" i="1"/>
  <c r="O135" i="1"/>
  <c r="O115" i="1"/>
  <c r="O48" i="1"/>
  <c r="O202" i="1"/>
  <c r="O198" i="1"/>
  <c r="O82" i="1"/>
  <c r="O181" i="1"/>
  <c r="O47" i="1"/>
  <c r="O88" i="1"/>
  <c r="O49" i="1"/>
  <c r="O75" i="1"/>
  <c r="O77" i="1"/>
  <c r="O58" i="1"/>
  <c r="O129" i="1"/>
  <c r="O171" i="1"/>
  <c r="O152" i="1"/>
  <c r="O165" i="1"/>
  <c r="O31" i="1"/>
  <c r="O186" i="1"/>
  <c r="O128" i="1"/>
  <c r="O168" i="1"/>
  <c r="O176" i="1"/>
  <c r="O124" i="1"/>
  <c r="O180" i="1"/>
  <c r="O197" i="1"/>
  <c r="O142" i="1"/>
  <c r="O190" i="1"/>
  <c r="O177" i="1"/>
  <c r="O155" i="1"/>
  <c r="O133" i="1"/>
  <c r="O147" i="1"/>
  <c r="O125" i="1"/>
  <c r="O123" i="1"/>
  <c r="O38" i="1"/>
  <c r="O164" i="1"/>
  <c r="O189" i="1"/>
  <c r="O104" i="1"/>
  <c r="O166" i="1"/>
  <c r="O134" i="1"/>
  <c r="O107" i="1"/>
  <c r="O55" i="1"/>
  <c r="O50" i="1"/>
  <c r="O87" i="1"/>
  <c r="O91" i="1"/>
  <c r="O167" i="1"/>
  <c r="O78" i="1"/>
  <c r="O27" i="1"/>
  <c r="O143" i="1"/>
  <c r="O200" i="1"/>
  <c r="O65" i="1"/>
  <c r="O68" i="1"/>
  <c r="O159" i="1"/>
  <c r="O60" i="1"/>
  <c r="O140" i="1"/>
  <c r="O109" i="1"/>
  <c r="O139" i="1"/>
  <c r="O126" i="1"/>
  <c r="O110" i="1"/>
  <c r="O182" i="1"/>
  <c r="O53" i="1"/>
  <c r="O98" i="1"/>
  <c r="O67" i="1"/>
  <c r="O72" i="1"/>
  <c r="O173" i="1"/>
  <c r="O175" i="1"/>
  <c r="O120" i="1"/>
  <c r="C18" i="1" l="1"/>
  <c r="F14" i="1"/>
  <c r="F15" i="1" s="1"/>
</calcChain>
</file>

<file path=xl/sharedStrings.xml><?xml version="1.0" encoding="utf-8"?>
<sst xmlns="http://schemas.openxmlformats.org/spreadsheetml/2006/main" count="1687" uniqueCount="664">
  <si>
    <t>IBVS 6244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</si>
  <si>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</si>
  <si>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</si>
  <si>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</si>
  <si>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</si>
  <si>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</si>
  <si>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</si>
  <si>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</si>
  <si>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</si>
  <si>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</si>
  <si>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</si>
  <si>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</si>
  <si>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</si>
  <si>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</si>
  <si>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</si>
  <si>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</si>
  <si>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</si>
  <si>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</si>
  <si>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</si>
  <si>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</si>
  <si>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I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</si>
  <si>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</si>
  <si>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</si>
  <si>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</si>
  <si>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</si>
  <si>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</si>
  <si>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</si>
  <si>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</si>
  <si>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</si>
  <si>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>MZ Lac / gsc 3983-1644</t>
  </si>
  <si>
    <t>EA</t>
  </si>
  <si>
    <t>Silhan, 1990JAVSO..19…12S</t>
  </si>
  <si>
    <t>Silhan</t>
  </si>
  <si>
    <t>na</t>
  </si>
  <si>
    <t>BBSAG Bull.113</t>
  </si>
  <si>
    <t>S</t>
  </si>
  <si>
    <t>IBVS 5745</t>
  </si>
  <si>
    <t>II</t>
  </si>
  <si>
    <t>BBSAG Bull.116</t>
  </si>
  <si>
    <t>IBVS 5643</t>
  </si>
  <si>
    <t>IBVS 5657</t>
  </si>
  <si>
    <t>IBVS 5781</t>
  </si>
  <si>
    <t># of data points =</t>
  </si>
  <si>
    <t>Kreiner</t>
  </si>
  <si>
    <t>IBVS 5595</t>
  </si>
  <si>
    <t>IBVS 5296</t>
  </si>
  <si>
    <t>OEJV 0074</t>
  </si>
  <si>
    <t>vis</t>
  </si>
  <si>
    <t>OEJV 0137</t>
  </si>
  <si>
    <t>52267.3937</t>
  </si>
  <si>
    <t>IBVS 5959</t>
  </si>
  <si>
    <t>IBVS 6010</t>
  </si>
  <si>
    <t>IBVS 6011</t>
  </si>
  <si>
    <t>IBVS 6042</t>
  </si>
  <si>
    <t>OEJV 0160</t>
  </si>
  <si>
    <t>IBVS 6070</t>
  </si>
  <si>
    <t>My time zone &gt;&gt;&gt;&gt;&gt;</t>
  </si>
  <si>
    <t>(PST=8, PDT=MDT=7, MDT=CST=6, etc.)</t>
  </si>
  <si>
    <t>Start of Lin fit (row)</t>
  </si>
  <si>
    <t>Start cell (x)</t>
  </si>
  <si>
    <t>Start cell (y)</t>
  </si>
  <si>
    <t>Add cycle</t>
  </si>
  <si>
    <t>JD today</t>
  </si>
  <si>
    <t>Old Cycle</t>
  </si>
  <si>
    <t>New Cycle</t>
  </si>
  <si>
    <t>Next ToM</t>
  </si>
  <si>
    <t>Local time</t>
  </si>
  <si>
    <t>Eccentric orbit</t>
  </si>
  <si>
    <t>IBVS 6093</t>
  </si>
  <si>
    <t>IBVS 6118</t>
  </si>
  <si>
    <t>IBVS 5984</t>
  </si>
  <si>
    <t>OEJV 0165</t>
  </si>
  <si>
    <t>8,00E-05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</si>
  <si>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</si>
  <si>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</si>
  <si>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</si>
  <si>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</si>
  <si>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</si>
  <si>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</si>
  <si>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</si>
  <si>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</si>
  <si>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</si>
  <si>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</si>
  <si>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2425596.492 </t>
  </si>
  <si>
    <t> 15.12.1928 23:48 </t>
  </si>
  <si>
    <t> 0.307 </t>
  </si>
  <si>
    <t>P </t>
  </si>
  <si>
    <t> J.Silhan </t>
  </si>
  <si>
    <t> BRNO 30.56 </t>
  </si>
  <si>
    <t>2427040.301 </t>
  </si>
  <si>
    <t> 28.11.1932 19:13 </t>
  </si>
  <si>
    <t> 0.546 </t>
  </si>
  <si>
    <t>2428398.536 </t>
  </si>
  <si>
    <t> 18.08.1936 00:51 </t>
  </si>
  <si>
    <t> 0.500 </t>
  </si>
  <si>
    <t>2429169.436 </t>
  </si>
  <si>
    <t> 27.09.1938 22:27 </t>
  </si>
  <si>
    <t> -0.712 </t>
  </si>
  <si>
    <t>2429495.473 </t>
  </si>
  <si>
    <t> 19.08.1939 23:21 </t>
  </si>
  <si>
    <t> -0.031 </t>
  </si>
  <si>
    <t> BRNO 30.55 </t>
  </si>
  <si>
    <t>2429514.388 </t>
  </si>
  <si>
    <t> 07.09.1939 21:18 </t>
  </si>
  <si>
    <t> -0.069 </t>
  </si>
  <si>
    <t>2430253.466 </t>
  </si>
  <si>
    <t> 15.09.1941 23:11 </t>
  </si>
  <si>
    <t> -0.149 </t>
  </si>
  <si>
    <t>2430546.466 </t>
  </si>
  <si>
    <t> 05.07.1942 23:11 </t>
  </si>
  <si>
    <t> 0.449 </t>
  </si>
  <si>
    <t>2430587.487 </t>
  </si>
  <si>
    <t> 15.08.1942 23:41 </t>
  </si>
  <si>
    <t> 0.406 </t>
  </si>
  <si>
    <t>2430960.392 </t>
  </si>
  <si>
    <t> 23.08.1943 21:24 </t>
  </si>
  <si>
    <t> 0.573 </t>
  </si>
  <si>
    <t>2430963.460 </t>
  </si>
  <si>
    <t> 26.08.1943 23:02 </t>
  </si>
  <si>
    <t> 0.482 </t>
  </si>
  <si>
    <t>2431001.396 </t>
  </si>
  <si>
    <t> 03.10.1943 21:30 </t>
  </si>
  <si>
    <t> 0.513 </t>
  </si>
  <si>
    <t>2431020.361 </t>
  </si>
  <si>
    <t> 22.10.1943 20:39 </t>
  </si>
  <si>
    <t> 0.525 </t>
  </si>
  <si>
    <t>2431324.429 </t>
  </si>
  <si>
    <t> 21.08.1944 22:17 </t>
  </si>
  <si>
    <t> -0.017 </t>
  </si>
  <si>
    <t>2431441.294 </t>
  </si>
  <si>
    <t> 16.12.1944 19:03 </t>
  </si>
  <si>
    <t> -0.028 </t>
  </si>
  <si>
    <t>2432439.510 </t>
  </si>
  <si>
    <t> 11.09.1947 00:14 </t>
  </si>
  <si>
    <t> 0.009 </t>
  </si>
  <si>
    <t>2433209.375 </t>
  </si>
  <si>
    <t> 19.10.1949 21:00 </t>
  </si>
  <si>
    <t> 0.494 </t>
  </si>
  <si>
    <t> Miller &amp; Wachmann </t>
  </si>
  <si>
    <t> RIA 8.231 </t>
  </si>
  <si>
    <t>2433468.375 </t>
  </si>
  <si>
    <t> 05.07.1950 21:00 </t>
  </si>
  <si>
    <t> 0.473 </t>
  </si>
  <si>
    <t>2433475.580 </t>
  </si>
  <si>
    <t> 13.07.1950 01:55 </t>
  </si>
  <si>
    <t> -0.006 </t>
  </si>
  <si>
    <t>2433569.435 </t>
  </si>
  <si>
    <t> 14.10.1950 22:26 </t>
  </si>
  <si>
    <t> 0.451 </t>
  </si>
  <si>
    <t>2433569.473 </t>
  </si>
  <si>
    <t> 14.10.1950 23:21 </t>
  </si>
  <si>
    <t> 0.489 </t>
  </si>
  <si>
    <t>2433592.457 </t>
  </si>
  <si>
    <t> 06.11.1950 22:58 </t>
  </si>
  <si>
    <t> -0.004 </t>
  </si>
  <si>
    <t>2433828.502 </t>
  </si>
  <si>
    <t> 01.07.1951 00:02 </t>
  </si>
  <si>
    <t> 0.497 </t>
  </si>
  <si>
    <t>2433873.608 </t>
  </si>
  <si>
    <t> 15.08.1951 02:35 </t>
  </si>
  <si>
    <t> 0.014 </t>
  </si>
  <si>
    <t>2433929.512 </t>
  </si>
  <si>
    <t> 10.10.1951 00:17 </t>
  </si>
  <si>
    <t> 0.426 </t>
  </si>
  <si>
    <t>2434363.210 </t>
  </si>
  <si>
    <t> 16.12.1952 17:02 </t>
  </si>
  <si>
    <t> 0.003 </t>
  </si>
  <si>
    <t>2434366.357 </t>
  </si>
  <si>
    <t> 19.12.1952 20:34 </t>
  </si>
  <si>
    <t> -0.009 </t>
  </si>
  <si>
    <t>2434381.252 </t>
  </si>
  <si>
    <t> 03.01.1953 18:02 </t>
  </si>
  <si>
    <t> 0.458 </t>
  </si>
  <si>
    <t>2434485.493 </t>
  </si>
  <si>
    <t> 17.04.1953 23:49 </t>
  </si>
  <si>
    <t> 0.459 </t>
  </si>
  <si>
    <t>2434605.495 </t>
  </si>
  <si>
    <t> 15.08.1953 23:52 </t>
  </si>
  <si>
    <t>2434624.495 </t>
  </si>
  <si>
    <t> 03.09.1953 23:52 </t>
  </si>
  <si>
    <t> 0.474 </t>
  </si>
  <si>
    <t>2434719.250 </t>
  </si>
  <si>
    <t> 07.12.1953 18:00 </t>
  </si>
  <si>
    <t> 0.465 </t>
  </si>
  <si>
    <t>2435224.582 </t>
  </si>
  <si>
    <t> 27.04.1955 01:58 </t>
  </si>
  <si>
    <t> 0.390 </t>
  </si>
  <si>
    <t>2436453.372 </t>
  </si>
  <si>
    <t> 06.09.1958 20:55 </t>
  </si>
  <si>
    <t> 0.408 </t>
  </si>
  <si>
    <t>2436813.479 </t>
  </si>
  <si>
    <t> 01.09.1959 23:29 </t>
  </si>
  <si>
    <t> 0.413 </t>
  </si>
  <si>
    <t>2436814.465 </t>
  </si>
  <si>
    <t> 02.09.1959 23:09 </t>
  </si>
  <si>
    <t> 0.033 </t>
  </si>
  <si>
    <t>2436851.430 </t>
  </si>
  <si>
    <t> 09.10.1959 22:19 </t>
  </si>
  <si>
    <t>2437231.452 </t>
  </si>
  <si>
    <t> 23.10.1960 22:50 </t>
  </si>
  <si>
    <t> 0.059 </t>
  </si>
  <si>
    <t>2437663.246 </t>
  </si>
  <si>
    <t> 29.12.1961 17:54 </t>
  </si>
  <si>
    <t> 0.464 </t>
  </si>
  <si>
    <t>2438043.255 </t>
  </si>
  <si>
    <t> 13.01.1963 18:07 </t>
  </si>
  <si>
    <t> 0.052 </t>
  </si>
  <si>
    <t>2438084.290 </t>
  </si>
  <si>
    <t> 23.02.1963 18:57 </t>
  </si>
  <si>
    <t> 0.022 </t>
  </si>
  <si>
    <t>2438286.465 </t>
  </si>
  <si>
    <t> 13.09.1963 23:09 </t>
  </si>
  <si>
    <t> 0.034 </t>
  </si>
  <si>
    <t>2438323.415 </t>
  </si>
  <si>
    <t> 20.10.1963 21:57 </t>
  </si>
  <si>
    <t> 0.445 </t>
  </si>
  <si>
    <t>2438384.402 </t>
  </si>
  <si>
    <t> 20.12.1963 21:38 </t>
  </si>
  <si>
    <t> 0.049 </t>
  </si>
  <si>
    <t>2438387.520 </t>
  </si>
  <si>
    <t> 24.12.1963 00:28 </t>
  </si>
  <si>
    <t> 0.008 </t>
  </si>
  <si>
    <t>2438440.264 </t>
  </si>
  <si>
    <t> 14.02.1964 18:20 </t>
  </si>
  <si>
    <t> 0.418 </t>
  </si>
  <si>
    <t>2438680.436 </t>
  </si>
  <si>
    <t> 11.10.1964 22:27 </t>
  </si>
  <si>
    <t> 0.522 </t>
  </si>
  <si>
    <t>2439059.381 </t>
  </si>
  <si>
    <t> 25.10.1965 21:08 </t>
  </si>
  <si>
    <t> 0.411 </t>
  </si>
  <si>
    <t>2439242.543 </t>
  </si>
  <si>
    <t> 27.04.1966 01:01 </t>
  </si>
  <si>
    <t> 0.363 </t>
  </si>
  <si>
    <t>2439261.530 </t>
  </si>
  <si>
    <t> 16.05.1966 00:43 </t>
  </si>
  <si>
    <t> 0.398 </t>
  </si>
  <si>
    <t>2439359.471 </t>
  </si>
  <si>
    <t> 21.08.1966 23:18 </t>
  </si>
  <si>
    <t> 0.416 </t>
  </si>
  <si>
    <t>2439378.379 </t>
  </si>
  <si>
    <t> 09.09.1966 21:05 </t>
  </si>
  <si>
    <t> 0.371 </t>
  </si>
  <si>
    <t>2439419.421 </t>
  </si>
  <si>
    <t> 20.10.1966 22:06 </t>
  </si>
  <si>
    <t> 0.349 </t>
  </si>
  <si>
    <t>2439533.279 </t>
  </si>
  <si>
    <t> 11.02.1967 18:41 </t>
  </si>
  <si>
    <t> 0.490 </t>
  </si>
  <si>
    <t>2439798.409 </t>
  </si>
  <si>
    <t> 03.11.1967 21:48 </t>
  </si>
  <si>
    <t> 0.281 </t>
  </si>
  <si>
    <t>2439940.635 </t>
  </si>
  <si>
    <t> 25.03.1968 03:14 </t>
  </si>
  <si>
    <t> 0.362 </t>
  </si>
  <si>
    <t>2440171.285 </t>
  </si>
  <si>
    <t> 10.11.1968 18:50 </t>
  </si>
  <si>
    <t> 0.420 </t>
  </si>
  <si>
    <t>2440475.460 </t>
  </si>
  <si>
    <t> 10.09.1969 23:02 </t>
  </si>
  <si>
    <t> -0.016 </t>
  </si>
  <si>
    <t>2440512.402 </t>
  </si>
  <si>
    <t> 17.10.1969 21:38 </t>
  </si>
  <si>
    <t> 0.387 </t>
  </si>
  <si>
    <t>2440531.398 </t>
  </si>
  <si>
    <t> 05.11.1969 21:33 </t>
  </si>
  <si>
    <t> 0.430 </t>
  </si>
  <si>
    <t>2440731.454 </t>
  </si>
  <si>
    <t> 24.05.1970 22:53 </t>
  </si>
  <si>
    <t> 0.116 </t>
  </si>
  <si>
    <t>2441192.470 </t>
  </si>
  <si>
    <t> 28.08.1971 23:16 </t>
  </si>
  <si>
    <t> -0.052 </t>
  </si>
  <si>
    <t>2441549.481 </t>
  </si>
  <si>
    <t> 19.08.1972 23:32 </t>
  </si>
  <si>
    <t> 0.015 </t>
  </si>
  <si>
    <t>2441567.452 </t>
  </si>
  <si>
    <t> 06.09.1972 22:50 </t>
  </si>
  <si>
    <t> 0.399 </t>
  </si>
  <si>
    <t>2442303.420 </t>
  </si>
  <si>
    <t> 12.09.1974 22:04 </t>
  </si>
  <si>
    <t> 0.368 </t>
  </si>
  <si>
    <t>2442961.494 </t>
  </si>
  <si>
    <t> 01.07.1976 23:51 </t>
  </si>
  <si>
    <t> 0.047 </t>
  </si>
  <si>
    <t>2443776.390 </t>
  </si>
  <si>
    <t> 24.09.1978 21:21 </t>
  </si>
  <si>
    <t> -0.026 </t>
  </si>
  <si>
    <t>2444116.495 </t>
  </si>
  <si>
    <t> 30.08.1979 23:52 </t>
  </si>
  <si>
    <t> 0.295 </t>
  </si>
  <si>
    <t>2444171.345 </t>
  </si>
  <si>
    <t> 24.10.1979 20:16 </t>
  </si>
  <si>
    <t> 0.079 </t>
  </si>
  <si>
    <t>2444173.415 </t>
  </si>
  <si>
    <t> 26.10.1979 21:57 </t>
  </si>
  <si>
    <t> 0.356 </t>
  </si>
  <si>
    <t>2444490.422 </t>
  </si>
  <si>
    <t> 07.09.1980 22:07 </t>
  </si>
  <si>
    <t> 0.118 </t>
  </si>
  <si>
    <t>2444571.277 </t>
  </si>
  <si>
    <t> 27.11.1980 18:38 </t>
  </si>
  <si>
    <t> 0.210 </t>
  </si>
  <si>
    <t>2444852.431 </t>
  </si>
  <si>
    <t> 04.09.1981 22:20 </t>
  </si>
  <si>
    <t> 0.231 </t>
  </si>
  <si>
    <t>2444925.247 </t>
  </si>
  <si>
    <t> 16.11.1981 17:55 </t>
  </si>
  <si>
    <t> 0.395 </t>
  </si>
  <si>
    <t>2444985.235 </t>
  </si>
  <si>
    <t> 15.01.1982 17:38 </t>
  </si>
  <si>
    <t> 0.366 </t>
  </si>
  <si>
    <t>2445096.877 </t>
  </si>
  <si>
    <t> 07.05.1982 09:02 </t>
  </si>
  <si>
    <t> 0.084 </t>
  </si>
  <si>
    <t>V </t>
  </si>
  <si>
    <t> BRNO 26 </t>
  </si>
  <si>
    <t>2445605.447 </t>
  </si>
  <si>
    <t> 27.09.1983 22:43 </t>
  </si>
  <si>
    <t> 0.088 </t>
  </si>
  <si>
    <t>2446002.302 </t>
  </si>
  <si>
    <t> 28.10.1984 19:14 </t>
  </si>
  <si>
    <t> 0.301 </t>
  </si>
  <si>
    <t>2446019.262 </t>
  </si>
  <si>
    <t> 14.11.1984 18:17 </t>
  </si>
  <si>
    <t> 0.101 </t>
  </si>
  <si>
    <t>2446060.318 </t>
  </si>
  <si>
    <t> 25.12.1984 19:37 </t>
  </si>
  <si>
    <t> 0.093 </t>
  </si>
  <si>
    <t> BRNO 27 </t>
  </si>
  <si>
    <t>2446264.493 </t>
  </si>
  <si>
    <t> 17.07.1985 23:49 </t>
  </si>
  <si>
    <t> 0.312 </t>
  </si>
  <si>
    <t>2446300.374 </t>
  </si>
  <si>
    <t> 22.08.1985 20:58 </t>
  </si>
  <si>
    <t> 0.080 </t>
  </si>
  <si>
    <t> M.Major </t>
  </si>
  <si>
    <t>2446300.389 </t>
  </si>
  <si>
    <t> 22.08.1985 21:20 </t>
  </si>
  <si>
    <t> 0.095 </t>
  </si>
  <si>
    <t> J.Zahajsky </t>
  </si>
  <si>
    <t>2446300.390 </t>
  </si>
  <si>
    <t> 22.08.1985 21:21 </t>
  </si>
  <si>
    <t> 0.096 </t>
  </si>
  <si>
    <t> P.Novak </t>
  </si>
  <si>
    <t>2446322.484 </t>
  </si>
  <si>
    <t> 13.09.1985 23:36 </t>
  </si>
  <si>
    <t> S.Lupac </t>
  </si>
  <si>
    <t>2446322.493 </t>
  </si>
  <si>
    <t> 13.09.1985 23:49 </t>
  </si>
  <si>
    <t>2446322.503 </t>
  </si>
  <si>
    <t> 14.09.1985 00:04 </t>
  </si>
  <si>
    <t> 0.098 </t>
  </si>
  <si>
    <t>2446340.2605 </t>
  </si>
  <si>
    <t> 01.10.1985 18:15 </t>
  </si>
  <si>
    <t> 0.2685 </t>
  </si>
  <si>
    <t>E </t>
  </si>
  <si>
    <t>G</t>
  </si>
  <si>
    <t> M.Wolf et al. </t>
  </si>
  <si>
    <t> AAP 334.840 </t>
  </si>
  <si>
    <t>2446362.408 </t>
  </si>
  <si>
    <t> 23.10.1985 21:47 </t>
  </si>
  <si>
    <t> 0.304 </t>
  </si>
  <si>
    <t> J.Borovicka </t>
  </si>
  <si>
    <t>2446362.420 </t>
  </si>
  <si>
    <t> 23.10.1985 22:04 </t>
  </si>
  <si>
    <t> 0.316 </t>
  </si>
  <si>
    <t> V.Wagner </t>
  </si>
  <si>
    <t>2446381.324 </t>
  </si>
  <si>
    <t> 11.11.1985 19:46 </t>
  </si>
  <si>
    <t> 0.268 </t>
  </si>
  <si>
    <t>2446381.359 </t>
  </si>
  <si>
    <t> 11.11.1985 20:36 </t>
  </si>
  <si>
    <t> 0.303 </t>
  </si>
  <si>
    <t>2446679.396 </t>
  </si>
  <si>
    <t> 05.09.1986 21:30 </t>
  </si>
  <si>
    <t>2446679.437 </t>
  </si>
  <si>
    <t> 05.09.1986 22:29 </t>
  </si>
  <si>
    <t> H.Kolarova </t>
  </si>
  <si>
    <t> BRNO 28 </t>
  </si>
  <si>
    <t>2446679.445 </t>
  </si>
  <si>
    <t> 05.09.1986 22:40 </t>
  </si>
  <si>
    <t>2446679.447 </t>
  </si>
  <si>
    <t> 05.09.1986 22:43 </t>
  </si>
  <si>
    <t> O.Santolik </t>
  </si>
  <si>
    <t> P.Suchan </t>
  </si>
  <si>
    <t>2446679.452 </t>
  </si>
  <si>
    <t> 05.09.1986 22:50 </t>
  </si>
  <si>
    <t> 0.103 </t>
  </si>
  <si>
    <t>2446679.455 </t>
  </si>
  <si>
    <t> 05.09.1986 22:55 </t>
  </si>
  <si>
    <t> 0.106 </t>
  </si>
  <si>
    <t> O.Väter </t>
  </si>
  <si>
    <t>2447039.536 </t>
  </si>
  <si>
    <t> 01.09.1987 00:51 </t>
  </si>
  <si>
    <t>2447060.381 </t>
  </si>
  <si>
    <t> 21.09.1987 21:08 </t>
  </si>
  <si>
    <t> 0.184 </t>
  </si>
  <si>
    <t>2447734.489 </t>
  </si>
  <si>
    <t> 26.07.1989 23:44 </t>
  </si>
  <si>
    <t> R.Santler </t>
  </si>
  <si>
    <t> BRNO 30 </t>
  </si>
  <si>
    <t>2447734.490 </t>
  </si>
  <si>
    <t> 26.07.1989 23:45 </t>
  </si>
  <si>
    <t> 0.104 </t>
  </si>
  <si>
    <t> A.Dedoch </t>
  </si>
  <si>
    <t> F.Hroch </t>
  </si>
  <si>
    <t> P.Lutcha </t>
  </si>
  <si>
    <t> J.Tomcala </t>
  </si>
  <si>
    <t>2447734.493 </t>
  </si>
  <si>
    <t> 26.07.1989 23:49 </t>
  </si>
  <si>
    <t> 0.107 </t>
  </si>
  <si>
    <t> F.Vohla </t>
  </si>
  <si>
    <t>2447734.494 </t>
  </si>
  <si>
    <t> 26.07.1989 23:51 </t>
  </si>
  <si>
    <t> 0.108 </t>
  </si>
  <si>
    <t> M.Tichy </t>
  </si>
  <si>
    <t>2448189.368 </t>
  </si>
  <si>
    <t> 24.10.1990 20:49 </t>
  </si>
  <si>
    <t> 0.115 </t>
  </si>
  <si>
    <t> V.Jelinek </t>
  </si>
  <si>
    <t> BRNO 31 </t>
  </si>
  <si>
    <t>2448410.466 </t>
  </si>
  <si>
    <t> 02.06.1991 23:11 </t>
  </si>
  <si>
    <t> 0.097 </t>
  </si>
  <si>
    <t>2448410.478 </t>
  </si>
  <si>
    <t> 02.06.1991 23:28 </t>
  </si>
  <si>
    <t> 0.109 </t>
  </si>
  <si>
    <t>2448453.483 </t>
  </si>
  <si>
    <t> 15.07.1991 23:35 </t>
  </si>
  <si>
    <t> 0.257 </t>
  </si>
  <si>
    <t>2449244.4032 </t>
  </si>
  <si>
    <t> 13.09.1993 21:40 </t>
  </si>
  <si>
    <t> 0.1127 </t>
  </si>
  <si>
    <t>2449246.2996 </t>
  </si>
  <si>
    <t> 15.09.1993 19:11 </t>
  </si>
  <si>
    <t> 0.2162 </t>
  </si>
  <si>
    <t>2449622.1855 </t>
  </si>
  <si>
    <t> 26.09.1994 16:27 </t>
  </si>
  <si>
    <t> 0.2055 </t>
  </si>
  <si>
    <t>2449920.3905 </t>
  </si>
  <si>
    <t> 21.07.1995 21:22 </t>
  </si>
  <si>
    <t> 0.1179 </t>
  </si>
  <si>
    <t>R</t>
  </si>
  <si>
    <t>2449925.4237 </t>
  </si>
  <si>
    <t> 26.07.1995 22:10 </t>
  </si>
  <si>
    <t> 0.1994 </t>
  </si>
  <si>
    <t>2450304.458 </t>
  </si>
  <si>
    <t> 08.08.1996 22:59 </t>
  </si>
  <si>
    <t> 0.178 </t>
  </si>
  <si>
    <t>?</t>
  </si>
  <si>
    <t> R.Diethelm </t>
  </si>
  <si>
    <t> BBS 113 </t>
  </si>
  <si>
    <t>2450318.4169 </t>
  </si>
  <si>
    <t> 22.08.1996 22:00 </t>
  </si>
  <si>
    <t> 0.1361 </t>
  </si>
  <si>
    <t> K.Koss </t>
  </si>
  <si>
    <t> BRNO 32 </t>
  </si>
  <si>
    <t>2450318.4204 </t>
  </si>
  <si>
    <t> 22.08.1996 22:05 </t>
  </si>
  <si>
    <t> 0.1396 </t>
  </si>
  <si>
    <t> J.Cechal </t>
  </si>
  <si>
    <t>2450422.6427 </t>
  </si>
  <si>
    <t> 05.12.1996 03:25 </t>
  </si>
  <si>
    <t> 0.1217 </t>
  </si>
  <si>
    <t> Smith &amp; Caton </t>
  </si>
  <si>
    <t>IBVS 5745 </t>
  </si>
  <si>
    <t>2450686.6745 </t>
  </si>
  <si>
    <t> 26.08.1997 04:11 </t>
  </si>
  <si>
    <t> 0.1806 </t>
  </si>
  <si>
    <t> Caton &amp; Smith </t>
  </si>
  <si>
    <t>IBVS 5595 </t>
  </si>
  <si>
    <t>2450705.6304 </t>
  </si>
  <si>
    <t> 14.09.1997 03:07 </t>
  </si>
  <si>
    <t> 0.1837 </t>
  </si>
  <si>
    <t>2450722.7286 </t>
  </si>
  <si>
    <t> 01.10.1997 05:29 </t>
  </si>
  <si>
    <t> 0.1221 </t>
  </si>
  <si>
    <t>2450754.3179 </t>
  </si>
  <si>
    <t> 01.11.1997 19:37 </t>
  </si>
  <si>
    <t> 0.1234 </t>
  </si>
  <si>
    <t> E.Blättler </t>
  </si>
  <si>
    <t> BBS 116 </t>
  </si>
  <si>
    <t>2450754.3185 </t>
  </si>
  <si>
    <t> 01.11.1997 19:38 </t>
  </si>
  <si>
    <t> 0.1240 </t>
  </si>
  <si>
    <t>2451016.502 </t>
  </si>
  <si>
    <t> 22.07.1998 00:02 </t>
  </si>
  <si>
    <t> 0.128 </t>
  </si>
  <si>
    <t> J.Vandenbroere </t>
  </si>
  <si>
    <t> BBS 119 </t>
  </si>
  <si>
    <t>2451035.4525 </t>
  </si>
  <si>
    <t> 09.08.1998 22:51 </t>
  </si>
  <si>
    <t> 0.1253 </t>
  </si>
  <si>
    <t> Hajek&amp;Koss </t>
  </si>
  <si>
    <t>2451354.4932 </t>
  </si>
  <si>
    <t> 24.06.1999 23:50 </t>
  </si>
  <si>
    <t> 0.1277 </t>
  </si>
  <si>
    <t> BBS 120 </t>
  </si>
  <si>
    <t>2451392.4035 </t>
  </si>
  <si>
    <t> 01.08.1999 21:41 </t>
  </si>
  <si>
    <t> 0.1324 </t>
  </si>
  <si>
    <t>2451433.4842 </t>
  </si>
  <si>
    <t> 11.09.1999 23:37 </t>
  </si>
  <si>
    <t> 0.1488 </t>
  </si>
  <si>
    <t>2452136.5274 </t>
  </si>
  <si>
    <t> 15.08.2001 00:39 </t>
  </si>
  <si>
    <t> 0.1466 </t>
  </si>
  <si>
    <t> BBS 126 </t>
  </si>
  <si>
    <t>2452147.363 </t>
  </si>
  <si>
    <t> 25.08.2001 20:42 </t>
  </si>
  <si>
    <t> 0.140 </t>
  </si>
  <si>
    <t> V.Novotný </t>
  </si>
  <si>
    <t>OEJV 0074 </t>
  </si>
  <si>
    <t>2452150.5162 </t>
  </si>
  <si>
    <t> 29.08.2001 00:23 </t>
  </si>
  <si>
    <t> 0.1343 </t>
  </si>
  <si>
    <t>o</t>
  </si>
  <si>
    <t> F.Agerer </t>
  </si>
  <si>
    <t>BAVM 152 </t>
  </si>
  <si>
    <t>2452267.3937 </t>
  </si>
  <si>
    <t> 23.12.2001 21:26 </t>
  </si>
  <si>
    <t> 0.1364 </t>
  </si>
  <si>
    <t>-I</t>
  </si>
  <si>
    <t>2452592.7514 </t>
  </si>
  <si>
    <t> 14.11.2002 06:02 </t>
  </si>
  <si>
    <t>5926</t>
  </si>
  <si>
    <t> 0.1382 </t>
  </si>
  <si>
    <t>2452981.2854 </t>
  </si>
  <si>
    <t> 07.12.2003 18:50 </t>
  </si>
  <si>
    <t>6049</t>
  </si>
  <si>
    <t> 0.1404 </t>
  </si>
  <si>
    <t>BAVM 172 </t>
  </si>
  <si>
    <t>2453025.5097 </t>
  </si>
  <si>
    <t> 21.01.2004 00:13 </t>
  </si>
  <si>
    <t>6063</t>
  </si>
  <si>
    <t> 0.1416 </t>
  </si>
  <si>
    <t>2453150.4765 </t>
  </si>
  <si>
    <t> 24.05.2004 23:26 </t>
  </si>
  <si>
    <t>6102.5</t>
  </si>
  <si>
    <t> 0.1225 </t>
  </si>
  <si>
    <t>C </t>
  </si>
  <si>
    <t>BAVM 193 </t>
  </si>
  <si>
    <t>2453262.4215 </t>
  </si>
  <si>
    <t> 13.09.2004 22:06 </t>
  </si>
  <si>
    <t>6138</t>
  </si>
  <si>
    <t> 0.1438 </t>
  </si>
  <si>
    <t>BAVM 173 </t>
  </si>
  <si>
    <t>2453303.4878 </t>
  </si>
  <si>
    <t> 24.10.2004 23:42 </t>
  </si>
  <si>
    <t>6151</t>
  </si>
  <si>
    <t> 0.1458 </t>
  </si>
  <si>
    <t>2453622.52720 </t>
  </si>
  <si>
    <t> 09.09.2005 00:39 </t>
  </si>
  <si>
    <t>6252</t>
  </si>
  <si>
    <t> 0.14686 </t>
  </si>
  <si>
    <t> L.Brát </t>
  </si>
  <si>
    <t>2453941.567 </t>
  </si>
  <si>
    <t> 25.07.2006 01:36 </t>
  </si>
  <si>
    <t>6353</t>
  </si>
  <si>
    <t> 0.148 </t>
  </si>
  <si>
    <t> BBS 133 (=IBVS 5781) </t>
  </si>
  <si>
    <t>2453946.4775 </t>
  </si>
  <si>
    <t> 29.07.2006 23:27 </t>
  </si>
  <si>
    <t>6354.5</t>
  </si>
  <si>
    <t> 0.1071 </t>
  </si>
  <si>
    <t>2454096.3501 </t>
  </si>
  <si>
    <t> 26.12.2006 20:24 </t>
  </si>
  <si>
    <t>6402</t>
  </si>
  <si>
    <t> 0.1505 </t>
  </si>
  <si>
    <t>2454363.4283 </t>
  </si>
  <si>
    <t> 19.09.2007 22:16 </t>
  </si>
  <si>
    <t>6486.5</t>
  </si>
  <si>
    <t> 0.0970 </t>
  </si>
  <si>
    <t>2454737.5916 </t>
  </si>
  <si>
    <t> 28.09.2008 02:11 </t>
  </si>
  <si>
    <t>6605</t>
  </si>
  <si>
    <t> 0.1566 </t>
  </si>
  <si>
    <t>BAVM 203 </t>
  </si>
  <si>
    <t>2455034.5202 </t>
  </si>
  <si>
    <t> 22.07.2009 00:29 </t>
  </si>
  <si>
    <t>6699</t>
  </si>
  <si>
    <t> 0.1585 </t>
  </si>
  <si>
    <t>BAVM 212 </t>
  </si>
  <si>
    <t>2455358.4188 </t>
  </si>
  <si>
    <t> 10.06.2010 22:03 </t>
  </si>
  <si>
    <t>6801.5</t>
  </si>
  <si>
    <t> 0.0671 </t>
  </si>
  <si>
    <t>BAVM 214 </t>
  </si>
  <si>
    <t>2455451.4848 </t>
  </si>
  <si>
    <t> 11.09.2010 23:38 </t>
  </si>
  <si>
    <t>6831</t>
  </si>
  <si>
    <t> 0.1622 </t>
  </si>
  <si>
    <t>BAVM 215 </t>
  </si>
  <si>
    <t>2455459.5025 </t>
  </si>
  <si>
    <t> 20.09.2010 00:03 </t>
  </si>
  <si>
    <t>6833.5</t>
  </si>
  <si>
    <t> 0.0693 </t>
  </si>
  <si>
    <t> L.Šmelcer </t>
  </si>
  <si>
    <t>OEJV 0137 </t>
  </si>
  <si>
    <t>2455459.5032 </t>
  </si>
  <si>
    <t> 20.09.2010 00:04 </t>
  </si>
  <si>
    <t> 0.0700 </t>
  </si>
  <si>
    <t>2455459.5035 </t>
  </si>
  <si>
    <t> 20.09.2010 00:05 </t>
  </si>
  <si>
    <t> 0.0703 </t>
  </si>
  <si>
    <t>2455775.3749 </t>
  </si>
  <si>
    <t> 01.08.2011 20:59 </t>
  </si>
  <si>
    <t>6933.5</t>
  </si>
  <si>
    <t> 0.0622 </t>
  </si>
  <si>
    <t>BAVM 220 </t>
  </si>
  <si>
    <t>2455830.5425 </t>
  </si>
  <si>
    <t> 26.09.2011 01:01 </t>
  </si>
  <si>
    <t> 0.1645 </t>
  </si>
  <si>
    <t> J.Trnka </t>
  </si>
  <si>
    <t>OEJV 0160 </t>
  </si>
  <si>
    <t>2455849.4955 </t>
  </si>
  <si>
    <t> 14.10.2011 23:53 </t>
  </si>
  <si>
    <t> 0.1647 </t>
  </si>
  <si>
    <t>BAVM 225 </t>
  </si>
  <si>
    <t>2455852.6519 </t>
  </si>
  <si>
    <t> 18.10.2011 03:38 </t>
  </si>
  <si>
    <t> 0.1623 </t>
  </si>
  <si>
    <t>IBVS 6011 </t>
  </si>
  <si>
    <t>2455887.4017 </t>
  </si>
  <si>
    <t> 21.11.2011 21:38 </t>
  </si>
  <si>
    <t> 0.1653 </t>
  </si>
  <si>
    <t>2456154.42134 </t>
  </si>
  <si>
    <t> 14.08.2012 22:06 </t>
  </si>
  <si>
    <t> 0.05327 </t>
  </si>
  <si>
    <t> P Marek </t>
  </si>
  <si>
    <t>2456154.42404 </t>
  </si>
  <si>
    <t> 14.08.2012 22:10 </t>
  </si>
  <si>
    <t> 0.05597 </t>
  </si>
  <si>
    <t>2456154.42484 </t>
  </si>
  <si>
    <t> 14.08.2012 22:11 </t>
  </si>
  <si>
    <t> 0.05677 </t>
  </si>
  <si>
    <t>2456157.5826 </t>
  </si>
  <si>
    <t> 18.08.2012 01:58 </t>
  </si>
  <si>
    <t> 0.0557 </t>
  </si>
  <si>
    <t>BAVM 231 </t>
  </si>
  <si>
    <t>2456231.7105 </t>
  </si>
  <si>
    <t> 31.10.2012 05:03 </t>
  </si>
  <si>
    <t> 0.1655 </t>
  </si>
  <si>
    <t>IBVS 6042 </t>
  </si>
  <si>
    <t>2456282.25388 </t>
  </si>
  <si>
    <t> 20.12.2012 18:05 </t>
  </si>
  <si>
    <t> 0.16815 </t>
  </si>
  <si>
    <t>2456492.40667 </t>
  </si>
  <si>
    <t> 18.07.2013 21:45 </t>
  </si>
  <si>
    <t> 0.04754 </t>
  </si>
  <si>
    <t> M.Vraš?ak </t>
  </si>
  <si>
    <t>2456514.5166 </t>
  </si>
  <si>
    <t> 10.08.2013 00:23 </t>
  </si>
  <si>
    <t> 0.0459 </t>
  </si>
  <si>
    <t>IBVS 6093 </t>
  </si>
  <si>
    <t>2456590.3277 </t>
  </si>
  <si>
    <t> 24.10.2013 19:51 </t>
  </si>
  <si>
    <t>BAVM 234 </t>
  </si>
  <si>
    <t>BAD?</t>
  </si>
  <si>
    <t>IBVS 6202</t>
  </si>
  <si>
    <t>IBVS 6230</t>
  </si>
  <si>
    <t>OEJV 0205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</si>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</sst>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20" fillId="0" borderId="0"/>
    <xf numFmtId="0" fontId="9" fillId="0" borderId="0"/>
    <xf numFmtId="0" fontId="20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8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22" fontId="11" fillId="0" borderId="0" xfId="0" applyNumberFormat="1" applyFont="1">
      <alignment vertical="top"/>
    </xf>
    <xf numFmtId="0" fontId="11" fillId="0" borderId="0" xfId="0" applyFont="1" applyAlignment="1">
      <alignment horizontal="right"/>
    </xf>
    <xf numFmtId="0" fontId="11" fillId="0" borderId="0" xfId="0" applyFont="1">
      <alignment vertical="top"/>
    </xf>
    <xf numFmtId="0" fontId="15" fillId="0" borderId="0" xfId="0" applyFont="1" applyAlignment="1">
      <alignment horizontal="left"/>
    </xf>
    <xf numFmtId="0" fontId="15" fillId="0" borderId="0" xfId="0" applyFont="1">
      <alignment vertical="top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5" fillId="24" borderId="17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>
      <alignment vertical="top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35" fillId="0" borderId="0" xfId="42" applyFont="1" applyAlignment="1">
      <alignment wrapText="1"/>
    </xf>
    <xf numFmtId="0" fontId="35" fillId="0" borderId="0" xfId="42" applyFont="1" applyAlignment="1">
      <alignment horizontal="center" wrapText="1"/>
    </xf>
    <xf numFmtId="0" fontId="35" fillId="0" borderId="0" xfId="42" applyFont="1" applyAlignment="1">
      <alignment horizontal="left" wrapText="1"/>
    </xf>
    <xf numFmtId="0" fontId="36" fillId="0" borderId="0" xfId="42" applyFont="1" applyAlignment="1">
      <alignment horizontal="left" vertical="center" wrapText="1"/>
    </xf>
    <xf numFmtId="0" fontId="36" fillId="0" borderId="0" xfId="42" applyFont="1" applyAlignment="1">
      <alignment horizontal="center" vertical="center" wrapText="1"/>
    </xf>
    <xf numFmtId="0" fontId="36" fillId="0" borderId="0" xfId="42" applyFont="1" applyAlignment="1">
      <alignment horizontal="left" wrapText="1"/>
    </xf>
    <xf numFmtId="0" fontId="37" fillId="0" borderId="0" xfId="43" applyFont="1" applyAlignment="1">
      <alignment horizontal="left"/>
    </xf>
    <xf numFmtId="0" fontId="37" fillId="0" borderId="0" xfId="43" applyFont="1" applyAlignment="1">
      <alignment horizontal="center" wrapText="1"/>
    </xf>
    <xf numFmtId="0" fontId="37" fillId="0" borderId="0" xfId="43" applyFont="1" applyAlignment="1">
      <alignment horizontal="left" wrapText="1"/>
    </xf>
    <xf numFmtId="0" fontId="37" fillId="0" borderId="0" xfId="42" applyFont="1"/>
    <xf numFmtId="0" fontId="37" fillId="0" borderId="0" xfId="42" applyFont="1" applyAlignment="1">
      <alignment horizontal="center"/>
    </xf>
    <xf numFmtId="0" fontId="37" fillId="0" borderId="0" xfId="42" applyFont="1" applyAlignment="1">
      <alignment horizontal="left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6" fontId="38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A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MZ Lac - Prim. O-C Diagr.</a:t>
            </a:r>
          </a:p>
        </c:rich>
      </c:tx>
      <c:layout>
        <c:manualLayout>
          <c:xMode val="edge"/>
          <c:yMode val="edge"/>
          <c:x val="0.29937651764423417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623267792591"/>
          <c:y val="0.14634168126798494"/>
          <c:w val="0.77546856267517483"/>
          <c:h val="0.6310985004681850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Active!$R$21:$R$921</c:f>
              <c:numCache>
                <c:formatCode>General</c:formatCode>
                <c:ptCount val="901"/>
                <c:pt idx="4">
                  <c:v>4.0744000034464989E-3</c:v>
                </c:pt>
                <c:pt idx="5">
                  <c:v>-3.3847999999125022E-2</c:v>
                </c:pt>
                <c:pt idx="6">
                  <c:v>-0.11982159999752184</c:v>
                </c:pt>
                <c:pt idx="13">
                  <c:v>3.0628000022261404E-3</c:v>
                </c:pt>
                <c:pt idx="14">
                  <c:v>-8.2919999949808698E-3</c:v>
                </c:pt>
                <c:pt idx="15">
                  <c:v>2.0461600000999169E-2</c:v>
                </c:pt>
                <c:pt idx="18">
                  <c:v>-2.6295999923604541E-3</c:v>
                </c:pt>
                <c:pt idx="21">
                  <c:v>-1.9843999980366789E-3</c:v>
                </c:pt>
                <c:pt idx="23">
                  <c:v>0</c:v>
                </c:pt>
                <c:pt idx="24">
                  <c:v>1.4000000002852175E-2</c:v>
                </c:pt>
                <c:pt idx="26">
                  <c:v>-1.1620000004768372E-3</c:v>
                </c:pt>
                <c:pt idx="27">
                  <c:v>-1.2982399995962624E-2</c:v>
                </c:pt>
                <c:pt idx="36">
                  <c:v>9.2076000000815839E-3</c:v>
                </c:pt>
                <c:pt idx="38">
                  <c:v>3.1914799998048693E-2</c:v>
                </c:pt>
                <c:pt idx="40">
                  <c:v>1.8071999998937827E-2</c:v>
                </c:pt>
                <c:pt idx="41">
                  <c:v>-1.1593199997150805E-2</c:v>
                </c:pt>
                <c:pt idx="42">
                  <c:v>-9.1559999927994795E-3</c:v>
                </c:pt>
                <c:pt idx="43">
                  <c:v>-1.0987999994540587E-3</c:v>
                </c:pt>
                <c:pt idx="45">
                  <c:v>1.2468800006899983E-2</c:v>
                </c:pt>
                <c:pt idx="46">
                  <c:v>-2.835159999813186E-2</c:v>
                </c:pt>
                <c:pt idx="59">
                  <c:v>-6.863599999633152E-2</c:v>
                </c:pt>
                <c:pt idx="62">
                  <c:v>6.0911599997780286E-2</c:v>
                </c:pt>
                <c:pt idx="63">
                  <c:v>-0.11086679999425542</c:v>
                </c:pt>
                <c:pt idx="64">
                  <c:v>-4.6571999999287073E-2</c:v>
                </c:pt>
                <c:pt idx="67">
                  <c:v>-2.6290800000424497E-2</c:v>
                </c:pt>
                <c:pt idx="68">
                  <c:v>-0.10595399999874644</c:v>
                </c:pt>
                <c:pt idx="70">
                  <c:v>-3.5039999929722399E-3</c:v>
                </c:pt>
                <c:pt idx="72">
                  <c:v>3.2635600000503473E-2</c:v>
                </c:pt>
                <c:pt idx="77">
                  <c:v>-5.8811999988392927E-3</c:v>
                </c:pt>
                <c:pt idx="78">
                  <c:v>-5.9655999939423054E-3</c:v>
                </c:pt>
                <c:pt idx="80">
                  <c:v>3.5620000053313561E-3</c:v>
                </c:pt>
                <c:pt idx="81">
                  <c:v>-5.1031999973929487E-3</c:v>
                </c:pt>
                <c:pt idx="83">
                  <c:v>-1.9453599998087157E-2</c:v>
                </c:pt>
                <c:pt idx="84">
                  <c:v>-4.4535999986692332E-3</c:v>
                </c:pt>
                <c:pt idx="85">
                  <c:v>-3.4536000021034852E-3</c:v>
                </c:pt>
                <c:pt idx="86">
                  <c:v>-2.1196400004555471E-2</c:v>
                </c:pt>
                <c:pt idx="87">
                  <c:v>-1.2196399999083951E-2</c:v>
                </c:pt>
                <c:pt idx="88">
                  <c:v>-2.1964000043226406E-3</c:v>
                </c:pt>
                <c:pt idx="94">
                  <c:v>-5.5901599997014273E-2</c:v>
                </c:pt>
                <c:pt idx="95">
                  <c:v>-1.490159999957541E-2</c:v>
                </c:pt>
                <c:pt idx="96">
                  <c:v>-6.9015999979455955E-3</c:v>
                </c:pt>
                <c:pt idx="97">
                  <c:v>-4.9015999975381419E-3</c:v>
                </c:pt>
                <c:pt idx="98">
                  <c:v>-4.9015999975381419E-3</c:v>
                </c:pt>
                <c:pt idx="99">
                  <c:v>-4.9015999975381419E-3</c:v>
                </c:pt>
                <c:pt idx="100">
                  <c:v>9.8399999842513353E-5</c:v>
                </c:pt>
                <c:pt idx="101">
                  <c:v>3.0984000040916726E-3</c:v>
                </c:pt>
                <c:pt idx="102">
                  <c:v>-2.1427199993922841E-2</c:v>
                </c:pt>
                <c:pt idx="104">
                  <c:v>-8.9152000000467524E-3</c:v>
                </c:pt>
                <c:pt idx="105">
                  <c:v>-7.9152000034810044E-3</c:v>
                </c:pt>
                <c:pt idx="106">
                  <c:v>-7.9152000034810044E-3</c:v>
                </c:pt>
                <c:pt idx="107">
                  <c:v>-7.9152000034810044E-3</c:v>
                </c:pt>
                <c:pt idx="108">
                  <c:v>-7.9152000034810044E-3</c:v>
                </c:pt>
                <c:pt idx="109">
                  <c:v>-4.9151999992318451E-3</c:v>
                </c:pt>
                <c:pt idx="110">
                  <c:v>-3.9152000026660971E-3</c:v>
                </c:pt>
                <c:pt idx="111">
                  <c:v>-5.2799994591623545E-5</c:v>
                </c:pt>
                <c:pt idx="112">
                  <c:v>-1.9480799994198605E-2</c:v>
                </c:pt>
                <c:pt idx="113">
                  <c:v>-7.4807999917538837E-3</c:v>
                </c:pt>
                <c:pt idx="115">
                  <c:v>-1.0866399999940768E-2</c:v>
                </c:pt>
                <c:pt idx="118">
                  <c:v>-1.113199999963399E-2</c:v>
                </c:pt>
                <c:pt idx="121">
                  <c:v>3.8975999996182509E-3</c:v>
                </c:pt>
                <c:pt idx="122">
                  <c:v>7.3976000057882629E-3</c:v>
                </c:pt>
                <c:pt idx="123">
                  <c:v>-1.1375600006431341E-2</c:v>
                </c:pt>
                <c:pt idx="126">
                  <c:v>-1.3413599997875281E-2</c:v>
                </c:pt>
                <c:pt idx="127">
                  <c:v>-1.2317599997913931E-2</c:v>
                </c:pt>
                <c:pt idx="128">
                  <c:v>-1.171759999851929E-2</c:v>
                </c:pt>
                <c:pt idx="129">
                  <c:v>-1.0310799996659625E-2</c:v>
                </c:pt>
                <c:pt idx="130">
                  <c:v>-1.2733199997455813E-2</c:v>
                </c:pt>
                <c:pt idx="131">
                  <c:v>-1.289359999645967E-2</c:v>
                </c:pt>
                <c:pt idx="132">
                  <c:v>-8.4383999928832054E-3</c:v>
                </c:pt>
                <c:pt idx="133">
                  <c:v>7.5963999988744035E-3</c:v>
                </c:pt>
                <c:pt idx="135">
                  <c:v>-7.0140000025276095E-3</c:v>
                </c:pt>
                <c:pt idx="136">
                  <c:v>-6.4439999987371266E-3</c:v>
                </c:pt>
                <c:pt idx="137">
                  <c:v>-1.263440000184346E-2</c:v>
                </c:pt>
                <c:pt idx="138">
                  <c:v>-1.1489199998322874E-2</c:v>
                </c:pt>
                <c:pt idx="139">
                  <c:v>-1.1489199998322874E-2</c:v>
                </c:pt>
                <c:pt idx="140">
                  <c:v>-1.2198799995530862E-2</c:v>
                </c:pt>
                <c:pt idx="142">
                  <c:v>-1.2290399994526524E-2</c:v>
                </c:pt>
                <c:pt idx="143">
                  <c:v>-1.3199599998188205E-2</c:v>
                </c:pt>
                <c:pt idx="144">
                  <c:v>-1.2385199996060692E-2</c:v>
                </c:pt>
                <c:pt idx="146">
                  <c:v>-1.2115200006519444E-2</c:v>
                </c:pt>
                <c:pt idx="147">
                  <c:v>-1.0480400000233203E-2</c:v>
                </c:pt>
                <c:pt idx="148">
                  <c:v>-1.1940800002776086E-2</c:v>
                </c:pt>
                <c:pt idx="149">
                  <c:v>-1.3001199993595947E-2</c:v>
                </c:pt>
                <c:pt idx="151">
                  <c:v>-1.2100799991458189E-2</c:v>
                </c:pt>
                <c:pt idx="153">
                  <c:v>-1.1142000003019348E-2</c:v>
                </c:pt>
                <c:pt idx="154">
                  <c:v>-1.1659600000712089E-2</c:v>
                </c:pt>
                <c:pt idx="156">
                  <c:v>-1.135239999712212E-2</c:v>
                </c:pt>
                <c:pt idx="164">
                  <c:v>-1.2100399995688349E-2</c:v>
                </c:pt>
                <c:pt idx="165">
                  <c:v>-1.2022800001432188E-2</c:v>
                </c:pt>
                <c:pt idx="166">
                  <c:v>-1.4443200001551304E-2</c:v>
                </c:pt>
                <c:pt idx="167">
                  <c:v>-1.1667599996144418E-2</c:v>
                </c:pt>
                <c:pt idx="172">
                  <c:v>-1.4291200001025572E-2</c:v>
                </c:pt>
                <c:pt idx="173">
                  <c:v>-1.2037600004987326E-2</c:v>
                </c:pt>
                <c:pt idx="174">
                  <c:v>-1.1907600004633423E-2</c:v>
                </c:pt>
                <c:pt idx="178">
                  <c:v>7.6793400003225543E-2</c:v>
                </c:pt>
                <c:pt idx="180">
                  <c:v>-1.2912799997138791E-2</c:v>
                </c:pt>
                <c:pt idx="181">
                  <c:v>3.0619400000432506E-2</c:v>
                </c:pt>
                <c:pt idx="182">
                  <c:v>-1.2961599997652229E-2</c:v>
                </c:pt>
                <c:pt idx="183">
                  <c:v>-1.2561999996250961E-2</c:v>
                </c:pt>
                <c:pt idx="185">
                  <c:v>-7.5245999978506006E-3</c:v>
                </c:pt>
                <c:pt idx="186">
                  <c:v>-1.834219999727793E-2</c:v>
                </c:pt>
                <c:pt idx="187">
                  <c:v>-1.0564600001089275E-2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D0-4F3F-8AF8-C251FE6D9593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Active!$O$21:$O$921</c:f>
              <c:numCache>
                <c:formatCode>General</c:formatCode>
                <c:ptCount val="901"/>
                <c:pt idx="0">
                  <c:v>-1.6168807340004549E-2</c:v>
                </c:pt>
                <c:pt idx="1">
                  <c:v>-1.5760194356050704E-2</c:v>
                </c:pt>
                <c:pt idx="2">
                  <c:v>-1.5376589379857973E-2</c:v>
                </c:pt>
                <c:pt idx="3">
                  <c:v>-1.5158215883515427E-2</c:v>
                </c:pt>
                <c:pt idx="4">
                  <c:v>-1.5066222140679916E-2</c:v>
                </c:pt>
                <c:pt idx="5">
                  <c:v>-1.5060863281873966E-2</c:v>
                </c:pt>
                <c:pt idx="6">
                  <c:v>-1.4851867788441836E-2</c:v>
                </c:pt>
                <c:pt idx="7">
                  <c:v>-1.4769252048516741E-2</c:v>
                </c:pt>
                <c:pt idx="8">
                  <c:v>-1.4757641187770513E-2</c:v>
                </c:pt>
                <c:pt idx="9">
                  <c:v>-1.465180372635296E-2</c:v>
                </c:pt>
                <c:pt idx="10">
                  <c:v>-1.4651357154785797E-2</c:v>
                </c:pt>
                <c:pt idx="11">
                  <c:v>-1.4640639437173893E-2</c:v>
                </c:pt>
                <c:pt idx="12">
                  <c:v>-1.4635280578367941E-2</c:v>
                </c:pt>
                <c:pt idx="13">
                  <c:v>-1.4549092265905545E-2</c:v>
                </c:pt>
                <c:pt idx="14">
                  <c:v>-1.4516045969935509E-2</c:v>
                </c:pt>
                <c:pt idx="15">
                  <c:v>-1.4233812739488701E-2</c:v>
                </c:pt>
                <c:pt idx="16">
                  <c:v>-1.4016332386280481E-2</c:v>
                </c:pt>
                <c:pt idx="17">
                  <c:v>-1.3943094649265802E-2</c:v>
                </c:pt>
                <c:pt idx="18">
                  <c:v>-1.394086179142999E-2</c:v>
                </c:pt>
                <c:pt idx="19">
                  <c:v>-1.3914514068967392E-2</c:v>
                </c:pt>
                <c:pt idx="20">
                  <c:v>-1.3914514068967392E-2</c:v>
                </c:pt>
                <c:pt idx="21">
                  <c:v>-1.3907815495459951E-2</c:v>
                </c:pt>
                <c:pt idx="22">
                  <c:v>-1.3841276331952713E-2</c:v>
                </c:pt>
                <c:pt idx="23">
                  <c:v>-1.3828325756504996E-2</c:v>
                </c:pt>
                <c:pt idx="24">
                  <c:v>-1.3828325756504996E-2</c:v>
                </c:pt>
                <c:pt idx="25">
                  <c:v>-1.3812695751654303E-2</c:v>
                </c:pt>
                <c:pt idx="26">
                  <c:v>-1.3689888570684568E-2</c:v>
                </c:pt>
                <c:pt idx="27">
                  <c:v>-1.3688995427550244E-2</c:v>
                </c:pt>
                <c:pt idx="28">
                  <c:v>-1.3684976283445779E-2</c:v>
                </c:pt>
                <c:pt idx="29">
                  <c:v>-1.3655502560013043E-2</c:v>
                </c:pt>
                <c:pt idx="30">
                  <c:v>-1.362156312090868E-2</c:v>
                </c:pt>
                <c:pt idx="31">
                  <c:v>-1.3616204262102728E-2</c:v>
                </c:pt>
                <c:pt idx="32">
                  <c:v>-1.3589409968072967E-2</c:v>
                </c:pt>
                <c:pt idx="33">
                  <c:v>-1.3446507066580914E-2</c:v>
                </c:pt>
                <c:pt idx="34">
                  <c:v>-1.3099074387328357E-2</c:v>
                </c:pt>
                <c:pt idx="35">
                  <c:v>-1.2997256070015268E-2</c:v>
                </c:pt>
                <c:pt idx="36">
                  <c:v>-1.2996809498448105E-2</c:v>
                </c:pt>
                <c:pt idx="37">
                  <c:v>-1.2986538352403364E-2</c:v>
                </c:pt>
                <c:pt idx="38">
                  <c:v>-1.287891460471716E-2</c:v>
                </c:pt>
                <c:pt idx="39">
                  <c:v>-1.2757000566881751E-2</c:v>
                </c:pt>
                <c:pt idx="40">
                  <c:v>-1.2649376819195549E-2</c:v>
                </c:pt>
                <c:pt idx="41">
                  <c:v>-1.2637765958449319E-2</c:v>
                </c:pt>
                <c:pt idx="42">
                  <c:v>-1.2586856799792774E-2</c:v>
                </c:pt>
                <c:pt idx="43">
                  <c:v>-1.2580604797852498E-2</c:v>
                </c:pt>
                <c:pt idx="44">
                  <c:v>-1.2570333651807757E-2</c:v>
                </c:pt>
                <c:pt idx="45">
                  <c:v>-1.2552917360688412E-2</c:v>
                </c:pt>
                <c:pt idx="46">
                  <c:v>-1.2552024217554086E-2</c:v>
                </c:pt>
                <c:pt idx="47">
                  <c:v>-1.2537287355837718E-2</c:v>
                </c:pt>
                <c:pt idx="48">
                  <c:v>-1.2469408477628993E-2</c:v>
                </c:pt>
                <c:pt idx="49">
                  <c:v>-1.2362231301509952E-2</c:v>
                </c:pt>
                <c:pt idx="50">
                  <c:v>-1.2310428999719082E-2</c:v>
                </c:pt>
                <c:pt idx="51">
                  <c:v>-1.230507014091313E-2</c:v>
                </c:pt>
                <c:pt idx="52">
                  <c:v>-1.2277382703749045E-2</c:v>
                </c:pt>
                <c:pt idx="53">
                  <c:v>-1.2272023844943093E-2</c:v>
                </c:pt>
                <c:pt idx="54">
                  <c:v>-1.2260412984196863E-2</c:v>
                </c:pt>
                <c:pt idx="55">
                  <c:v>-1.222825983136115E-2</c:v>
                </c:pt>
                <c:pt idx="56">
                  <c:v>-1.2153235808077822E-2</c:v>
                </c:pt>
                <c:pt idx="57">
                  <c:v>-1.2113044367033182E-2</c:v>
                </c:pt>
                <c:pt idx="58">
                  <c:v>-1.2047844918227432E-2</c:v>
                </c:pt>
                <c:pt idx="59">
                  <c:v>-1.1961656605765036E-2</c:v>
                </c:pt>
                <c:pt idx="60">
                  <c:v>-1.1951385459720295E-2</c:v>
                </c:pt>
                <c:pt idx="61">
                  <c:v>-1.1946026600914343E-2</c:v>
                </c:pt>
                <c:pt idx="62">
                  <c:v>-1.1889312011884683E-2</c:v>
                </c:pt>
                <c:pt idx="63">
                  <c:v>-1.1758913114273184E-2</c:v>
                </c:pt>
                <c:pt idx="64">
                  <c:v>-1.1657987940094421E-2</c:v>
                </c:pt>
                <c:pt idx="65">
                  <c:v>-1.1653075652855633E-2</c:v>
                </c:pt>
                <c:pt idx="66">
                  <c:v>-1.1444973302557828E-2</c:v>
                </c:pt>
                <c:pt idx="67">
                  <c:v>-1.1258752959050995E-2</c:v>
                </c:pt>
                <c:pt idx="68">
                  <c:v>-1.1028322030395056E-2</c:v>
                </c:pt>
                <c:pt idx="69">
                  <c:v>-1.0932309143455082E-2</c:v>
                </c:pt>
                <c:pt idx="70">
                  <c:v>-1.091667913860439E-2</c:v>
                </c:pt>
                <c:pt idx="71">
                  <c:v>-1.0916232567037228E-2</c:v>
                </c:pt>
                <c:pt idx="72">
                  <c:v>-1.082647168203753E-2</c:v>
                </c:pt>
                <c:pt idx="73">
                  <c:v>-1.0803696532112234E-2</c:v>
                </c:pt>
                <c:pt idx="74">
                  <c:v>-1.0724206793157279E-2</c:v>
                </c:pt>
                <c:pt idx="75">
                  <c:v>-1.0703664501067797E-2</c:v>
                </c:pt>
                <c:pt idx="76">
                  <c:v>-1.0686694781515614E-2</c:v>
                </c:pt>
                <c:pt idx="77">
                  <c:v>-1.0654988200247064E-2</c:v>
                </c:pt>
                <c:pt idx="78">
                  <c:v>-1.0511192155620686E-2</c:v>
                </c:pt>
                <c:pt idx="79">
                  <c:v>-1.0399102692262855E-2</c:v>
                </c:pt>
                <c:pt idx="80">
                  <c:v>-1.0394190405024066E-2</c:v>
                </c:pt>
                <c:pt idx="81">
                  <c:v>-1.0382579544277836E-2</c:v>
                </c:pt>
                <c:pt idx="82">
                  <c:v>-1.0324971812113852E-2</c:v>
                </c:pt>
                <c:pt idx="83">
                  <c:v>-1.0314700666069111E-2</c:v>
                </c:pt>
                <c:pt idx="84">
                  <c:v>-1.0314700666069111E-2</c:v>
                </c:pt>
                <c:pt idx="85">
                  <c:v>-1.0314700666069111E-2</c:v>
                </c:pt>
                <c:pt idx="86">
                  <c:v>-1.0308448664128833E-2</c:v>
                </c:pt>
                <c:pt idx="87">
                  <c:v>-1.0308448664128833E-2</c:v>
                </c:pt>
                <c:pt idx="88">
                  <c:v>-1.0308448664128833E-2</c:v>
                </c:pt>
                <c:pt idx="89">
                  <c:v>-1.0303536376890044E-2</c:v>
                </c:pt>
                <c:pt idx="90">
                  <c:v>-1.0297284374949766E-2</c:v>
                </c:pt>
                <c:pt idx="91">
                  <c:v>-1.0297284374949766E-2</c:v>
                </c:pt>
                <c:pt idx="92">
                  <c:v>-1.0291925516143814E-2</c:v>
                </c:pt>
                <c:pt idx="93">
                  <c:v>-1.0291925516143814E-2</c:v>
                </c:pt>
                <c:pt idx="94">
                  <c:v>-1.020752348995007E-2</c:v>
                </c:pt>
                <c:pt idx="95">
                  <c:v>-1.020752348995007E-2</c:v>
                </c:pt>
                <c:pt idx="96">
                  <c:v>-1.020752348995007E-2</c:v>
                </c:pt>
                <c:pt idx="97">
                  <c:v>-1.020752348995007E-2</c:v>
                </c:pt>
                <c:pt idx="98">
                  <c:v>-1.020752348995007E-2</c:v>
                </c:pt>
                <c:pt idx="99">
                  <c:v>-1.020752348995007E-2</c:v>
                </c:pt>
                <c:pt idx="100">
                  <c:v>-1.020752348995007E-2</c:v>
                </c:pt>
                <c:pt idx="101">
                  <c:v>-1.020752348995007E-2</c:v>
                </c:pt>
                <c:pt idx="102">
                  <c:v>-1.0105705172636981E-2</c:v>
                </c:pt>
                <c:pt idx="103">
                  <c:v>-1.0099899742263867E-2</c:v>
                </c:pt>
                <c:pt idx="104">
                  <c:v>-9.909213683085406E-3</c:v>
                </c:pt>
                <c:pt idx="105">
                  <c:v>-9.909213683085406E-3</c:v>
                </c:pt>
                <c:pt idx="106">
                  <c:v>-9.909213683085406E-3</c:v>
                </c:pt>
                <c:pt idx="107">
                  <c:v>-9.909213683085406E-3</c:v>
                </c:pt>
                <c:pt idx="108">
                  <c:v>-9.909213683085406E-3</c:v>
                </c:pt>
                <c:pt idx="109">
                  <c:v>-9.909213683085406E-3</c:v>
                </c:pt>
                <c:pt idx="110">
                  <c:v>-9.909213683085406E-3</c:v>
                </c:pt>
                <c:pt idx="111">
                  <c:v>-9.7806010717425562E-3</c:v>
                </c:pt>
                <c:pt idx="112">
                  <c:v>-9.7180810523397835E-3</c:v>
                </c:pt>
                <c:pt idx="113">
                  <c:v>-9.7180810523397835E-3</c:v>
                </c:pt>
                <c:pt idx="114">
                  <c:v>-9.7060236200263925E-3</c:v>
                </c:pt>
                <c:pt idx="115">
                  <c:v>-9.4822912648778943E-3</c:v>
                </c:pt>
                <c:pt idx="116">
                  <c:v>-9.4818446933107314E-3</c:v>
                </c:pt>
                <c:pt idx="117">
                  <c:v>-9.3755606603260159E-3</c:v>
                </c:pt>
                <c:pt idx="118">
                  <c:v>-9.2911586341322717E-3</c:v>
                </c:pt>
                <c:pt idx="119">
                  <c:v>-9.2898189194307833E-3</c:v>
                </c:pt>
                <c:pt idx="120">
                  <c:v>-9.1826417433117438E-3</c:v>
                </c:pt>
                <c:pt idx="121">
                  <c:v>-9.1786225992072784E-3</c:v>
                </c:pt>
                <c:pt idx="122">
                  <c:v>-9.1786225992072784E-3</c:v>
                </c:pt>
                <c:pt idx="123">
                  <c:v>-9.1491488757745425E-3</c:v>
                </c:pt>
                <c:pt idx="124">
                  <c:v>-9.0745714240583752E-3</c:v>
                </c:pt>
                <c:pt idx="125">
                  <c:v>-9.0692125652524248E-3</c:v>
                </c:pt>
                <c:pt idx="126">
                  <c:v>-9.0643002780136355E-3</c:v>
                </c:pt>
                <c:pt idx="127">
                  <c:v>-9.0553688466703808E-3</c:v>
                </c:pt>
                <c:pt idx="128">
                  <c:v>-9.0553688466703808E-3</c:v>
                </c:pt>
                <c:pt idx="129">
                  <c:v>-8.9812379665213798E-3</c:v>
                </c:pt>
                <c:pt idx="130">
                  <c:v>-8.975879107715426E-3</c:v>
                </c:pt>
                <c:pt idx="131">
                  <c:v>-8.8856716511485669E-3</c:v>
                </c:pt>
                <c:pt idx="132">
                  <c:v>-8.8749539335366626E-3</c:v>
                </c:pt>
                <c:pt idx="133">
                  <c:v>-8.8633430727904326E-3</c:v>
                </c:pt>
                <c:pt idx="134">
                  <c:v>-8.6646187254030456E-3</c:v>
                </c:pt>
                <c:pt idx="135">
                  <c:v>-8.6614927244329058E-3</c:v>
                </c:pt>
                <c:pt idx="136">
                  <c:v>-8.6614927244329058E-3</c:v>
                </c:pt>
                <c:pt idx="137">
                  <c:v>-8.6605995812985819E-3</c:v>
                </c:pt>
                <c:pt idx="138">
                  <c:v>-8.6275532853285451E-3</c:v>
                </c:pt>
                <c:pt idx="139">
                  <c:v>-8.6275532853285451E-3</c:v>
                </c:pt>
                <c:pt idx="140">
                  <c:v>-8.5614606933884681E-3</c:v>
                </c:pt>
                <c:pt idx="141">
                  <c:v>-8.5610141218213053E-3</c:v>
                </c:pt>
                <c:pt idx="142">
                  <c:v>-8.5355595424930347E-3</c:v>
                </c:pt>
                <c:pt idx="143">
                  <c:v>-8.4257029369710183E-3</c:v>
                </c:pt>
                <c:pt idx="144">
                  <c:v>-8.4131989330904627E-3</c:v>
                </c:pt>
                <c:pt idx="145">
                  <c:v>-8.3779197792846118E-3</c:v>
                </c:pt>
                <c:pt idx="146">
                  <c:v>-8.3462131980160618E-3</c:v>
                </c:pt>
                <c:pt idx="147">
                  <c:v>-8.3346023372698336E-3</c:v>
                </c:pt>
                <c:pt idx="148">
                  <c:v>-8.2443948807029745E-3</c:v>
                </c:pt>
                <c:pt idx="149">
                  <c:v>-8.1541874241361154E-3</c:v>
                </c:pt>
                <c:pt idx="150">
                  <c:v>-8.1528477094346269E-3</c:v>
                </c:pt>
                <c:pt idx="151">
                  <c:v>-8.1104234105541725E-3</c:v>
                </c:pt>
                <c:pt idx="152">
                  <c:v>-8.0349528157036814E-3</c:v>
                </c:pt>
                <c:pt idx="153">
                  <c:v>-7.9291153542861287E-3</c:v>
                </c:pt>
                <c:pt idx="154">
                  <c:v>-7.8451598996595456E-3</c:v>
                </c:pt>
                <c:pt idx="155">
                  <c:v>-7.7536127283911989E-3</c:v>
                </c:pt>
                <c:pt idx="156">
                  <c:v>-7.7272650059286019E-3</c:v>
                </c:pt>
                <c:pt idx="157">
                  <c:v>-7.7250321480927886E-3</c:v>
                </c:pt>
                <c:pt idx="158">
                  <c:v>-7.7250321480927886E-3</c:v>
                </c:pt>
                <c:pt idx="159">
                  <c:v>-7.7250321480927886E-3</c:v>
                </c:pt>
                <c:pt idx="160">
                  <c:v>-7.7250321480927886E-3</c:v>
                </c:pt>
                <c:pt idx="161">
                  <c:v>-7.7250321480927886E-3</c:v>
                </c:pt>
                <c:pt idx="162">
                  <c:v>-7.7250321480927886E-3</c:v>
                </c:pt>
                <c:pt idx="163">
                  <c:v>-7.6357178346602543E-3</c:v>
                </c:pt>
                <c:pt idx="164">
                  <c:v>-7.6200878298095607E-3</c:v>
                </c:pt>
                <c:pt idx="165">
                  <c:v>-7.6147289710036094E-3</c:v>
                </c:pt>
                <c:pt idx="166">
                  <c:v>-7.6138358278692838E-3</c:v>
                </c:pt>
                <c:pt idx="167">
                  <c:v>-7.6040112533917051E-3</c:v>
                </c:pt>
                <c:pt idx="168">
                  <c:v>-7.528540658541214E-3</c:v>
                </c:pt>
                <c:pt idx="169">
                  <c:v>-7.528540658541214E-3</c:v>
                </c:pt>
                <c:pt idx="170">
                  <c:v>-7.528540658541214E-3</c:v>
                </c:pt>
                <c:pt idx="171">
                  <c:v>-7.5276475154068883E-3</c:v>
                </c:pt>
                <c:pt idx="172">
                  <c:v>-7.5066586517502426E-3</c:v>
                </c:pt>
                <c:pt idx="173">
                  <c:v>-7.4923683616010374E-3</c:v>
                </c:pt>
                <c:pt idx="174">
                  <c:v>-7.4923683616010374E-3</c:v>
                </c:pt>
                <c:pt idx="175">
                  <c:v>-7.4329743431684027E-3</c:v>
                </c:pt>
                <c:pt idx="176">
                  <c:v>-7.4329743431684027E-3</c:v>
                </c:pt>
                <c:pt idx="177">
                  <c:v>-7.4267223412281249E-3</c:v>
                </c:pt>
                <c:pt idx="178">
                  <c:v>-7.4052869060043172E-3</c:v>
                </c:pt>
                <c:pt idx="179">
                  <c:v>-7.198970841975163E-3</c:v>
                </c:pt>
                <c:pt idx="180">
                  <c:v>-7.6370575493617428E-3</c:v>
                </c:pt>
                <c:pt idx="181">
                  <c:v>-7.0167696425727944E-3</c:v>
                </c:pt>
                <c:pt idx="182">
                  <c:v>-6.8805653145881801E-3</c:v>
                </c:pt>
                <c:pt idx="183">
                  <c:v>-6.7903578580213201E-3</c:v>
                </c:pt>
                <c:pt idx="184">
                  <c:v>-6.7872318570511821E-3</c:v>
                </c:pt>
                <c:pt idx="185">
                  <c:v>-6.6952381142156717E-3</c:v>
                </c:pt>
                <c:pt idx="186">
                  <c:v>-6.6112826595890904E-3</c:v>
                </c:pt>
                <c:pt idx="187">
                  <c:v>-6.6059238007831382E-3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D0-4F3F-8AF8-C251FE6D9593}"/>
            </c:ext>
          </c:extLst>
        </c:ser>
        <c:ser>
          <c:idx val="0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Active!$U$21:$U$921</c:f>
              <c:numCache>
                <c:formatCode>General</c:formatCode>
                <c:ptCount val="901"/>
                <c:pt idx="1">
                  <c:v>-0.76447479999842471</c:v>
                </c:pt>
                <c:pt idx="3">
                  <c:v>-0.6744243999964965</c:v>
                </c:pt>
                <c:pt idx="9">
                  <c:v>-0.76959119999810355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D0-4F3F-8AF8-C251FE6D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835832"/>
        <c:axId val="1"/>
      </c:scatterChart>
      <c:valAx>
        <c:axId val="716835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75095628638934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21205821205821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8358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264076917620222"/>
          <c:y val="0.92073298764483702"/>
          <c:w val="0.43451187104730404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MZ Lac</a:t>
            </a:r>
            <a:r>
              <a:rPr lang="en-AU" baseline="0"/>
              <a:t> </a:t>
            </a:r>
            <a:r>
              <a:rPr lang="en-AU"/>
              <a:t>- O-C Diagr.</a:t>
            </a:r>
          </a:p>
        </c:rich>
      </c:tx>
      <c:layout>
        <c:manualLayout>
          <c:xMode val="edge"/>
          <c:yMode val="edge"/>
          <c:x val="0.3725806451612903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4516129032258"/>
          <c:y val="0.1458966565349544"/>
          <c:w val="0.8193548387096774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Active!$C$21:$C$494</c:f>
                <c:numCache>
                  <c:formatCode>General</c:formatCode>
                  <c:ptCount val="474"/>
                  <c:pt idx="0">
                    <c:v>25596.491999999998</c:v>
                  </c:pt>
                  <c:pt idx="1">
                    <c:v>27040.300999999999</c:v>
                  </c:pt>
                  <c:pt idx="2">
                    <c:v>28398.536</c:v>
                  </c:pt>
                  <c:pt idx="3">
                    <c:v>29169.436000000002</c:v>
                  </c:pt>
                  <c:pt idx="4">
                    <c:v>29495.473000000002</c:v>
                  </c:pt>
                  <c:pt idx="5">
                    <c:v>29514.387999999999</c:v>
                  </c:pt>
                  <c:pt idx="6">
                    <c:v>30253.466</c:v>
                  </c:pt>
                  <c:pt idx="7">
                    <c:v>30546.466</c:v>
                  </c:pt>
                  <c:pt idx="8">
                    <c:v>30587.487000000001</c:v>
                  </c:pt>
                  <c:pt idx="9">
                    <c:v>30960.392</c:v>
                  </c:pt>
                  <c:pt idx="10">
                    <c:v>30963.46</c:v>
                  </c:pt>
                  <c:pt idx="11">
                    <c:v>31001.396000000001</c:v>
                  </c:pt>
                  <c:pt idx="12">
                    <c:v>31020.361000000001</c:v>
                  </c:pt>
                  <c:pt idx="13">
                    <c:v>31324.429</c:v>
                  </c:pt>
                  <c:pt idx="14">
                    <c:v>31441.294000000002</c:v>
                  </c:pt>
                  <c:pt idx="15">
                    <c:v>32439.51</c:v>
                  </c:pt>
                  <c:pt idx="16">
                    <c:v>33209.375</c:v>
                  </c:pt>
                  <c:pt idx="17">
                    <c:v>33468.375</c:v>
                  </c:pt>
                  <c:pt idx="18">
                    <c:v>33475.58</c:v>
                  </c:pt>
                  <c:pt idx="19">
                    <c:v>33569.434999999998</c:v>
                  </c:pt>
                  <c:pt idx="20">
                    <c:v>33569.472999999998</c:v>
                  </c:pt>
                  <c:pt idx="21">
                    <c:v>33592.457000000002</c:v>
                  </c:pt>
                  <c:pt idx="22">
                    <c:v>33828.502</c:v>
                  </c:pt>
                  <c:pt idx="23">
                    <c:v>33873.593999999997</c:v>
                  </c:pt>
                  <c:pt idx="24">
                    <c:v>33873.608</c:v>
                  </c:pt>
                  <c:pt idx="25">
                    <c:v>33929.512000000002</c:v>
                  </c:pt>
                  <c:pt idx="26">
                    <c:v>34363.21</c:v>
                  </c:pt>
                  <c:pt idx="27">
                    <c:v>34366.357000000004</c:v>
                  </c:pt>
                  <c:pt idx="28">
                    <c:v>34381.252</c:v>
                  </c:pt>
                  <c:pt idx="29">
                    <c:v>34485.493000000002</c:v>
                  </c:pt>
                  <c:pt idx="30">
                    <c:v>34605.495000000003</c:v>
                  </c:pt>
                  <c:pt idx="31">
                    <c:v>34624.495000000003</c:v>
                  </c:pt>
                  <c:pt idx="32">
                    <c:v>34719.25</c:v>
                  </c:pt>
                  <c:pt idx="33">
                    <c:v>35224.582000000002</c:v>
                  </c:pt>
                  <c:pt idx="34">
                    <c:v>36453.372000000003</c:v>
                  </c:pt>
                  <c:pt idx="35">
                    <c:v>36813.478999999999</c:v>
                  </c:pt>
                  <c:pt idx="36">
                    <c:v>36814.464999999997</c:v>
                  </c:pt>
                  <c:pt idx="37">
                    <c:v>36851.43</c:v>
                  </c:pt>
                  <c:pt idx="38">
                    <c:v>37231.451999999997</c:v>
                  </c:pt>
                  <c:pt idx="39">
                    <c:v>37663.245999999999</c:v>
                  </c:pt>
                  <c:pt idx="40">
                    <c:v>38043.254999999997</c:v>
                  </c:pt>
                  <c:pt idx="41">
                    <c:v>38084.29</c:v>
                  </c:pt>
                  <c:pt idx="42">
                    <c:v>38264.345200000003</c:v>
                  </c:pt>
                  <c:pt idx="43">
                    <c:v>38286.464999999997</c:v>
                  </c:pt>
                  <c:pt idx="44">
                    <c:v>38323.415000000001</c:v>
                  </c:pt>
                  <c:pt idx="45">
                    <c:v>38384.402000000002</c:v>
                  </c:pt>
                  <c:pt idx="46">
                    <c:v>38387.519999999997</c:v>
                  </c:pt>
                  <c:pt idx="47">
                    <c:v>38440.264000000003</c:v>
                  </c:pt>
                  <c:pt idx="48">
                    <c:v>38680.436000000002</c:v>
                  </c:pt>
                  <c:pt idx="49">
                    <c:v>39059.381000000001</c:v>
                  </c:pt>
                  <c:pt idx="50">
                    <c:v>39242.542999999998</c:v>
                  </c:pt>
                  <c:pt idx="51">
                    <c:v>39261.53</c:v>
                  </c:pt>
                  <c:pt idx="52">
                    <c:v>39359.470999999998</c:v>
                  </c:pt>
                  <c:pt idx="53">
                    <c:v>39378.379000000001</c:v>
                  </c:pt>
                  <c:pt idx="54">
                    <c:v>39419.421000000002</c:v>
                  </c:pt>
                  <c:pt idx="55">
                    <c:v>39533.279000000002</c:v>
                  </c:pt>
                  <c:pt idx="56">
                    <c:v>39798.409</c:v>
                  </c:pt>
                  <c:pt idx="57">
                    <c:v>39940.635000000002</c:v>
                  </c:pt>
                  <c:pt idx="58">
                    <c:v>40171.285000000003</c:v>
                  </c:pt>
                  <c:pt idx="59">
                    <c:v>40475.46</c:v>
                  </c:pt>
                  <c:pt idx="60">
                    <c:v>40512.402000000002</c:v>
                  </c:pt>
                  <c:pt idx="61">
                    <c:v>40531.398000000001</c:v>
                  </c:pt>
                  <c:pt idx="62">
                    <c:v>40731.453999999998</c:v>
                  </c:pt>
                  <c:pt idx="63">
                    <c:v>41192.47</c:v>
                  </c:pt>
                  <c:pt idx="64">
                    <c:v>41549.481</c:v>
                  </c:pt>
                  <c:pt idx="65">
                    <c:v>41567.451999999997</c:v>
                  </c:pt>
                  <c:pt idx="66">
                    <c:v>42303.42</c:v>
                  </c:pt>
                  <c:pt idx="67">
                    <c:v>42961.493999999999</c:v>
                  </c:pt>
                  <c:pt idx="68">
                    <c:v>43776.39</c:v>
                  </c:pt>
                  <c:pt idx="69">
                    <c:v>44116.495000000003</c:v>
                  </c:pt>
                  <c:pt idx="70">
                    <c:v>44171.345000000001</c:v>
                  </c:pt>
                  <c:pt idx="71">
                    <c:v>44173.415000000001</c:v>
                  </c:pt>
                  <c:pt idx="72">
                    <c:v>44490.421999999999</c:v>
                  </c:pt>
                  <c:pt idx="73">
                    <c:v>44571.277000000002</c:v>
                  </c:pt>
                  <c:pt idx="74">
                    <c:v>44852.430999999997</c:v>
                  </c:pt>
                  <c:pt idx="75">
                    <c:v>44925.247000000003</c:v>
                  </c:pt>
                  <c:pt idx="76">
                    <c:v>44985.235000000001</c:v>
                  </c:pt>
                  <c:pt idx="77">
                    <c:v>45096.877</c:v>
                  </c:pt>
                  <c:pt idx="78">
                    <c:v>45605.447</c:v>
                  </c:pt>
                  <c:pt idx="79">
                    <c:v>46002.302000000003</c:v>
                  </c:pt>
                  <c:pt idx="80">
                    <c:v>46019.262000000002</c:v>
                  </c:pt>
                  <c:pt idx="81">
                    <c:v>46060.317999999999</c:v>
                  </c:pt>
                  <c:pt idx="82">
                    <c:v>46264.493000000002</c:v>
                  </c:pt>
                  <c:pt idx="83">
                    <c:v>46300.374000000003</c:v>
                  </c:pt>
                  <c:pt idx="84">
                    <c:v>46300.389000000003</c:v>
                  </c:pt>
                  <c:pt idx="85">
                    <c:v>46300.39</c:v>
                  </c:pt>
                  <c:pt idx="86">
                    <c:v>46322.483999999997</c:v>
                  </c:pt>
                  <c:pt idx="87">
                    <c:v>46322.493000000002</c:v>
                  </c:pt>
                  <c:pt idx="88">
                    <c:v>46322.502999999997</c:v>
                  </c:pt>
                  <c:pt idx="89">
                    <c:v>46340.260499999997</c:v>
                  </c:pt>
                  <c:pt idx="90">
                    <c:v>46362.408000000003</c:v>
                  </c:pt>
                  <c:pt idx="91">
                    <c:v>46362.42</c:v>
                  </c:pt>
                  <c:pt idx="92">
                    <c:v>46381.324000000001</c:v>
                  </c:pt>
                  <c:pt idx="93">
                    <c:v>46381.358999999997</c:v>
                  </c:pt>
                  <c:pt idx="94">
                    <c:v>46679.396000000001</c:v>
                  </c:pt>
                  <c:pt idx="95">
                    <c:v>46679.436999999998</c:v>
                  </c:pt>
                  <c:pt idx="96">
                    <c:v>46679.445</c:v>
                  </c:pt>
                  <c:pt idx="97">
                    <c:v>46679.447</c:v>
                  </c:pt>
                  <c:pt idx="98">
                    <c:v>46679.447</c:v>
                  </c:pt>
                  <c:pt idx="99">
                    <c:v>46679.447</c:v>
                  </c:pt>
                  <c:pt idx="100">
                    <c:v>46679.451999999997</c:v>
                  </c:pt>
                  <c:pt idx="101">
                    <c:v>46679.455000000002</c:v>
                  </c:pt>
                  <c:pt idx="102">
                    <c:v>47039.536</c:v>
                  </c:pt>
                  <c:pt idx="103">
                    <c:v>47060.381000000001</c:v>
                  </c:pt>
                  <c:pt idx="104">
                    <c:v>47734.489000000001</c:v>
                  </c:pt>
                  <c:pt idx="105">
                    <c:v>47734.49</c:v>
                  </c:pt>
                  <c:pt idx="106">
                    <c:v>47734.49</c:v>
                  </c:pt>
                  <c:pt idx="107">
                    <c:v>47734.49</c:v>
                  </c:pt>
                  <c:pt idx="108">
                    <c:v>47734.49</c:v>
                  </c:pt>
                  <c:pt idx="109">
                    <c:v>47734.493000000002</c:v>
                  </c:pt>
                  <c:pt idx="110">
                    <c:v>47734.493999999999</c:v>
                  </c:pt>
                  <c:pt idx="111">
                    <c:v>48189.368000000002</c:v>
                  </c:pt>
                  <c:pt idx="112">
                    <c:v>48410.466</c:v>
                  </c:pt>
                  <c:pt idx="113">
                    <c:v>48410.478000000003</c:v>
                  </c:pt>
                  <c:pt idx="114">
                    <c:v>48453.483</c:v>
                  </c:pt>
                  <c:pt idx="115">
                    <c:v>49244.403200000001</c:v>
                  </c:pt>
                  <c:pt idx="116">
                    <c:v>49246.299599999998</c:v>
                  </c:pt>
                  <c:pt idx="117">
                    <c:v>49622.1855</c:v>
                  </c:pt>
                  <c:pt idx="118">
                    <c:v>49920.390500000001</c:v>
                  </c:pt>
                  <c:pt idx="119">
                    <c:v>49925.423699999999</c:v>
                  </c:pt>
                  <c:pt idx="120">
                    <c:v>50304.457999999999</c:v>
                  </c:pt>
                  <c:pt idx="121">
                    <c:v>50318.416899999997</c:v>
                  </c:pt>
                  <c:pt idx="122">
                    <c:v>50318.420400000003</c:v>
                  </c:pt>
                  <c:pt idx="123">
                    <c:v>50422.642699999997</c:v>
                  </c:pt>
                  <c:pt idx="124">
                    <c:v>50686.674500000001</c:v>
                  </c:pt>
                  <c:pt idx="125">
                    <c:v>50705.630400000002</c:v>
                  </c:pt>
                  <c:pt idx="126">
                    <c:v>50722.728600000002</c:v>
                  </c:pt>
                  <c:pt idx="127">
                    <c:v>50754.317900000002</c:v>
                  </c:pt>
                  <c:pt idx="128">
                    <c:v>50754.318500000001</c:v>
                  </c:pt>
                  <c:pt idx="129">
                    <c:v>51016.502</c:v>
                  </c:pt>
                  <c:pt idx="130">
                    <c:v>51035.452499999999</c:v>
                  </c:pt>
                  <c:pt idx="131">
                    <c:v>51354.493199999997</c:v>
                  </c:pt>
                  <c:pt idx="132">
                    <c:v>51392.4035</c:v>
                  </c:pt>
                  <c:pt idx="133">
                    <c:v>51433.484199999999</c:v>
                  </c:pt>
                  <c:pt idx="134">
                    <c:v>52136.527399999999</c:v>
                  </c:pt>
                  <c:pt idx="135">
                    <c:v>52147.362999999998</c:v>
                  </c:pt>
                  <c:pt idx="136">
                    <c:v>52147.363570000001</c:v>
                  </c:pt>
                  <c:pt idx="137">
                    <c:v>52150.516199999998</c:v>
                  </c:pt>
                  <c:pt idx="138">
                    <c:v>0</c:v>
                  </c:pt>
                  <c:pt idx="139">
                    <c:v>52267.393700000001</c:v>
                  </c:pt>
                  <c:pt idx="140">
                    <c:v>52501.145700000001</c:v>
                  </c:pt>
                  <c:pt idx="141">
                    <c:v>52502.938999999998</c:v>
                  </c:pt>
                  <c:pt idx="142">
                    <c:v>52592.751400000001</c:v>
                  </c:pt>
                  <c:pt idx="143">
                    <c:v>52981.285400000001</c:v>
                  </c:pt>
                  <c:pt idx="144">
                    <c:v>53025.509700000002</c:v>
                  </c:pt>
                  <c:pt idx="145">
                    <c:v>53150.476499999997</c:v>
                  </c:pt>
                  <c:pt idx="146">
                    <c:v>53262.421499999997</c:v>
                  </c:pt>
                  <c:pt idx="147">
                    <c:v>53303.487800000003</c:v>
                  </c:pt>
                  <c:pt idx="148">
                    <c:v>53622.527199999997</c:v>
                  </c:pt>
                  <c:pt idx="149">
                    <c:v>53941.567000000003</c:v>
                  </c:pt>
                  <c:pt idx="150">
                    <c:v>53946.477500000001</c:v>
                  </c:pt>
                  <c:pt idx="151">
                    <c:v>54096.350100000003</c:v>
                  </c:pt>
                  <c:pt idx="152">
                    <c:v>54363.4283</c:v>
                  </c:pt>
                  <c:pt idx="153">
                    <c:v>54737.5916</c:v>
                  </c:pt>
                  <c:pt idx="154">
                    <c:v>55034.520199999999</c:v>
                  </c:pt>
                  <c:pt idx="155">
                    <c:v>55358.418799999999</c:v>
                  </c:pt>
                  <c:pt idx="156">
                    <c:v>55451.484799999998</c:v>
                  </c:pt>
                  <c:pt idx="157">
                    <c:v>55459.502500000002</c:v>
                  </c:pt>
                  <c:pt idx="158">
                    <c:v>55459.502520000002</c:v>
                  </c:pt>
                  <c:pt idx="159">
                    <c:v>55459.503199999999</c:v>
                  </c:pt>
                  <c:pt idx="160">
                    <c:v>55459.503219999999</c:v>
                  </c:pt>
                  <c:pt idx="161">
                    <c:v>55459.503499999999</c:v>
                  </c:pt>
                  <c:pt idx="162">
                    <c:v>55459.503519999998</c:v>
                  </c:pt>
                  <c:pt idx="163">
                    <c:v>55775.374900000003</c:v>
                  </c:pt>
                  <c:pt idx="164">
                    <c:v>55830.542500000003</c:v>
                  </c:pt>
                  <c:pt idx="165">
                    <c:v>55849.495499999997</c:v>
                  </c:pt>
                  <c:pt idx="166">
                    <c:v>55852.651899999997</c:v>
                  </c:pt>
                  <c:pt idx="167">
                    <c:v>55887.401700000002</c:v>
                  </c:pt>
                  <c:pt idx="168">
                    <c:v>56154.421340000001</c:v>
                  </c:pt>
                  <c:pt idx="169">
                    <c:v>56154.424039999998</c:v>
                  </c:pt>
                  <c:pt idx="170">
                    <c:v>56154.42484</c:v>
                  </c:pt>
                  <c:pt idx="171">
                    <c:v>56157.582600000002</c:v>
                  </c:pt>
                  <c:pt idx="172">
                    <c:v>56231.710500000001</c:v>
                  </c:pt>
                  <c:pt idx="173">
                    <c:v>56282.253879999997</c:v>
                  </c:pt>
                  <c:pt idx="174">
                    <c:v>56282.254009999997</c:v>
                  </c:pt>
                  <c:pt idx="175">
                    <c:v>56492.405140000003</c:v>
                  </c:pt>
                  <c:pt idx="176">
                    <c:v>56492.406669999997</c:v>
                  </c:pt>
                  <c:pt idx="177">
                    <c:v>56514.516600000003</c:v>
                  </c:pt>
                  <c:pt idx="178">
                    <c:v>56590.327700000002</c:v>
                  </c:pt>
                  <c:pt idx="179">
                    <c:v>57319.987800000003</c:v>
                  </c:pt>
                  <c:pt idx="180">
                    <c:v>55770.524100000002</c:v>
                  </c:pt>
                  <c:pt idx="181">
                    <c:v>57964.368399999999</c:v>
                  </c:pt>
                  <c:pt idx="182">
                    <c:v>58446.044929999996</c:v>
                  </c:pt>
                  <c:pt idx="183">
                    <c:v>58765.086190000002</c:v>
                  </c:pt>
                  <c:pt idx="184">
                    <c:v>58776.158759999998</c:v>
                  </c:pt>
                  <c:pt idx="185">
                    <c:v>59101.505599999997</c:v>
                  </c:pt>
                  <c:pt idx="186">
                    <c:v>59398.423900000002</c:v>
                  </c:pt>
                  <c:pt idx="187">
                    <c:v>59417.384599999998</c:v>
                  </c:pt>
                </c:numCache>
              </c:numRef>
            </c:plus>
            <c:minus>
              <c:numRef>
                <c:f>Active!$C$21:$C$494</c:f>
                <c:numCache>
                  <c:formatCode>General</c:formatCode>
                  <c:ptCount val="474"/>
                  <c:pt idx="0">
                    <c:v>25596.491999999998</c:v>
                  </c:pt>
                  <c:pt idx="1">
                    <c:v>27040.300999999999</c:v>
                  </c:pt>
                  <c:pt idx="2">
                    <c:v>28398.536</c:v>
                  </c:pt>
                  <c:pt idx="3">
                    <c:v>29169.436000000002</c:v>
                  </c:pt>
                  <c:pt idx="4">
                    <c:v>29495.473000000002</c:v>
                  </c:pt>
                  <c:pt idx="5">
                    <c:v>29514.387999999999</c:v>
                  </c:pt>
                  <c:pt idx="6">
                    <c:v>30253.466</c:v>
                  </c:pt>
                  <c:pt idx="7">
                    <c:v>30546.466</c:v>
                  </c:pt>
                  <c:pt idx="8">
                    <c:v>30587.487000000001</c:v>
                  </c:pt>
                  <c:pt idx="9">
                    <c:v>30960.392</c:v>
                  </c:pt>
                  <c:pt idx="10">
                    <c:v>30963.46</c:v>
                  </c:pt>
                  <c:pt idx="11">
                    <c:v>31001.396000000001</c:v>
                  </c:pt>
                  <c:pt idx="12">
                    <c:v>31020.361000000001</c:v>
                  </c:pt>
                  <c:pt idx="13">
                    <c:v>31324.429</c:v>
                  </c:pt>
                  <c:pt idx="14">
                    <c:v>31441.294000000002</c:v>
                  </c:pt>
                  <c:pt idx="15">
                    <c:v>32439.51</c:v>
                  </c:pt>
                  <c:pt idx="16">
                    <c:v>33209.375</c:v>
                  </c:pt>
                  <c:pt idx="17">
                    <c:v>33468.375</c:v>
                  </c:pt>
                  <c:pt idx="18">
                    <c:v>33475.58</c:v>
                  </c:pt>
                  <c:pt idx="19">
                    <c:v>33569.434999999998</c:v>
                  </c:pt>
                  <c:pt idx="20">
                    <c:v>33569.472999999998</c:v>
                  </c:pt>
                  <c:pt idx="21">
                    <c:v>33592.457000000002</c:v>
                  </c:pt>
                  <c:pt idx="22">
                    <c:v>33828.502</c:v>
                  </c:pt>
                  <c:pt idx="23">
                    <c:v>33873.593999999997</c:v>
                  </c:pt>
                  <c:pt idx="24">
                    <c:v>33873.608</c:v>
                  </c:pt>
                  <c:pt idx="25">
                    <c:v>33929.512000000002</c:v>
                  </c:pt>
                  <c:pt idx="26">
                    <c:v>34363.21</c:v>
                  </c:pt>
                  <c:pt idx="27">
                    <c:v>34366.357000000004</c:v>
                  </c:pt>
                  <c:pt idx="28">
                    <c:v>34381.252</c:v>
                  </c:pt>
                  <c:pt idx="29">
                    <c:v>34485.493000000002</c:v>
                  </c:pt>
                  <c:pt idx="30">
                    <c:v>34605.495000000003</c:v>
                  </c:pt>
                  <c:pt idx="31">
                    <c:v>34624.495000000003</c:v>
                  </c:pt>
                  <c:pt idx="32">
                    <c:v>34719.25</c:v>
                  </c:pt>
                  <c:pt idx="33">
                    <c:v>35224.582000000002</c:v>
                  </c:pt>
                  <c:pt idx="34">
                    <c:v>36453.372000000003</c:v>
                  </c:pt>
                  <c:pt idx="35">
                    <c:v>36813.478999999999</c:v>
                  </c:pt>
                  <c:pt idx="36">
                    <c:v>36814.464999999997</c:v>
                  </c:pt>
                  <c:pt idx="37">
                    <c:v>36851.43</c:v>
                  </c:pt>
                  <c:pt idx="38">
                    <c:v>37231.451999999997</c:v>
                  </c:pt>
                  <c:pt idx="39">
                    <c:v>37663.245999999999</c:v>
                  </c:pt>
                  <c:pt idx="40">
                    <c:v>38043.254999999997</c:v>
                  </c:pt>
                  <c:pt idx="41">
                    <c:v>38084.29</c:v>
                  </c:pt>
                  <c:pt idx="42">
                    <c:v>38264.345200000003</c:v>
                  </c:pt>
                  <c:pt idx="43">
                    <c:v>38286.464999999997</c:v>
                  </c:pt>
                  <c:pt idx="44">
                    <c:v>38323.415000000001</c:v>
                  </c:pt>
                  <c:pt idx="45">
                    <c:v>38384.402000000002</c:v>
                  </c:pt>
                  <c:pt idx="46">
                    <c:v>38387.519999999997</c:v>
                  </c:pt>
                  <c:pt idx="47">
                    <c:v>38440.264000000003</c:v>
                  </c:pt>
                  <c:pt idx="48">
                    <c:v>38680.436000000002</c:v>
                  </c:pt>
                  <c:pt idx="49">
                    <c:v>39059.381000000001</c:v>
                  </c:pt>
                  <c:pt idx="50">
                    <c:v>39242.542999999998</c:v>
                  </c:pt>
                  <c:pt idx="51">
                    <c:v>39261.53</c:v>
                  </c:pt>
                  <c:pt idx="52">
                    <c:v>39359.470999999998</c:v>
                  </c:pt>
                  <c:pt idx="53">
                    <c:v>39378.379000000001</c:v>
                  </c:pt>
                  <c:pt idx="54">
                    <c:v>39419.421000000002</c:v>
                  </c:pt>
                  <c:pt idx="55">
                    <c:v>39533.279000000002</c:v>
                  </c:pt>
                  <c:pt idx="56">
                    <c:v>39798.409</c:v>
                  </c:pt>
                  <c:pt idx="57">
                    <c:v>39940.635000000002</c:v>
                  </c:pt>
                  <c:pt idx="58">
                    <c:v>40171.285000000003</c:v>
                  </c:pt>
                  <c:pt idx="59">
                    <c:v>40475.46</c:v>
                  </c:pt>
                  <c:pt idx="60">
                    <c:v>40512.402000000002</c:v>
                  </c:pt>
                  <c:pt idx="61">
                    <c:v>40531.398000000001</c:v>
                  </c:pt>
                  <c:pt idx="62">
                    <c:v>40731.453999999998</c:v>
                  </c:pt>
                  <c:pt idx="63">
                    <c:v>41192.47</c:v>
                  </c:pt>
                  <c:pt idx="64">
                    <c:v>41549.481</c:v>
                  </c:pt>
                  <c:pt idx="65">
                    <c:v>41567.451999999997</c:v>
                  </c:pt>
                  <c:pt idx="66">
                    <c:v>42303.42</c:v>
                  </c:pt>
                  <c:pt idx="67">
                    <c:v>42961.493999999999</c:v>
                  </c:pt>
                  <c:pt idx="68">
                    <c:v>43776.39</c:v>
                  </c:pt>
                  <c:pt idx="69">
                    <c:v>44116.495000000003</c:v>
                  </c:pt>
                  <c:pt idx="70">
                    <c:v>44171.345000000001</c:v>
                  </c:pt>
                  <c:pt idx="71">
                    <c:v>44173.415000000001</c:v>
                  </c:pt>
                  <c:pt idx="72">
                    <c:v>44490.421999999999</c:v>
                  </c:pt>
                  <c:pt idx="73">
                    <c:v>44571.277000000002</c:v>
                  </c:pt>
                  <c:pt idx="74">
                    <c:v>44852.430999999997</c:v>
                  </c:pt>
                  <c:pt idx="75">
                    <c:v>44925.247000000003</c:v>
                  </c:pt>
                  <c:pt idx="76">
                    <c:v>44985.235000000001</c:v>
                  </c:pt>
                  <c:pt idx="77">
                    <c:v>45096.877</c:v>
                  </c:pt>
                  <c:pt idx="78">
                    <c:v>45605.447</c:v>
                  </c:pt>
                  <c:pt idx="79">
                    <c:v>46002.302000000003</c:v>
                  </c:pt>
                  <c:pt idx="80">
                    <c:v>46019.262000000002</c:v>
                  </c:pt>
                  <c:pt idx="81">
                    <c:v>46060.317999999999</c:v>
                  </c:pt>
                  <c:pt idx="82">
                    <c:v>46264.493000000002</c:v>
                  </c:pt>
                  <c:pt idx="83">
                    <c:v>46300.374000000003</c:v>
                  </c:pt>
                  <c:pt idx="84">
                    <c:v>46300.389000000003</c:v>
                  </c:pt>
                  <c:pt idx="85">
                    <c:v>46300.39</c:v>
                  </c:pt>
                  <c:pt idx="86">
                    <c:v>46322.483999999997</c:v>
                  </c:pt>
                  <c:pt idx="87">
                    <c:v>46322.493000000002</c:v>
                  </c:pt>
                  <c:pt idx="88">
                    <c:v>46322.502999999997</c:v>
                  </c:pt>
                  <c:pt idx="89">
                    <c:v>46340.260499999997</c:v>
                  </c:pt>
                  <c:pt idx="90">
                    <c:v>46362.408000000003</c:v>
                  </c:pt>
                  <c:pt idx="91">
                    <c:v>46362.42</c:v>
                  </c:pt>
                  <c:pt idx="92">
                    <c:v>46381.324000000001</c:v>
                  </c:pt>
                  <c:pt idx="93">
                    <c:v>46381.358999999997</c:v>
                  </c:pt>
                  <c:pt idx="94">
                    <c:v>46679.396000000001</c:v>
                  </c:pt>
                  <c:pt idx="95">
                    <c:v>46679.436999999998</c:v>
                  </c:pt>
                  <c:pt idx="96">
                    <c:v>46679.445</c:v>
                  </c:pt>
                  <c:pt idx="97">
                    <c:v>46679.447</c:v>
                  </c:pt>
                  <c:pt idx="98">
                    <c:v>46679.447</c:v>
                  </c:pt>
                  <c:pt idx="99">
                    <c:v>46679.447</c:v>
                  </c:pt>
                  <c:pt idx="100">
                    <c:v>46679.451999999997</c:v>
                  </c:pt>
                  <c:pt idx="101">
                    <c:v>46679.455000000002</c:v>
                  </c:pt>
                  <c:pt idx="102">
                    <c:v>47039.536</c:v>
                  </c:pt>
                  <c:pt idx="103">
                    <c:v>47060.381000000001</c:v>
                  </c:pt>
                  <c:pt idx="104">
                    <c:v>47734.489000000001</c:v>
                  </c:pt>
                  <c:pt idx="105">
                    <c:v>47734.49</c:v>
                  </c:pt>
                  <c:pt idx="106">
                    <c:v>47734.49</c:v>
                  </c:pt>
                  <c:pt idx="107">
                    <c:v>47734.49</c:v>
                  </c:pt>
                  <c:pt idx="108">
                    <c:v>47734.49</c:v>
                  </c:pt>
                  <c:pt idx="109">
                    <c:v>47734.493000000002</c:v>
                  </c:pt>
                  <c:pt idx="110">
                    <c:v>47734.493999999999</c:v>
                  </c:pt>
                  <c:pt idx="111">
                    <c:v>48189.368000000002</c:v>
                  </c:pt>
                  <c:pt idx="112">
                    <c:v>48410.466</c:v>
                  </c:pt>
                  <c:pt idx="113">
                    <c:v>48410.478000000003</c:v>
                  </c:pt>
                  <c:pt idx="114">
                    <c:v>48453.483</c:v>
                  </c:pt>
                  <c:pt idx="115">
                    <c:v>49244.403200000001</c:v>
                  </c:pt>
                  <c:pt idx="116">
                    <c:v>49246.299599999998</c:v>
                  </c:pt>
                  <c:pt idx="117">
                    <c:v>49622.1855</c:v>
                  </c:pt>
                  <c:pt idx="118">
                    <c:v>49920.390500000001</c:v>
                  </c:pt>
                  <c:pt idx="119">
                    <c:v>49925.423699999999</c:v>
                  </c:pt>
                  <c:pt idx="120">
                    <c:v>50304.457999999999</c:v>
                  </c:pt>
                  <c:pt idx="121">
                    <c:v>50318.416899999997</c:v>
                  </c:pt>
                  <c:pt idx="122">
                    <c:v>50318.420400000003</c:v>
                  </c:pt>
                  <c:pt idx="123">
                    <c:v>50422.642699999997</c:v>
                  </c:pt>
                  <c:pt idx="124">
                    <c:v>50686.674500000001</c:v>
                  </c:pt>
                  <c:pt idx="125">
                    <c:v>50705.630400000002</c:v>
                  </c:pt>
                  <c:pt idx="126">
                    <c:v>50722.728600000002</c:v>
                  </c:pt>
                  <c:pt idx="127">
                    <c:v>50754.317900000002</c:v>
                  </c:pt>
                  <c:pt idx="128">
                    <c:v>50754.318500000001</c:v>
                  </c:pt>
                  <c:pt idx="129">
                    <c:v>51016.502</c:v>
                  </c:pt>
                  <c:pt idx="130">
                    <c:v>51035.452499999999</c:v>
                  </c:pt>
                  <c:pt idx="131">
                    <c:v>51354.493199999997</c:v>
                  </c:pt>
                  <c:pt idx="132">
                    <c:v>51392.4035</c:v>
                  </c:pt>
                  <c:pt idx="133">
                    <c:v>51433.484199999999</c:v>
                  </c:pt>
                  <c:pt idx="134">
                    <c:v>52136.527399999999</c:v>
                  </c:pt>
                  <c:pt idx="135">
                    <c:v>52147.362999999998</c:v>
                  </c:pt>
                  <c:pt idx="136">
                    <c:v>52147.363570000001</c:v>
                  </c:pt>
                  <c:pt idx="137">
                    <c:v>52150.516199999998</c:v>
                  </c:pt>
                  <c:pt idx="138">
                    <c:v>0</c:v>
                  </c:pt>
                  <c:pt idx="139">
                    <c:v>52267.393700000001</c:v>
                  </c:pt>
                  <c:pt idx="140">
                    <c:v>52501.145700000001</c:v>
                  </c:pt>
                  <c:pt idx="141">
                    <c:v>52502.938999999998</c:v>
                  </c:pt>
                  <c:pt idx="142">
                    <c:v>52592.751400000001</c:v>
                  </c:pt>
                  <c:pt idx="143">
                    <c:v>52981.285400000001</c:v>
                  </c:pt>
                  <c:pt idx="144">
                    <c:v>53025.509700000002</c:v>
                  </c:pt>
                  <c:pt idx="145">
                    <c:v>53150.476499999997</c:v>
                  </c:pt>
                  <c:pt idx="146">
                    <c:v>53262.421499999997</c:v>
                  </c:pt>
                  <c:pt idx="147">
                    <c:v>53303.487800000003</c:v>
                  </c:pt>
                  <c:pt idx="148">
                    <c:v>53622.527199999997</c:v>
                  </c:pt>
                  <c:pt idx="149">
                    <c:v>53941.567000000003</c:v>
                  </c:pt>
                  <c:pt idx="150">
                    <c:v>53946.477500000001</c:v>
                  </c:pt>
                  <c:pt idx="151">
                    <c:v>54096.350100000003</c:v>
                  </c:pt>
                  <c:pt idx="152">
                    <c:v>54363.4283</c:v>
                  </c:pt>
                  <c:pt idx="153">
                    <c:v>54737.5916</c:v>
                  </c:pt>
                  <c:pt idx="154">
                    <c:v>55034.520199999999</c:v>
                  </c:pt>
                  <c:pt idx="155">
                    <c:v>55358.418799999999</c:v>
                  </c:pt>
                  <c:pt idx="156">
                    <c:v>55451.484799999998</c:v>
                  </c:pt>
                  <c:pt idx="157">
                    <c:v>55459.502500000002</c:v>
                  </c:pt>
                  <c:pt idx="158">
                    <c:v>55459.502520000002</c:v>
                  </c:pt>
                  <c:pt idx="159">
                    <c:v>55459.503199999999</c:v>
                  </c:pt>
                  <c:pt idx="160">
                    <c:v>55459.503219999999</c:v>
                  </c:pt>
                  <c:pt idx="161">
                    <c:v>55459.503499999999</c:v>
                  </c:pt>
                  <c:pt idx="162">
                    <c:v>55459.503519999998</c:v>
                  </c:pt>
                  <c:pt idx="163">
                    <c:v>55775.374900000003</c:v>
                  </c:pt>
                  <c:pt idx="164">
                    <c:v>55830.542500000003</c:v>
                  </c:pt>
                  <c:pt idx="165">
                    <c:v>55849.495499999997</c:v>
                  </c:pt>
                  <c:pt idx="166">
                    <c:v>55852.651899999997</c:v>
                  </c:pt>
                  <c:pt idx="167">
                    <c:v>55887.401700000002</c:v>
                  </c:pt>
                  <c:pt idx="168">
                    <c:v>56154.421340000001</c:v>
                  </c:pt>
                  <c:pt idx="169">
                    <c:v>56154.424039999998</c:v>
                  </c:pt>
                  <c:pt idx="170">
                    <c:v>56154.42484</c:v>
                  </c:pt>
                  <c:pt idx="171">
                    <c:v>56157.582600000002</c:v>
                  </c:pt>
                  <c:pt idx="172">
                    <c:v>56231.710500000001</c:v>
                  </c:pt>
                  <c:pt idx="173">
                    <c:v>56282.253879999997</c:v>
                  </c:pt>
                  <c:pt idx="174">
                    <c:v>56282.254009999997</c:v>
                  </c:pt>
                  <c:pt idx="175">
                    <c:v>56492.405140000003</c:v>
                  </c:pt>
                  <c:pt idx="176">
                    <c:v>56492.406669999997</c:v>
                  </c:pt>
                  <c:pt idx="177">
                    <c:v>56514.516600000003</c:v>
                  </c:pt>
                  <c:pt idx="178">
                    <c:v>56590.327700000002</c:v>
                  </c:pt>
                  <c:pt idx="179">
                    <c:v>57319.987800000003</c:v>
                  </c:pt>
                  <c:pt idx="180">
                    <c:v>55770.524100000002</c:v>
                  </c:pt>
                  <c:pt idx="181">
                    <c:v>57964.368399999999</c:v>
                  </c:pt>
                  <c:pt idx="182">
                    <c:v>58446.044929999996</c:v>
                  </c:pt>
                  <c:pt idx="183">
                    <c:v>58765.086190000002</c:v>
                  </c:pt>
                  <c:pt idx="184">
                    <c:v>58776.158759999998</c:v>
                  </c:pt>
                  <c:pt idx="185">
                    <c:v>59101.505599999997</c:v>
                  </c:pt>
                  <c:pt idx="186">
                    <c:v>59398.423900000002</c:v>
                  </c:pt>
                  <c:pt idx="187">
                    <c:v>59417.384599999998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Active!$H$21:$H$921</c:f>
              <c:numCache>
                <c:formatCode>General</c:formatCode>
                <c:ptCount val="901"/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E5-4FF3-BEEC-D3D22B61878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Active!$I$21:$I$921</c:f>
              <c:numCache>
                <c:formatCode>General</c:formatCode>
                <c:ptCount val="901"/>
                <c:pt idx="120">
                  <c:v>0.25968940000166185</c:v>
                </c:pt>
                <c:pt idx="127">
                  <c:v>-1.2317599997913931E-2</c:v>
                </c:pt>
                <c:pt idx="128">
                  <c:v>-1.171759999851929E-2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E5-4FF3-BEEC-D3D22B61878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Active!$J$21:$J$921</c:f>
              <c:numCache>
                <c:formatCode>General</c:formatCode>
                <c:ptCount val="901"/>
                <c:pt idx="0">
                  <c:v>0.58685820000391686</c:v>
                </c:pt>
                <c:pt idx="1">
                  <c:v>-0.76447479999842471</c:v>
                </c:pt>
                <c:pt idx="2">
                  <c:v>0.75716340000508353</c:v>
                </c:pt>
                <c:pt idx="3">
                  <c:v>-0.6744243999964965</c:v>
                </c:pt>
                <c:pt idx="4">
                  <c:v>4.0744000034464989E-3</c:v>
                </c:pt>
                <c:pt idx="5">
                  <c:v>-3.3847999999125022E-2</c:v>
                </c:pt>
                <c:pt idx="6">
                  <c:v>-0.11982159999752184</c:v>
                </c:pt>
                <c:pt idx="7">
                  <c:v>0.68929140000182088</c:v>
                </c:pt>
                <c:pt idx="8">
                  <c:v>0.64562620000288007</c:v>
                </c:pt>
                <c:pt idx="9">
                  <c:v>-0.76959119999810355</c:v>
                </c:pt>
                <c:pt idx="10">
                  <c:v>0.71899860000121407</c:v>
                </c:pt>
                <c:pt idx="11">
                  <c:v>0.74915380000311416</c:v>
                </c:pt>
                <c:pt idx="12">
                  <c:v>0.76123140000345302</c:v>
                </c:pt>
                <c:pt idx="13">
                  <c:v>3.0628000022261404E-3</c:v>
                </c:pt>
                <c:pt idx="14">
                  <c:v>-8.2919999949808698E-3</c:v>
                </c:pt>
                <c:pt idx="15">
                  <c:v>2.0461600000999169E-2</c:v>
                </c:pt>
                <c:pt idx="16">
                  <c:v>0.71269420000317041</c:v>
                </c:pt>
                <c:pt idx="17">
                  <c:v>0.68942140000581276</c:v>
                </c:pt>
                <c:pt idx="18">
                  <c:v>-2.6295999923604541E-3</c:v>
                </c:pt>
                <c:pt idx="19">
                  <c:v>0.66716859999723965</c:v>
                </c:pt>
                <c:pt idx="20">
                  <c:v>0.70516859999770531</c:v>
                </c:pt>
                <c:pt idx="21">
                  <c:v>-1.9843999980366789E-3</c:v>
                </c:pt>
                <c:pt idx="22">
                  <c:v>0.71089580000261776</c:v>
                </c:pt>
                <c:pt idx="24">
                  <c:v>1.4000000002852175E-2</c:v>
                </c:pt>
                <c:pt idx="25">
                  <c:v>0.63864300000568619</c:v>
                </c:pt>
                <c:pt idx="26">
                  <c:v>-1.1620000004768372E-3</c:v>
                </c:pt>
                <c:pt idx="27">
                  <c:v>-1.2982399995962624E-2</c:v>
                </c:pt>
                <c:pt idx="28">
                  <c:v>0.66732580000098096</c:v>
                </c:pt>
                <c:pt idx="29">
                  <c:v>0.66725260000384878</c:v>
                </c:pt>
                <c:pt idx="30">
                  <c:v>0.63407740000548074</c:v>
                </c:pt>
                <c:pt idx="31">
                  <c:v>0.68115500000567408</c:v>
                </c:pt>
                <c:pt idx="32">
                  <c:v>0.67154300000402145</c:v>
                </c:pt>
                <c:pt idx="33">
                  <c:v>0.59227900000405498</c:v>
                </c:pt>
                <c:pt idx="34">
                  <c:v>0.60114340000291122</c:v>
                </c:pt>
                <c:pt idx="35">
                  <c:v>0.60261780000291765</c:v>
                </c:pt>
                <c:pt idx="36">
                  <c:v>9.2076000000815839E-3</c:v>
                </c:pt>
                <c:pt idx="37">
                  <c:v>0.64777300000423566</c:v>
                </c:pt>
                <c:pt idx="38">
                  <c:v>3.1914799998048693E-2</c:v>
                </c:pt>
                <c:pt idx="39">
                  <c:v>0.64693020000413526</c:v>
                </c:pt>
                <c:pt idx="40">
                  <c:v>1.8071999998937827E-2</c:v>
                </c:pt>
                <c:pt idx="41">
                  <c:v>-1.1593199997150805E-2</c:v>
                </c:pt>
                <c:pt idx="43">
                  <c:v>-1.0987999994540587E-3</c:v>
                </c:pt>
                <c:pt idx="44">
                  <c:v>0.62246660000528209</c:v>
                </c:pt>
                <c:pt idx="45">
                  <c:v>1.2468800006899983E-2</c:v>
                </c:pt>
                <c:pt idx="46">
                  <c:v>-2.835159999813186E-2</c:v>
                </c:pt>
                <c:pt idx="47">
                  <c:v>0.59511180000117747</c:v>
                </c:pt>
                <c:pt idx="48">
                  <c:v>0.6967614000022877</c:v>
                </c:pt>
                <c:pt idx="49">
                  <c:v>0.58331340000586351</c:v>
                </c:pt>
                <c:pt idx="50">
                  <c:v>0.53373019999708049</c:v>
                </c:pt>
                <c:pt idx="51">
                  <c:v>0.56780779999826336</c:v>
                </c:pt>
                <c:pt idx="52">
                  <c:v>0.58537539999815635</c:v>
                </c:pt>
                <c:pt idx="53">
                  <c:v>0.5404530000014347</c:v>
                </c:pt>
                <c:pt idx="54">
                  <c:v>0.51778780000313418</c:v>
                </c:pt>
                <c:pt idx="55">
                  <c:v>0.65825340000446886</c:v>
                </c:pt>
                <c:pt idx="56">
                  <c:v>0.44733980000455631</c:v>
                </c:pt>
                <c:pt idx="57">
                  <c:v>0.52642180000111694</c:v>
                </c:pt>
                <c:pt idx="58">
                  <c:v>0.58253260000492446</c:v>
                </c:pt>
                <c:pt idx="59">
                  <c:v>-6.863599999633152E-2</c:v>
                </c:pt>
                <c:pt idx="60">
                  <c:v>0.54692940000677481</c:v>
                </c:pt>
                <c:pt idx="61">
                  <c:v>0.59000700000615325</c:v>
                </c:pt>
                <c:pt idx="62">
                  <c:v>6.0911599997780286E-2</c:v>
                </c:pt>
                <c:pt idx="63">
                  <c:v>-0.11086679999425542</c:v>
                </c:pt>
                <c:pt idx="64">
                  <c:v>-4.6571999999287073E-2</c:v>
                </c:pt>
                <c:pt idx="65">
                  <c:v>0.55091579999862006</c:v>
                </c:pt>
                <c:pt idx="66">
                  <c:v>0.51376259999960894</c:v>
                </c:pt>
                <c:pt idx="67">
                  <c:v>-2.6290800000424497E-2</c:v>
                </c:pt>
                <c:pt idx="68">
                  <c:v>-0.10595399999874644</c:v>
                </c:pt>
                <c:pt idx="69">
                  <c:v>0.42585300000064308</c:v>
                </c:pt>
                <c:pt idx="70">
                  <c:v>-3.5039999929722399E-3</c:v>
                </c:pt>
                <c:pt idx="71">
                  <c:v>0.48708579999947688</c:v>
                </c:pt>
                <c:pt idx="72">
                  <c:v>3.2635600000503473E-2</c:v>
                </c:pt>
                <c:pt idx="73">
                  <c:v>0.3377154000045266</c:v>
                </c:pt>
                <c:pt idx="74">
                  <c:v>0.35669980000238866</c:v>
                </c:pt>
                <c:pt idx="75">
                  <c:v>0.51983060000929981</c:v>
                </c:pt>
                <c:pt idx="76">
                  <c:v>0.49024300000019139</c:v>
                </c:pt>
                <c:pt idx="77">
                  <c:v>-5.8811999988392927E-3</c:v>
                </c:pt>
                <c:pt idx="78">
                  <c:v>-5.9655999939423054E-3</c:v>
                </c:pt>
                <c:pt idx="79">
                  <c:v>0.41707420000602724</c:v>
                </c:pt>
                <c:pt idx="80">
                  <c:v>3.5620000053313561E-3</c:v>
                </c:pt>
                <c:pt idx="81">
                  <c:v>-5.1031999973929487E-3</c:v>
                </c:pt>
                <c:pt idx="82">
                  <c:v>0.42598100000759587</c:v>
                </c:pt>
                <c:pt idx="83">
                  <c:v>-1.9453599998087157E-2</c:v>
                </c:pt>
                <c:pt idx="84">
                  <c:v>-4.4535999986692332E-3</c:v>
                </c:pt>
                <c:pt idx="85">
                  <c:v>-3.4536000021034852E-3</c:v>
                </c:pt>
                <c:pt idx="86">
                  <c:v>-2.1196400004555471E-2</c:v>
                </c:pt>
                <c:pt idx="87">
                  <c:v>-1.2196399999083951E-2</c:v>
                </c:pt>
                <c:pt idx="88">
                  <c:v>-2.1964000043226406E-3</c:v>
                </c:pt>
                <c:pt idx="89">
                  <c:v>0.38179140000283951</c:v>
                </c:pt>
                <c:pt idx="90">
                  <c:v>0.41754860000946792</c:v>
                </c:pt>
                <c:pt idx="91">
                  <c:v>0.42954860000463668</c:v>
                </c:pt>
                <c:pt idx="92">
                  <c:v>0.38062619999982417</c:v>
                </c:pt>
                <c:pt idx="93">
                  <c:v>0.41562619999604067</c:v>
                </c:pt>
                <c:pt idx="94">
                  <c:v>-5.5901599997014273E-2</c:v>
                </c:pt>
                <c:pt idx="95">
                  <c:v>-1.490159999957541E-2</c:v>
                </c:pt>
                <c:pt idx="96">
                  <c:v>-6.9015999979455955E-3</c:v>
                </c:pt>
                <c:pt idx="97">
                  <c:v>-4.9015999975381419E-3</c:v>
                </c:pt>
                <c:pt idx="98">
                  <c:v>-4.9015999975381419E-3</c:v>
                </c:pt>
                <c:pt idx="99">
                  <c:v>-4.9015999975381419E-3</c:v>
                </c:pt>
                <c:pt idx="100">
                  <c:v>9.8399999842513353E-5</c:v>
                </c:pt>
                <c:pt idx="101">
                  <c:v>3.0984000040916726E-3</c:v>
                </c:pt>
                <c:pt idx="102">
                  <c:v>-2.1427199993922841E-2</c:v>
                </c:pt>
                <c:pt idx="103">
                  <c:v>0.29124020000017481</c:v>
                </c:pt>
                <c:pt idx="104">
                  <c:v>-8.9152000000467524E-3</c:v>
                </c:pt>
                <c:pt idx="105">
                  <c:v>-7.9152000034810044E-3</c:v>
                </c:pt>
                <c:pt idx="106">
                  <c:v>-7.9152000034810044E-3</c:v>
                </c:pt>
                <c:pt idx="107">
                  <c:v>-7.9152000034810044E-3</c:v>
                </c:pt>
                <c:pt idx="108">
                  <c:v>-7.9152000034810044E-3</c:v>
                </c:pt>
                <c:pt idx="109">
                  <c:v>-4.9151999992318451E-3</c:v>
                </c:pt>
                <c:pt idx="110">
                  <c:v>-3.9152000026660971E-3</c:v>
                </c:pt>
                <c:pt idx="111">
                  <c:v>-5.2799994591623545E-5</c:v>
                </c:pt>
                <c:pt idx="112">
                  <c:v>-1.9480799994198605E-2</c:v>
                </c:pt>
                <c:pt idx="113">
                  <c:v>-7.4807999917538837E-3</c:v>
                </c:pt>
                <c:pt idx="114">
                  <c:v>0.35344379999878583</c:v>
                </c:pt>
                <c:pt idx="115">
                  <c:v>-1.0866399999940768E-2</c:v>
                </c:pt>
                <c:pt idx="116">
                  <c:v>0.30612339999788674</c:v>
                </c:pt>
                <c:pt idx="117">
                  <c:v>0.29239580000285059</c:v>
                </c:pt>
                <c:pt idx="118">
                  <c:v>-1.113199999963399E-2</c:v>
                </c:pt>
                <c:pt idx="119">
                  <c:v>0.28383739999844693</c:v>
                </c:pt>
                <c:pt idx="121">
                  <c:v>3.8975999996182509E-3</c:v>
                </c:pt>
                <c:pt idx="122">
                  <c:v>7.3976000057882629E-3</c:v>
                </c:pt>
                <c:pt idx="123">
                  <c:v>-1.1375600006431341E-2</c:v>
                </c:pt>
                <c:pt idx="124">
                  <c:v>0.25892100000783103</c:v>
                </c:pt>
                <c:pt idx="125">
                  <c:v>0.26189860000886256</c:v>
                </c:pt>
                <c:pt idx="126">
                  <c:v>-1.3413599997875281E-2</c:v>
                </c:pt>
                <c:pt idx="129">
                  <c:v>-1.0310799996659625E-2</c:v>
                </c:pt>
                <c:pt idx="130">
                  <c:v>-1.2733199997455813E-2</c:v>
                </c:pt>
                <c:pt idx="131">
                  <c:v>-1.289359999645967E-2</c:v>
                </c:pt>
                <c:pt idx="132">
                  <c:v>-8.4383999928832054E-3</c:v>
                </c:pt>
                <c:pt idx="133">
                  <c:v>7.5963999988744035E-3</c:v>
                </c:pt>
                <c:pt idx="134">
                  <c:v>0.21325739999883808</c:v>
                </c:pt>
                <c:pt idx="135">
                  <c:v>-7.0140000025276095E-3</c:v>
                </c:pt>
                <c:pt idx="137">
                  <c:v>-1.263440000184346E-2</c:v>
                </c:pt>
                <c:pt idx="138">
                  <c:v>-1.1489199998322874E-2</c:v>
                </c:pt>
                <c:pt idx="139">
                  <c:v>-1.1489199998322874E-2</c:v>
                </c:pt>
                <c:pt idx="140">
                  <c:v>-1.2198799995530862E-2</c:v>
                </c:pt>
                <c:pt idx="141">
                  <c:v>0.20169099999475293</c:v>
                </c:pt>
                <c:pt idx="142">
                  <c:v>-1.2290399994526524E-2</c:v>
                </c:pt>
                <c:pt idx="143">
                  <c:v>-1.3199599998188205E-2</c:v>
                </c:pt>
                <c:pt idx="144">
                  <c:v>-1.2385199996060692E-2</c:v>
                </c:pt>
                <c:pt idx="145">
                  <c:v>0.18100899999990361</c:v>
                </c:pt>
                <c:pt idx="146">
                  <c:v>-1.2115200006519444E-2</c:v>
                </c:pt>
                <c:pt idx="147">
                  <c:v>-1.0480400000233203E-2</c:v>
                </c:pt>
                <c:pt idx="149">
                  <c:v>-1.3001199993595947E-2</c:v>
                </c:pt>
                <c:pt idx="150">
                  <c:v>0.15926819999731379</c:v>
                </c:pt>
                <c:pt idx="151">
                  <c:v>-1.2100799991458189E-2</c:v>
                </c:pt>
                <c:pt idx="152">
                  <c:v>0.14577540000027511</c:v>
                </c:pt>
                <c:pt idx="153">
                  <c:v>-1.1142000003019348E-2</c:v>
                </c:pt>
                <c:pt idx="154">
                  <c:v>-1.1659600000712089E-2</c:v>
                </c:pt>
                <c:pt idx="155">
                  <c:v>0.10784939999575727</c:v>
                </c:pt>
                <c:pt idx="156">
                  <c:v>-1.135239999712212E-2</c:v>
                </c:pt>
                <c:pt idx="157">
                  <c:v>0.10929659999965224</c:v>
                </c:pt>
                <c:pt idx="159">
                  <c:v>0.10999659999652067</c:v>
                </c:pt>
                <c:pt idx="161">
                  <c:v>0.11029659999621799</c:v>
                </c:pt>
                <c:pt idx="163">
                  <c:v>9.9656600003072526E-2</c:v>
                </c:pt>
                <c:pt idx="165">
                  <c:v>-1.2022800001432188E-2</c:v>
                </c:pt>
                <c:pt idx="166">
                  <c:v>-1.4443200001551304E-2</c:v>
                </c:pt>
                <c:pt idx="167">
                  <c:v>-1.1667599996144418E-2</c:v>
                </c:pt>
                <c:pt idx="171">
                  <c:v>9.0088200005993713E-2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E5-4FF3-BEEC-D3D22B61878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Active!$K$21:$K$921</c:f>
              <c:numCache>
                <c:formatCode>General</c:formatCode>
                <c:ptCount val="901"/>
                <c:pt idx="136">
                  <c:v>-6.4439999987371266E-3</c:v>
                </c:pt>
                <c:pt idx="148">
                  <c:v>-1.1940800002776086E-2</c:v>
                </c:pt>
                <c:pt idx="158">
                  <c:v>0.109316599999147</c:v>
                </c:pt>
                <c:pt idx="160">
                  <c:v>0.11001659999601543</c:v>
                </c:pt>
                <c:pt idx="162">
                  <c:v>0.11031659999571275</c:v>
                </c:pt>
                <c:pt idx="164">
                  <c:v>-1.2100399995688349E-2</c:v>
                </c:pt>
                <c:pt idx="168">
                  <c:v>8.7648600005195476E-2</c:v>
                </c:pt>
                <c:pt idx="169">
                  <c:v>9.0348600002471358E-2</c:v>
                </c:pt>
                <c:pt idx="170">
                  <c:v>9.1148600004089531E-2</c:v>
                </c:pt>
                <c:pt idx="172">
                  <c:v>-1.4291200001025572E-2</c:v>
                </c:pt>
                <c:pt idx="173">
                  <c:v>-1.2037600004987326E-2</c:v>
                </c:pt>
                <c:pt idx="174">
                  <c:v>-1.1907600004633423E-2</c:v>
                </c:pt>
                <c:pt idx="175">
                  <c:v>7.7665800003160257E-2</c:v>
                </c:pt>
                <c:pt idx="176">
                  <c:v>7.9195799997251015E-2</c:v>
                </c:pt>
                <c:pt idx="177">
                  <c:v>7.7383000003464986E-2</c:v>
                </c:pt>
                <c:pt idx="178">
                  <c:v>7.6793400003225543E-2</c:v>
                </c:pt>
                <c:pt idx="179">
                  <c:v>4.9381000004359521E-2</c:v>
                </c:pt>
                <c:pt idx="180">
                  <c:v>-1.2912799997138791E-2</c:v>
                </c:pt>
                <c:pt idx="181">
                  <c:v>3.0619400000432506E-2</c:v>
                </c:pt>
                <c:pt idx="182">
                  <c:v>-1.2961599997652229E-2</c:v>
                </c:pt>
                <c:pt idx="183">
                  <c:v>-1.2561999996250961E-2</c:v>
                </c:pt>
                <c:pt idx="184">
                  <c:v>4.1366000004927628E-3</c:v>
                </c:pt>
                <c:pt idx="185">
                  <c:v>-7.5245999978506006E-3</c:v>
                </c:pt>
                <c:pt idx="186">
                  <c:v>-1.834219999727793E-2</c:v>
                </c:pt>
                <c:pt idx="187">
                  <c:v>-1.0564600001089275E-2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E5-4FF3-BEEC-D3D22B61878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Active!$L$21:$L$921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E5-4FF3-BEEC-D3D22B61878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Active!$M$21:$M$921</c:f>
              <c:numCache>
                <c:formatCode>General</c:formatCode>
                <c:ptCount val="90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E5-4FF3-BEEC-D3D22B61878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Active!$N$21:$N$921</c:f>
              <c:numCache>
                <c:formatCode>General</c:formatCode>
                <c:ptCount val="901"/>
                <c:pt idx="42">
                  <c:v>-9.1559999927994795E-3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E5-4FF3-BEEC-D3D22B61878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Active!$O$21:$O$921</c:f>
              <c:numCache>
                <c:formatCode>General</c:formatCode>
                <c:ptCount val="901"/>
                <c:pt idx="0">
                  <c:v>-1.6168807340004549E-2</c:v>
                </c:pt>
                <c:pt idx="1">
                  <c:v>-1.5760194356050704E-2</c:v>
                </c:pt>
                <c:pt idx="2">
                  <c:v>-1.5376589379857973E-2</c:v>
                </c:pt>
                <c:pt idx="3">
                  <c:v>-1.5158215883515427E-2</c:v>
                </c:pt>
                <c:pt idx="4">
                  <c:v>-1.5066222140679916E-2</c:v>
                </c:pt>
                <c:pt idx="5">
                  <c:v>-1.5060863281873966E-2</c:v>
                </c:pt>
                <c:pt idx="6">
                  <c:v>-1.4851867788441836E-2</c:v>
                </c:pt>
                <c:pt idx="7">
                  <c:v>-1.4769252048516741E-2</c:v>
                </c:pt>
                <c:pt idx="8">
                  <c:v>-1.4757641187770513E-2</c:v>
                </c:pt>
                <c:pt idx="9">
                  <c:v>-1.465180372635296E-2</c:v>
                </c:pt>
                <c:pt idx="10">
                  <c:v>-1.4651357154785797E-2</c:v>
                </c:pt>
                <c:pt idx="11">
                  <c:v>-1.4640639437173893E-2</c:v>
                </c:pt>
                <c:pt idx="12">
                  <c:v>-1.4635280578367941E-2</c:v>
                </c:pt>
                <c:pt idx="13">
                  <c:v>-1.4549092265905545E-2</c:v>
                </c:pt>
                <c:pt idx="14">
                  <c:v>-1.4516045969935509E-2</c:v>
                </c:pt>
                <c:pt idx="15">
                  <c:v>-1.4233812739488701E-2</c:v>
                </c:pt>
                <c:pt idx="16">
                  <c:v>-1.4016332386280481E-2</c:v>
                </c:pt>
                <c:pt idx="17">
                  <c:v>-1.3943094649265802E-2</c:v>
                </c:pt>
                <c:pt idx="18">
                  <c:v>-1.394086179142999E-2</c:v>
                </c:pt>
                <c:pt idx="19">
                  <c:v>-1.3914514068967392E-2</c:v>
                </c:pt>
                <c:pt idx="20">
                  <c:v>-1.3914514068967392E-2</c:v>
                </c:pt>
                <c:pt idx="21">
                  <c:v>-1.3907815495459951E-2</c:v>
                </c:pt>
                <c:pt idx="22">
                  <c:v>-1.3841276331952713E-2</c:v>
                </c:pt>
                <c:pt idx="23">
                  <c:v>-1.3828325756504996E-2</c:v>
                </c:pt>
                <c:pt idx="24">
                  <c:v>-1.3828325756504996E-2</c:v>
                </c:pt>
                <c:pt idx="25">
                  <c:v>-1.3812695751654303E-2</c:v>
                </c:pt>
                <c:pt idx="26">
                  <c:v>-1.3689888570684568E-2</c:v>
                </c:pt>
                <c:pt idx="27">
                  <c:v>-1.3688995427550244E-2</c:v>
                </c:pt>
                <c:pt idx="28">
                  <c:v>-1.3684976283445779E-2</c:v>
                </c:pt>
                <c:pt idx="29">
                  <c:v>-1.3655502560013043E-2</c:v>
                </c:pt>
                <c:pt idx="30">
                  <c:v>-1.362156312090868E-2</c:v>
                </c:pt>
                <c:pt idx="31">
                  <c:v>-1.3616204262102728E-2</c:v>
                </c:pt>
                <c:pt idx="32">
                  <c:v>-1.3589409968072967E-2</c:v>
                </c:pt>
                <c:pt idx="33">
                  <c:v>-1.3446507066580914E-2</c:v>
                </c:pt>
                <c:pt idx="34">
                  <c:v>-1.3099074387328357E-2</c:v>
                </c:pt>
                <c:pt idx="35">
                  <c:v>-1.2997256070015268E-2</c:v>
                </c:pt>
                <c:pt idx="36">
                  <c:v>-1.2996809498448105E-2</c:v>
                </c:pt>
                <c:pt idx="37">
                  <c:v>-1.2986538352403364E-2</c:v>
                </c:pt>
                <c:pt idx="38">
                  <c:v>-1.287891460471716E-2</c:v>
                </c:pt>
                <c:pt idx="39">
                  <c:v>-1.2757000566881751E-2</c:v>
                </c:pt>
                <c:pt idx="40">
                  <c:v>-1.2649376819195549E-2</c:v>
                </c:pt>
                <c:pt idx="41">
                  <c:v>-1.2637765958449319E-2</c:v>
                </c:pt>
                <c:pt idx="42">
                  <c:v>-1.2586856799792774E-2</c:v>
                </c:pt>
                <c:pt idx="43">
                  <c:v>-1.2580604797852498E-2</c:v>
                </c:pt>
                <c:pt idx="44">
                  <c:v>-1.2570333651807757E-2</c:v>
                </c:pt>
                <c:pt idx="45">
                  <c:v>-1.2552917360688412E-2</c:v>
                </c:pt>
                <c:pt idx="46">
                  <c:v>-1.2552024217554086E-2</c:v>
                </c:pt>
                <c:pt idx="47">
                  <c:v>-1.2537287355837718E-2</c:v>
                </c:pt>
                <c:pt idx="48">
                  <c:v>-1.2469408477628993E-2</c:v>
                </c:pt>
                <c:pt idx="49">
                  <c:v>-1.2362231301509952E-2</c:v>
                </c:pt>
                <c:pt idx="50">
                  <c:v>-1.2310428999719082E-2</c:v>
                </c:pt>
                <c:pt idx="51">
                  <c:v>-1.230507014091313E-2</c:v>
                </c:pt>
                <c:pt idx="52">
                  <c:v>-1.2277382703749045E-2</c:v>
                </c:pt>
                <c:pt idx="53">
                  <c:v>-1.2272023844943093E-2</c:v>
                </c:pt>
                <c:pt idx="54">
                  <c:v>-1.2260412984196863E-2</c:v>
                </c:pt>
                <c:pt idx="55">
                  <c:v>-1.222825983136115E-2</c:v>
                </c:pt>
                <c:pt idx="56">
                  <c:v>-1.2153235808077822E-2</c:v>
                </c:pt>
                <c:pt idx="57">
                  <c:v>-1.2113044367033182E-2</c:v>
                </c:pt>
                <c:pt idx="58">
                  <c:v>-1.2047844918227432E-2</c:v>
                </c:pt>
                <c:pt idx="59">
                  <c:v>-1.1961656605765036E-2</c:v>
                </c:pt>
                <c:pt idx="60">
                  <c:v>-1.1951385459720295E-2</c:v>
                </c:pt>
                <c:pt idx="61">
                  <c:v>-1.1946026600914343E-2</c:v>
                </c:pt>
                <c:pt idx="62">
                  <c:v>-1.1889312011884683E-2</c:v>
                </c:pt>
                <c:pt idx="63">
                  <c:v>-1.1758913114273184E-2</c:v>
                </c:pt>
                <c:pt idx="64">
                  <c:v>-1.1657987940094421E-2</c:v>
                </c:pt>
                <c:pt idx="65">
                  <c:v>-1.1653075652855633E-2</c:v>
                </c:pt>
                <c:pt idx="66">
                  <c:v>-1.1444973302557828E-2</c:v>
                </c:pt>
                <c:pt idx="67">
                  <c:v>-1.1258752959050995E-2</c:v>
                </c:pt>
                <c:pt idx="68">
                  <c:v>-1.1028322030395056E-2</c:v>
                </c:pt>
                <c:pt idx="69">
                  <c:v>-1.0932309143455082E-2</c:v>
                </c:pt>
                <c:pt idx="70">
                  <c:v>-1.091667913860439E-2</c:v>
                </c:pt>
                <c:pt idx="71">
                  <c:v>-1.0916232567037228E-2</c:v>
                </c:pt>
                <c:pt idx="72">
                  <c:v>-1.082647168203753E-2</c:v>
                </c:pt>
                <c:pt idx="73">
                  <c:v>-1.0803696532112234E-2</c:v>
                </c:pt>
                <c:pt idx="74">
                  <c:v>-1.0724206793157279E-2</c:v>
                </c:pt>
                <c:pt idx="75">
                  <c:v>-1.0703664501067797E-2</c:v>
                </c:pt>
                <c:pt idx="76">
                  <c:v>-1.0686694781515614E-2</c:v>
                </c:pt>
                <c:pt idx="77">
                  <c:v>-1.0654988200247064E-2</c:v>
                </c:pt>
                <c:pt idx="78">
                  <c:v>-1.0511192155620686E-2</c:v>
                </c:pt>
                <c:pt idx="79">
                  <c:v>-1.0399102692262855E-2</c:v>
                </c:pt>
                <c:pt idx="80">
                  <c:v>-1.0394190405024066E-2</c:v>
                </c:pt>
                <c:pt idx="81">
                  <c:v>-1.0382579544277836E-2</c:v>
                </c:pt>
                <c:pt idx="82">
                  <c:v>-1.0324971812113852E-2</c:v>
                </c:pt>
                <c:pt idx="83">
                  <c:v>-1.0314700666069111E-2</c:v>
                </c:pt>
                <c:pt idx="84">
                  <c:v>-1.0314700666069111E-2</c:v>
                </c:pt>
                <c:pt idx="85">
                  <c:v>-1.0314700666069111E-2</c:v>
                </c:pt>
                <c:pt idx="86">
                  <c:v>-1.0308448664128833E-2</c:v>
                </c:pt>
                <c:pt idx="87">
                  <c:v>-1.0308448664128833E-2</c:v>
                </c:pt>
                <c:pt idx="88">
                  <c:v>-1.0308448664128833E-2</c:v>
                </c:pt>
                <c:pt idx="89">
                  <c:v>-1.0303536376890044E-2</c:v>
                </c:pt>
                <c:pt idx="90">
                  <c:v>-1.0297284374949766E-2</c:v>
                </c:pt>
                <c:pt idx="91">
                  <c:v>-1.0297284374949766E-2</c:v>
                </c:pt>
                <c:pt idx="92">
                  <c:v>-1.0291925516143814E-2</c:v>
                </c:pt>
                <c:pt idx="93">
                  <c:v>-1.0291925516143814E-2</c:v>
                </c:pt>
                <c:pt idx="94">
                  <c:v>-1.020752348995007E-2</c:v>
                </c:pt>
                <c:pt idx="95">
                  <c:v>-1.020752348995007E-2</c:v>
                </c:pt>
                <c:pt idx="96">
                  <c:v>-1.020752348995007E-2</c:v>
                </c:pt>
                <c:pt idx="97">
                  <c:v>-1.020752348995007E-2</c:v>
                </c:pt>
                <c:pt idx="98">
                  <c:v>-1.020752348995007E-2</c:v>
                </c:pt>
                <c:pt idx="99">
                  <c:v>-1.020752348995007E-2</c:v>
                </c:pt>
                <c:pt idx="100">
                  <c:v>-1.020752348995007E-2</c:v>
                </c:pt>
                <c:pt idx="101">
                  <c:v>-1.020752348995007E-2</c:v>
                </c:pt>
                <c:pt idx="102">
                  <c:v>-1.0105705172636981E-2</c:v>
                </c:pt>
                <c:pt idx="103">
                  <c:v>-1.0099899742263867E-2</c:v>
                </c:pt>
                <c:pt idx="104">
                  <c:v>-9.909213683085406E-3</c:v>
                </c:pt>
                <c:pt idx="105">
                  <c:v>-9.909213683085406E-3</c:v>
                </c:pt>
                <c:pt idx="106">
                  <c:v>-9.909213683085406E-3</c:v>
                </c:pt>
                <c:pt idx="107">
                  <c:v>-9.909213683085406E-3</c:v>
                </c:pt>
                <c:pt idx="108">
                  <c:v>-9.909213683085406E-3</c:v>
                </c:pt>
                <c:pt idx="109">
                  <c:v>-9.909213683085406E-3</c:v>
                </c:pt>
                <c:pt idx="110">
                  <c:v>-9.909213683085406E-3</c:v>
                </c:pt>
                <c:pt idx="111">
                  <c:v>-9.7806010717425562E-3</c:v>
                </c:pt>
                <c:pt idx="112">
                  <c:v>-9.7180810523397835E-3</c:v>
                </c:pt>
                <c:pt idx="113">
                  <c:v>-9.7180810523397835E-3</c:v>
                </c:pt>
                <c:pt idx="114">
                  <c:v>-9.7060236200263925E-3</c:v>
                </c:pt>
                <c:pt idx="115">
                  <c:v>-9.4822912648778943E-3</c:v>
                </c:pt>
                <c:pt idx="116">
                  <c:v>-9.4818446933107314E-3</c:v>
                </c:pt>
                <c:pt idx="117">
                  <c:v>-9.3755606603260159E-3</c:v>
                </c:pt>
                <c:pt idx="118">
                  <c:v>-9.2911586341322717E-3</c:v>
                </c:pt>
                <c:pt idx="119">
                  <c:v>-9.2898189194307833E-3</c:v>
                </c:pt>
                <c:pt idx="120">
                  <c:v>-9.1826417433117438E-3</c:v>
                </c:pt>
                <c:pt idx="121">
                  <c:v>-9.1786225992072784E-3</c:v>
                </c:pt>
                <c:pt idx="122">
                  <c:v>-9.1786225992072784E-3</c:v>
                </c:pt>
                <c:pt idx="123">
                  <c:v>-9.1491488757745425E-3</c:v>
                </c:pt>
                <c:pt idx="124">
                  <c:v>-9.0745714240583752E-3</c:v>
                </c:pt>
                <c:pt idx="125">
                  <c:v>-9.0692125652524248E-3</c:v>
                </c:pt>
                <c:pt idx="126">
                  <c:v>-9.0643002780136355E-3</c:v>
                </c:pt>
                <c:pt idx="127">
                  <c:v>-9.0553688466703808E-3</c:v>
                </c:pt>
                <c:pt idx="128">
                  <c:v>-9.0553688466703808E-3</c:v>
                </c:pt>
                <c:pt idx="129">
                  <c:v>-8.9812379665213798E-3</c:v>
                </c:pt>
                <c:pt idx="130">
                  <c:v>-8.975879107715426E-3</c:v>
                </c:pt>
                <c:pt idx="131">
                  <c:v>-8.8856716511485669E-3</c:v>
                </c:pt>
                <c:pt idx="132">
                  <c:v>-8.8749539335366626E-3</c:v>
                </c:pt>
                <c:pt idx="133">
                  <c:v>-8.8633430727904326E-3</c:v>
                </c:pt>
                <c:pt idx="134">
                  <c:v>-8.6646187254030456E-3</c:v>
                </c:pt>
                <c:pt idx="135">
                  <c:v>-8.6614927244329058E-3</c:v>
                </c:pt>
                <c:pt idx="136">
                  <c:v>-8.6614927244329058E-3</c:v>
                </c:pt>
                <c:pt idx="137">
                  <c:v>-8.6605995812985819E-3</c:v>
                </c:pt>
                <c:pt idx="138">
                  <c:v>-8.6275532853285451E-3</c:v>
                </c:pt>
                <c:pt idx="139">
                  <c:v>-8.6275532853285451E-3</c:v>
                </c:pt>
                <c:pt idx="140">
                  <c:v>-8.5614606933884681E-3</c:v>
                </c:pt>
                <c:pt idx="141">
                  <c:v>-8.5610141218213053E-3</c:v>
                </c:pt>
                <c:pt idx="142">
                  <c:v>-8.5355595424930347E-3</c:v>
                </c:pt>
                <c:pt idx="143">
                  <c:v>-8.4257029369710183E-3</c:v>
                </c:pt>
                <c:pt idx="144">
                  <c:v>-8.4131989330904627E-3</c:v>
                </c:pt>
                <c:pt idx="145">
                  <c:v>-8.3779197792846118E-3</c:v>
                </c:pt>
                <c:pt idx="146">
                  <c:v>-8.3462131980160618E-3</c:v>
                </c:pt>
                <c:pt idx="147">
                  <c:v>-8.3346023372698336E-3</c:v>
                </c:pt>
                <c:pt idx="148">
                  <c:v>-8.2443948807029745E-3</c:v>
                </c:pt>
                <c:pt idx="149">
                  <c:v>-8.1541874241361154E-3</c:v>
                </c:pt>
                <c:pt idx="150">
                  <c:v>-8.1528477094346269E-3</c:v>
                </c:pt>
                <c:pt idx="151">
                  <c:v>-8.1104234105541725E-3</c:v>
                </c:pt>
                <c:pt idx="152">
                  <c:v>-8.0349528157036814E-3</c:v>
                </c:pt>
                <c:pt idx="153">
                  <c:v>-7.9291153542861287E-3</c:v>
                </c:pt>
                <c:pt idx="154">
                  <c:v>-7.8451598996595456E-3</c:v>
                </c:pt>
                <c:pt idx="155">
                  <c:v>-7.7536127283911989E-3</c:v>
                </c:pt>
                <c:pt idx="156">
                  <c:v>-7.7272650059286019E-3</c:v>
                </c:pt>
                <c:pt idx="157">
                  <c:v>-7.7250321480927886E-3</c:v>
                </c:pt>
                <c:pt idx="158">
                  <c:v>-7.7250321480927886E-3</c:v>
                </c:pt>
                <c:pt idx="159">
                  <c:v>-7.7250321480927886E-3</c:v>
                </c:pt>
                <c:pt idx="160">
                  <c:v>-7.7250321480927886E-3</c:v>
                </c:pt>
                <c:pt idx="161">
                  <c:v>-7.7250321480927886E-3</c:v>
                </c:pt>
                <c:pt idx="162">
                  <c:v>-7.7250321480927886E-3</c:v>
                </c:pt>
                <c:pt idx="163">
                  <c:v>-7.6357178346602543E-3</c:v>
                </c:pt>
                <c:pt idx="164">
                  <c:v>-7.6200878298095607E-3</c:v>
                </c:pt>
                <c:pt idx="165">
                  <c:v>-7.6147289710036094E-3</c:v>
                </c:pt>
                <c:pt idx="166">
                  <c:v>-7.6138358278692838E-3</c:v>
                </c:pt>
                <c:pt idx="167">
                  <c:v>-7.6040112533917051E-3</c:v>
                </c:pt>
                <c:pt idx="168">
                  <c:v>-7.528540658541214E-3</c:v>
                </c:pt>
                <c:pt idx="169">
                  <c:v>-7.528540658541214E-3</c:v>
                </c:pt>
                <c:pt idx="170">
                  <c:v>-7.528540658541214E-3</c:v>
                </c:pt>
                <c:pt idx="171">
                  <c:v>-7.5276475154068883E-3</c:v>
                </c:pt>
                <c:pt idx="172">
                  <c:v>-7.5066586517502426E-3</c:v>
                </c:pt>
                <c:pt idx="173">
                  <c:v>-7.4923683616010374E-3</c:v>
                </c:pt>
                <c:pt idx="174">
                  <c:v>-7.4923683616010374E-3</c:v>
                </c:pt>
                <c:pt idx="175">
                  <c:v>-7.4329743431684027E-3</c:v>
                </c:pt>
                <c:pt idx="176">
                  <c:v>-7.4329743431684027E-3</c:v>
                </c:pt>
                <c:pt idx="177">
                  <c:v>-7.4267223412281249E-3</c:v>
                </c:pt>
                <c:pt idx="178">
                  <c:v>-7.4052869060043172E-3</c:v>
                </c:pt>
                <c:pt idx="179">
                  <c:v>-7.198970841975163E-3</c:v>
                </c:pt>
                <c:pt idx="180">
                  <c:v>-7.6370575493617428E-3</c:v>
                </c:pt>
                <c:pt idx="181">
                  <c:v>-7.0167696425727944E-3</c:v>
                </c:pt>
                <c:pt idx="182">
                  <c:v>-6.8805653145881801E-3</c:v>
                </c:pt>
                <c:pt idx="183">
                  <c:v>-6.7903578580213201E-3</c:v>
                </c:pt>
                <c:pt idx="184">
                  <c:v>-6.7872318570511821E-3</c:v>
                </c:pt>
                <c:pt idx="185">
                  <c:v>-6.6952381142156717E-3</c:v>
                </c:pt>
                <c:pt idx="186">
                  <c:v>-6.6112826595890904E-3</c:v>
                </c:pt>
                <c:pt idx="187">
                  <c:v>-6.6059238007831382E-3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E5-4FF3-BEEC-D3D22B618785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Active!$P$21:$P$921</c:f>
              <c:numCache>
                <c:formatCode>General</c:formatCode>
                <c:ptCount val="901"/>
                <c:pt idx="0">
                  <c:v>0.97722765256917921</c:v>
                </c:pt>
                <c:pt idx="1">
                  <c:v>0.9355482435313679</c:v>
                </c:pt>
                <c:pt idx="2">
                  <c:v>0.89641970542920402</c:v>
                </c:pt>
                <c:pt idx="3">
                  <c:v>0.87414513600899668</c:v>
                </c:pt>
                <c:pt idx="4">
                  <c:v>0.86476157506715057</c:v>
                </c:pt>
                <c:pt idx="5">
                  <c:v>0.86421495986665464</c:v>
                </c:pt>
                <c:pt idx="6">
                  <c:v>0.84289696704731509</c:v>
                </c:pt>
                <c:pt idx="7">
                  <c:v>0.83446998270633688</c:v>
                </c:pt>
                <c:pt idx="8">
                  <c:v>0.83328564977192909</c:v>
                </c:pt>
                <c:pt idx="9">
                  <c:v>0.82248999956213531</c:v>
                </c:pt>
                <c:pt idx="10">
                  <c:v>0.82244444829542729</c:v>
                </c:pt>
                <c:pt idx="11">
                  <c:v>0.82135121789443555</c:v>
                </c:pt>
                <c:pt idx="12">
                  <c:v>0.82080460269393962</c:v>
                </c:pt>
                <c:pt idx="13">
                  <c:v>0.81201320821929746</c:v>
                </c:pt>
                <c:pt idx="14">
                  <c:v>0.80864241448290619</c:v>
                </c:pt>
                <c:pt idx="15">
                  <c:v>0.7798540139234561</c:v>
                </c:pt>
                <c:pt idx="16">
                  <c:v>0.7576705470366647</c:v>
                </c:pt>
                <c:pt idx="17">
                  <c:v>0.75020013929655427</c:v>
                </c:pt>
                <c:pt idx="18">
                  <c:v>0.74997238296301438</c:v>
                </c:pt>
                <c:pt idx="19">
                  <c:v>0.74728485822724289</c:v>
                </c:pt>
                <c:pt idx="20">
                  <c:v>0.74728485822724289</c:v>
                </c:pt>
                <c:pt idx="21">
                  <c:v>0.74660158922662301</c:v>
                </c:pt>
                <c:pt idx="22">
                  <c:v>0.73981445048713246</c:v>
                </c:pt>
                <c:pt idx="24">
                  <c:v>0.73849346375260072</c:v>
                </c:pt>
                <c:pt idx="25">
                  <c:v>0.73689916941782108</c:v>
                </c:pt>
                <c:pt idx="26">
                  <c:v>0.72437257107312369</c:v>
                </c:pt>
                <c:pt idx="27">
                  <c:v>0.72428146853970765</c:v>
                </c:pt>
                <c:pt idx="28">
                  <c:v>0.72387150713933579</c:v>
                </c:pt>
                <c:pt idx="29">
                  <c:v>0.72086512353660837</c:v>
                </c:pt>
                <c:pt idx="30">
                  <c:v>0.71740322726680106</c:v>
                </c:pt>
                <c:pt idx="31">
                  <c:v>0.71685661206630524</c:v>
                </c:pt>
                <c:pt idx="32">
                  <c:v>0.71412353606382573</c:v>
                </c:pt>
                <c:pt idx="33">
                  <c:v>0.69954713071726882</c:v>
                </c:pt>
                <c:pt idx="34">
                  <c:v>0.66410824521845213</c:v>
                </c:pt>
                <c:pt idx="35">
                  <c:v>0.65372255640903032</c:v>
                </c:pt>
                <c:pt idx="36">
                  <c:v>0.6536770051423223</c:v>
                </c:pt>
                <c:pt idx="37">
                  <c:v>0.65262932600803847</c:v>
                </c:pt>
                <c:pt idx="38">
                  <c:v>0.64165147073141282</c:v>
                </c:pt>
                <c:pt idx="39">
                  <c:v>0.62921597492013137</c:v>
                </c:pt>
                <c:pt idx="40">
                  <c:v>0.61823811964350561</c:v>
                </c:pt>
                <c:pt idx="41">
                  <c:v>0.61705378670909794</c:v>
                </c:pt>
                <c:pt idx="42">
                  <c:v>0.61186094230438692</c:v>
                </c:pt>
                <c:pt idx="43">
                  <c:v>0.61122322457047507</c:v>
                </c:pt>
                <c:pt idx="44">
                  <c:v>0.61017554543619124</c:v>
                </c:pt>
                <c:pt idx="45">
                  <c:v>0.60839904603457962</c:v>
                </c:pt>
                <c:pt idx="46">
                  <c:v>0.60830794350116368</c:v>
                </c:pt>
                <c:pt idx="47">
                  <c:v>0.60680475169979997</c:v>
                </c:pt>
                <c:pt idx="48">
                  <c:v>0.59988095916018547</c:v>
                </c:pt>
                <c:pt idx="49">
                  <c:v>0.58894865515026773</c:v>
                </c:pt>
                <c:pt idx="50">
                  <c:v>0.58366470821214078</c:v>
                </c:pt>
                <c:pt idx="51">
                  <c:v>0.58311809301164486</c:v>
                </c:pt>
                <c:pt idx="52">
                  <c:v>0.58029391447574952</c:v>
                </c:pt>
                <c:pt idx="53">
                  <c:v>0.57974729927525359</c:v>
                </c:pt>
                <c:pt idx="54">
                  <c:v>0.57856296634084581</c:v>
                </c:pt>
                <c:pt idx="55">
                  <c:v>0.57528327513787048</c:v>
                </c:pt>
                <c:pt idx="56">
                  <c:v>0.56763066233092818</c:v>
                </c:pt>
                <c:pt idx="57">
                  <c:v>0.56353104832720891</c:v>
                </c:pt>
                <c:pt idx="58">
                  <c:v>0.55688056338784231</c:v>
                </c:pt>
                <c:pt idx="59">
                  <c:v>0.54808916891320014</c:v>
                </c:pt>
                <c:pt idx="60">
                  <c:v>0.54704148977891642</c:v>
                </c:pt>
                <c:pt idx="61">
                  <c:v>0.5464948745784205</c:v>
                </c:pt>
                <c:pt idx="62">
                  <c:v>0.54070986370650576</c:v>
                </c:pt>
                <c:pt idx="63">
                  <c:v>0.52740889382777245</c:v>
                </c:pt>
                <c:pt idx="64">
                  <c:v>0.51711430755176657</c:v>
                </c:pt>
                <c:pt idx="65">
                  <c:v>0.51661324361797867</c:v>
                </c:pt>
                <c:pt idx="66">
                  <c:v>0.49538635333205505</c:v>
                </c:pt>
                <c:pt idx="67">
                  <c:v>0.47639147511482299</c:v>
                </c:pt>
                <c:pt idx="68">
                  <c:v>0.45288702149349991</c:v>
                </c:pt>
                <c:pt idx="69">
                  <c:v>0.44309349915128193</c:v>
                </c:pt>
                <c:pt idx="70">
                  <c:v>0.44149920481650223</c:v>
                </c:pt>
                <c:pt idx="71">
                  <c:v>0.44145365354979427</c:v>
                </c:pt>
                <c:pt idx="72">
                  <c:v>0.43229784894148815</c:v>
                </c:pt>
                <c:pt idx="73">
                  <c:v>0.42997473433938066</c:v>
                </c:pt>
                <c:pt idx="74">
                  <c:v>0.42186660886535832</c:v>
                </c:pt>
                <c:pt idx="75">
                  <c:v>0.41977125059679077</c:v>
                </c:pt>
                <c:pt idx="76">
                  <c:v>0.41804030246188711</c:v>
                </c:pt>
                <c:pt idx="77">
                  <c:v>0.41480616252561975</c:v>
                </c:pt>
                <c:pt idx="78">
                  <c:v>0.4001386546456468</c:v>
                </c:pt>
                <c:pt idx="79">
                  <c:v>0.38870528670194121</c:v>
                </c:pt>
                <c:pt idx="80">
                  <c:v>0.38820422276815331</c:v>
                </c:pt>
                <c:pt idx="81">
                  <c:v>0.38701988983374552</c:v>
                </c:pt>
                <c:pt idx="82">
                  <c:v>0.38114377642841474</c:v>
                </c:pt>
                <c:pt idx="83">
                  <c:v>0.38009609729413096</c:v>
                </c:pt>
                <c:pt idx="84">
                  <c:v>0.38009609729413096</c:v>
                </c:pt>
                <c:pt idx="85">
                  <c:v>0.38009609729413096</c:v>
                </c:pt>
                <c:pt idx="86">
                  <c:v>0.37945837956021911</c:v>
                </c:pt>
                <c:pt idx="87">
                  <c:v>0.37945837956021911</c:v>
                </c:pt>
                <c:pt idx="88">
                  <c:v>0.37945837956021911</c:v>
                </c:pt>
                <c:pt idx="89">
                  <c:v>0.3789573156264312</c:v>
                </c:pt>
                <c:pt idx="90">
                  <c:v>0.37831959789251934</c:v>
                </c:pt>
                <c:pt idx="91">
                  <c:v>0.37831959789251934</c:v>
                </c:pt>
                <c:pt idx="92">
                  <c:v>0.37777298269202347</c:v>
                </c:pt>
                <c:pt idx="93">
                  <c:v>0.37777298269202347</c:v>
                </c:pt>
                <c:pt idx="94">
                  <c:v>0.36916379328421323</c:v>
                </c:pt>
                <c:pt idx="95">
                  <c:v>0.36916379328421323</c:v>
                </c:pt>
                <c:pt idx="96">
                  <c:v>0.36916379328421323</c:v>
                </c:pt>
                <c:pt idx="97">
                  <c:v>0.36916379328421323</c:v>
                </c:pt>
                <c:pt idx="98">
                  <c:v>0.36916379328421323</c:v>
                </c:pt>
                <c:pt idx="99">
                  <c:v>0.36916379328421323</c:v>
                </c:pt>
                <c:pt idx="100">
                  <c:v>0.36916379328421323</c:v>
                </c:pt>
                <c:pt idx="101">
                  <c:v>0.36916379328421323</c:v>
                </c:pt>
                <c:pt idx="102">
                  <c:v>0.35877810447479136</c:v>
                </c:pt>
                <c:pt idx="103">
                  <c:v>0.35818593800758752</c:v>
                </c:pt>
                <c:pt idx="104">
                  <c:v>0.33873554712327553</c:v>
                </c:pt>
                <c:pt idx="105">
                  <c:v>0.33873554712327553</c:v>
                </c:pt>
                <c:pt idx="106">
                  <c:v>0.33873554712327553</c:v>
                </c:pt>
                <c:pt idx="107">
                  <c:v>0.33873554712327553</c:v>
                </c:pt>
                <c:pt idx="108">
                  <c:v>0.33873554712327553</c:v>
                </c:pt>
                <c:pt idx="109">
                  <c:v>0.33873554712327553</c:v>
                </c:pt>
                <c:pt idx="110">
                  <c:v>0.33873554712327553</c:v>
                </c:pt>
                <c:pt idx="111">
                  <c:v>0.32561678231137425</c:v>
                </c:pt>
                <c:pt idx="112">
                  <c:v>0.31923960497225556</c:v>
                </c:pt>
                <c:pt idx="113">
                  <c:v>0.31923960497225556</c:v>
                </c:pt>
                <c:pt idx="114">
                  <c:v>0.31800972077113981</c:v>
                </c:pt>
                <c:pt idx="115">
                  <c:v>0.29518853615043655</c:v>
                </c:pt>
                <c:pt idx="116">
                  <c:v>0.29514298488372859</c:v>
                </c:pt>
                <c:pt idx="117">
                  <c:v>0.28430178340722684</c:v>
                </c:pt>
                <c:pt idx="118">
                  <c:v>0.27569259399941659</c:v>
                </c:pt>
                <c:pt idx="119">
                  <c:v>0.27555594019929264</c:v>
                </c:pt>
                <c:pt idx="120">
                  <c:v>0.2646236361893749</c:v>
                </c:pt>
                <c:pt idx="121">
                  <c:v>0.26421367478900298</c:v>
                </c:pt>
                <c:pt idx="122">
                  <c:v>0.26421367478900298</c:v>
                </c:pt>
                <c:pt idx="123">
                  <c:v>0.26120729118627561</c:v>
                </c:pt>
                <c:pt idx="124">
                  <c:v>0.25360022964604118</c:v>
                </c:pt>
                <c:pt idx="125">
                  <c:v>0.25305361444554531</c:v>
                </c:pt>
                <c:pt idx="126">
                  <c:v>0.2525525505117574</c:v>
                </c:pt>
                <c:pt idx="127">
                  <c:v>0.25164152517759758</c:v>
                </c:pt>
                <c:pt idx="128">
                  <c:v>0.25164152517759758</c:v>
                </c:pt>
                <c:pt idx="129">
                  <c:v>0.24408001490407116</c:v>
                </c:pt>
                <c:pt idx="130">
                  <c:v>0.24353339970357524</c:v>
                </c:pt>
                <c:pt idx="131">
                  <c:v>0.23433204382856121</c:v>
                </c:pt>
                <c:pt idx="132">
                  <c:v>0.23323881342756936</c:v>
                </c:pt>
                <c:pt idx="133">
                  <c:v>0.23205448049316169</c:v>
                </c:pt>
                <c:pt idx="134">
                  <c:v>0.21178416680810586</c:v>
                </c:pt>
                <c:pt idx="135">
                  <c:v>0.21146530794114993</c:v>
                </c:pt>
                <c:pt idx="136">
                  <c:v>0.21146530794114993</c:v>
                </c:pt>
                <c:pt idx="137">
                  <c:v>0.21137420540773388</c:v>
                </c:pt>
                <c:pt idx="138">
                  <c:v>0.20800341167134262</c:v>
                </c:pt>
                <c:pt idx="139">
                  <c:v>0.20800341167134262</c:v>
                </c:pt>
                <c:pt idx="140">
                  <c:v>0.20126182419855998</c:v>
                </c:pt>
                <c:pt idx="141">
                  <c:v>0.20121627293185207</c:v>
                </c:pt>
                <c:pt idx="142">
                  <c:v>0.19861985072949662</c:v>
                </c:pt>
                <c:pt idx="143">
                  <c:v>0.18741423911933086</c:v>
                </c:pt>
                <c:pt idx="144">
                  <c:v>0.18613880365150715</c:v>
                </c:pt>
                <c:pt idx="145">
                  <c:v>0.18254025358157588</c:v>
                </c:pt>
                <c:pt idx="146">
                  <c:v>0.17930611364530857</c:v>
                </c:pt>
                <c:pt idx="147">
                  <c:v>0.17812178071090079</c:v>
                </c:pt>
                <c:pt idx="148">
                  <c:v>0.16892042483588676</c:v>
                </c:pt>
                <c:pt idx="149">
                  <c:v>0.15971906896087262</c:v>
                </c:pt>
                <c:pt idx="150">
                  <c:v>0.15958241516074867</c:v>
                </c:pt>
                <c:pt idx="151">
                  <c:v>0.15525504482348951</c:v>
                </c:pt>
                <c:pt idx="152">
                  <c:v>0.14755688074983919</c:v>
                </c:pt>
                <c:pt idx="153">
                  <c:v>0.13676123054004541</c:v>
                </c:pt>
                <c:pt idx="154">
                  <c:v>0.12819759239894313</c:v>
                </c:pt>
                <c:pt idx="155">
                  <c:v>0.11885958272380504</c:v>
                </c:pt>
                <c:pt idx="156">
                  <c:v>0.11617205798803365</c:v>
                </c:pt>
                <c:pt idx="157">
                  <c:v>0.11594430165449365</c:v>
                </c:pt>
                <c:pt idx="158">
                  <c:v>0.11594430165449365</c:v>
                </c:pt>
                <c:pt idx="159">
                  <c:v>0.11594430165449365</c:v>
                </c:pt>
                <c:pt idx="160">
                  <c:v>0.11594430165449365</c:v>
                </c:pt>
                <c:pt idx="161">
                  <c:v>0.11594430165449365</c:v>
                </c:pt>
                <c:pt idx="162">
                  <c:v>0.11594430165449365</c:v>
                </c:pt>
                <c:pt idx="163">
                  <c:v>0.10683404831289556</c:v>
                </c:pt>
                <c:pt idx="164">
                  <c:v>0.10523975397811591</c:v>
                </c:pt>
                <c:pt idx="165">
                  <c:v>0.10469313877761999</c:v>
                </c:pt>
                <c:pt idx="166">
                  <c:v>0.10460203624420406</c:v>
                </c:pt>
                <c:pt idx="167">
                  <c:v>0.10359990837662825</c:v>
                </c:pt>
                <c:pt idx="168">
                  <c:v>9.590174430297782E-2</c:v>
                </c:pt>
                <c:pt idx="169">
                  <c:v>9.590174430297782E-2</c:v>
                </c:pt>
                <c:pt idx="170">
                  <c:v>9.590174430297782E-2</c:v>
                </c:pt>
                <c:pt idx="171">
                  <c:v>9.5810641769561888E-2</c:v>
                </c:pt>
                <c:pt idx="172">
                  <c:v>9.3669732234286318E-2</c:v>
                </c:pt>
                <c:pt idx="173">
                  <c:v>9.2212091699630627E-2</c:v>
                </c:pt>
                <c:pt idx="174">
                  <c:v>9.2212091699630627E-2</c:v>
                </c:pt>
                <c:pt idx="175">
                  <c:v>8.6153773227467867E-2</c:v>
                </c:pt>
                <c:pt idx="176">
                  <c:v>8.6153773227467867E-2</c:v>
                </c:pt>
                <c:pt idx="177">
                  <c:v>8.5516055493556009E-2</c:v>
                </c:pt>
                <c:pt idx="178">
                  <c:v>8.3329594691572417E-2</c:v>
                </c:pt>
                <c:pt idx="179">
                  <c:v>6.2284909472480776E-2</c:v>
                </c:pt>
                <c:pt idx="180">
                  <c:v>0.10697070211301951</c:v>
                </c:pt>
                <c:pt idx="181">
                  <c:v>4.3699992655620634E-2</c:v>
                </c:pt>
                <c:pt idx="182">
                  <c:v>2.9806856309683494E-2</c:v>
                </c:pt>
                <c:pt idx="183">
                  <c:v>2.0605500434669466E-2</c:v>
                </c:pt>
                <c:pt idx="184">
                  <c:v>2.0286641567713537E-2</c:v>
                </c:pt>
                <c:pt idx="185">
                  <c:v>1.0903080625867423E-2</c:v>
                </c:pt>
                <c:pt idx="186">
                  <c:v>2.3394424847652528E-3</c:v>
                </c:pt>
                <c:pt idx="187">
                  <c:v>1.7928272842693271E-3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CE5-4FF3-BEEC-D3D22B61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835176"/>
        <c:axId val="1"/>
      </c:scatterChart>
      <c:valAx>
        <c:axId val="716835176"/>
        <c:scaling>
          <c:orientation val="minMax"/>
          <c:max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3225806451612903"/>
              <c:y val="0.91793313069908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9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835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419354838709678E-2"/>
          <c:y val="0.90273556231003038"/>
          <c:w val="0.8193548387096774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MZ Lac - Sec. O-C Diagr.</a:t>
            </a:r>
          </a:p>
        </c:rich>
      </c:tx>
      <c:layout>
        <c:manualLayout>
          <c:xMode val="edge"/>
          <c:yMode val="edge"/>
          <c:x val="0.30816347956505435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02055865409625"/>
          <c:y val="0.1458966565349544"/>
          <c:w val="0.78775588703352906"/>
          <c:h val="0.63221884498480241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Active!$S$21:$S$921</c:f>
              <c:numCache>
                <c:formatCode>General</c:formatCode>
                <c:ptCount val="901"/>
                <c:pt idx="0">
                  <c:v>0.58685820000391686</c:v>
                </c:pt>
                <c:pt idx="2">
                  <c:v>0.75716340000508353</c:v>
                </c:pt>
                <c:pt idx="7">
                  <c:v>0.68929140000182088</c:v>
                </c:pt>
                <c:pt idx="8">
                  <c:v>0.64562620000288007</c:v>
                </c:pt>
                <c:pt idx="10">
                  <c:v>0.71899860000121407</c:v>
                </c:pt>
                <c:pt idx="11">
                  <c:v>0.74915380000311416</c:v>
                </c:pt>
                <c:pt idx="12">
                  <c:v>0.76123140000345302</c:v>
                </c:pt>
                <c:pt idx="16">
                  <c:v>0.71269420000317041</c:v>
                </c:pt>
                <c:pt idx="17">
                  <c:v>0.68942140000581276</c:v>
                </c:pt>
                <c:pt idx="19">
                  <c:v>0.66716859999723965</c:v>
                </c:pt>
                <c:pt idx="20">
                  <c:v>0.70516859999770531</c:v>
                </c:pt>
                <c:pt idx="22">
                  <c:v>0.71089580000261776</c:v>
                </c:pt>
                <c:pt idx="25">
                  <c:v>0.63864300000568619</c:v>
                </c:pt>
                <c:pt idx="28">
                  <c:v>0.66732580000098096</c:v>
                </c:pt>
                <c:pt idx="29">
                  <c:v>0.66725260000384878</c:v>
                </c:pt>
                <c:pt idx="30">
                  <c:v>0.63407740000548074</c:v>
                </c:pt>
                <c:pt idx="31">
                  <c:v>0.68115500000567408</c:v>
                </c:pt>
                <c:pt idx="32">
                  <c:v>0.67154300000402145</c:v>
                </c:pt>
                <c:pt idx="33">
                  <c:v>0.59227900000405498</c:v>
                </c:pt>
                <c:pt idx="34">
                  <c:v>0.60114340000291122</c:v>
                </c:pt>
                <c:pt idx="35">
                  <c:v>0.60261780000291765</c:v>
                </c:pt>
                <c:pt idx="37">
                  <c:v>0.64777300000423566</c:v>
                </c:pt>
                <c:pt idx="39">
                  <c:v>0.64693020000413526</c:v>
                </c:pt>
                <c:pt idx="44">
                  <c:v>0.62246660000528209</c:v>
                </c:pt>
                <c:pt idx="47">
                  <c:v>0.59511180000117747</c:v>
                </c:pt>
                <c:pt idx="48">
                  <c:v>0.6967614000022877</c:v>
                </c:pt>
                <c:pt idx="49">
                  <c:v>0.58331340000586351</c:v>
                </c:pt>
                <c:pt idx="50">
                  <c:v>0.53373019999708049</c:v>
                </c:pt>
                <c:pt idx="51">
                  <c:v>0.56780779999826336</c:v>
                </c:pt>
                <c:pt idx="52">
                  <c:v>0.58537539999815635</c:v>
                </c:pt>
                <c:pt idx="53">
                  <c:v>0.5404530000014347</c:v>
                </c:pt>
                <c:pt idx="54">
                  <c:v>0.51778780000313418</c:v>
                </c:pt>
                <c:pt idx="55">
                  <c:v>0.65825340000446886</c:v>
                </c:pt>
                <c:pt idx="56">
                  <c:v>0.44733980000455631</c:v>
                </c:pt>
                <c:pt idx="57">
                  <c:v>0.52642180000111694</c:v>
                </c:pt>
                <c:pt idx="58">
                  <c:v>0.58253260000492446</c:v>
                </c:pt>
                <c:pt idx="60">
                  <c:v>0.54692940000677481</c:v>
                </c:pt>
                <c:pt idx="61">
                  <c:v>0.59000700000615325</c:v>
                </c:pt>
                <c:pt idx="65">
                  <c:v>0.55091579999862006</c:v>
                </c:pt>
                <c:pt idx="66">
                  <c:v>0.51376259999960894</c:v>
                </c:pt>
                <c:pt idx="69">
                  <c:v>0.42585300000064308</c:v>
                </c:pt>
                <c:pt idx="71">
                  <c:v>0.48708579999947688</c:v>
                </c:pt>
                <c:pt idx="73">
                  <c:v>0.3377154000045266</c:v>
                </c:pt>
                <c:pt idx="74">
                  <c:v>0.35669980000238866</c:v>
                </c:pt>
                <c:pt idx="75">
                  <c:v>0.51983060000929981</c:v>
                </c:pt>
                <c:pt idx="76">
                  <c:v>0.49024300000019139</c:v>
                </c:pt>
                <c:pt idx="79">
                  <c:v>0.41707420000602724</c:v>
                </c:pt>
                <c:pt idx="82">
                  <c:v>0.42598100000759587</c:v>
                </c:pt>
                <c:pt idx="89">
                  <c:v>0.38179140000283951</c:v>
                </c:pt>
                <c:pt idx="90">
                  <c:v>0.41754860000946792</c:v>
                </c:pt>
                <c:pt idx="91">
                  <c:v>0.42954860000463668</c:v>
                </c:pt>
                <c:pt idx="92">
                  <c:v>0.38062619999982417</c:v>
                </c:pt>
                <c:pt idx="93">
                  <c:v>0.41562619999604067</c:v>
                </c:pt>
                <c:pt idx="103">
                  <c:v>0.29124020000017481</c:v>
                </c:pt>
                <c:pt idx="114">
                  <c:v>0.35344379999878583</c:v>
                </c:pt>
                <c:pt idx="116">
                  <c:v>0.30612339999788674</c:v>
                </c:pt>
                <c:pt idx="117">
                  <c:v>0.29239580000285059</c:v>
                </c:pt>
                <c:pt idx="119">
                  <c:v>0.28383739999844693</c:v>
                </c:pt>
                <c:pt idx="120">
                  <c:v>0.25968940000166185</c:v>
                </c:pt>
                <c:pt idx="124">
                  <c:v>0.25892100000783103</c:v>
                </c:pt>
                <c:pt idx="125">
                  <c:v>0.26189860000886256</c:v>
                </c:pt>
                <c:pt idx="134">
                  <c:v>0.21325739999883808</c:v>
                </c:pt>
                <c:pt idx="141">
                  <c:v>0.20169099999475293</c:v>
                </c:pt>
                <c:pt idx="145">
                  <c:v>0.18100899999990361</c:v>
                </c:pt>
                <c:pt idx="150">
                  <c:v>0.15926819999731379</c:v>
                </c:pt>
                <c:pt idx="152">
                  <c:v>0.14577540000027511</c:v>
                </c:pt>
                <c:pt idx="155">
                  <c:v>0.10784939999575727</c:v>
                </c:pt>
                <c:pt idx="157">
                  <c:v>0.10929659999965224</c:v>
                </c:pt>
                <c:pt idx="158">
                  <c:v>0.109316599999147</c:v>
                </c:pt>
                <c:pt idx="159">
                  <c:v>0.10999659999652067</c:v>
                </c:pt>
                <c:pt idx="160">
                  <c:v>0.11001659999601543</c:v>
                </c:pt>
                <c:pt idx="161">
                  <c:v>0.11029659999621799</c:v>
                </c:pt>
                <c:pt idx="162">
                  <c:v>0.11031659999571275</c:v>
                </c:pt>
                <c:pt idx="163">
                  <c:v>9.9656600003072526E-2</c:v>
                </c:pt>
                <c:pt idx="168">
                  <c:v>8.7648600005195476E-2</c:v>
                </c:pt>
                <c:pt idx="169">
                  <c:v>9.0348600002471358E-2</c:v>
                </c:pt>
                <c:pt idx="170">
                  <c:v>9.1148600004089531E-2</c:v>
                </c:pt>
                <c:pt idx="171">
                  <c:v>9.0088200005993713E-2</c:v>
                </c:pt>
                <c:pt idx="175">
                  <c:v>7.7665800003160257E-2</c:v>
                </c:pt>
                <c:pt idx="176">
                  <c:v>7.9195799997251015E-2</c:v>
                </c:pt>
                <c:pt idx="177">
                  <c:v>7.7383000003464986E-2</c:v>
                </c:pt>
                <c:pt idx="179">
                  <c:v>4.9381000004359521E-2</c:v>
                </c:pt>
                <c:pt idx="184">
                  <c:v>4.1366000004927628E-3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E4-43C5-9DBD-966041BF300F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Active!$F$21:$F$921</c:f>
              <c:numCache>
                <c:formatCode>General</c:formatCode>
                <c:ptCount val="901"/>
                <c:pt idx="0">
                  <c:v>-2620.5</c:v>
                </c:pt>
                <c:pt idx="1">
                  <c:v>-2163</c:v>
                </c:pt>
                <c:pt idx="2">
                  <c:v>-1733.5</c:v>
                </c:pt>
                <c:pt idx="3">
                  <c:v>-1489</c:v>
                </c:pt>
                <c:pt idx="4">
                  <c:v>-1386</c:v>
                </c:pt>
                <c:pt idx="5">
                  <c:v>-1380</c:v>
                </c:pt>
                <c:pt idx="6">
                  <c:v>-1146</c:v>
                </c:pt>
                <c:pt idx="7">
                  <c:v>-1053.5</c:v>
                </c:pt>
                <c:pt idx="8">
                  <c:v>-1040.5</c:v>
                </c:pt>
                <c:pt idx="9">
                  <c:v>-922</c:v>
                </c:pt>
                <c:pt idx="10">
                  <c:v>-921.5</c:v>
                </c:pt>
                <c:pt idx="11">
                  <c:v>-909.5</c:v>
                </c:pt>
                <c:pt idx="12">
                  <c:v>-903.5</c:v>
                </c:pt>
                <c:pt idx="13">
                  <c:v>-807</c:v>
                </c:pt>
                <c:pt idx="14">
                  <c:v>-770</c:v>
                </c:pt>
                <c:pt idx="15">
                  <c:v>-454</c:v>
                </c:pt>
                <c:pt idx="16">
                  <c:v>-210.5</c:v>
                </c:pt>
                <c:pt idx="17">
                  <c:v>-128.5</c:v>
                </c:pt>
                <c:pt idx="18">
                  <c:v>-126</c:v>
                </c:pt>
                <c:pt idx="19">
                  <c:v>-96.5</c:v>
                </c:pt>
                <c:pt idx="20">
                  <c:v>-96.5</c:v>
                </c:pt>
                <c:pt idx="21">
                  <c:v>-89</c:v>
                </c:pt>
                <c:pt idx="22">
                  <c:v>-14.5</c:v>
                </c:pt>
                <c:pt idx="23">
                  <c:v>0</c:v>
                </c:pt>
                <c:pt idx="24">
                  <c:v>0</c:v>
                </c:pt>
                <c:pt idx="25">
                  <c:v>17.5</c:v>
                </c:pt>
                <c:pt idx="26">
                  <c:v>155</c:v>
                </c:pt>
                <c:pt idx="27">
                  <c:v>156</c:v>
                </c:pt>
                <c:pt idx="28">
                  <c:v>160.5</c:v>
                </c:pt>
                <c:pt idx="29">
                  <c:v>193.5</c:v>
                </c:pt>
                <c:pt idx="30">
                  <c:v>231.5</c:v>
                </c:pt>
                <c:pt idx="31">
                  <c:v>237.5</c:v>
                </c:pt>
                <c:pt idx="32">
                  <c:v>267.5</c:v>
                </c:pt>
                <c:pt idx="33">
                  <c:v>427.5</c:v>
                </c:pt>
                <c:pt idx="34">
                  <c:v>816.5</c:v>
                </c:pt>
                <c:pt idx="35">
                  <c:v>930.5</c:v>
                </c:pt>
                <c:pt idx="36">
                  <c:v>931</c:v>
                </c:pt>
                <c:pt idx="37">
                  <c:v>942.5</c:v>
                </c:pt>
                <c:pt idx="38">
                  <c:v>1063</c:v>
                </c:pt>
                <c:pt idx="39">
                  <c:v>1199.5</c:v>
                </c:pt>
                <c:pt idx="40">
                  <c:v>1320</c:v>
                </c:pt>
                <c:pt idx="41">
                  <c:v>1333</c:v>
                </c:pt>
                <c:pt idx="42">
                  <c:v>1390</c:v>
                </c:pt>
                <c:pt idx="43">
                  <c:v>1397</c:v>
                </c:pt>
                <c:pt idx="44">
                  <c:v>1408.5</c:v>
                </c:pt>
                <c:pt idx="45">
                  <c:v>1428</c:v>
                </c:pt>
                <c:pt idx="46">
                  <c:v>1429</c:v>
                </c:pt>
                <c:pt idx="47">
                  <c:v>1445.5</c:v>
                </c:pt>
                <c:pt idx="48">
                  <c:v>1521.5</c:v>
                </c:pt>
                <c:pt idx="49">
                  <c:v>1641.5</c:v>
                </c:pt>
                <c:pt idx="50">
                  <c:v>1699.5</c:v>
                </c:pt>
                <c:pt idx="51">
                  <c:v>1705.5</c:v>
                </c:pt>
                <c:pt idx="52">
                  <c:v>1736.5</c:v>
                </c:pt>
                <c:pt idx="53">
                  <c:v>1742.5</c:v>
                </c:pt>
                <c:pt idx="54">
                  <c:v>1755.5</c:v>
                </c:pt>
                <c:pt idx="55">
                  <c:v>1791.5</c:v>
                </c:pt>
                <c:pt idx="56">
                  <c:v>1875.5</c:v>
                </c:pt>
                <c:pt idx="57">
                  <c:v>1920.5</c:v>
                </c:pt>
                <c:pt idx="58">
                  <c:v>1993.5</c:v>
                </c:pt>
                <c:pt idx="59">
                  <c:v>2090</c:v>
                </c:pt>
                <c:pt idx="60">
                  <c:v>2101.5</c:v>
                </c:pt>
                <c:pt idx="61">
                  <c:v>2107.5</c:v>
                </c:pt>
                <c:pt idx="62">
                  <c:v>2171</c:v>
                </c:pt>
                <c:pt idx="63">
                  <c:v>2317</c:v>
                </c:pt>
                <c:pt idx="64">
                  <c:v>2430</c:v>
                </c:pt>
                <c:pt idx="65">
                  <c:v>2435.5</c:v>
                </c:pt>
                <c:pt idx="66">
                  <c:v>2668.5</c:v>
                </c:pt>
                <c:pt idx="67">
                  <c:v>2877</c:v>
                </c:pt>
                <c:pt idx="68">
                  <c:v>3135</c:v>
                </c:pt>
                <c:pt idx="69">
                  <c:v>3242.5</c:v>
                </c:pt>
                <c:pt idx="70">
                  <c:v>3260</c:v>
                </c:pt>
                <c:pt idx="71">
                  <c:v>3260.5</c:v>
                </c:pt>
                <c:pt idx="72">
                  <c:v>3361</c:v>
                </c:pt>
                <c:pt idx="73">
                  <c:v>3386.5</c:v>
                </c:pt>
                <c:pt idx="74">
                  <c:v>3475.5</c:v>
                </c:pt>
                <c:pt idx="75">
                  <c:v>3498.5</c:v>
                </c:pt>
                <c:pt idx="76">
                  <c:v>3517.5</c:v>
                </c:pt>
                <c:pt idx="77">
                  <c:v>3553</c:v>
                </c:pt>
                <c:pt idx="78">
                  <c:v>3714</c:v>
                </c:pt>
                <c:pt idx="79">
                  <c:v>3839.5</c:v>
                </c:pt>
                <c:pt idx="80">
                  <c:v>3845</c:v>
                </c:pt>
                <c:pt idx="81">
                  <c:v>3858</c:v>
                </c:pt>
                <c:pt idx="82">
                  <c:v>3922.5</c:v>
                </c:pt>
                <c:pt idx="83">
                  <c:v>3934</c:v>
                </c:pt>
                <c:pt idx="84">
                  <c:v>3934</c:v>
                </c:pt>
                <c:pt idx="85">
                  <c:v>3934</c:v>
                </c:pt>
                <c:pt idx="86">
                  <c:v>3941</c:v>
                </c:pt>
                <c:pt idx="87">
                  <c:v>3941</c:v>
                </c:pt>
                <c:pt idx="88">
                  <c:v>3941</c:v>
                </c:pt>
                <c:pt idx="89">
                  <c:v>3946.5</c:v>
                </c:pt>
                <c:pt idx="90">
                  <c:v>3953.5</c:v>
                </c:pt>
                <c:pt idx="91">
                  <c:v>3953.5</c:v>
                </c:pt>
                <c:pt idx="92">
                  <c:v>3959.5</c:v>
                </c:pt>
                <c:pt idx="93">
                  <c:v>3959.5</c:v>
                </c:pt>
                <c:pt idx="94">
                  <c:v>4054</c:v>
                </c:pt>
                <c:pt idx="95">
                  <c:v>4054</c:v>
                </c:pt>
                <c:pt idx="96">
                  <c:v>4054</c:v>
                </c:pt>
                <c:pt idx="97">
                  <c:v>4054</c:v>
                </c:pt>
                <c:pt idx="98">
                  <c:v>4054</c:v>
                </c:pt>
                <c:pt idx="99">
                  <c:v>4054</c:v>
                </c:pt>
                <c:pt idx="100">
                  <c:v>4054</c:v>
                </c:pt>
                <c:pt idx="101">
                  <c:v>4054</c:v>
                </c:pt>
                <c:pt idx="102">
                  <c:v>4168</c:v>
                </c:pt>
                <c:pt idx="103">
                  <c:v>4174.5</c:v>
                </c:pt>
                <c:pt idx="104">
                  <c:v>4388</c:v>
                </c:pt>
                <c:pt idx="105">
                  <c:v>4388</c:v>
                </c:pt>
                <c:pt idx="106">
                  <c:v>4388</c:v>
                </c:pt>
                <c:pt idx="107">
                  <c:v>4388</c:v>
                </c:pt>
                <c:pt idx="108">
                  <c:v>4388</c:v>
                </c:pt>
                <c:pt idx="109">
                  <c:v>4388</c:v>
                </c:pt>
                <c:pt idx="110">
                  <c:v>4388</c:v>
                </c:pt>
                <c:pt idx="111">
                  <c:v>4532</c:v>
                </c:pt>
                <c:pt idx="112">
                  <c:v>4602</c:v>
                </c:pt>
                <c:pt idx="113">
                  <c:v>4602</c:v>
                </c:pt>
                <c:pt idx="114">
                  <c:v>4615.5</c:v>
                </c:pt>
                <c:pt idx="115">
                  <c:v>4866</c:v>
                </c:pt>
                <c:pt idx="116">
                  <c:v>4866.5</c:v>
                </c:pt>
                <c:pt idx="117">
                  <c:v>4985.5</c:v>
                </c:pt>
                <c:pt idx="118">
                  <c:v>5080</c:v>
                </c:pt>
                <c:pt idx="119">
                  <c:v>5081.5</c:v>
                </c:pt>
                <c:pt idx="120">
                  <c:v>5201.5</c:v>
                </c:pt>
                <c:pt idx="121">
                  <c:v>5206</c:v>
                </c:pt>
                <c:pt idx="122">
                  <c:v>5206</c:v>
                </c:pt>
                <c:pt idx="123">
                  <c:v>5239</c:v>
                </c:pt>
                <c:pt idx="124">
                  <c:v>5322.5</c:v>
                </c:pt>
                <c:pt idx="125">
                  <c:v>5328.5</c:v>
                </c:pt>
                <c:pt idx="126">
                  <c:v>5334</c:v>
                </c:pt>
                <c:pt idx="127">
                  <c:v>5344</c:v>
                </c:pt>
                <c:pt idx="128">
                  <c:v>5344</c:v>
                </c:pt>
                <c:pt idx="129">
                  <c:v>5427</c:v>
                </c:pt>
                <c:pt idx="130">
                  <c:v>5433</c:v>
                </c:pt>
                <c:pt idx="131">
                  <c:v>5534</c:v>
                </c:pt>
                <c:pt idx="132">
                  <c:v>5546</c:v>
                </c:pt>
                <c:pt idx="133">
                  <c:v>5559</c:v>
                </c:pt>
                <c:pt idx="134">
                  <c:v>5781.5</c:v>
                </c:pt>
                <c:pt idx="135">
                  <c:v>5785</c:v>
                </c:pt>
                <c:pt idx="136">
                  <c:v>5785</c:v>
                </c:pt>
                <c:pt idx="137">
                  <c:v>5786</c:v>
                </c:pt>
                <c:pt idx="138">
                  <c:v>5823</c:v>
                </c:pt>
                <c:pt idx="139">
                  <c:v>5823</c:v>
                </c:pt>
                <c:pt idx="140">
                  <c:v>5897</c:v>
                </c:pt>
                <c:pt idx="141">
                  <c:v>5897.5</c:v>
                </c:pt>
                <c:pt idx="142">
                  <c:v>5926</c:v>
                </c:pt>
                <c:pt idx="143">
                  <c:v>6049</c:v>
                </c:pt>
                <c:pt idx="144">
                  <c:v>6063</c:v>
                </c:pt>
                <c:pt idx="145">
                  <c:v>6102.5</c:v>
                </c:pt>
                <c:pt idx="146">
                  <c:v>6138</c:v>
                </c:pt>
                <c:pt idx="147">
                  <c:v>6151</c:v>
                </c:pt>
                <c:pt idx="148">
                  <c:v>6252</c:v>
                </c:pt>
                <c:pt idx="149">
                  <c:v>6353</c:v>
                </c:pt>
                <c:pt idx="150">
                  <c:v>6354.5</c:v>
                </c:pt>
                <c:pt idx="151">
                  <c:v>6402</c:v>
                </c:pt>
                <c:pt idx="152">
                  <c:v>6486.5</c:v>
                </c:pt>
                <c:pt idx="153">
                  <c:v>6605</c:v>
                </c:pt>
                <c:pt idx="154">
                  <c:v>6699</c:v>
                </c:pt>
                <c:pt idx="155">
                  <c:v>6801.5</c:v>
                </c:pt>
                <c:pt idx="156">
                  <c:v>6831</c:v>
                </c:pt>
                <c:pt idx="157">
                  <c:v>6833.5</c:v>
                </c:pt>
                <c:pt idx="158">
                  <c:v>6833.5</c:v>
                </c:pt>
                <c:pt idx="159">
                  <c:v>6833.5</c:v>
                </c:pt>
                <c:pt idx="160">
                  <c:v>6833.5</c:v>
                </c:pt>
                <c:pt idx="161">
                  <c:v>6833.5</c:v>
                </c:pt>
                <c:pt idx="162">
                  <c:v>6833.5</c:v>
                </c:pt>
                <c:pt idx="163">
                  <c:v>6933.5</c:v>
                </c:pt>
                <c:pt idx="164">
                  <c:v>6951</c:v>
                </c:pt>
                <c:pt idx="165">
                  <c:v>6957</c:v>
                </c:pt>
                <c:pt idx="166">
                  <c:v>6958</c:v>
                </c:pt>
                <c:pt idx="167">
                  <c:v>6969</c:v>
                </c:pt>
                <c:pt idx="168">
                  <c:v>7053.5</c:v>
                </c:pt>
                <c:pt idx="169">
                  <c:v>7053.5</c:v>
                </c:pt>
                <c:pt idx="170">
                  <c:v>7053.5</c:v>
                </c:pt>
                <c:pt idx="171">
                  <c:v>7054.5</c:v>
                </c:pt>
                <c:pt idx="172">
                  <c:v>7078</c:v>
                </c:pt>
                <c:pt idx="173">
                  <c:v>7094</c:v>
                </c:pt>
                <c:pt idx="174">
                  <c:v>7094</c:v>
                </c:pt>
                <c:pt idx="175">
                  <c:v>7160.5</c:v>
                </c:pt>
                <c:pt idx="176">
                  <c:v>7160.5</c:v>
                </c:pt>
                <c:pt idx="177">
                  <c:v>7167.5</c:v>
                </c:pt>
                <c:pt idx="178">
                  <c:v>7191.5</c:v>
                </c:pt>
                <c:pt idx="179">
                  <c:v>7422.5</c:v>
                </c:pt>
                <c:pt idx="180">
                  <c:v>6932</c:v>
                </c:pt>
                <c:pt idx="181">
                  <c:v>7626.5</c:v>
                </c:pt>
                <c:pt idx="182">
                  <c:v>7779</c:v>
                </c:pt>
                <c:pt idx="183">
                  <c:v>7880</c:v>
                </c:pt>
                <c:pt idx="184">
                  <c:v>7883.5</c:v>
                </c:pt>
                <c:pt idx="185">
                  <c:v>7986.5</c:v>
                </c:pt>
                <c:pt idx="186">
                  <c:v>8080.5</c:v>
                </c:pt>
                <c:pt idx="187">
                  <c:v>8086.5</c:v>
                </c:pt>
              </c:numCache>
            </c:numRef>
          </c:xVal>
          <c:yVal>
            <c:numRef>
              <c:f>Active!$P$21:$P$921</c:f>
              <c:numCache>
                <c:formatCode>General</c:formatCode>
                <c:ptCount val="901"/>
                <c:pt idx="0">
                  <c:v>0.97722765256917921</c:v>
                </c:pt>
                <c:pt idx="1">
                  <c:v>0.9355482435313679</c:v>
                </c:pt>
                <c:pt idx="2">
                  <c:v>0.89641970542920402</c:v>
                </c:pt>
                <c:pt idx="3">
                  <c:v>0.87414513600899668</c:v>
                </c:pt>
                <c:pt idx="4">
                  <c:v>0.86476157506715057</c:v>
                </c:pt>
                <c:pt idx="5">
                  <c:v>0.86421495986665464</c:v>
                </c:pt>
                <c:pt idx="6">
                  <c:v>0.84289696704731509</c:v>
                </c:pt>
                <c:pt idx="7">
                  <c:v>0.83446998270633688</c:v>
                </c:pt>
                <c:pt idx="8">
                  <c:v>0.83328564977192909</c:v>
                </c:pt>
                <c:pt idx="9">
                  <c:v>0.82248999956213531</c:v>
                </c:pt>
                <c:pt idx="10">
                  <c:v>0.82244444829542729</c:v>
                </c:pt>
                <c:pt idx="11">
                  <c:v>0.82135121789443555</c:v>
                </c:pt>
                <c:pt idx="12">
                  <c:v>0.82080460269393962</c:v>
                </c:pt>
                <c:pt idx="13">
                  <c:v>0.81201320821929746</c:v>
                </c:pt>
                <c:pt idx="14">
                  <c:v>0.80864241448290619</c:v>
                </c:pt>
                <c:pt idx="15">
                  <c:v>0.7798540139234561</c:v>
                </c:pt>
                <c:pt idx="16">
                  <c:v>0.7576705470366647</c:v>
                </c:pt>
                <c:pt idx="17">
                  <c:v>0.75020013929655427</c:v>
                </c:pt>
                <c:pt idx="18">
                  <c:v>0.74997238296301438</c:v>
                </c:pt>
                <c:pt idx="19">
                  <c:v>0.74728485822724289</c:v>
                </c:pt>
                <c:pt idx="20">
                  <c:v>0.74728485822724289</c:v>
                </c:pt>
                <c:pt idx="21">
                  <c:v>0.74660158922662301</c:v>
                </c:pt>
                <c:pt idx="22">
                  <c:v>0.73981445048713246</c:v>
                </c:pt>
                <c:pt idx="24">
                  <c:v>0.73849346375260072</c:v>
                </c:pt>
                <c:pt idx="25">
                  <c:v>0.73689916941782108</c:v>
                </c:pt>
                <c:pt idx="26">
                  <c:v>0.72437257107312369</c:v>
                </c:pt>
                <c:pt idx="27">
                  <c:v>0.72428146853970765</c:v>
                </c:pt>
                <c:pt idx="28">
                  <c:v>0.72387150713933579</c:v>
                </c:pt>
                <c:pt idx="29">
                  <c:v>0.72086512353660837</c:v>
                </c:pt>
                <c:pt idx="30">
                  <c:v>0.71740322726680106</c:v>
                </c:pt>
                <c:pt idx="31">
                  <c:v>0.71685661206630524</c:v>
                </c:pt>
                <c:pt idx="32">
                  <c:v>0.71412353606382573</c:v>
                </c:pt>
                <c:pt idx="33">
                  <c:v>0.69954713071726882</c:v>
                </c:pt>
                <c:pt idx="34">
                  <c:v>0.66410824521845213</c:v>
                </c:pt>
                <c:pt idx="35">
                  <c:v>0.65372255640903032</c:v>
                </c:pt>
                <c:pt idx="36">
                  <c:v>0.6536770051423223</c:v>
                </c:pt>
                <c:pt idx="37">
                  <c:v>0.65262932600803847</c:v>
                </c:pt>
                <c:pt idx="38">
                  <c:v>0.64165147073141282</c:v>
                </c:pt>
                <c:pt idx="39">
                  <c:v>0.62921597492013137</c:v>
                </c:pt>
                <c:pt idx="40">
                  <c:v>0.61823811964350561</c:v>
                </c:pt>
                <c:pt idx="41">
                  <c:v>0.61705378670909794</c:v>
                </c:pt>
                <c:pt idx="42">
                  <c:v>0.61186094230438692</c:v>
                </c:pt>
                <c:pt idx="43">
                  <c:v>0.61122322457047507</c:v>
                </c:pt>
                <c:pt idx="44">
                  <c:v>0.61017554543619124</c:v>
                </c:pt>
                <c:pt idx="45">
                  <c:v>0.60839904603457962</c:v>
                </c:pt>
                <c:pt idx="46">
                  <c:v>0.60830794350116368</c:v>
                </c:pt>
                <c:pt idx="47">
                  <c:v>0.60680475169979997</c:v>
                </c:pt>
                <c:pt idx="48">
                  <c:v>0.59988095916018547</c:v>
                </c:pt>
                <c:pt idx="49">
                  <c:v>0.58894865515026773</c:v>
                </c:pt>
                <c:pt idx="50">
                  <c:v>0.58366470821214078</c:v>
                </c:pt>
                <c:pt idx="51">
                  <c:v>0.58311809301164486</c:v>
                </c:pt>
                <c:pt idx="52">
                  <c:v>0.58029391447574952</c:v>
                </c:pt>
                <c:pt idx="53">
                  <c:v>0.57974729927525359</c:v>
                </c:pt>
                <c:pt idx="54">
                  <c:v>0.57856296634084581</c:v>
                </c:pt>
                <c:pt idx="55">
                  <c:v>0.57528327513787048</c:v>
                </c:pt>
                <c:pt idx="56">
                  <c:v>0.56763066233092818</c:v>
                </c:pt>
                <c:pt idx="57">
                  <c:v>0.56353104832720891</c:v>
                </c:pt>
                <c:pt idx="58">
                  <c:v>0.55688056338784231</c:v>
                </c:pt>
                <c:pt idx="59">
                  <c:v>0.54808916891320014</c:v>
                </c:pt>
                <c:pt idx="60">
                  <c:v>0.54704148977891642</c:v>
                </c:pt>
                <c:pt idx="61">
                  <c:v>0.5464948745784205</c:v>
                </c:pt>
                <c:pt idx="62">
                  <c:v>0.54070986370650576</c:v>
                </c:pt>
                <c:pt idx="63">
                  <c:v>0.52740889382777245</c:v>
                </c:pt>
                <c:pt idx="64">
                  <c:v>0.51711430755176657</c:v>
                </c:pt>
                <c:pt idx="65">
                  <c:v>0.51661324361797867</c:v>
                </c:pt>
                <c:pt idx="66">
                  <c:v>0.49538635333205505</c:v>
                </c:pt>
                <c:pt idx="67">
                  <c:v>0.47639147511482299</c:v>
                </c:pt>
                <c:pt idx="68">
                  <c:v>0.45288702149349991</c:v>
                </c:pt>
                <c:pt idx="69">
                  <c:v>0.44309349915128193</c:v>
                </c:pt>
                <c:pt idx="70">
                  <c:v>0.44149920481650223</c:v>
                </c:pt>
                <c:pt idx="71">
                  <c:v>0.44145365354979427</c:v>
                </c:pt>
                <c:pt idx="72">
                  <c:v>0.43229784894148815</c:v>
                </c:pt>
                <c:pt idx="73">
                  <c:v>0.42997473433938066</c:v>
                </c:pt>
                <c:pt idx="74">
                  <c:v>0.42186660886535832</c:v>
                </c:pt>
                <c:pt idx="75">
                  <c:v>0.41977125059679077</c:v>
                </c:pt>
                <c:pt idx="76">
                  <c:v>0.41804030246188711</c:v>
                </c:pt>
                <c:pt idx="77">
                  <c:v>0.41480616252561975</c:v>
                </c:pt>
                <c:pt idx="78">
                  <c:v>0.4001386546456468</c:v>
                </c:pt>
                <c:pt idx="79">
                  <c:v>0.38870528670194121</c:v>
                </c:pt>
                <c:pt idx="80">
                  <c:v>0.38820422276815331</c:v>
                </c:pt>
                <c:pt idx="81">
                  <c:v>0.38701988983374552</c:v>
                </c:pt>
                <c:pt idx="82">
                  <c:v>0.38114377642841474</c:v>
                </c:pt>
                <c:pt idx="83">
                  <c:v>0.38009609729413096</c:v>
                </c:pt>
                <c:pt idx="84">
                  <c:v>0.38009609729413096</c:v>
                </c:pt>
                <c:pt idx="85">
                  <c:v>0.38009609729413096</c:v>
                </c:pt>
                <c:pt idx="86">
                  <c:v>0.37945837956021911</c:v>
                </c:pt>
                <c:pt idx="87">
                  <c:v>0.37945837956021911</c:v>
                </c:pt>
                <c:pt idx="88">
                  <c:v>0.37945837956021911</c:v>
                </c:pt>
                <c:pt idx="89">
                  <c:v>0.3789573156264312</c:v>
                </c:pt>
                <c:pt idx="90">
                  <c:v>0.37831959789251934</c:v>
                </c:pt>
                <c:pt idx="91">
                  <c:v>0.37831959789251934</c:v>
                </c:pt>
                <c:pt idx="92">
                  <c:v>0.37777298269202347</c:v>
                </c:pt>
                <c:pt idx="93">
                  <c:v>0.37777298269202347</c:v>
                </c:pt>
                <c:pt idx="94">
                  <c:v>0.36916379328421323</c:v>
                </c:pt>
                <c:pt idx="95">
                  <c:v>0.36916379328421323</c:v>
                </c:pt>
                <c:pt idx="96">
                  <c:v>0.36916379328421323</c:v>
                </c:pt>
                <c:pt idx="97">
                  <c:v>0.36916379328421323</c:v>
                </c:pt>
                <c:pt idx="98">
                  <c:v>0.36916379328421323</c:v>
                </c:pt>
                <c:pt idx="99">
                  <c:v>0.36916379328421323</c:v>
                </c:pt>
                <c:pt idx="100">
                  <c:v>0.36916379328421323</c:v>
                </c:pt>
                <c:pt idx="101">
                  <c:v>0.36916379328421323</c:v>
                </c:pt>
                <c:pt idx="102">
                  <c:v>0.35877810447479136</c:v>
                </c:pt>
                <c:pt idx="103">
                  <c:v>0.35818593800758752</c:v>
                </c:pt>
                <c:pt idx="104">
                  <c:v>0.33873554712327553</c:v>
                </c:pt>
                <c:pt idx="105">
                  <c:v>0.33873554712327553</c:v>
                </c:pt>
                <c:pt idx="106">
                  <c:v>0.33873554712327553</c:v>
                </c:pt>
                <c:pt idx="107">
                  <c:v>0.33873554712327553</c:v>
                </c:pt>
                <c:pt idx="108">
                  <c:v>0.33873554712327553</c:v>
                </c:pt>
                <c:pt idx="109">
                  <c:v>0.33873554712327553</c:v>
                </c:pt>
                <c:pt idx="110">
                  <c:v>0.33873554712327553</c:v>
                </c:pt>
                <c:pt idx="111">
                  <c:v>0.32561678231137425</c:v>
                </c:pt>
                <c:pt idx="112">
                  <c:v>0.31923960497225556</c:v>
                </c:pt>
                <c:pt idx="113">
                  <c:v>0.31923960497225556</c:v>
                </c:pt>
                <c:pt idx="114">
                  <c:v>0.31800972077113981</c:v>
                </c:pt>
                <c:pt idx="115">
                  <c:v>0.29518853615043655</c:v>
                </c:pt>
                <c:pt idx="116">
                  <c:v>0.29514298488372859</c:v>
                </c:pt>
                <c:pt idx="117">
                  <c:v>0.28430178340722684</c:v>
                </c:pt>
                <c:pt idx="118">
                  <c:v>0.27569259399941659</c:v>
                </c:pt>
                <c:pt idx="119">
                  <c:v>0.27555594019929264</c:v>
                </c:pt>
                <c:pt idx="120">
                  <c:v>0.2646236361893749</c:v>
                </c:pt>
                <c:pt idx="121">
                  <c:v>0.26421367478900298</c:v>
                </c:pt>
                <c:pt idx="122">
                  <c:v>0.26421367478900298</c:v>
                </c:pt>
                <c:pt idx="123">
                  <c:v>0.26120729118627561</c:v>
                </c:pt>
                <c:pt idx="124">
                  <c:v>0.25360022964604118</c:v>
                </c:pt>
                <c:pt idx="125">
                  <c:v>0.25305361444554531</c:v>
                </c:pt>
                <c:pt idx="126">
                  <c:v>0.2525525505117574</c:v>
                </c:pt>
                <c:pt idx="127">
                  <c:v>0.25164152517759758</c:v>
                </c:pt>
                <c:pt idx="128">
                  <c:v>0.25164152517759758</c:v>
                </c:pt>
                <c:pt idx="129">
                  <c:v>0.24408001490407116</c:v>
                </c:pt>
                <c:pt idx="130">
                  <c:v>0.24353339970357524</c:v>
                </c:pt>
                <c:pt idx="131">
                  <c:v>0.23433204382856121</c:v>
                </c:pt>
                <c:pt idx="132">
                  <c:v>0.23323881342756936</c:v>
                </c:pt>
                <c:pt idx="133">
                  <c:v>0.23205448049316169</c:v>
                </c:pt>
                <c:pt idx="134">
                  <c:v>0.21178416680810586</c:v>
                </c:pt>
                <c:pt idx="135">
                  <c:v>0.21146530794114993</c:v>
                </c:pt>
                <c:pt idx="136">
                  <c:v>0.21146530794114993</c:v>
                </c:pt>
                <c:pt idx="137">
                  <c:v>0.21137420540773388</c:v>
                </c:pt>
                <c:pt idx="138">
                  <c:v>0.20800341167134262</c:v>
                </c:pt>
                <c:pt idx="139">
                  <c:v>0.20800341167134262</c:v>
                </c:pt>
                <c:pt idx="140">
                  <c:v>0.20126182419855998</c:v>
                </c:pt>
                <c:pt idx="141">
                  <c:v>0.20121627293185207</c:v>
                </c:pt>
                <c:pt idx="142">
                  <c:v>0.19861985072949662</c:v>
                </c:pt>
                <c:pt idx="143">
                  <c:v>0.18741423911933086</c:v>
                </c:pt>
                <c:pt idx="144">
                  <c:v>0.18613880365150715</c:v>
                </c:pt>
                <c:pt idx="145">
                  <c:v>0.18254025358157588</c:v>
                </c:pt>
                <c:pt idx="146">
                  <c:v>0.17930611364530857</c:v>
                </c:pt>
                <c:pt idx="147">
                  <c:v>0.17812178071090079</c:v>
                </c:pt>
                <c:pt idx="148">
                  <c:v>0.16892042483588676</c:v>
                </c:pt>
                <c:pt idx="149">
                  <c:v>0.15971906896087262</c:v>
                </c:pt>
                <c:pt idx="150">
                  <c:v>0.15958241516074867</c:v>
                </c:pt>
                <c:pt idx="151">
                  <c:v>0.15525504482348951</c:v>
                </c:pt>
                <c:pt idx="152">
                  <c:v>0.14755688074983919</c:v>
                </c:pt>
                <c:pt idx="153">
                  <c:v>0.13676123054004541</c:v>
                </c:pt>
                <c:pt idx="154">
                  <c:v>0.12819759239894313</c:v>
                </c:pt>
                <c:pt idx="155">
                  <c:v>0.11885958272380504</c:v>
                </c:pt>
                <c:pt idx="156">
                  <c:v>0.11617205798803365</c:v>
                </c:pt>
                <c:pt idx="157">
                  <c:v>0.11594430165449365</c:v>
                </c:pt>
                <c:pt idx="158">
                  <c:v>0.11594430165449365</c:v>
                </c:pt>
                <c:pt idx="159">
                  <c:v>0.11594430165449365</c:v>
                </c:pt>
                <c:pt idx="160">
                  <c:v>0.11594430165449365</c:v>
                </c:pt>
                <c:pt idx="161">
                  <c:v>0.11594430165449365</c:v>
                </c:pt>
                <c:pt idx="162">
                  <c:v>0.11594430165449365</c:v>
                </c:pt>
                <c:pt idx="163">
                  <c:v>0.10683404831289556</c:v>
                </c:pt>
                <c:pt idx="164">
                  <c:v>0.10523975397811591</c:v>
                </c:pt>
                <c:pt idx="165">
                  <c:v>0.10469313877761999</c:v>
                </c:pt>
                <c:pt idx="166">
                  <c:v>0.10460203624420406</c:v>
                </c:pt>
                <c:pt idx="167">
                  <c:v>0.10359990837662825</c:v>
                </c:pt>
                <c:pt idx="168">
                  <c:v>9.590174430297782E-2</c:v>
                </c:pt>
                <c:pt idx="169">
                  <c:v>9.590174430297782E-2</c:v>
                </c:pt>
                <c:pt idx="170">
                  <c:v>9.590174430297782E-2</c:v>
                </c:pt>
                <c:pt idx="171">
                  <c:v>9.5810641769561888E-2</c:v>
                </c:pt>
                <c:pt idx="172">
                  <c:v>9.3669732234286318E-2</c:v>
                </c:pt>
                <c:pt idx="173">
                  <c:v>9.2212091699630627E-2</c:v>
                </c:pt>
                <c:pt idx="174">
                  <c:v>9.2212091699630627E-2</c:v>
                </c:pt>
                <c:pt idx="175">
                  <c:v>8.6153773227467867E-2</c:v>
                </c:pt>
                <c:pt idx="176">
                  <c:v>8.6153773227467867E-2</c:v>
                </c:pt>
                <c:pt idx="177">
                  <c:v>8.5516055493556009E-2</c:v>
                </c:pt>
                <c:pt idx="178">
                  <c:v>8.3329594691572417E-2</c:v>
                </c:pt>
                <c:pt idx="179">
                  <c:v>6.2284909472480776E-2</c:v>
                </c:pt>
                <c:pt idx="180">
                  <c:v>0.10697070211301951</c:v>
                </c:pt>
                <c:pt idx="181">
                  <c:v>4.3699992655620634E-2</c:v>
                </c:pt>
                <c:pt idx="182">
                  <c:v>2.9806856309683494E-2</c:v>
                </c:pt>
                <c:pt idx="183">
                  <c:v>2.0605500434669466E-2</c:v>
                </c:pt>
                <c:pt idx="184">
                  <c:v>2.0286641567713537E-2</c:v>
                </c:pt>
                <c:pt idx="185">
                  <c:v>1.0903080625867423E-2</c:v>
                </c:pt>
                <c:pt idx="186">
                  <c:v>2.3394424847652528E-3</c:v>
                </c:pt>
                <c:pt idx="187">
                  <c:v>1.7928272842693271E-3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E4-43C5-9DBD-966041BF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839440"/>
        <c:axId val="1"/>
      </c:scatterChart>
      <c:valAx>
        <c:axId val="716839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32695913010873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142857142857141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839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59183673469388"/>
          <c:y val="0.92097264437689974"/>
          <c:w val="0.33265306122448979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14</xdr:col>
      <xdr:colOff>28575</xdr:colOff>
      <xdr:row>18</xdr:row>
      <xdr:rowOff>38100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264F53A5-23B3-87BF-DC31-6D016C229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666750</xdr:colOff>
      <xdr:row>0</xdr:row>
      <xdr:rowOff>0</xdr:rowOff>
    </xdr:from>
    <xdr:to>
      <xdr:col>29</xdr:col>
      <xdr:colOff>400050</xdr:colOff>
      <xdr:row>18</xdr:row>
      <xdr:rowOff>47625</xdr:rowOff>
    </xdr:to>
    <xdr:graphicFrame macro="">
      <xdr:nvGraphicFramePr>
        <xdr:cNvPr id="1038" name="Chart 2">
          <a:extLst>
            <a:ext uri="{FF2B5EF4-FFF2-40B4-BE49-F238E27FC236}">
              <a16:creationId xmlns:a16="http://schemas.microsoft.com/office/drawing/2014/main" id="{A5C421E4-1314-8C76-AABD-CE7E14F1D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76200</xdr:colOff>
      <xdr:row>0</xdr:row>
      <xdr:rowOff>0</xdr:rowOff>
    </xdr:from>
    <xdr:to>
      <xdr:col>21</xdr:col>
      <xdr:colOff>295275</xdr:colOff>
      <xdr:row>18</xdr:row>
      <xdr:rowOff>47625</xdr:rowOff>
    </xdr:to>
    <xdr:graphicFrame macro="">
      <xdr:nvGraphicFramePr>
        <xdr:cNvPr id="1039" name="Chart 3">
          <a:extLst>
            <a:ext uri="{FF2B5EF4-FFF2-40B4-BE49-F238E27FC236}">
              <a16:creationId xmlns:a16="http://schemas.microsoft.com/office/drawing/2014/main" id="{89561726-1557-FF7A-72C0-752DE7FBF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52" TargetMode="External"/><Relationship Id="rId13" Type="http://schemas.openxmlformats.org/officeDocument/2006/relationships/hyperlink" Target="http://www.bav-astro.de/sfs/BAVM_link.php?BAVMnr=193" TargetMode="External"/><Relationship Id="rId18" Type="http://schemas.openxmlformats.org/officeDocument/2006/relationships/hyperlink" Target="http://www.bav-astro.de/sfs/BAVM_link.php?BAVMnr=203" TargetMode="External"/><Relationship Id="rId26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konkoly.hu/cgi-bin/IBVS?5745" TargetMode="External"/><Relationship Id="rId21" Type="http://schemas.openxmlformats.org/officeDocument/2006/relationships/hyperlink" Target="http://www.bav-astro.de/sfs/BAVM_link.php?BAVMnr=215" TargetMode="External"/><Relationship Id="rId34" Type="http://schemas.openxmlformats.org/officeDocument/2006/relationships/hyperlink" Target="http://www.konkoly.hu/cgi-bin/IBVS?6042" TargetMode="External"/><Relationship Id="rId7" Type="http://schemas.openxmlformats.org/officeDocument/2006/relationships/hyperlink" Target="http://www.bav-astro.de/sfs/BAVM_link.php?BAVMnr=152" TargetMode="External"/><Relationship Id="rId12" Type="http://schemas.openxmlformats.org/officeDocument/2006/relationships/hyperlink" Target="http://www.konkoly.hu/cgi-bin/IBVS?5745" TargetMode="External"/><Relationship Id="rId17" Type="http://schemas.openxmlformats.org/officeDocument/2006/relationships/hyperlink" Target="http://www.bav-astro.de/sfs/BAVM_link.php?BAVMnr=193" TargetMode="External"/><Relationship Id="rId25" Type="http://schemas.openxmlformats.org/officeDocument/2006/relationships/hyperlink" Target="http://www.bav-astro.de/sfs/BAVM_link.php?BAVMnr=220" TargetMode="External"/><Relationship Id="rId33" Type="http://schemas.openxmlformats.org/officeDocument/2006/relationships/hyperlink" Target="http://www.bav-astro.de/sfs/BAVM_link.php?BAVMnr=231" TargetMode="External"/><Relationship Id="rId38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konkoly.hu/cgi-bin/IBVS?5595" TargetMode="External"/><Relationship Id="rId16" Type="http://schemas.openxmlformats.org/officeDocument/2006/relationships/hyperlink" Target="http://var.astro.cz/oejv/issues/oejv0074.pdf" TargetMode="External"/><Relationship Id="rId20" Type="http://schemas.openxmlformats.org/officeDocument/2006/relationships/hyperlink" Target="http://www.bav-astro.de/sfs/BAVM_link.php?BAVMnr=214" TargetMode="External"/><Relationship Id="rId29" Type="http://schemas.openxmlformats.org/officeDocument/2006/relationships/hyperlink" Target="http://www.bav-astro.de/sfs/BAVM_link.php?BAVMnr=225" TargetMode="External"/><Relationship Id="rId1" Type="http://schemas.openxmlformats.org/officeDocument/2006/relationships/hyperlink" Target="http://www.konkoly.hu/cgi-bin/IBVS?5745" TargetMode="External"/><Relationship Id="rId6" Type="http://schemas.openxmlformats.org/officeDocument/2006/relationships/hyperlink" Target="http://var.astro.cz/oejv/issues/oejv0074.pdf" TargetMode="External"/><Relationship Id="rId11" Type="http://schemas.openxmlformats.org/officeDocument/2006/relationships/hyperlink" Target="http://www.konkoly.hu/cgi-bin/IBVS?5595" TargetMode="External"/><Relationship Id="rId24" Type="http://schemas.openxmlformats.org/officeDocument/2006/relationships/hyperlink" Target="http://var.astro.cz/oejv/issues/oejv0137.pdf" TargetMode="External"/><Relationship Id="rId32" Type="http://schemas.openxmlformats.org/officeDocument/2006/relationships/hyperlink" Target="http://var.astro.cz/oejv/issues/oejv0160.pdf" TargetMode="External"/><Relationship Id="rId37" Type="http://schemas.openxmlformats.org/officeDocument/2006/relationships/hyperlink" Target="http://www.konkoly.hu/cgi-bin/IBVS?6093" TargetMode="External"/><Relationship Id="rId5" Type="http://schemas.openxmlformats.org/officeDocument/2006/relationships/hyperlink" Target="http://www.konkoly.hu/cgi-bin/IBVS?5745" TargetMode="External"/><Relationship Id="rId15" Type="http://schemas.openxmlformats.org/officeDocument/2006/relationships/hyperlink" Target="http://www.bav-astro.de/sfs/BAVM_link.php?BAVMnr=173" TargetMode="External"/><Relationship Id="rId23" Type="http://schemas.openxmlformats.org/officeDocument/2006/relationships/hyperlink" Target="http://var.astro.cz/oejv/issues/oejv0137.pdf" TargetMode="External"/><Relationship Id="rId28" Type="http://schemas.openxmlformats.org/officeDocument/2006/relationships/hyperlink" Target="http://www.konkoly.hu/cgi-bin/IBVS?6011" TargetMode="External"/><Relationship Id="rId36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www.bav-astro.de/sfs/BAVM_link.php?BAVMnr=172" TargetMode="External"/><Relationship Id="rId19" Type="http://schemas.openxmlformats.org/officeDocument/2006/relationships/hyperlink" Target="http://www.bav-astro.de/sfs/BAVM_link.php?BAVMnr=212" TargetMode="External"/><Relationship Id="rId31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konkoly.hu/cgi-bin/IBVS?5595" TargetMode="External"/><Relationship Id="rId9" Type="http://schemas.openxmlformats.org/officeDocument/2006/relationships/hyperlink" Target="http://www.konkoly.hu/cgi-bin/IBVS?5595" TargetMode="External"/><Relationship Id="rId14" Type="http://schemas.openxmlformats.org/officeDocument/2006/relationships/hyperlink" Target="http://www.bav-astro.de/sfs/BAVM_link.php?BAVMnr=173" TargetMode="External"/><Relationship Id="rId22" Type="http://schemas.openxmlformats.org/officeDocument/2006/relationships/hyperlink" Target="http://var.astro.cz/oejv/issues/oejv0137.pdf" TargetMode="External"/><Relationship Id="rId27" Type="http://schemas.openxmlformats.org/officeDocument/2006/relationships/hyperlink" Target="http://www.bav-astro.de/sfs/BAVM_link.php?BAVMnr=225" TargetMode="External"/><Relationship Id="rId30" Type="http://schemas.openxmlformats.org/officeDocument/2006/relationships/hyperlink" Target="http://var.astro.cz/oejv/issues/oejv0160.pdf" TargetMode="External"/><Relationship Id="rId35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9"/>
  <sheetViews>
    <sheetView tabSelected="1" workbookViewId="0">
      <pane ySplit="20" topLeftCell="A187" activePane="bottomLeft" state="frozen"/>
      <selection pane="bottomLeft" activeCell="F8" sqref="F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7.5703125" customWidth="1"/>
    <col min="7" max="7" width="9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29</v>
      </c>
    </row>
    <row r="2" spans="1:6" x14ac:dyDescent="0.2">
      <c r="A2" t="s">
        <v>18</v>
      </c>
      <c r="B2" s="11" t="s">
        <v>30</v>
      </c>
      <c r="C2" t="s">
        <v>31</v>
      </c>
    </row>
    <row r="3" spans="1:6" ht="13.5" thickBot="1" x14ac:dyDescent="0.25">
      <c r="C3" s="12" t="s">
        <v>67</v>
      </c>
    </row>
    <row r="4" spans="1:6" ht="14.25" thickTop="1" thickBot="1" x14ac:dyDescent="0.25">
      <c r="A4" s="7" t="s">
        <v>1</v>
      </c>
      <c r="C4" s="4">
        <v>33873.593999999997</v>
      </c>
      <c r="D4" s="5">
        <v>3.158795</v>
      </c>
    </row>
    <row r="5" spans="1:6" ht="13.5" thickTop="1" x14ac:dyDescent="0.2">
      <c r="A5" s="35" t="s">
        <v>56</v>
      </c>
      <c r="B5" s="36"/>
      <c r="C5" s="37">
        <v>-9.5</v>
      </c>
      <c r="D5" s="36" t="s">
        <v>57</v>
      </c>
    </row>
    <row r="6" spans="1:6" x14ac:dyDescent="0.2">
      <c r="A6" s="7" t="s">
        <v>2</v>
      </c>
    </row>
    <row r="7" spans="1:6" x14ac:dyDescent="0.2">
      <c r="A7" t="s">
        <v>3</v>
      </c>
      <c r="C7">
        <f>+C4</f>
        <v>33873.593999999997</v>
      </c>
    </row>
    <row r="8" spans="1:6" x14ac:dyDescent="0.2">
      <c r="A8" t="s">
        <v>4</v>
      </c>
      <c r="C8">
        <v>3.1588204000000002</v>
      </c>
      <c r="D8" t="s">
        <v>32</v>
      </c>
    </row>
    <row r="9" spans="1:6" x14ac:dyDescent="0.2">
      <c r="A9" s="38" t="s">
        <v>58</v>
      </c>
      <c r="B9" s="38"/>
      <c r="C9" s="39">
        <v>55</v>
      </c>
      <c r="D9" s="39">
        <v>55</v>
      </c>
    </row>
    <row r="10" spans="1:6" ht="13.5" thickBot="1" x14ac:dyDescent="0.25">
      <c r="C10" s="6" t="s">
        <v>21</v>
      </c>
      <c r="D10" s="6" t="s">
        <v>22</v>
      </c>
    </row>
    <row r="11" spans="1:6" x14ac:dyDescent="0.2">
      <c r="A11" t="s">
        <v>15</v>
      </c>
      <c r="C11" s="43">
        <f ca="1">INTERCEPT(INDIRECT(C14):R$935,INDIRECT(C13):$F$935)</f>
        <v>-1.3828325756504996E-2</v>
      </c>
      <c r="D11" s="43">
        <f ca="1">INTERCEPT(INDIRECT(D14):S$935,INDIRECT(D13):$F$935)</f>
        <v>0.73849346375260072</v>
      </c>
      <c r="E11" s="38" t="s">
        <v>61</v>
      </c>
      <c r="F11">
        <v>1</v>
      </c>
    </row>
    <row r="12" spans="1:6" x14ac:dyDescent="0.2">
      <c r="A12" t="s">
        <v>16</v>
      </c>
      <c r="C12" s="43">
        <f ca="1">SLOPE(INDIRECT(C14):R$935,INDIRECT(C13):$F$935)</f>
        <v>8.9314313432533959E-7</v>
      </c>
      <c r="D12" s="43">
        <f ca="1">SLOPE(INDIRECT(D14):S$935,INDIRECT(D13):$F$935)</f>
        <v>-9.1102533415981127E-5</v>
      </c>
      <c r="E12" s="38" t="s">
        <v>62</v>
      </c>
      <c r="F12" s="40">
        <f ca="1">NOW()+15018.5+$C$5/24</f>
        <v>59961.59128043981</v>
      </c>
    </row>
    <row r="13" spans="1:6" x14ac:dyDescent="0.2">
      <c r="A13" s="38" t="s">
        <v>59</v>
      </c>
      <c r="B13" s="38"/>
      <c r="C13" s="39" t="str">
        <f>"F"&amp;C9</f>
        <v>F55</v>
      </c>
      <c r="D13" s="39" t="str">
        <f>"F"&amp;D9</f>
        <v>F55</v>
      </c>
      <c r="E13" s="38" t="s">
        <v>63</v>
      </c>
      <c r="F13" s="40">
        <f ca="1">ROUND(2*(F12-$C$7)/$C$8,0)/2+F11</f>
        <v>8260</v>
      </c>
    </row>
    <row r="14" spans="1:6" x14ac:dyDescent="0.2">
      <c r="A14" s="38" t="s">
        <v>60</v>
      </c>
      <c r="B14" s="38"/>
      <c r="C14" s="39" t="str">
        <f>"R"&amp;C9</f>
        <v>R55</v>
      </c>
      <c r="D14" s="39" t="str">
        <f>"S"&amp;D9</f>
        <v>S55</v>
      </c>
      <c r="E14" s="38" t="s">
        <v>64</v>
      </c>
      <c r="F14" s="20">
        <f ca="1">ROUND(2*(F12-$C$15)/$C$16,0)/2+F11</f>
        <v>174</v>
      </c>
    </row>
    <row r="15" spans="1:6" x14ac:dyDescent="0.2">
      <c r="A15" s="3" t="s">
        <v>17</v>
      </c>
      <c r="C15" s="21">
        <f ca="1">($C7+C11)+($C8+C12)*INT(MAX($F21:$F3533))</f>
        <v>59415.809148029628</v>
      </c>
      <c r="D15" s="21">
        <f ca="1">($C7+D11)+($C8+D12)*INT(MAX($F21:$F3533))</f>
        <v>59415.817592778549</v>
      </c>
      <c r="E15" s="38" t="s">
        <v>65</v>
      </c>
      <c r="F15" s="41">
        <f ca="1">+$C$15+$C$16*F14-15018.5-$C$5/24</f>
        <v>44947.339886369868</v>
      </c>
    </row>
    <row r="16" spans="1:6" x14ac:dyDescent="0.2">
      <c r="A16" s="7" t="s">
        <v>5</v>
      </c>
      <c r="C16" s="22">
        <f ca="1">+$C8+C12</f>
        <v>3.1588212931431343</v>
      </c>
      <c r="D16" s="20">
        <f ca="1">+$C8+D12</f>
        <v>3.1587292974665844</v>
      </c>
      <c r="E16" s="42"/>
      <c r="F16" s="42" t="s">
        <v>66</v>
      </c>
    </row>
    <row r="17" spans="1:21" ht="13.5" thickBot="1" x14ac:dyDescent="0.25">
      <c r="A17" s="19" t="s">
        <v>42</v>
      </c>
      <c r="C17">
        <f>COUNT(C21:C1247)</f>
        <v>187</v>
      </c>
    </row>
    <row r="18" spans="1:21" ht="14.25" thickTop="1" thickBot="1" x14ac:dyDescent="0.25">
      <c r="A18" s="7" t="s">
        <v>24</v>
      </c>
      <c r="C18" s="4">
        <f ca="1">+C15</f>
        <v>59415.809148029628</v>
      </c>
      <c r="D18" s="5">
        <f ca="1">+C16</f>
        <v>3.1588212931431343</v>
      </c>
      <c r="E18" s="34">
        <f>R19</f>
        <v>102</v>
      </c>
    </row>
    <row r="19" spans="1:21" ht="14.25" thickTop="1" thickBot="1" x14ac:dyDescent="0.25">
      <c r="A19" s="7" t="s">
        <v>25</v>
      </c>
      <c r="C19" s="4">
        <f ca="1">+D15</f>
        <v>59415.817592778549</v>
      </c>
      <c r="D19" s="5">
        <f ca="1">+D16</f>
        <v>3.1587292974665844</v>
      </c>
      <c r="E19" s="34">
        <f>S19</f>
        <v>83</v>
      </c>
      <c r="R19">
        <f>COUNT(R21:R322)</f>
        <v>102</v>
      </c>
      <c r="S19">
        <f>COUNT(S21:S322)</f>
        <v>83</v>
      </c>
    </row>
    <row r="20" spans="1:21" ht="14.25" thickTop="1" thickBot="1" x14ac:dyDescent="0.25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80</v>
      </c>
      <c r="I20" s="9" t="s">
        <v>47</v>
      </c>
      <c r="J20" s="9" t="s">
        <v>77</v>
      </c>
      <c r="K20" s="9" t="s">
        <v>75</v>
      </c>
      <c r="L20" s="9" t="s">
        <v>28</v>
      </c>
      <c r="M20" s="9" t="s">
        <v>19</v>
      </c>
      <c r="N20" s="9" t="s">
        <v>23</v>
      </c>
      <c r="O20" s="9" t="s">
        <v>26</v>
      </c>
      <c r="P20" s="8" t="s">
        <v>27</v>
      </c>
      <c r="Q20" s="6" t="s">
        <v>14</v>
      </c>
      <c r="R20" s="10" t="s">
        <v>21</v>
      </c>
      <c r="S20" s="10" t="s">
        <v>22</v>
      </c>
      <c r="U20" s="62" t="s">
        <v>659</v>
      </c>
    </row>
    <row r="21" spans="1:21" x14ac:dyDescent="0.2">
      <c r="A21" s="60" t="s">
        <v>88</v>
      </c>
      <c r="B21" s="61" t="s">
        <v>37</v>
      </c>
      <c r="C21" s="60">
        <v>25596.491999999998</v>
      </c>
      <c r="D21" s="24"/>
      <c r="E21" s="24">
        <f t="shared" ref="E21:E52" si="0">+(C21-C$7)/C$8</f>
        <v>-2620.3142160282359</v>
      </c>
      <c r="F21">
        <f t="shared" ref="F21:F52" si="1">ROUND(2*E21,0)/2</f>
        <v>-2620.5</v>
      </c>
      <c r="G21">
        <f t="shared" ref="G21:G52" si="2">+C21-(C$7+F21*C$8)</f>
        <v>0.58685820000391686</v>
      </c>
      <c r="J21">
        <f t="shared" ref="J21:J43" si="3">+G21</f>
        <v>0.58685820000391686</v>
      </c>
      <c r="O21">
        <f t="shared" ref="O21:O43" ca="1" si="4">+C$11+C$12*$F21</f>
        <v>-1.6168807340004549E-2</v>
      </c>
      <c r="P21">
        <f t="shared" ref="P21:P43" ca="1" si="5">+D$11+D$12*$F21</f>
        <v>0.97722765256917921</v>
      </c>
      <c r="Q21" s="2">
        <f t="shared" ref="Q21:Q52" si="6">+C21-15018.5</f>
        <v>10577.991999999998</v>
      </c>
      <c r="S21">
        <f>G21</f>
        <v>0.58685820000391686</v>
      </c>
      <c r="U21" s="16"/>
    </row>
    <row r="22" spans="1:21" x14ac:dyDescent="0.2">
      <c r="A22" s="60" t="s">
        <v>88</v>
      </c>
      <c r="B22" s="61" t="s">
        <v>37</v>
      </c>
      <c r="C22" s="60">
        <v>27040.300999999999</v>
      </c>
      <c r="D22" s="24"/>
      <c r="E22" s="24">
        <f t="shared" si="0"/>
        <v>-2163.242012746276</v>
      </c>
      <c r="F22">
        <f t="shared" si="1"/>
        <v>-2163</v>
      </c>
      <c r="G22">
        <f t="shared" si="2"/>
        <v>-0.76447479999842471</v>
      </c>
      <c r="J22">
        <f t="shared" si="3"/>
        <v>-0.76447479999842471</v>
      </c>
      <c r="O22">
        <f t="shared" ca="1" si="4"/>
        <v>-1.5760194356050704E-2</v>
      </c>
      <c r="P22">
        <f t="shared" ca="1" si="5"/>
        <v>0.9355482435313679</v>
      </c>
      <c r="Q22" s="2">
        <f t="shared" si="6"/>
        <v>12021.800999999999</v>
      </c>
      <c r="U22">
        <f>G22</f>
        <v>-0.76447479999842471</v>
      </c>
    </row>
    <row r="23" spans="1:21" x14ac:dyDescent="0.2">
      <c r="A23" s="60" t="s">
        <v>88</v>
      </c>
      <c r="B23" s="61" t="s">
        <v>37</v>
      </c>
      <c r="C23" s="60">
        <v>28398.536</v>
      </c>
      <c r="E23" s="24">
        <f t="shared" si="0"/>
        <v>-1733.2603018519183</v>
      </c>
      <c r="F23">
        <f t="shared" si="1"/>
        <v>-1733.5</v>
      </c>
      <c r="G23">
        <f t="shared" si="2"/>
        <v>0.75716340000508353</v>
      </c>
      <c r="J23">
        <f t="shared" si="3"/>
        <v>0.75716340000508353</v>
      </c>
      <c r="O23">
        <f t="shared" ca="1" si="4"/>
        <v>-1.5376589379857973E-2</v>
      </c>
      <c r="P23">
        <f t="shared" ca="1" si="5"/>
        <v>0.89641970542920402</v>
      </c>
      <c r="Q23" s="2">
        <f t="shared" si="6"/>
        <v>13380.036</v>
      </c>
      <c r="S23">
        <f>G23</f>
        <v>0.75716340000508353</v>
      </c>
      <c r="U23" s="16"/>
    </row>
    <row r="24" spans="1:21" x14ac:dyDescent="0.2">
      <c r="A24" s="60" t="s">
        <v>88</v>
      </c>
      <c r="B24" s="61" t="s">
        <v>20</v>
      </c>
      <c r="C24" s="60">
        <v>29169.436000000002</v>
      </c>
      <c r="E24" s="24">
        <f t="shared" si="0"/>
        <v>-1489.2135051426144</v>
      </c>
      <c r="F24">
        <f t="shared" si="1"/>
        <v>-1489</v>
      </c>
      <c r="G24">
        <f t="shared" si="2"/>
        <v>-0.6744243999964965</v>
      </c>
      <c r="J24">
        <f t="shared" si="3"/>
        <v>-0.6744243999964965</v>
      </c>
      <c r="O24">
        <f t="shared" ca="1" si="4"/>
        <v>-1.5158215883515427E-2</v>
      </c>
      <c r="P24">
        <f t="shared" ca="1" si="5"/>
        <v>0.87414513600899668</v>
      </c>
      <c r="Q24" s="2">
        <f t="shared" si="6"/>
        <v>14150.936000000002</v>
      </c>
      <c r="U24">
        <f>G24</f>
        <v>-0.6744243999964965</v>
      </c>
    </row>
    <row r="25" spans="1:21" x14ac:dyDescent="0.2">
      <c r="A25" s="60" t="s">
        <v>101</v>
      </c>
      <c r="B25" s="61" t="s">
        <v>20</v>
      </c>
      <c r="C25" s="60">
        <v>29495.473000000002</v>
      </c>
      <c r="E25" s="24">
        <f t="shared" si="0"/>
        <v>-1385.9987101514209</v>
      </c>
      <c r="F25">
        <f t="shared" si="1"/>
        <v>-1386</v>
      </c>
      <c r="G25">
        <f t="shared" si="2"/>
        <v>4.0744000034464989E-3</v>
      </c>
      <c r="J25">
        <f t="shared" si="3"/>
        <v>4.0744000034464989E-3</v>
      </c>
      <c r="O25">
        <f t="shared" ca="1" si="4"/>
        <v>-1.5066222140679916E-2</v>
      </c>
      <c r="P25">
        <f t="shared" ca="1" si="5"/>
        <v>0.86476157506715057</v>
      </c>
      <c r="Q25" s="2">
        <f t="shared" si="6"/>
        <v>14476.973000000002</v>
      </c>
      <c r="R25">
        <f>G25</f>
        <v>4.0744000034464989E-3</v>
      </c>
      <c r="U25" s="16"/>
    </row>
    <row r="26" spans="1:21" x14ac:dyDescent="0.2">
      <c r="A26" s="60" t="s">
        <v>101</v>
      </c>
      <c r="B26" s="61" t="s">
        <v>20</v>
      </c>
      <c r="C26" s="60">
        <v>29514.387999999999</v>
      </c>
      <c r="E26" s="24">
        <f t="shared" si="0"/>
        <v>-1380.0107153923655</v>
      </c>
      <c r="F26">
        <f t="shared" si="1"/>
        <v>-1380</v>
      </c>
      <c r="G26">
        <f t="shared" si="2"/>
        <v>-3.3847999999125022E-2</v>
      </c>
      <c r="J26">
        <f t="shared" si="3"/>
        <v>-3.3847999999125022E-2</v>
      </c>
      <c r="O26">
        <f t="shared" ca="1" si="4"/>
        <v>-1.5060863281873966E-2</v>
      </c>
      <c r="P26">
        <f t="shared" ca="1" si="5"/>
        <v>0.86421495986665464</v>
      </c>
      <c r="Q26" s="2">
        <f t="shared" si="6"/>
        <v>14495.887999999999</v>
      </c>
      <c r="R26">
        <f>G26</f>
        <v>-3.3847999999125022E-2</v>
      </c>
      <c r="U26" s="16"/>
    </row>
    <row r="27" spans="1:21" x14ac:dyDescent="0.2">
      <c r="A27" s="60" t="s">
        <v>101</v>
      </c>
      <c r="B27" s="61" t="s">
        <v>20</v>
      </c>
      <c r="C27" s="60">
        <v>30253.466</v>
      </c>
      <c r="E27" s="24">
        <f t="shared" si="0"/>
        <v>-1146.0379323876714</v>
      </c>
      <c r="F27">
        <f t="shared" si="1"/>
        <v>-1146</v>
      </c>
      <c r="G27">
        <f t="shared" si="2"/>
        <v>-0.11982159999752184</v>
      </c>
      <c r="J27">
        <f t="shared" si="3"/>
        <v>-0.11982159999752184</v>
      </c>
      <c r="O27">
        <f t="shared" ca="1" si="4"/>
        <v>-1.4851867788441836E-2</v>
      </c>
      <c r="P27">
        <f t="shared" ca="1" si="5"/>
        <v>0.84289696704731509</v>
      </c>
      <c r="Q27" s="2">
        <f t="shared" si="6"/>
        <v>15234.966</v>
      </c>
      <c r="R27">
        <f>G27</f>
        <v>-0.11982159999752184</v>
      </c>
      <c r="U27" s="16"/>
    </row>
    <row r="28" spans="1:21" x14ac:dyDescent="0.2">
      <c r="A28" s="60" t="s">
        <v>88</v>
      </c>
      <c r="B28" s="61" t="s">
        <v>37</v>
      </c>
      <c r="C28" s="60">
        <v>30546.466</v>
      </c>
      <c r="E28" s="24">
        <f t="shared" si="0"/>
        <v>-1053.2817883536516</v>
      </c>
      <c r="F28">
        <f t="shared" si="1"/>
        <v>-1053.5</v>
      </c>
      <c r="G28">
        <f t="shared" si="2"/>
        <v>0.68929140000182088</v>
      </c>
      <c r="J28">
        <f t="shared" si="3"/>
        <v>0.68929140000182088</v>
      </c>
      <c r="O28">
        <f t="shared" ca="1" si="4"/>
        <v>-1.4769252048516741E-2</v>
      </c>
      <c r="P28">
        <f t="shared" ca="1" si="5"/>
        <v>0.83446998270633688</v>
      </c>
      <c r="Q28" s="2">
        <f t="shared" si="6"/>
        <v>15527.966</v>
      </c>
      <c r="S28">
        <f>G28</f>
        <v>0.68929140000182088</v>
      </c>
      <c r="U28" s="16"/>
    </row>
    <row r="29" spans="1:21" x14ac:dyDescent="0.2">
      <c r="A29" s="60" t="s">
        <v>88</v>
      </c>
      <c r="B29" s="61" t="s">
        <v>37</v>
      </c>
      <c r="C29" s="60">
        <v>30587.487000000001</v>
      </c>
      <c r="E29" s="24">
        <f t="shared" si="0"/>
        <v>-1040.2956116150181</v>
      </c>
      <c r="F29">
        <f t="shared" si="1"/>
        <v>-1040.5</v>
      </c>
      <c r="G29">
        <f t="shared" si="2"/>
        <v>0.64562620000288007</v>
      </c>
      <c r="J29">
        <f t="shared" si="3"/>
        <v>0.64562620000288007</v>
      </c>
      <c r="O29">
        <f t="shared" ca="1" si="4"/>
        <v>-1.4757641187770513E-2</v>
      </c>
      <c r="P29">
        <f t="shared" ca="1" si="5"/>
        <v>0.83328564977192909</v>
      </c>
      <c r="Q29" s="2">
        <f t="shared" si="6"/>
        <v>15568.987000000001</v>
      </c>
      <c r="S29">
        <f>G29</f>
        <v>0.64562620000288007</v>
      </c>
      <c r="U29" s="16"/>
    </row>
    <row r="30" spans="1:21" x14ac:dyDescent="0.2">
      <c r="A30" s="60" t="s">
        <v>88</v>
      </c>
      <c r="B30" s="61" t="s">
        <v>37</v>
      </c>
      <c r="C30" s="60">
        <v>30960.392</v>
      </c>
      <c r="E30" s="24">
        <f t="shared" si="0"/>
        <v>-922.24363246482687</v>
      </c>
      <c r="F30">
        <f t="shared" si="1"/>
        <v>-922</v>
      </c>
      <c r="G30">
        <f t="shared" si="2"/>
        <v>-0.76959119999810355</v>
      </c>
      <c r="J30">
        <f t="shared" si="3"/>
        <v>-0.76959119999810355</v>
      </c>
      <c r="O30">
        <f t="shared" ca="1" si="4"/>
        <v>-1.465180372635296E-2</v>
      </c>
      <c r="P30">
        <f t="shared" ca="1" si="5"/>
        <v>0.82248999956213531</v>
      </c>
      <c r="Q30" s="2">
        <f t="shared" si="6"/>
        <v>15941.892</v>
      </c>
      <c r="U30">
        <f>G30</f>
        <v>-0.76959119999810355</v>
      </c>
    </row>
    <row r="31" spans="1:21" x14ac:dyDescent="0.2">
      <c r="A31" s="60" t="s">
        <v>88</v>
      </c>
      <c r="B31" s="61" t="s">
        <v>37</v>
      </c>
      <c r="C31" s="60">
        <v>30963.46</v>
      </c>
      <c r="E31" s="24">
        <f t="shared" si="0"/>
        <v>-921.27238383036843</v>
      </c>
      <c r="F31">
        <f t="shared" si="1"/>
        <v>-921.5</v>
      </c>
      <c r="G31">
        <f t="shared" si="2"/>
        <v>0.71899860000121407</v>
      </c>
      <c r="J31">
        <f t="shared" si="3"/>
        <v>0.71899860000121407</v>
      </c>
      <c r="O31">
        <f t="shared" ca="1" si="4"/>
        <v>-1.4651357154785797E-2</v>
      </c>
      <c r="P31">
        <f t="shared" ca="1" si="5"/>
        <v>0.82244444829542729</v>
      </c>
      <c r="Q31" s="2">
        <f t="shared" si="6"/>
        <v>15944.96</v>
      </c>
      <c r="S31">
        <f>G31</f>
        <v>0.71899860000121407</v>
      </c>
      <c r="U31" s="16"/>
    </row>
    <row r="32" spans="1:21" x14ac:dyDescent="0.2">
      <c r="A32" s="60" t="s">
        <v>88</v>
      </c>
      <c r="B32" s="61" t="s">
        <v>37</v>
      </c>
      <c r="C32" s="60">
        <v>31001.396000000001</v>
      </c>
      <c r="E32" s="24">
        <f t="shared" si="0"/>
        <v>-909.26283748199057</v>
      </c>
      <c r="F32">
        <f t="shared" si="1"/>
        <v>-909.5</v>
      </c>
      <c r="G32">
        <f t="shared" si="2"/>
        <v>0.74915380000311416</v>
      </c>
      <c r="J32">
        <f t="shared" si="3"/>
        <v>0.74915380000311416</v>
      </c>
      <c r="O32">
        <f t="shared" ca="1" si="4"/>
        <v>-1.4640639437173893E-2</v>
      </c>
      <c r="P32">
        <f t="shared" ca="1" si="5"/>
        <v>0.82135121789443555</v>
      </c>
      <c r="Q32" s="2">
        <f t="shared" si="6"/>
        <v>15982.896000000001</v>
      </c>
      <c r="S32">
        <f>G32</f>
        <v>0.74915380000311416</v>
      </c>
      <c r="U32" s="16"/>
    </row>
    <row r="33" spans="1:21" x14ac:dyDescent="0.2">
      <c r="A33" s="60" t="s">
        <v>88</v>
      </c>
      <c r="B33" s="61" t="s">
        <v>37</v>
      </c>
      <c r="C33" s="60">
        <v>31020.361000000001</v>
      </c>
      <c r="E33" s="24">
        <f t="shared" si="0"/>
        <v>-903.25901402941315</v>
      </c>
      <c r="F33">
        <f t="shared" si="1"/>
        <v>-903.5</v>
      </c>
      <c r="G33">
        <f t="shared" si="2"/>
        <v>0.76123140000345302</v>
      </c>
      <c r="J33">
        <f t="shared" si="3"/>
        <v>0.76123140000345302</v>
      </c>
      <c r="O33">
        <f t="shared" ca="1" si="4"/>
        <v>-1.4635280578367941E-2</v>
      </c>
      <c r="P33">
        <f t="shared" ca="1" si="5"/>
        <v>0.82080460269393962</v>
      </c>
      <c r="Q33" s="2">
        <f t="shared" si="6"/>
        <v>16001.861000000001</v>
      </c>
      <c r="S33">
        <f>G33</f>
        <v>0.76123140000345302</v>
      </c>
      <c r="U33" s="16"/>
    </row>
    <row r="34" spans="1:21" x14ac:dyDescent="0.2">
      <c r="A34" s="60" t="s">
        <v>101</v>
      </c>
      <c r="B34" s="61" t="s">
        <v>20</v>
      </c>
      <c r="C34" s="60">
        <v>31324.429</v>
      </c>
      <c r="E34" s="24">
        <f t="shared" si="0"/>
        <v>-806.99903039754872</v>
      </c>
      <c r="F34">
        <f t="shared" si="1"/>
        <v>-807</v>
      </c>
      <c r="G34">
        <f t="shared" si="2"/>
        <v>3.0628000022261404E-3</v>
      </c>
      <c r="J34">
        <f t="shared" si="3"/>
        <v>3.0628000022261404E-3</v>
      </c>
      <c r="O34">
        <f t="shared" ca="1" si="4"/>
        <v>-1.4549092265905545E-2</v>
      </c>
      <c r="P34">
        <f t="shared" ca="1" si="5"/>
        <v>0.81201320821929746</v>
      </c>
      <c r="Q34" s="2">
        <f t="shared" si="6"/>
        <v>16305.929</v>
      </c>
      <c r="R34">
        <f>G34</f>
        <v>3.0628000022261404E-3</v>
      </c>
      <c r="U34" s="16"/>
    </row>
    <row r="35" spans="1:21" x14ac:dyDescent="0.2">
      <c r="A35" s="60" t="s">
        <v>101</v>
      </c>
      <c r="B35" s="61" t="s">
        <v>20</v>
      </c>
      <c r="C35" s="60">
        <v>31441.294000000002</v>
      </c>
      <c r="E35" s="24">
        <f t="shared" si="0"/>
        <v>-770.00262503053216</v>
      </c>
      <c r="F35">
        <f t="shared" si="1"/>
        <v>-770</v>
      </c>
      <c r="G35">
        <f t="shared" si="2"/>
        <v>-8.2919999949808698E-3</v>
      </c>
      <c r="J35">
        <f t="shared" si="3"/>
        <v>-8.2919999949808698E-3</v>
      </c>
      <c r="O35">
        <f t="shared" ca="1" si="4"/>
        <v>-1.4516045969935509E-2</v>
      </c>
      <c r="P35">
        <f t="shared" ca="1" si="5"/>
        <v>0.80864241448290619</v>
      </c>
      <c r="Q35" s="2">
        <f t="shared" si="6"/>
        <v>16422.794000000002</v>
      </c>
      <c r="R35">
        <f>G35</f>
        <v>-8.2919999949808698E-3</v>
      </c>
      <c r="U35" s="16"/>
    </row>
    <row r="36" spans="1:21" x14ac:dyDescent="0.2">
      <c r="A36" s="60" t="s">
        <v>101</v>
      </c>
      <c r="B36" s="61" t="s">
        <v>20</v>
      </c>
      <c r="C36" s="60">
        <v>32439.51</v>
      </c>
      <c r="E36" s="24">
        <f t="shared" si="0"/>
        <v>-453.99352239209259</v>
      </c>
      <c r="F36">
        <f t="shared" si="1"/>
        <v>-454</v>
      </c>
      <c r="G36">
        <f t="shared" si="2"/>
        <v>2.0461600000999169E-2</v>
      </c>
      <c r="J36">
        <f t="shared" si="3"/>
        <v>2.0461600000999169E-2</v>
      </c>
      <c r="O36">
        <f t="shared" ca="1" si="4"/>
        <v>-1.4233812739488701E-2</v>
      </c>
      <c r="P36">
        <f t="shared" ca="1" si="5"/>
        <v>0.7798540139234561</v>
      </c>
      <c r="Q36" s="2">
        <f t="shared" si="6"/>
        <v>17421.009999999998</v>
      </c>
      <c r="R36">
        <f>G36</f>
        <v>2.0461600000999169E-2</v>
      </c>
      <c r="U36" s="16"/>
    </row>
    <row r="37" spans="1:21" x14ac:dyDescent="0.2">
      <c r="A37" s="60" t="s">
        <v>139</v>
      </c>
      <c r="B37" s="61" t="s">
        <v>37</v>
      </c>
      <c r="C37" s="60">
        <v>33209.375</v>
      </c>
      <c r="E37" s="24">
        <f t="shared" si="0"/>
        <v>-210.27437963867692</v>
      </c>
      <c r="F37">
        <f t="shared" si="1"/>
        <v>-210.5</v>
      </c>
      <c r="G37">
        <f t="shared" si="2"/>
        <v>0.71269420000317041</v>
      </c>
      <c r="J37">
        <f t="shared" si="3"/>
        <v>0.71269420000317041</v>
      </c>
      <c r="O37">
        <f t="shared" ca="1" si="4"/>
        <v>-1.4016332386280481E-2</v>
      </c>
      <c r="P37">
        <f t="shared" ca="1" si="5"/>
        <v>0.7576705470366647</v>
      </c>
      <c r="Q37" s="2">
        <f t="shared" si="6"/>
        <v>18190.875</v>
      </c>
      <c r="S37">
        <f>G37</f>
        <v>0.71269420000317041</v>
      </c>
      <c r="U37" s="16"/>
    </row>
    <row r="38" spans="1:21" x14ac:dyDescent="0.2">
      <c r="A38" s="60" t="s">
        <v>139</v>
      </c>
      <c r="B38" s="61" t="s">
        <v>37</v>
      </c>
      <c r="C38" s="60">
        <v>33468.375</v>
      </c>
      <c r="E38" s="24">
        <f t="shared" si="0"/>
        <v>-128.28174719904851</v>
      </c>
      <c r="F38">
        <f t="shared" si="1"/>
        <v>-128.5</v>
      </c>
      <c r="G38">
        <f t="shared" si="2"/>
        <v>0.68942140000581276</v>
      </c>
      <c r="J38">
        <f t="shared" si="3"/>
        <v>0.68942140000581276</v>
      </c>
      <c r="O38">
        <f t="shared" ca="1" si="4"/>
        <v>-1.3943094649265802E-2</v>
      </c>
      <c r="P38">
        <f t="shared" ca="1" si="5"/>
        <v>0.75020013929655427</v>
      </c>
      <c r="Q38" s="2">
        <f t="shared" si="6"/>
        <v>18449.875</v>
      </c>
      <c r="S38">
        <f>G38</f>
        <v>0.68942140000581276</v>
      </c>
      <c r="U38" s="16"/>
    </row>
    <row r="39" spans="1:21" x14ac:dyDescent="0.2">
      <c r="A39" s="60" t="s">
        <v>139</v>
      </c>
      <c r="B39" s="61" t="s">
        <v>20</v>
      </c>
      <c r="C39" s="60">
        <v>33475.58</v>
      </c>
      <c r="E39" s="24">
        <f t="shared" si="0"/>
        <v>-126.00083246264826</v>
      </c>
      <c r="F39">
        <f t="shared" si="1"/>
        <v>-126</v>
      </c>
      <c r="G39">
        <f t="shared" si="2"/>
        <v>-2.6295999923604541E-3</v>
      </c>
      <c r="J39">
        <f t="shared" si="3"/>
        <v>-2.6295999923604541E-3</v>
      </c>
      <c r="O39">
        <f t="shared" ca="1" si="4"/>
        <v>-1.394086179142999E-2</v>
      </c>
      <c r="P39">
        <f t="shared" ca="1" si="5"/>
        <v>0.74997238296301438</v>
      </c>
      <c r="Q39" s="2">
        <f t="shared" si="6"/>
        <v>18457.080000000002</v>
      </c>
      <c r="R39">
        <f>G39</f>
        <v>-2.6295999923604541E-3</v>
      </c>
      <c r="U39" s="16"/>
    </row>
    <row r="40" spans="1:21" x14ac:dyDescent="0.2">
      <c r="A40" s="60" t="s">
        <v>88</v>
      </c>
      <c r="B40" s="61" t="s">
        <v>37</v>
      </c>
      <c r="C40" s="60">
        <v>33569.434999999998</v>
      </c>
      <c r="E40" s="24">
        <f t="shared" si="0"/>
        <v>-96.288791854073011</v>
      </c>
      <c r="F40">
        <f t="shared" si="1"/>
        <v>-96.5</v>
      </c>
      <c r="G40">
        <f t="shared" si="2"/>
        <v>0.66716859999723965</v>
      </c>
      <c r="J40">
        <f t="shared" si="3"/>
        <v>0.66716859999723965</v>
      </c>
      <c r="O40">
        <f t="shared" ca="1" si="4"/>
        <v>-1.3914514068967392E-2</v>
      </c>
      <c r="P40">
        <f t="shared" ca="1" si="5"/>
        <v>0.74728485822724289</v>
      </c>
      <c r="Q40" s="2">
        <f t="shared" si="6"/>
        <v>18550.934999999998</v>
      </c>
      <c r="S40">
        <f>G40</f>
        <v>0.66716859999723965</v>
      </c>
      <c r="U40" s="16"/>
    </row>
    <row r="41" spans="1:21" x14ac:dyDescent="0.2">
      <c r="A41" s="60" t="s">
        <v>139</v>
      </c>
      <c r="B41" s="61" t="s">
        <v>37</v>
      </c>
      <c r="C41" s="60">
        <v>33569.472999999998</v>
      </c>
      <c r="E41" s="24">
        <f t="shared" si="0"/>
        <v>-96.27676204699678</v>
      </c>
      <c r="F41">
        <f t="shared" si="1"/>
        <v>-96.5</v>
      </c>
      <c r="G41">
        <f t="shared" si="2"/>
        <v>0.70516859999770531</v>
      </c>
      <c r="J41">
        <f t="shared" si="3"/>
        <v>0.70516859999770531</v>
      </c>
      <c r="O41">
        <f t="shared" ca="1" si="4"/>
        <v>-1.3914514068967392E-2</v>
      </c>
      <c r="P41">
        <f t="shared" ca="1" si="5"/>
        <v>0.74728485822724289</v>
      </c>
      <c r="Q41" s="2">
        <f t="shared" si="6"/>
        <v>18550.972999999998</v>
      </c>
      <c r="S41">
        <f>G41</f>
        <v>0.70516859999770531</v>
      </c>
      <c r="U41" s="16"/>
    </row>
    <row r="42" spans="1:21" x14ac:dyDescent="0.2">
      <c r="A42" s="60" t="s">
        <v>139</v>
      </c>
      <c r="B42" s="61" t="s">
        <v>20</v>
      </c>
      <c r="C42" s="60">
        <v>33592.457000000002</v>
      </c>
      <c r="E42" s="24">
        <f t="shared" si="0"/>
        <v>-89.000628209186928</v>
      </c>
      <c r="F42">
        <f t="shared" si="1"/>
        <v>-89</v>
      </c>
      <c r="G42">
        <f t="shared" si="2"/>
        <v>-1.9843999980366789E-3</v>
      </c>
      <c r="J42">
        <f t="shared" si="3"/>
        <v>-1.9843999980366789E-3</v>
      </c>
      <c r="O42">
        <f t="shared" ca="1" si="4"/>
        <v>-1.3907815495459951E-2</v>
      </c>
      <c r="P42">
        <f t="shared" ca="1" si="5"/>
        <v>0.74660158922662301</v>
      </c>
      <c r="Q42" s="2">
        <f t="shared" si="6"/>
        <v>18573.957000000002</v>
      </c>
      <c r="R42">
        <f>G42</f>
        <v>-1.9843999980366789E-3</v>
      </c>
      <c r="U42" s="16"/>
    </row>
    <row r="43" spans="1:21" x14ac:dyDescent="0.2">
      <c r="A43" s="60" t="s">
        <v>88</v>
      </c>
      <c r="B43" s="61" t="s">
        <v>37</v>
      </c>
      <c r="C43" s="60">
        <v>33828.502</v>
      </c>
      <c r="E43" s="24">
        <f t="shared" si="0"/>
        <v>-14.274948965125372</v>
      </c>
      <c r="F43">
        <f t="shared" si="1"/>
        <v>-14.5</v>
      </c>
      <c r="G43">
        <f t="shared" si="2"/>
        <v>0.71089580000261776</v>
      </c>
      <c r="J43">
        <f t="shared" si="3"/>
        <v>0.71089580000261776</v>
      </c>
      <c r="O43">
        <f t="shared" ca="1" si="4"/>
        <v>-1.3841276331952713E-2</v>
      </c>
      <c r="P43">
        <f t="shared" ca="1" si="5"/>
        <v>0.73981445048713246</v>
      </c>
      <c r="Q43" s="2">
        <f t="shared" si="6"/>
        <v>18810.002</v>
      </c>
      <c r="S43">
        <f>G43</f>
        <v>0.71089580000261776</v>
      </c>
      <c r="U43" s="16"/>
    </row>
    <row r="44" spans="1:21" x14ac:dyDescent="0.2">
      <c r="A44" s="13" t="s">
        <v>12</v>
      </c>
      <c r="B44" s="13"/>
      <c r="C44" s="14">
        <v>33873.593999999997</v>
      </c>
      <c r="D44" s="14" t="s">
        <v>33</v>
      </c>
      <c r="E44">
        <f t="shared" si="0"/>
        <v>0</v>
      </c>
      <c r="F44">
        <f t="shared" si="1"/>
        <v>0</v>
      </c>
      <c r="G44">
        <f t="shared" si="2"/>
        <v>0</v>
      </c>
      <c r="H44">
        <f>+G44</f>
        <v>0</v>
      </c>
      <c r="O44">
        <f t="shared" ref="O44:O75" ca="1" si="7">+C$11+C$12*$F44</f>
        <v>-1.3828325756504996E-2</v>
      </c>
      <c r="Q44" s="2">
        <f t="shared" si="6"/>
        <v>18855.093999999997</v>
      </c>
      <c r="R44">
        <f>G44</f>
        <v>0</v>
      </c>
    </row>
    <row r="45" spans="1:21" x14ac:dyDescent="0.2">
      <c r="A45" s="60" t="s">
        <v>139</v>
      </c>
      <c r="B45" s="61" t="s">
        <v>20</v>
      </c>
      <c r="C45" s="60">
        <v>33873.608</v>
      </c>
      <c r="E45" s="24">
        <f t="shared" si="0"/>
        <v>4.4320341868287838E-3</v>
      </c>
      <c r="F45">
        <f t="shared" si="1"/>
        <v>0</v>
      </c>
      <c r="G45">
        <f t="shared" si="2"/>
        <v>1.4000000002852175E-2</v>
      </c>
      <c r="J45">
        <f t="shared" ref="J45:J62" si="8">+G45</f>
        <v>1.4000000002852175E-2</v>
      </c>
      <c r="O45">
        <f t="shared" ca="1" si="7"/>
        <v>-1.3828325756504996E-2</v>
      </c>
      <c r="P45">
        <f t="shared" ref="P45:P76" ca="1" si="9">+D$11+D$12*$F45</f>
        <v>0.73849346375260072</v>
      </c>
      <c r="Q45" s="2">
        <f t="shared" si="6"/>
        <v>18855.108</v>
      </c>
      <c r="R45">
        <f>G45</f>
        <v>1.4000000002852175E-2</v>
      </c>
      <c r="U45" s="16"/>
    </row>
    <row r="46" spans="1:21" x14ac:dyDescent="0.2">
      <c r="A46" s="60" t="s">
        <v>88</v>
      </c>
      <c r="B46" s="61" t="s">
        <v>37</v>
      </c>
      <c r="C46" s="60">
        <v>33929.512000000002</v>
      </c>
      <c r="E46" s="24">
        <f t="shared" si="0"/>
        <v>17.702177686330351</v>
      </c>
      <c r="F46">
        <f t="shared" si="1"/>
        <v>17.5</v>
      </c>
      <c r="G46">
        <f t="shared" si="2"/>
        <v>0.63864300000568619</v>
      </c>
      <c r="J46">
        <f t="shared" si="8"/>
        <v>0.63864300000568619</v>
      </c>
      <c r="O46">
        <f t="shared" ca="1" si="7"/>
        <v>-1.3812695751654303E-2</v>
      </c>
      <c r="P46">
        <f t="shared" ca="1" si="9"/>
        <v>0.73689916941782108</v>
      </c>
      <c r="Q46" s="2">
        <f t="shared" si="6"/>
        <v>18911.012000000002</v>
      </c>
      <c r="S46">
        <f>G46</f>
        <v>0.63864300000568619</v>
      </c>
      <c r="U46" s="16"/>
    </row>
    <row r="47" spans="1:21" x14ac:dyDescent="0.2">
      <c r="A47" s="60" t="s">
        <v>139</v>
      </c>
      <c r="B47" s="61" t="s">
        <v>20</v>
      </c>
      <c r="C47" s="60">
        <v>34363.21</v>
      </c>
      <c r="E47" s="24">
        <f t="shared" si="0"/>
        <v>154.99963214116312</v>
      </c>
      <c r="F47">
        <f t="shared" si="1"/>
        <v>155</v>
      </c>
      <c r="G47">
        <f t="shared" si="2"/>
        <v>-1.1620000004768372E-3</v>
      </c>
      <c r="J47">
        <f t="shared" si="8"/>
        <v>-1.1620000004768372E-3</v>
      </c>
      <c r="O47">
        <f t="shared" ca="1" si="7"/>
        <v>-1.3689888570684568E-2</v>
      </c>
      <c r="P47">
        <f t="shared" ca="1" si="9"/>
        <v>0.72437257107312369</v>
      </c>
      <c r="Q47" s="2">
        <f t="shared" si="6"/>
        <v>19344.71</v>
      </c>
      <c r="R47">
        <f>G47</f>
        <v>-1.1620000004768372E-3</v>
      </c>
      <c r="U47" s="16"/>
    </row>
    <row r="48" spans="1:21" x14ac:dyDescent="0.2">
      <c r="A48" s="60" t="s">
        <v>139</v>
      </c>
      <c r="B48" s="61" t="s">
        <v>20</v>
      </c>
      <c r="C48" s="60">
        <v>34366.357000000004</v>
      </c>
      <c r="E48" s="24">
        <f t="shared" si="0"/>
        <v>155.99589011138659</v>
      </c>
      <c r="F48">
        <f t="shared" si="1"/>
        <v>156</v>
      </c>
      <c r="G48">
        <f t="shared" si="2"/>
        <v>-1.2982399995962624E-2</v>
      </c>
      <c r="J48">
        <f t="shared" si="8"/>
        <v>-1.2982399995962624E-2</v>
      </c>
      <c r="O48">
        <f t="shared" ca="1" si="7"/>
        <v>-1.3688995427550244E-2</v>
      </c>
      <c r="P48">
        <f t="shared" ca="1" si="9"/>
        <v>0.72428146853970765</v>
      </c>
      <c r="Q48" s="2">
        <f t="shared" si="6"/>
        <v>19347.857000000004</v>
      </c>
      <c r="R48">
        <f>G48</f>
        <v>-1.2982399995962624E-2</v>
      </c>
      <c r="U48" s="16"/>
    </row>
    <row r="49" spans="1:21" x14ac:dyDescent="0.2">
      <c r="A49" s="60" t="s">
        <v>139</v>
      </c>
      <c r="B49" s="61" t="s">
        <v>37</v>
      </c>
      <c r="C49" s="60">
        <v>34381.252</v>
      </c>
      <c r="E49" s="24">
        <f t="shared" si="0"/>
        <v>160.71125791134028</v>
      </c>
      <c r="F49">
        <f t="shared" si="1"/>
        <v>160.5</v>
      </c>
      <c r="G49">
        <f t="shared" si="2"/>
        <v>0.66732580000098096</v>
      </c>
      <c r="J49">
        <f t="shared" si="8"/>
        <v>0.66732580000098096</v>
      </c>
      <c r="O49">
        <f t="shared" ca="1" si="7"/>
        <v>-1.3684976283445779E-2</v>
      </c>
      <c r="P49">
        <f t="shared" ca="1" si="9"/>
        <v>0.72387150713933579</v>
      </c>
      <c r="Q49" s="2">
        <f t="shared" si="6"/>
        <v>19362.752</v>
      </c>
      <c r="S49">
        <f t="shared" ref="S49:S56" si="10">G49</f>
        <v>0.66732580000098096</v>
      </c>
      <c r="U49" s="16"/>
    </row>
    <row r="50" spans="1:21" x14ac:dyDescent="0.2">
      <c r="A50" s="60" t="s">
        <v>88</v>
      </c>
      <c r="B50" s="61" t="s">
        <v>37</v>
      </c>
      <c r="C50" s="60">
        <v>34485.493000000002</v>
      </c>
      <c r="E50" s="24">
        <f t="shared" si="0"/>
        <v>193.71123473813353</v>
      </c>
      <c r="F50">
        <f t="shared" si="1"/>
        <v>193.5</v>
      </c>
      <c r="G50">
        <f t="shared" si="2"/>
        <v>0.66725260000384878</v>
      </c>
      <c r="J50">
        <f t="shared" si="8"/>
        <v>0.66725260000384878</v>
      </c>
      <c r="O50">
        <f t="shared" ca="1" si="7"/>
        <v>-1.3655502560013043E-2</v>
      </c>
      <c r="P50">
        <f t="shared" ca="1" si="9"/>
        <v>0.72086512353660837</v>
      </c>
      <c r="Q50" s="2">
        <f t="shared" si="6"/>
        <v>19466.993000000002</v>
      </c>
      <c r="S50">
        <f t="shared" si="10"/>
        <v>0.66725260000384878</v>
      </c>
      <c r="U50" s="16"/>
    </row>
    <row r="51" spans="1:21" x14ac:dyDescent="0.2">
      <c r="A51" s="60" t="s">
        <v>139</v>
      </c>
      <c r="B51" s="61" t="s">
        <v>37</v>
      </c>
      <c r="C51" s="60">
        <v>34605.495000000003</v>
      </c>
      <c r="E51" s="24">
        <f t="shared" si="0"/>
        <v>231.70073233666758</v>
      </c>
      <c r="F51">
        <f t="shared" si="1"/>
        <v>231.5</v>
      </c>
      <c r="G51">
        <f t="shared" si="2"/>
        <v>0.63407740000548074</v>
      </c>
      <c r="J51">
        <f t="shared" si="8"/>
        <v>0.63407740000548074</v>
      </c>
      <c r="O51">
        <f t="shared" ca="1" si="7"/>
        <v>-1.362156312090868E-2</v>
      </c>
      <c r="P51">
        <f t="shared" ca="1" si="9"/>
        <v>0.71740322726680106</v>
      </c>
      <c r="Q51" s="2">
        <f t="shared" si="6"/>
        <v>19586.995000000003</v>
      </c>
      <c r="S51">
        <f t="shared" si="10"/>
        <v>0.63407740000548074</v>
      </c>
      <c r="U51" s="16"/>
    </row>
    <row r="52" spans="1:21" x14ac:dyDescent="0.2">
      <c r="A52" s="60" t="s">
        <v>139</v>
      </c>
      <c r="B52" s="61" t="s">
        <v>37</v>
      </c>
      <c r="C52" s="60">
        <v>34624.495000000003</v>
      </c>
      <c r="E52" s="24">
        <f t="shared" si="0"/>
        <v>237.71563587470982</v>
      </c>
      <c r="F52">
        <f t="shared" si="1"/>
        <v>237.5</v>
      </c>
      <c r="G52">
        <f t="shared" si="2"/>
        <v>0.68115500000567408</v>
      </c>
      <c r="J52">
        <f t="shared" si="8"/>
        <v>0.68115500000567408</v>
      </c>
      <c r="O52">
        <f t="shared" ca="1" si="7"/>
        <v>-1.3616204262102728E-2</v>
      </c>
      <c r="P52">
        <f t="shared" ca="1" si="9"/>
        <v>0.71685661206630524</v>
      </c>
      <c r="Q52" s="2">
        <f t="shared" si="6"/>
        <v>19605.995000000003</v>
      </c>
      <c r="S52">
        <f t="shared" si="10"/>
        <v>0.68115500000567408</v>
      </c>
      <c r="U52" s="16"/>
    </row>
    <row r="53" spans="1:21" x14ac:dyDescent="0.2">
      <c r="A53" s="60" t="s">
        <v>139</v>
      </c>
      <c r="B53" s="61" t="s">
        <v>37</v>
      </c>
      <c r="C53" s="60">
        <v>34719.25</v>
      </c>
      <c r="E53" s="24">
        <f t="shared" ref="E53:E84" si="11">+(C53-C$7)/C$8</f>
        <v>267.71259296666648</v>
      </c>
      <c r="F53">
        <f t="shared" ref="F53:F84" si="12">ROUND(2*E53,0)/2</f>
        <v>267.5</v>
      </c>
      <c r="G53">
        <f t="shared" ref="G53:G84" si="13">+C53-(C$7+F53*C$8)</f>
        <v>0.67154300000402145</v>
      </c>
      <c r="J53">
        <f t="shared" si="8"/>
        <v>0.67154300000402145</v>
      </c>
      <c r="O53">
        <f t="shared" ca="1" si="7"/>
        <v>-1.3589409968072967E-2</v>
      </c>
      <c r="P53">
        <f t="shared" ca="1" si="9"/>
        <v>0.71412353606382573</v>
      </c>
      <c r="Q53" s="2">
        <f t="shared" ref="Q53:Q84" si="14">+C53-15018.5</f>
        <v>19700.75</v>
      </c>
      <c r="S53">
        <f t="shared" si="10"/>
        <v>0.67154300000402145</v>
      </c>
      <c r="U53" s="16"/>
    </row>
    <row r="54" spans="1:21" x14ac:dyDescent="0.2">
      <c r="A54" s="60" t="s">
        <v>88</v>
      </c>
      <c r="B54" s="61" t="s">
        <v>37</v>
      </c>
      <c r="C54" s="60">
        <v>35224.582000000002</v>
      </c>
      <c r="E54" s="24">
        <f t="shared" si="11"/>
        <v>427.68750005540193</v>
      </c>
      <c r="F54">
        <f t="shared" si="12"/>
        <v>427.5</v>
      </c>
      <c r="G54">
        <f t="shared" si="13"/>
        <v>0.59227900000405498</v>
      </c>
      <c r="J54">
        <f t="shared" si="8"/>
        <v>0.59227900000405498</v>
      </c>
      <c r="O54">
        <f t="shared" ca="1" si="7"/>
        <v>-1.3446507066580914E-2</v>
      </c>
      <c r="P54">
        <f t="shared" ca="1" si="9"/>
        <v>0.69954713071726882</v>
      </c>
      <c r="Q54" s="2">
        <f t="shared" si="14"/>
        <v>20206.082000000002</v>
      </c>
      <c r="S54">
        <f t="shared" si="10"/>
        <v>0.59227900000405498</v>
      </c>
      <c r="U54" s="16"/>
    </row>
    <row r="55" spans="1:21" x14ac:dyDescent="0.2">
      <c r="A55" s="60" t="s">
        <v>88</v>
      </c>
      <c r="B55" s="61" t="s">
        <v>37</v>
      </c>
      <c r="C55" s="60">
        <v>36453.372000000003</v>
      </c>
      <c r="E55" s="24">
        <f t="shared" si="11"/>
        <v>816.69030629281917</v>
      </c>
      <c r="F55">
        <f t="shared" si="12"/>
        <v>816.5</v>
      </c>
      <c r="G55">
        <f t="shared" si="13"/>
        <v>0.60114340000291122</v>
      </c>
      <c r="J55">
        <f t="shared" si="8"/>
        <v>0.60114340000291122</v>
      </c>
      <c r="O55">
        <f t="shared" ca="1" si="7"/>
        <v>-1.3099074387328357E-2</v>
      </c>
      <c r="P55">
        <f t="shared" ca="1" si="9"/>
        <v>0.66410824521845213</v>
      </c>
      <c r="Q55" s="2">
        <f t="shared" si="14"/>
        <v>21434.872000000003</v>
      </c>
      <c r="S55">
        <f t="shared" si="10"/>
        <v>0.60114340000291122</v>
      </c>
      <c r="U55" s="16"/>
    </row>
    <row r="56" spans="1:21" x14ac:dyDescent="0.2">
      <c r="A56" s="60" t="s">
        <v>88</v>
      </c>
      <c r="B56" s="61" t="s">
        <v>37</v>
      </c>
      <c r="C56" s="60">
        <v>36813.478999999999</v>
      </c>
      <c r="E56" s="24">
        <f t="shared" si="11"/>
        <v>930.69077304933251</v>
      </c>
      <c r="F56">
        <f t="shared" si="12"/>
        <v>930.5</v>
      </c>
      <c r="G56">
        <f t="shared" si="13"/>
        <v>0.60261780000291765</v>
      </c>
      <c r="J56">
        <f t="shared" si="8"/>
        <v>0.60261780000291765</v>
      </c>
      <c r="O56">
        <f t="shared" ca="1" si="7"/>
        <v>-1.2997256070015268E-2</v>
      </c>
      <c r="P56">
        <f t="shared" ca="1" si="9"/>
        <v>0.65372255640903032</v>
      </c>
      <c r="Q56" s="2">
        <f t="shared" si="14"/>
        <v>21794.978999999999</v>
      </c>
      <c r="S56">
        <f t="shared" si="10"/>
        <v>0.60261780000291765</v>
      </c>
      <c r="U56" s="16"/>
    </row>
    <row r="57" spans="1:21" x14ac:dyDescent="0.2">
      <c r="A57" s="60" t="s">
        <v>101</v>
      </c>
      <c r="B57" s="61" t="s">
        <v>20</v>
      </c>
      <c r="C57" s="60">
        <v>36814.464999999997</v>
      </c>
      <c r="E57" s="24">
        <f t="shared" si="11"/>
        <v>931.002914885569</v>
      </c>
      <c r="F57">
        <f t="shared" si="12"/>
        <v>931</v>
      </c>
      <c r="G57">
        <f t="shared" si="13"/>
        <v>9.2076000000815839E-3</v>
      </c>
      <c r="J57">
        <f t="shared" si="8"/>
        <v>9.2076000000815839E-3</v>
      </c>
      <c r="O57">
        <f t="shared" ca="1" si="7"/>
        <v>-1.2996809498448105E-2</v>
      </c>
      <c r="P57">
        <f t="shared" ca="1" si="9"/>
        <v>0.6536770051423223</v>
      </c>
      <c r="Q57" s="2">
        <f t="shared" si="14"/>
        <v>21795.964999999997</v>
      </c>
      <c r="R57">
        <f>G57</f>
        <v>9.2076000000815839E-3</v>
      </c>
      <c r="U57" s="16"/>
    </row>
    <row r="58" spans="1:21" x14ac:dyDescent="0.2">
      <c r="A58" s="60" t="s">
        <v>88</v>
      </c>
      <c r="B58" s="61" t="s">
        <v>37</v>
      </c>
      <c r="C58" s="60">
        <v>36851.43</v>
      </c>
      <c r="E58" s="24">
        <f t="shared" si="11"/>
        <v>942.70506800576663</v>
      </c>
      <c r="F58">
        <f t="shared" si="12"/>
        <v>942.5</v>
      </c>
      <c r="G58">
        <f t="shared" si="13"/>
        <v>0.64777300000423566</v>
      </c>
      <c r="J58">
        <f t="shared" si="8"/>
        <v>0.64777300000423566</v>
      </c>
      <c r="O58">
        <f t="shared" ca="1" si="7"/>
        <v>-1.2986538352403364E-2</v>
      </c>
      <c r="P58">
        <f t="shared" ca="1" si="9"/>
        <v>0.65262932600803847</v>
      </c>
      <c r="Q58" s="2">
        <f t="shared" si="14"/>
        <v>21832.93</v>
      </c>
      <c r="S58">
        <f>G58</f>
        <v>0.64777300000423566</v>
      </c>
      <c r="U58" s="16"/>
    </row>
    <row r="59" spans="1:21" x14ac:dyDescent="0.2">
      <c r="A59" s="60" t="s">
        <v>101</v>
      </c>
      <c r="B59" s="61" t="s">
        <v>20</v>
      </c>
      <c r="C59" s="60">
        <v>37231.451999999997</v>
      </c>
      <c r="E59" s="24">
        <f t="shared" si="11"/>
        <v>1063.0101033917597</v>
      </c>
      <c r="F59">
        <f t="shared" si="12"/>
        <v>1063</v>
      </c>
      <c r="G59">
        <f t="shared" si="13"/>
        <v>3.1914799998048693E-2</v>
      </c>
      <c r="J59">
        <f t="shared" si="8"/>
        <v>3.1914799998048693E-2</v>
      </c>
      <c r="O59">
        <f t="shared" ca="1" si="7"/>
        <v>-1.287891460471716E-2</v>
      </c>
      <c r="P59">
        <f t="shared" ca="1" si="9"/>
        <v>0.64165147073141282</v>
      </c>
      <c r="Q59" s="2">
        <f t="shared" si="14"/>
        <v>22212.951999999997</v>
      </c>
      <c r="R59">
        <f>G59</f>
        <v>3.1914799998048693E-2</v>
      </c>
      <c r="U59" s="16"/>
    </row>
    <row r="60" spans="1:21" x14ac:dyDescent="0.2">
      <c r="A60" s="60" t="s">
        <v>88</v>
      </c>
      <c r="B60" s="61" t="s">
        <v>37</v>
      </c>
      <c r="C60" s="60">
        <v>37663.245999999999</v>
      </c>
      <c r="E60" s="24">
        <f t="shared" si="11"/>
        <v>1199.7048011973081</v>
      </c>
      <c r="F60">
        <f t="shared" si="12"/>
        <v>1199.5</v>
      </c>
      <c r="G60">
        <f t="shared" si="13"/>
        <v>0.64693020000413526</v>
      </c>
      <c r="J60">
        <f t="shared" si="8"/>
        <v>0.64693020000413526</v>
      </c>
      <c r="O60">
        <f t="shared" ca="1" si="7"/>
        <v>-1.2757000566881751E-2</v>
      </c>
      <c r="P60">
        <f t="shared" ca="1" si="9"/>
        <v>0.62921597492013137</v>
      </c>
      <c r="Q60" s="2">
        <f t="shared" si="14"/>
        <v>22644.745999999999</v>
      </c>
      <c r="S60">
        <f>G60</f>
        <v>0.64693020000413526</v>
      </c>
      <c r="U60" s="16"/>
    </row>
    <row r="61" spans="1:21" x14ac:dyDescent="0.2">
      <c r="A61" s="60" t="s">
        <v>101</v>
      </c>
      <c r="B61" s="61" t="s">
        <v>20</v>
      </c>
      <c r="C61" s="60">
        <v>38043.254999999997</v>
      </c>
      <c r="E61" s="24">
        <f t="shared" si="11"/>
        <v>1320.0057211229862</v>
      </c>
      <c r="F61">
        <f t="shared" si="12"/>
        <v>1320</v>
      </c>
      <c r="G61">
        <f t="shared" si="13"/>
        <v>1.8071999998937827E-2</v>
      </c>
      <c r="J61">
        <f t="shared" si="8"/>
        <v>1.8071999998937827E-2</v>
      </c>
      <c r="O61">
        <f t="shared" ca="1" si="7"/>
        <v>-1.2649376819195549E-2</v>
      </c>
      <c r="P61">
        <f t="shared" ca="1" si="9"/>
        <v>0.61823811964350561</v>
      </c>
      <c r="Q61" s="2">
        <f t="shared" si="14"/>
        <v>23024.754999999997</v>
      </c>
      <c r="R61">
        <f>G61</f>
        <v>1.8071999998937827E-2</v>
      </c>
      <c r="U61" s="16"/>
    </row>
    <row r="62" spans="1:21" x14ac:dyDescent="0.2">
      <c r="A62" s="60" t="s">
        <v>101</v>
      </c>
      <c r="B62" s="61" t="s">
        <v>20</v>
      </c>
      <c r="C62" s="60">
        <v>38084.29</v>
      </c>
      <c r="E62" s="24">
        <f t="shared" si="11"/>
        <v>1332.9963298958064</v>
      </c>
      <c r="F62">
        <f t="shared" si="12"/>
        <v>1333</v>
      </c>
      <c r="G62">
        <f t="shared" si="13"/>
        <v>-1.1593199997150805E-2</v>
      </c>
      <c r="J62">
        <f t="shared" si="8"/>
        <v>-1.1593199997150805E-2</v>
      </c>
      <c r="O62">
        <f t="shared" ca="1" si="7"/>
        <v>-1.2637765958449319E-2</v>
      </c>
      <c r="P62">
        <f t="shared" ca="1" si="9"/>
        <v>0.61705378670909794</v>
      </c>
      <c r="Q62" s="2">
        <f t="shared" si="14"/>
        <v>23065.79</v>
      </c>
      <c r="R62">
        <f>G62</f>
        <v>-1.1593199997150805E-2</v>
      </c>
      <c r="U62" s="16"/>
    </row>
    <row r="63" spans="1:21" x14ac:dyDescent="0.2">
      <c r="A63" s="13" t="s">
        <v>32</v>
      </c>
      <c r="B63" s="13"/>
      <c r="C63" s="14">
        <v>38264.345200000003</v>
      </c>
      <c r="D63" s="14"/>
      <c r="E63">
        <f t="shared" si="11"/>
        <v>1389.9971014496443</v>
      </c>
      <c r="F63">
        <f t="shared" si="12"/>
        <v>1390</v>
      </c>
      <c r="G63">
        <f t="shared" si="13"/>
        <v>-9.1559999927994795E-3</v>
      </c>
      <c r="N63">
        <f>+G63</f>
        <v>-9.1559999927994795E-3</v>
      </c>
      <c r="O63">
        <f t="shared" ca="1" si="7"/>
        <v>-1.2586856799792774E-2</v>
      </c>
      <c r="P63">
        <f t="shared" ca="1" si="9"/>
        <v>0.61186094230438692</v>
      </c>
      <c r="Q63" s="2">
        <f t="shared" si="14"/>
        <v>23245.845200000003</v>
      </c>
      <c r="R63">
        <f>G63</f>
        <v>-9.1559999927994795E-3</v>
      </c>
    </row>
    <row r="64" spans="1:21" x14ac:dyDescent="0.2">
      <c r="A64" s="60" t="s">
        <v>101</v>
      </c>
      <c r="B64" s="61" t="s">
        <v>20</v>
      </c>
      <c r="C64" s="60">
        <v>38286.464999999997</v>
      </c>
      <c r="E64" s="24">
        <f t="shared" si="11"/>
        <v>1396.9996521486307</v>
      </c>
      <c r="F64">
        <f t="shared" si="12"/>
        <v>1397</v>
      </c>
      <c r="G64">
        <f t="shared" si="13"/>
        <v>-1.0987999994540587E-3</v>
      </c>
      <c r="J64">
        <f t="shared" ref="J64:J95" si="15">+G64</f>
        <v>-1.0987999994540587E-3</v>
      </c>
      <c r="O64">
        <f t="shared" ca="1" si="7"/>
        <v>-1.2580604797852498E-2</v>
      </c>
      <c r="P64">
        <f t="shared" ca="1" si="9"/>
        <v>0.61122322457047507</v>
      </c>
      <c r="Q64" s="2">
        <f t="shared" si="14"/>
        <v>23267.964999999997</v>
      </c>
      <c r="R64">
        <f>G64</f>
        <v>-1.0987999994540587E-3</v>
      </c>
      <c r="U64" s="16"/>
    </row>
    <row r="65" spans="1:21" x14ac:dyDescent="0.2">
      <c r="A65" s="60" t="s">
        <v>88</v>
      </c>
      <c r="B65" s="61" t="s">
        <v>37</v>
      </c>
      <c r="C65" s="60">
        <v>38323.415000000001</v>
      </c>
      <c r="E65" s="24">
        <f t="shared" si="11"/>
        <v>1408.6970566607722</v>
      </c>
      <c r="F65">
        <f t="shared" si="12"/>
        <v>1408.5</v>
      </c>
      <c r="G65">
        <f t="shared" si="13"/>
        <v>0.62246660000528209</v>
      </c>
      <c r="J65">
        <f t="shared" si="15"/>
        <v>0.62246660000528209</v>
      </c>
      <c r="O65">
        <f t="shared" ca="1" si="7"/>
        <v>-1.2570333651807757E-2</v>
      </c>
      <c r="P65">
        <f t="shared" ca="1" si="9"/>
        <v>0.61017554543619124</v>
      </c>
      <c r="Q65" s="2">
        <f t="shared" si="14"/>
        <v>23304.915000000001</v>
      </c>
      <c r="S65">
        <f>G65</f>
        <v>0.62246660000528209</v>
      </c>
      <c r="U65" s="16"/>
    </row>
    <row r="66" spans="1:21" x14ac:dyDescent="0.2">
      <c r="A66" s="60" t="s">
        <v>101</v>
      </c>
      <c r="B66" s="61" t="s">
        <v>20</v>
      </c>
      <c r="C66" s="60">
        <v>38384.402000000002</v>
      </c>
      <c r="E66" s="24">
        <f t="shared" si="11"/>
        <v>1428.0039472962769</v>
      </c>
      <c r="F66">
        <f t="shared" si="12"/>
        <v>1428</v>
      </c>
      <c r="G66">
        <f t="shared" si="13"/>
        <v>1.2468800006899983E-2</v>
      </c>
      <c r="J66">
        <f t="shared" si="15"/>
        <v>1.2468800006899983E-2</v>
      </c>
      <c r="O66">
        <f t="shared" ca="1" si="7"/>
        <v>-1.2552917360688412E-2</v>
      </c>
      <c r="P66">
        <f t="shared" ca="1" si="9"/>
        <v>0.60839904603457962</v>
      </c>
      <c r="Q66" s="2">
        <f t="shared" si="14"/>
        <v>23365.902000000002</v>
      </c>
      <c r="R66">
        <f>G66</f>
        <v>1.2468800006899983E-2</v>
      </c>
      <c r="U66" s="16"/>
    </row>
    <row r="67" spans="1:21" x14ac:dyDescent="0.2">
      <c r="A67" s="60" t="s">
        <v>101</v>
      </c>
      <c r="B67" s="61" t="s">
        <v>20</v>
      </c>
      <c r="C67" s="60">
        <v>38387.519999999997</v>
      </c>
      <c r="E67" s="24">
        <f t="shared" si="11"/>
        <v>1428.991024624255</v>
      </c>
      <c r="F67">
        <f t="shared" si="12"/>
        <v>1429</v>
      </c>
      <c r="G67">
        <f t="shared" si="13"/>
        <v>-2.835159999813186E-2</v>
      </c>
      <c r="J67">
        <f t="shared" si="15"/>
        <v>-2.835159999813186E-2</v>
      </c>
      <c r="O67">
        <f t="shared" ca="1" si="7"/>
        <v>-1.2552024217554086E-2</v>
      </c>
      <c r="P67">
        <f t="shared" ca="1" si="9"/>
        <v>0.60830794350116368</v>
      </c>
      <c r="Q67" s="2">
        <f t="shared" si="14"/>
        <v>23369.019999999997</v>
      </c>
      <c r="R67">
        <f>G67</f>
        <v>-2.835159999813186E-2</v>
      </c>
      <c r="U67" s="16"/>
    </row>
    <row r="68" spans="1:21" x14ac:dyDescent="0.2">
      <c r="A68" s="60" t="s">
        <v>88</v>
      </c>
      <c r="B68" s="61" t="s">
        <v>37</v>
      </c>
      <c r="C68" s="60">
        <v>38440.264000000003</v>
      </c>
      <c r="E68" s="24">
        <f t="shared" si="11"/>
        <v>1445.6883968458621</v>
      </c>
      <c r="F68">
        <f t="shared" si="12"/>
        <v>1445.5</v>
      </c>
      <c r="G68">
        <f t="shared" si="13"/>
        <v>0.59511180000117747</v>
      </c>
      <c r="J68">
        <f t="shared" si="15"/>
        <v>0.59511180000117747</v>
      </c>
      <c r="O68">
        <f t="shared" ca="1" si="7"/>
        <v>-1.2537287355837718E-2</v>
      </c>
      <c r="P68">
        <f t="shared" ca="1" si="9"/>
        <v>0.60680475169979997</v>
      </c>
      <c r="Q68" s="2">
        <f t="shared" si="14"/>
        <v>23421.764000000003</v>
      </c>
      <c r="S68">
        <f t="shared" ref="S68:S79" si="16">G68</f>
        <v>0.59511180000117747</v>
      </c>
      <c r="U68" s="16"/>
    </row>
    <row r="69" spans="1:21" x14ac:dyDescent="0.2">
      <c r="A69" s="60" t="s">
        <v>88</v>
      </c>
      <c r="B69" s="61" t="s">
        <v>37</v>
      </c>
      <c r="C69" s="60">
        <v>38680.436000000002</v>
      </c>
      <c r="E69" s="24">
        <f t="shared" si="11"/>
        <v>1521.7205764531607</v>
      </c>
      <c r="F69">
        <f t="shared" si="12"/>
        <v>1521.5</v>
      </c>
      <c r="G69">
        <f t="shared" si="13"/>
        <v>0.6967614000022877</v>
      </c>
      <c r="J69">
        <f t="shared" si="15"/>
        <v>0.6967614000022877</v>
      </c>
      <c r="O69">
        <f t="shared" ca="1" si="7"/>
        <v>-1.2469408477628993E-2</v>
      </c>
      <c r="P69">
        <f t="shared" ca="1" si="9"/>
        <v>0.59988095916018547</v>
      </c>
      <c r="Q69" s="2">
        <f t="shared" si="14"/>
        <v>23661.936000000002</v>
      </c>
      <c r="S69">
        <f t="shared" si="16"/>
        <v>0.6967614000022877</v>
      </c>
      <c r="U69" s="16"/>
    </row>
    <row r="70" spans="1:21" x14ac:dyDescent="0.2">
      <c r="A70" s="60" t="s">
        <v>88</v>
      </c>
      <c r="B70" s="61" t="s">
        <v>37</v>
      </c>
      <c r="C70" s="60">
        <v>39059.381000000001</v>
      </c>
      <c r="E70" s="24">
        <f t="shared" si="11"/>
        <v>1641.6846617807089</v>
      </c>
      <c r="F70">
        <f t="shared" si="12"/>
        <v>1641.5</v>
      </c>
      <c r="G70">
        <f t="shared" si="13"/>
        <v>0.58331340000586351</v>
      </c>
      <c r="J70">
        <f t="shared" si="15"/>
        <v>0.58331340000586351</v>
      </c>
      <c r="O70">
        <f t="shared" ca="1" si="7"/>
        <v>-1.2362231301509952E-2</v>
      </c>
      <c r="P70">
        <f t="shared" ca="1" si="9"/>
        <v>0.58894865515026773</v>
      </c>
      <c r="Q70" s="2">
        <f t="shared" si="14"/>
        <v>24040.881000000001</v>
      </c>
      <c r="S70">
        <f t="shared" si="16"/>
        <v>0.58331340000586351</v>
      </c>
      <c r="U70" s="16"/>
    </row>
    <row r="71" spans="1:21" x14ac:dyDescent="0.2">
      <c r="A71" s="60" t="s">
        <v>88</v>
      </c>
      <c r="B71" s="61" t="s">
        <v>37</v>
      </c>
      <c r="C71" s="60">
        <v>39242.542999999998</v>
      </c>
      <c r="E71" s="24">
        <f t="shared" si="11"/>
        <v>1699.6689650351759</v>
      </c>
      <c r="F71">
        <f t="shared" si="12"/>
        <v>1699.5</v>
      </c>
      <c r="G71">
        <f t="shared" si="13"/>
        <v>0.53373019999708049</v>
      </c>
      <c r="J71">
        <f t="shared" si="15"/>
        <v>0.53373019999708049</v>
      </c>
      <c r="O71">
        <f t="shared" ca="1" si="7"/>
        <v>-1.2310428999719082E-2</v>
      </c>
      <c r="P71">
        <f t="shared" ca="1" si="9"/>
        <v>0.58366470821214078</v>
      </c>
      <c r="Q71" s="2">
        <f t="shared" si="14"/>
        <v>24224.042999999998</v>
      </c>
      <c r="S71">
        <f t="shared" si="16"/>
        <v>0.53373019999708049</v>
      </c>
      <c r="U71" s="16"/>
    </row>
    <row r="72" spans="1:21" x14ac:dyDescent="0.2">
      <c r="A72" s="60" t="s">
        <v>88</v>
      </c>
      <c r="B72" s="61" t="s">
        <v>37</v>
      </c>
      <c r="C72" s="60">
        <v>39261.53</v>
      </c>
      <c r="E72" s="24">
        <f t="shared" si="11"/>
        <v>1705.679753112903</v>
      </c>
      <c r="F72">
        <f t="shared" si="12"/>
        <v>1705.5</v>
      </c>
      <c r="G72">
        <f t="shared" si="13"/>
        <v>0.56780779999826336</v>
      </c>
      <c r="J72">
        <f t="shared" si="15"/>
        <v>0.56780779999826336</v>
      </c>
      <c r="O72">
        <f t="shared" ca="1" si="7"/>
        <v>-1.230507014091313E-2</v>
      </c>
      <c r="P72">
        <f t="shared" ca="1" si="9"/>
        <v>0.58311809301164486</v>
      </c>
      <c r="Q72" s="2">
        <f t="shared" si="14"/>
        <v>24243.03</v>
      </c>
      <c r="S72">
        <f t="shared" si="16"/>
        <v>0.56780779999826336</v>
      </c>
      <c r="U72" s="16"/>
    </row>
    <row r="73" spans="1:21" x14ac:dyDescent="0.2">
      <c r="A73" s="60" t="s">
        <v>88</v>
      </c>
      <c r="B73" s="61" t="s">
        <v>37</v>
      </c>
      <c r="C73" s="60">
        <v>39359.470999999998</v>
      </c>
      <c r="E73" s="24">
        <f t="shared" si="11"/>
        <v>1736.6853145560285</v>
      </c>
      <c r="F73">
        <f t="shared" si="12"/>
        <v>1736.5</v>
      </c>
      <c r="G73">
        <f t="shared" si="13"/>
        <v>0.58537539999815635</v>
      </c>
      <c r="J73">
        <f t="shared" si="15"/>
        <v>0.58537539999815635</v>
      </c>
      <c r="O73">
        <f t="shared" ca="1" si="7"/>
        <v>-1.2277382703749045E-2</v>
      </c>
      <c r="P73">
        <f t="shared" ca="1" si="9"/>
        <v>0.58029391447574952</v>
      </c>
      <c r="Q73" s="2">
        <f t="shared" si="14"/>
        <v>24340.970999999998</v>
      </c>
      <c r="S73">
        <f t="shared" si="16"/>
        <v>0.58537539999815635</v>
      </c>
      <c r="U73" s="16"/>
    </row>
    <row r="74" spans="1:21" x14ac:dyDescent="0.2">
      <c r="A74" s="60" t="s">
        <v>88</v>
      </c>
      <c r="B74" s="61" t="s">
        <v>37</v>
      </c>
      <c r="C74" s="60">
        <v>39378.379000000001</v>
      </c>
      <c r="E74" s="24">
        <f t="shared" si="11"/>
        <v>1742.6710932979929</v>
      </c>
      <c r="F74">
        <f t="shared" si="12"/>
        <v>1742.5</v>
      </c>
      <c r="G74">
        <f t="shared" si="13"/>
        <v>0.5404530000014347</v>
      </c>
      <c r="J74">
        <f t="shared" si="15"/>
        <v>0.5404530000014347</v>
      </c>
      <c r="O74">
        <f t="shared" ca="1" si="7"/>
        <v>-1.2272023844943093E-2</v>
      </c>
      <c r="P74">
        <f t="shared" ca="1" si="9"/>
        <v>0.57974729927525359</v>
      </c>
      <c r="Q74" s="2">
        <f t="shared" si="14"/>
        <v>24359.879000000001</v>
      </c>
      <c r="S74">
        <f t="shared" si="16"/>
        <v>0.5404530000014347</v>
      </c>
      <c r="U74" s="16"/>
    </row>
    <row r="75" spans="1:21" x14ac:dyDescent="0.2">
      <c r="A75" s="60" t="s">
        <v>88</v>
      </c>
      <c r="B75" s="61" t="s">
        <v>37</v>
      </c>
      <c r="C75" s="60">
        <v>39419.421000000002</v>
      </c>
      <c r="E75" s="24">
        <f t="shared" si="11"/>
        <v>1755.6639180879054</v>
      </c>
      <c r="F75">
        <f t="shared" si="12"/>
        <v>1755.5</v>
      </c>
      <c r="G75">
        <f t="shared" si="13"/>
        <v>0.51778780000313418</v>
      </c>
      <c r="J75">
        <f t="shared" si="15"/>
        <v>0.51778780000313418</v>
      </c>
      <c r="O75">
        <f t="shared" ca="1" si="7"/>
        <v>-1.2260412984196863E-2</v>
      </c>
      <c r="P75">
        <f t="shared" ca="1" si="9"/>
        <v>0.57856296634084581</v>
      </c>
      <c r="Q75" s="2">
        <f t="shared" si="14"/>
        <v>24400.921000000002</v>
      </c>
      <c r="S75">
        <f t="shared" si="16"/>
        <v>0.51778780000313418</v>
      </c>
      <c r="U75" s="16"/>
    </row>
    <row r="76" spans="1:21" x14ac:dyDescent="0.2">
      <c r="A76" s="60" t="s">
        <v>88</v>
      </c>
      <c r="B76" s="61" t="s">
        <v>37</v>
      </c>
      <c r="C76" s="60">
        <v>39533.279000000002</v>
      </c>
      <c r="E76" s="24">
        <f t="shared" si="11"/>
        <v>1791.7083858265587</v>
      </c>
      <c r="F76">
        <f t="shared" si="12"/>
        <v>1791.5</v>
      </c>
      <c r="G76">
        <f t="shared" si="13"/>
        <v>0.65825340000446886</v>
      </c>
      <c r="J76">
        <f t="shared" si="15"/>
        <v>0.65825340000446886</v>
      </c>
      <c r="O76">
        <f t="shared" ref="O76:O107" ca="1" si="17">+C$11+C$12*$F76</f>
        <v>-1.222825983136115E-2</v>
      </c>
      <c r="P76">
        <f t="shared" ca="1" si="9"/>
        <v>0.57528327513787048</v>
      </c>
      <c r="Q76" s="2">
        <f t="shared" si="14"/>
        <v>24514.779000000002</v>
      </c>
      <c r="S76">
        <f t="shared" si="16"/>
        <v>0.65825340000446886</v>
      </c>
      <c r="U76" s="16"/>
    </row>
    <row r="77" spans="1:21" x14ac:dyDescent="0.2">
      <c r="A77" s="60" t="s">
        <v>88</v>
      </c>
      <c r="B77" s="61" t="s">
        <v>37</v>
      </c>
      <c r="C77" s="60">
        <v>39798.409</v>
      </c>
      <c r="E77" s="24">
        <f t="shared" si="11"/>
        <v>1875.6416160918809</v>
      </c>
      <c r="F77">
        <f t="shared" si="12"/>
        <v>1875.5</v>
      </c>
      <c r="G77">
        <f t="shared" si="13"/>
        <v>0.44733980000455631</v>
      </c>
      <c r="J77">
        <f t="shared" si="15"/>
        <v>0.44733980000455631</v>
      </c>
      <c r="O77">
        <f t="shared" ca="1" si="17"/>
        <v>-1.2153235808077822E-2</v>
      </c>
      <c r="P77">
        <f t="shared" ref="P77:P108" ca="1" si="18">+D$11+D$12*$F77</f>
        <v>0.56763066233092818</v>
      </c>
      <c r="Q77" s="2">
        <f t="shared" si="14"/>
        <v>24779.909</v>
      </c>
      <c r="S77">
        <f t="shared" si="16"/>
        <v>0.44733980000455631</v>
      </c>
      <c r="U77" s="16"/>
    </row>
    <row r="78" spans="1:21" x14ac:dyDescent="0.2">
      <c r="A78" s="60" t="s">
        <v>88</v>
      </c>
      <c r="B78" s="61" t="s">
        <v>37</v>
      </c>
      <c r="C78" s="60">
        <v>39940.635000000002</v>
      </c>
      <c r="E78" s="24">
        <f t="shared" si="11"/>
        <v>1920.6666513867026</v>
      </c>
      <c r="F78">
        <f t="shared" si="12"/>
        <v>1920.5</v>
      </c>
      <c r="G78">
        <f t="shared" si="13"/>
        <v>0.52642180000111694</v>
      </c>
      <c r="J78">
        <f t="shared" si="15"/>
        <v>0.52642180000111694</v>
      </c>
      <c r="O78">
        <f t="shared" ca="1" si="17"/>
        <v>-1.2113044367033182E-2</v>
      </c>
      <c r="P78">
        <f t="shared" ca="1" si="18"/>
        <v>0.56353104832720891</v>
      </c>
      <c r="Q78" s="2">
        <f t="shared" si="14"/>
        <v>24922.135000000002</v>
      </c>
      <c r="S78">
        <f t="shared" si="16"/>
        <v>0.52642180000111694</v>
      </c>
      <c r="U78" s="16"/>
    </row>
    <row r="79" spans="1:21" x14ac:dyDescent="0.2">
      <c r="A79" s="60" t="s">
        <v>88</v>
      </c>
      <c r="B79" s="61" t="s">
        <v>37</v>
      </c>
      <c r="C79" s="60">
        <v>40171.285000000003</v>
      </c>
      <c r="E79" s="24">
        <f t="shared" si="11"/>
        <v>1993.6844145998316</v>
      </c>
      <c r="F79">
        <f t="shared" si="12"/>
        <v>1993.5</v>
      </c>
      <c r="G79">
        <f t="shared" si="13"/>
        <v>0.58253260000492446</v>
      </c>
      <c r="J79">
        <f t="shared" si="15"/>
        <v>0.58253260000492446</v>
      </c>
      <c r="O79">
        <f t="shared" ca="1" si="17"/>
        <v>-1.2047844918227432E-2</v>
      </c>
      <c r="P79">
        <f t="shared" ca="1" si="18"/>
        <v>0.55688056338784231</v>
      </c>
      <c r="Q79" s="2">
        <f t="shared" si="14"/>
        <v>25152.785000000003</v>
      </c>
      <c r="S79">
        <f t="shared" si="16"/>
        <v>0.58253260000492446</v>
      </c>
      <c r="U79" s="16"/>
    </row>
    <row r="80" spans="1:21" x14ac:dyDescent="0.2">
      <c r="A80" s="60" t="s">
        <v>101</v>
      </c>
      <c r="B80" s="61" t="s">
        <v>20</v>
      </c>
      <c r="C80" s="60">
        <v>40475.46</v>
      </c>
      <c r="E80" s="24">
        <f t="shared" si="11"/>
        <v>2089.97827163583</v>
      </c>
      <c r="F80">
        <f t="shared" si="12"/>
        <v>2090</v>
      </c>
      <c r="G80">
        <f t="shared" si="13"/>
        <v>-6.863599999633152E-2</v>
      </c>
      <c r="J80">
        <f t="shared" si="15"/>
        <v>-6.863599999633152E-2</v>
      </c>
      <c r="O80">
        <f t="shared" ca="1" si="17"/>
        <v>-1.1961656605765036E-2</v>
      </c>
      <c r="P80">
        <f t="shared" ca="1" si="18"/>
        <v>0.54808916891320014</v>
      </c>
      <c r="Q80" s="2">
        <f t="shared" si="14"/>
        <v>25456.959999999999</v>
      </c>
      <c r="R80">
        <f>G80</f>
        <v>-6.863599999633152E-2</v>
      </c>
      <c r="U80" s="16"/>
    </row>
    <row r="81" spans="1:21" x14ac:dyDescent="0.2">
      <c r="A81" s="60" t="s">
        <v>88</v>
      </c>
      <c r="B81" s="61" t="s">
        <v>37</v>
      </c>
      <c r="C81" s="60">
        <v>40512.402000000002</v>
      </c>
      <c r="E81" s="24">
        <f t="shared" si="11"/>
        <v>2101.6731435570077</v>
      </c>
      <c r="F81">
        <f t="shared" si="12"/>
        <v>2101.5</v>
      </c>
      <c r="G81">
        <f t="shared" si="13"/>
        <v>0.54692940000677481</v>
      </c>
      <c r="J81">
        <f t="shared" si="15"/>
        <v>0.54692940000677481</v>
      </c>
      <c r="O81">
        <f t="shared" ca="1" si="17"/>
        <v>-1.1951385459720295E-2</v>
      </c>
      <c r="P81">
        <f t="shared" ca="1" si="18"/>
        <v>0.54704148977891642</v>
      </c>
      <c r="Q81" s="2">
        <f t="shared" si="14"/>
        <v>25493.902000000002</v>
      </c>
      <c r="S81">
        <f>G81</f>
        <v>0.54692940000677481</v>
      </c>
      <c r="U81" s="16"/>
    </row>
    <row r="82" spans="1:21" x14ac:dyDescent="0.2">
      <c r="A82" s="60" t="s">
        <v>88</v>
      </c>
      <c r="B82" s="61" t="s">
        <v>37</v>
      </c>
      <c r="C82" s="60">
        <v>40531.398000000001</v>
      </c>
      <c r="E82" s="24">
        <f t="shared" si="11"/>
        <v>2107.6867807995677</v>
      </c>
      <c r="F82">
        <f t="shared" si="12"/>
        <v>2107.5</v>
      </c>
      <c r="G82">
        <f t="shared" si="13"/>
        <v>0.59000700000615325</v>
      </c>
      <c r="J82">
        <f t="shared" si="15"/>
        <v>0.59000700000615325</v>
      </c>
      <c r="O82">
        <f t="shared" ca="1" si="17"/>
        <v>-1.1946026600914343E-2</v>
      </c>
      <c r="P82">
        <f t="shared" ca="1" si="18"/>
        <v>0.5464948745784205</v>
      </c>
      <c r="Q82" s="2">
        <f t="shared" si="14"/>
        <v>25512.898000000001</v>
      </c>
      <c r="S82">
        <f>G82</f>
        <v>0.59000700000615325</v>
      </c>
      <c r="U82" s="16"/>
    </row>
    <row r="83" spans="1:21" x14ac:dyDescent="0.2">
      <c r="A83" s="60" t="s">
        <v>101</v>
      </c>
      <c r="B83" s="61" t="s">
        <v>20</v>
      </c>
      <c r="C83" s="60">
        <v>40731.453999999998</v>
      </c>
      <c r="E83" s="24">
        <f t="shared" si="11"/>
        <v>2171.0192830209658</v>
      </c>
      <c r="F83">
        <f t="shared" si="12"/>
        <v>2171</v>
      </c>
      <c r="G83">
        <f t="shared" si="13"/>
        <v>6.0911599997780286E-2</v>
      </c>
      <c r="J83">
        <f t="shared" si="15"/>
        <v>6.0911599997780286E-2</v>
      </c>
      <c r="O83">
        <f t="shared" ca="1" si="17"/>
        <v>-1.1889312011884683E-2</v>
      </c>
      <c r="P83">
        <f t="shared" ca="1" si="18"/>
        <v>0.54070986370650576</v>
      </c>
      <c r="Q83" s="2">
        <f t="shared" si="14"/>
        <v>25712.953999999998</v>
      </c>
      <c r="R83">
        <f>G83</f>
        <v>6.0911599997780286E-2</v>
      </c>
      <c r="U83" s="16"/>
    </row>
    <row r="84" spans="1:21" x14ac:dyDescent="0.2">
      <c r="A84" s="60" t="s">
        <v>101</v>
      </c>
      <c r="B84" s="61" t="s">
        <v>20</v>
      </c>
      <c r="C84" s="60">
        <v>41192.47</v>
      </c>
      <c r="E84" s="24">
        <f t="shared" si="11"/>
        <v>2316.9649024680234</v>
      </c>
      <c r="F84">
        <f t="shared" si="12"/>
        <v>2317</v>
      </c>
      <c r="G84">
        <f t="shared" si="13"/>
        <v>-0.11086679999425542</v>
      </c>
      <c r="J84">
        <f t="shared" si="15"/>
        <v>-0.11086679999425542</v>
      </c>
      <c r="O84">
        <f t="shared" ca="1" si="17"/>
        <v>-1.1758913114273184E-2</v>
      </c>
      <c r="P84">
        <f t="shared" ca="1" si="18"/>
        <v>0.52740889382777245</v>
      </c>
      <c r="Q84" s="2">
        <f t="shared" si="14"/>
        <v>26173.97</v>
      </c>
      <c r="R84">
        <f>G84</f>
        <v>-0.11086679999425542</v>
      </c>
      <c r="U84" s="16"/>
    </row>
    <row r="85" spans="1:21" x14ac:dyDescent="0.2">
      <c r="A85" s="60" t="s">
        <v>101</v>
      </c>
      <c r="B85" s="61" t="s">
        <v>20</v>
      </c>
      <c r="C85" s="60">
        <v>41549.481</v>
      </c>
      <c r="E85" s="24">
        <f t="shared" ref="E85:E116" si="19">+(C85-C$7)/C$8</f>
        <v>2429.9852565217075</v>
      </c>
      <c r="F85">
        <f t="shared" ref="F85:F116" si="20">ROUND(2*E85,0)/2</f>
        <v>2430</v>
      </c>
      <c r="G85">
        <f t="shared" ref="G85:G116" si="21">+C85-(C$7+F85*C$8)</f>
        <v>-4.6571999999287073E-2</v>
      </c>
      <c r="J85">
        <f t="shared" si="15"/>
        <v>-4.6571999999287073E-2</v>
      </c>
      <c r="O85">
        <f t="shared" ca="1" si="17"/>
        <v>-1.1657987940094421E-2</v>
      </c>
      <c r="P85">
        <f t="shared" ca="1" si="18"/>
        <v>0.51711430755176657</v>
      </c>
      <c r="Q85" s="2">
        <f t="shared" ref="Q85:Q116" si="22">+C85-15018.5</f>
        <v>26530.981</v>
      </c>
      <c r="R85">
        <f>G85</f>
        <v>-4.6571999999287073E-2</v>
      </c>
      <c r="U85" s="16"/>
    </row>
    <row r="86" spans="1:21" x14ac:dyDescent="0.2">
      <c r="A86" s="60" t="s">
        <v>88</v>
      </c>
      <c r="B86" s="61" t="s">
        <v>37</v>
      </c>
      <c r="C86" s="60">
        <v>41567.451999999997</v>
      </c>
      <c r="E86" s="24">
        <f t="shared" si="19"/>
        <v>2435.6744055470831</v>
      </c>
      <c r="F86">
        <f t="shared" si="20"/>
        <v>2435.5</v>
      </c>
      <c r="G86">
        <f t="shared" si="21"/>
        <v>0.55091579999862006</v>
      </c>
      <c r="J86">
        <f t="shared" si="15"/>
        <v>0.55091579999862006</v>
      </c>
      <c r="O86">
        <f t="shared" ca="1" si="17"/>
        <v>-1.1653075652855633E-2</v>
      </c>
      <c r="P86">
        <f t="shared" ca="1" si="18"/>
        <v>0.51661324361797867</v>
      </c>
      <c r="Q86" s="2">
        <f t="shared" si="22"/>
        <v>26548.951999999997</v>
      </c>
      <c r="S86">
        <f>G86</f>
        <v>0.55091579999862006</v>
      </c>
      <c r="U86" s="16"/>
    </row>
    <row r="87" spans="1:21" x14ac:dyDescent="0.2">
      <c r="A87" s="60" t="s">
        <v>88</v>
      </c>
      <c r="B87" s="61" t="s">
        <v>37</v>
      </c>
      <c r="C87" s="60">
        <v>42303.42</v>
      </c>
      <c r="E87" s="24">
        <f t="shared" si="19"/>
        <v>2668.6626438147609</v>
      </c>
      <c r="F87">
        <f t="shared" si="20"/>
        <v>2668.5</v>
      </c>
      <c r="G87">
        <f t="shared" si="21"/>
        <v>0.51376259999960894</v>
      </c>
      <c r="J87">
        <f t="shared" si="15"/>
        <v>0.51376259999960894</v>
      </c>
      <c r="O87">
        <f t="shared" ca="1" si="17"/>
        <v>-1.1444973302557828E-2</v>
      </c>
      <c r="P87">
        <f t="shared" ca="1" si="18"/>
        <v>0.49538635333205505</v>
      </c>
      <c r="Q87" s="2">
        <f t="shared" si="22"/>
        <v>27284.92</v>
      </c>
      <c r="S87">
        <f>G87</f>
        <v>0.51376259999960894</v>
      </c>
      <c r="U87" s="16"/>
    </row>
    <row r="88" spans="1:21" x14ac:dyDescent="0.2">
      <c r="A88" s="60" t="s">
        <v>101</v>
      </c>
      <c r="B88" s="61" t="s">
        <v>20</v>
      </c>
      <c r="C88" s="60">
        <v>42961.493999999999</v>
      </c>
      <c r="E88" s="24">
        <f t="shared" si="19"/>
        <v>2876.9916770196878</v>
      </c>
      <c r="F88">
        <f t="shared" si="20"/>
        <v>2877</v>
      </c>
      <c r="G88">
        <f t="shared" si="21"/>
        <v>-2.6290800000424497E-2</v>
      </c>
      <c r="J88">
        <f t="shared" si="15"/>
        <v>-2.6290800000424497E-2</v>
      </c>
      <c r="O88">
        <f t="shared" ca="1" si="17"/>
        <v>-1.1258752959050995E-2</v>
      </c>
      <c r="P88">
        <f t="shared" ca="1" si="18"/>
        <v>0.47639147511482299</v>
      </c>
      <c r="Q88" s="2">
        <f t="shared" si="22"/>
        <v>27942.993999999999</v>
      </c>
      <c r="R88">
        <f>G88</f>
        <v>-2.6290800000424497E-2</v>
      </c>
      <c r="U88" s="16"/>
    </row>
    <row r="89" spans="1:21" x14ac:dyDescent="0.2">
      <c r="A89" s="60" t="s">
        <v>101</v>
      </c>
      <c r="B89" s="61" t="s">
        <v>20</v>
      </c>
      <c r="C89" s="60">
        <v>43776.39</v>
      </c>
      <c r="E89" s="24">
        <f t="shared" si="19"/>
        <v>3134.9664577321337</v>
      </c>
      <c r="F89">
        <f t="shared" si="20"/>
        <v>3135</v>
      </c>
      <c r="G89">
        <f t="shared" si="21"/>
        <v>-0.10595399999874644</v>
      </c>
      <c r="J89">
        <f t="shared" si="15"/>
        <v>-0.10595399999874644</v>
      </c>
      <c r="O89">
        <f t="shared" ca="1" si="17"/>
        <v>-1.1028322030395056E-2</v>
      </c>
      <c r="P89">
        <f t="shared" ca="1" si="18"/>
        <v>0.45288702149349991</v>
      </c>
      <c r="Q89" s="2">
        <f t="shared" si="22"/>
        <v>28757.89</v>
      </c>
      <c r="R89">
        <f>G89</f>
        <v>-0.10595399999874644</v>
      </c>
      <c r="U89" s="16"/>
    </row>
    <row r="90" spans="1:21" x14ac:dyDescent="0.2">
      <c r="A90" s="60" t="s">
        <v>88</v>
      </c>
      <c r="B90" s="61" t="s">
        <v>37</v>
      </c>
      <c r="C90" s="60">
        <v>44116.495000000003</v>
      </c>
      <c r="E90" s="24">
        <f t="shared" si="19"/>
        <v>3242.6348139324427</v>
      </c>
      <c r="F90">
        <f t="shared" si="20"/>
        <v>3242.5</v>
      </c>
      <c r="G90">
        <f t="shared" si="21"/>
        <v>0.42585300000064308</v>
      </c>
      <c r="J90">
        <f t="shared" si="15"/>
        <v>0.42585300000064308</v>
      </c>
      <c r="O90">
        <f t="shared" ca="1" si="17"/>
        <v>-1.0932309143455082E-2</v>
      </c>
      <c r="P90">
        <f t="shared" ca="1" si="18"/>
        <v>0.44309349915128193</v>
      </c>
      <c r="Q90" s="2">
        <f t="shared" si="22"/>
        <v>29097.995000000003</v>
      </c>
      <c r="S90">
        <f>G90</f>
        <v>0.42585300000064308</v>
      </c>
      <c r="U90" s="16"/>
    </row>
    <row r="91" spans="1:21" x14ac:dyDescent="0.2">
      <c r="A91" s="60" t="s">
        <v>101</v>
      </c>
      <c r="B91" s="61" t="s">
        <v>20</v>
      </c>
      <c r="C91" s="60">
        <v>44171.345000000001</v>
      </c>
      <c r="E91" s="24">
        <f t="shared" si="19"/>
        <v>3259.9988907251591</v>
      </c>
      <c r="F91">
        <f t="shared" si="20"/>
        <v>3260</v>
      </c>
      <c r="G91">
        <f t="shared" si="21"/>
        <v>-3.5039999929722399E-3</v>
      </c>
      <c r="J91">
        <f t="shared" si="15"/>
        <v>-3.5039999929722399E-3</v>
      </c>
      <c r="O91">
        <f t="shared" ca="1" si="17"/>
        <v>-1.091667913860439E-2</v>
      </c>
      <c r="P91">
        <f t="shared" ca="1" si="18"/>
        <v>0.44149920481650223</v>
      </c>
      <c r="Q91" s="2">
        <f t="shared" si="22"/>
        <v>29152.845000000001</v>
      </c>
      <c r="R91">
        <f>G91</f>
        <v>-3.5039999929722399E-3</v>
      </c>
      <c r="U91" s="16"/>
    </row>
    <row r="92" spans="1:21" x14ac:dyDescent="0.2">
      <c r="A92" s="60" t="s">
        <v>88</v>
      </c>
      <c r="B92" s="61" t="s">
        <v>37</v>
      </c>
      <c r="C92" s="60">
        <v>44173.415000000001</v>
      </c>
      <c r="E92" s="24">
        <f t="shared" si="19"/>
        <v>3260.6541986369352</v>
      </c>
      <c r="F92">
        <f t="shared" si="20"/>
        <v>3260.5</v>
      </c>
      <c r="G92">
        <f t="shared" si="21"/>
        <v>0.48708579999947688</v>
      </c>
      <c r="J92">
        <f t="shared" si="15"/>
        <v>0.48708579999947688</v>
      </c>
      <c r="O92">
        <f t="shared" ca="1" si="17"/>
        <v>-1.0916232567037228E-2</v>
      </c>
      <c r="P92">
        <f t="shared" ca="1" si="18"/>
        <v>0.44145365354979427</v>
      </c>
      <c r="Q92" s="2">
        <f t="shared" si="22"/>
        <v>29154.915000000001</v>
      </c>
      <c r="S92">
        <f>G92</f>
        <v>0.48708579999947688</v>
      </c>
      <c r="U92" s="16"/>
    </row>
    <row r="93" spans="1:21" x14ac:dyDescent="0.2">
      <c r="A93" s="60" t="s">
        <v>101</v>
      </c>
      <c r="B93" s="61" t="s">
        <v>20</v>
      </c>
      <c r="C93" s="60">
        <v>44490.421999999999</v>
      </c>
      <c r="E93" s="24">
        <f t="shared" si="19"/>
        <v>3361.0103315782058</v>
      </c>
      <c r="F93">
        <f t="shared" si="20"/>
        <v>3361</v>
      </c>
      <c r="G93">
        <f t="shared" si="21"/>
        <v>3.2635600000503473E-2</v>
      </c>
      <c r="J93">
        <f t="shared" si="15"/>
        <v>3.2635600000503473E-2</v>
      </c>
      <c r="O93">
        <f t="shared" ca="1" si="17"/>
        <v>-1.082647168203753E-2</v>
      </c>
      <c r="P93">
        <f t="shared" ca="1" si="18"/>
        <v>0.43229784894148815</v>
      </c>
      <c r="Q93" s="2">
        <f t="shared" si="22"/>
        <v>29471.921999999999</v>
      </c>
      <c r="R93">
        <f>G93</f>
        <v>3.2635600000503473E-2</v>
      </c>
      <c r="U93" s="16"/>
    </row>
    <row r="94" spans="1:21" x14ac:dyDescent="0.2">
      <c r="A94" s="60" t="s">
        <v>88</v>
      </c>
      <c r="B94" s="61" t="s">
        <v>37</v>
      </c>
      <c r="C94" s="60">
        <v>44571.277000000002</v>
      </c>
      <c r="E94" s="24">
        <f t="shared" si="19"/>
        <v>3386.6069118712808</v>
      </c>
      <c r="F94">
        <f t="shared" si="20"/>
        <v>3386.5</v>
      </c>
      <c r="G94">
        <f t="shared" si="21"/>
        <v>0.3377154000045266</v>
      </c>
      <c r="J94">
        <f t="shared" si="15"/>
        <v>0.3377154000045266</v>
      </c>
      <c r="O94">
        <f t="shared" ca="1" si="17"/>
        <v>-1.0803696532112234E-2</v>
      </c>
      <c r="P94">
        <f t="shared" ca="1" si="18"/>
        <v>0.42997473433938066</v>
      </c>
      <c r="Q94" s="2">
        <f t="shared" si="22"/>
        <v>29552.777000000002</v>
      </c>
      <c r="S94">
        <f>G94</f>
        <v>0.3377154000045266</v>
      </c>
      <c r="U94" s="16"/>
    </row>
    <row r="95" spans="1:21" x14ac:dyDescent="0.2">
      <c r="A95" s="60" t="s">
        <v>88</v>
      </c>
      <c r="B95" s="61" t="s">
        <v>37</v>
      </c>
      <c r="C95" s="60">
        <v>44852.430999999997</v>
      </c>
      <c r="E95" s="24">
        <f t="shared" si="19"/>
        <v>3475.6129218362648</v>
      </c>
      <c r="F95">
        <f t="shared" si="20"/>
        <v>3475.5</v>
      </c>
      <c r="G95">
        <f t="shared" si="21"/>
        <v>0.35669980000238866</v>
      </c>
      <c r="J95">
        <f t="shared" si="15"/>
        <v>0.35669980000238866</v>
      </c>
      <c r="O95">
        <f t="shared" ca="1" si="17"/>
        <v>-1.0724206793157279E-2</v>
      </c>
      <c r="P95">
        <f t="shared" ca="1" si="18"/>
        <v>0.42186660886535832</v>
      </c>
      <c r="Q95" s="2">
        <f t="shared" si="22"/>
        <v>29833.930999999997</v>
      </c>
      <c r="S95">
        <f>G95</f>
        <v>0.35669980000238866</v>
      </c>
      <c r="U95" s="16"/>
    </row>
    <row r="96" spans="1:21" x14ac:dyDescent="0.2">
      <c r="A96" s="60" t="s">
        <v>88</v>
      </c>
      <c r="B96" s="61" t="s">
        <v>37</v>
      </c>
      <c r="C96" s="60">
        <v>44925.247000000003</v>
      </c>
      <c r="E96" s="24">
        <f t="shared" si="19"/>
        <v>3498.6645647850082</v>
      </c>
      <c r="F96">
        <f t="shared" si="20"/>
        <v>3498.5</v>
      </c>
      <c r="G96">
        <f t="shared" si="21"/>
        <v>0.51983060000929981</v>
      </c>
      <c r="J96">
        <f t="shared" ref="J96:J127" si="23">+G96</f>
        <v>0.51983060000929981</v>
      </c>
      <c r="O96">
        <f t="shared" ca="1" si="17"/>
        <v>-1.0703664501067797E-2</v>
      </c>
      <c r="P96">
        <f t="shared" ca="1" si="18"/>
        <v>0.41977125059679077</v>
      </c>
      <c r="Q96" s="2">
        <f t="shared" si="22"/>
        <v>29906.747000000003</v>
      </c>
      <c r="S96">
        <f>G96</f>
        <v>0.51983060000929981</v>
      </c>
      <c r="U96" s="16"/>
    </row>
    <row r="97" spans="1:21" x14ac:dyDescent="0.2">
      <c r="A97" s="60" t="s">
        <v>88</v>
      </c>
      <c r="B97" s="61" t="s">
        <v>37</v>
      </c>
      <c r="C97" s="60">
        <v>44985.235000000001</v>
      </c>
      <c r="E97" s="24">
        <f t="shared" si="19"/>
        <v>3517.6551981239586</v>
      </c>
      <c r="F97">
        <f t="shared" si="20"/>
        <v>3517.5</v>
      </c>
      <c r="G97">
        <f t="shared" si="21"/>
        <v>0.49024300000019139</v>
      </c>
      <c r="J97">
        <f t="shared" si="23"/>
        <v>0.49024300000019139</v>
      </c>
      <c r="O97">
        <f t="shared" ca="1" si="17"/>
        <v>-1.0686694781515614E-2</v>
      </c>
      <c r="P97">
        <f t="shared" ca="1" si="18"/>
        <v>0.41804030246188711</v>
      </c>
      <c r="Q97" s="2">
        <f t="shared" si="22"/>
        <v>29966.735000000001</v>
      </c>
      <c r="S97">
        <f>G97</f>
        <v>0.49024300000019139</v>
      </c>
      <c r="U97" s="16"/>
    </row>
    <row r="98" spans="1:21" x14ac:dyDescent="0.2">
      <c r="A98" s="60" t="s">
        <v>316</v>
      </c>
      <c r="B98" s="61" t="s">
        <v>20</v>
      </c>
      <c r="C98" s="60">
        <v>45096.877</v>
      </c>
      <c r="E98" s="24">
        <f t="shared" si="19"/>
        <v>3552.998138165754</v>
      </c>
      <c r="F98">
        <f t="shared" si="20"/>
        <v>3553</v>
      </c>
      <c r="G98">
        <f t="shared" si="21"/>
        <v>-5.8811999988392927E-3</v>
      </c>
      <c r="J98">
        <f t="shared" si="23"/>
        <v>-5.8811999988392927E-3</v>
      </c>
      <c r="O98">
        <f t="shared" ca="1" si="17"/>
        <v>-1.0654988200247064E-2</v>
      </c>
      <c r="P98">
        <f t="shared" ca="1" si="18"/>
        <v>0.41480616252561975</v>
      </c>
      <c r="Q98" s="2">
        <f t="shared" si="22"/>
        <v>30078.377</v>
      </c>
      <c r="R98">
        <f>G98</f>
        <v>-5.8811999988392927E-3</v>
      </c>
      <c r="U98" s="16"/>
    </row>
    <row r="99" spans="1:21" x14ac:dyDescent="0.2">
      <c r="A99" s="60" t="s">
        <v>316</v>
      </c>
      <c r="B99" s="61" t="s">
        <v>20</v>
      </c>
      <c r="C99" s="60">
        <v>45605.447</v>
      </c>
      <c r="E99" s="24">
        <f t="shared" si="19"/>
        <v>3713.9981114469192</v>
      </c>
      <c r="F99">
        <f t="shared" si="20"/>
        <v>3714</v>
      </c>
      <c r="G99">
        <f t="shared" si="21"/>
        <v>-5.9655999939423054E-3</v>
      </c>
      <c r="J99">
        <f t="shared" si="23"/>
        <v>-5.9655999939423054E-3</v>
      </c>
      <c r="O99">
        <f t="shared" ca="1" si="17"/>
        <v>-1.0511192155620686E-2</v>
      </c>
      <c r="P99">
        <f t="shared" ca="1" si="18"/>
        <v>0.4001386546456468</v>
      </c>
      <c r="Q99" s="2">
        <f t="shared" si="22"/>
        <v>30586.947</v>
      </c>
      <c r="R99">
        <f>G99</f>
        <v>-5.9655999939423054E-3</v>
      </c>
      <c r="U99" s="16"/>
    </row>
    <row r="100" spans="1:21" x14ac:dyDescent="0.2">
      <c r="A100" s="60" t="s">
        <v>88</v>
      </c>
      <c r="B100" s="61" t="s">
        <v>37</v>
      </c>
      <c r="C100" s="60">
        <v>46002.302000000003</v>
      </c>
      <c r="E100" s="24">
        <f t="shared" si="19"/>
        <v>3839.6320347937494</v>
      </c>
      <c r="F100">
        <f t="shared" si="20"/>
        <v>3839.5</v>
      </c>
      <c r="G100">
        <f t="shared" si="21"/>
        <v>0.41707420000602724</v>
      </c>
      <c r="J100">
        <f t="shared" si="23"/>
        <v>0.41707420000602724</v>
      </c>
      <c r="O100">
        <f t="shared" ca="1" si="17"/>
        <v>-1.0399102692262855E-2</v>
      </c>
      <c r="P100">
        <f t="shared" ca="1" si="18"/>
        <v>0.38870528670194121</v>
      </c>
      <c r="Q100" s="2">
        <f t="shared" si="22"/>
        <v>30983.802000000003</v>
      </c>
      <c r="S100">
        <f>G100</f>
        <v>0.41707420000602724</v>
      </c>
      <c r="U100" s="16"/>
    </row>
    <row r="101" spans="1:21" x14ac:dyDescent="0.2">
      <c r="A101" s="60" t="s">
        <v>101</v>
      </c>
      <c r="B101" s="61" t="s">
        <v>20</v>
      </c>
      <c r="C101" s="60">
        <v>46019.262000000002</v>
      </c>
      <c r="E101" s="24">
        <f t="shared" si="19"/>
        <v>3845.0011276361279</v>
      </c>
      <c r="F101">
        <f t="shared" si="20"/>
        <v>3845</v>
      </c>
      <c r="G101">
        <f t="shared" si="21"/>
        <v>3.5620000053313561E-3</v>
      </c>
      <c r="J101">
        <f t="shared" si="23"/>
        <v>3.5620000053313561E-3</v>
      </c>
      <c r="O101">
        <f t="shared" ca="1" si="17"/>
        <v>-1.0394190405024066E-2</v>
      </c>
      <c r="P101">
        <f t="shared" ca="1" si="18"/>
        <v>0.38820422276815331</v>
      </c>
      <c r="Q101" s="2">
        <f t="shared" si="22"/>
        <v>31000.762000000002</v>
      </c>
      <c r="R101">
        <f>G101</f>
        <v>3.5620000053313561E-3</v>
      </c>
      <c r="U101" s="16"/>
    </row>
    <row r="102" spans="1:21" x14ac:dyDescent="0.2">
      <c r="A102" s="60" t="s">
        <v>329</v>
      </c>
      <c r="B102" s="61" t="s">
        <v>20</v>
      </c>
      <c r="C102" s="60">
        <v>46060.317999999999</v>
      </c>
      <c r="E102" s="24">
        <f t="shared" si="19"/>
        <v>3857.9983844602248</v>
      </c>
      <c r="F102">
        <f t="shared" si="20"/>
        <v>3858</v>
      </c>
      <c r="G102">
        <f t="shared" si="21"/>
        <v>-5.1031999973929487E-3</v>
      </c>
      <c r="J102">
        <f t="shared" si="23"/>
        <v>-5.1031999973929487E-3</v>
      </c>
      <c r="O102">
        <f t="shared" ca="1" si="17"/>
        <v>-1.0382579544277836E-2</v>
      </c>
      <c r="P102">
        <f t="shared" ca="1" si="18"/>
        <v>0.38701988983374552</v>
      </c>
      <c r="Q102" s="2">
        <f t="shared" si="22"/>
        <v>31041.817999999999</v>
      </c>
      <c r="R102">
        <f>G102</f>
        <v>-5.1031999973929487E-3</v>
      </c>
      <c r="U102" s="16"/>
    </row>
    <row r="103" spans="1:21" x14ac:dyDescent="0.2">
      <c r="A103" s="60" t="s">
        <v>88</v>
      </c>
      <c r="B103" s="61" t="s">
        <v>37</v>
      </c>
      <c r="C103" s="60">
        <v>46264.493000000002</v>
      </c>
      <c r="E103" s="24">
        <f t="shared" si="19"/>
        <v>3922.6348544538982</v>
      </c>
      <c r="F103">
        <f t="shared" si="20"/>
        <v>3922.5</v>
      </c>
      <c r="G103">
        <f t="shared" si="21"/>
        <v>0.42598100000759587</v>
      </c>
      <c r="J103">
        <f t="shared" si="23"/>
        <v>0.42598100000759587</v>
      </c>
      <c r="O103">
        <f t="shared" ca="1" si="17"/>
        <v>-1.0324971812113852E-2</v>
      </c>
      <c r="P103">
        <f t="shared" ca="1" si="18"/>
        <v>0.38114377642841474</v>
      </c>
      <c r="Q103" s="2">
        <f t="shared" si="22"/>
        <v>31245.993000000002</v>
      </c>
      <c r="S103">
        <f>G103</f>
        <v>0.42598100000759587</v>
      </c>
      <c r="U103" s="16"/>
    </row>
    <row r="104" spans="1:21" x14ac:dyDescent="0.2">
      <c r="A104" s="60" t="s">
        <v>329</v>
      </c>
      <c r="B104" s="61" t="s">
        <v>20</v>
      </c>
      <c r="C104" s="60">
        <v>46300.374000000003</v>
      </c>
      <c r="E104" s="24">
        <f t="shared" si="19"/>
        <v>3933.9938414985559</v>
      </c>
      <c r="F104">
        <f t="shared" si="20"/>
        <v>3934</v>
      </c>
      <c r="G104">
        <f t="shared" si="21"/>
        <v>-1.9453599998087157E-2</v>
      </c>
      <c r="J104">
        <f t="shared" si="23"/>
        <v>-1.9453599998087157E-2</v>
      </c>
      <c r="O104">
        <f t="shared" ca="1" si="17"/>
        <v>-1.0314700666069111E-2</v>
      </c>
      <c r="P104">
        <f t="shared" ca="1" si="18"/>
        <v>0.38009609729413096</v>
      </c>
      <c r="Q104" s="2">
        <f t="shared" si="22"/>
        <v>31281.874000000003</v>
      </c>
      <c r="R104">
        <f t="shared" ref="R104:R109" si="24">G104</f>
        <v>-1.9453599998087157E-2</v>
      </c>
      <c r="U104" s="16"/>
    </row>
    <row r="105" spans="1:21" x14ac:dyDescent="0.2">
      <c r="A105" s="60" t="s">
        <v>329</v>
      </c>
      <c r="B105" s="61" t="s">
        <v>20</v>
      </c>
      <c r="C105" s="60">
        <v>46300.389000000003</v>
      </c>
      <c r="E105" s="24">
        <f t="shared" si="19"/>
        <v>3933.998590106612</v>
      </c>
      <c r="F105">
        <f t="shared" si="20"/>
        <v>3934</v>
      </c>
      <c r="G105">
        <f t="shared" si="21"/>
        <v>-4.4535999986692332E-3</v>
      </c>
      <c r="J105">
        <f t="shared" si="23"/>
        <v>-4.4535999986692332E-3</v>
      </c>
      <c r="O105">
        <f t="shared" ca="1" si="17"/>
        <v>-1.0314700666069111E-2</v>
      </c>
      <c r="P105">
        <f t="shared" ca="1" si="18"/>
        <v>0.38009609729413096</v>
      </c>
      <c r="Q105" s="2">
        <f t="shared" si="22"/>
        <v>31281.889000000003</v>
      </c>
      <c r="R105">
        <f t="shared" si="24"/>
        <v>-4.4535999986692332E-3</v>
      </c>
      <c r="U105" s="16"/>
    </row>
    <row r="106" spans="1:21" x14ac:dyDescent="0.2">
      <c r="A106" s="60" t="s">
        <v>329</v>
      </c>
      <c r="B106" s="61" t="s">
        <v>20</v>
      </c>
      <c r="C106" s="60">
        <v>46300.39</v>
      </c>
      <c r="E106" s="24">
        <f t="shared" si="19"/>
        <v>3933.9989066804815</v>
      </c>
      <c r="F106">
        <f t="shared" si="20"/>
        <v>3934</v>
      </c>
      <c r="G106">
        <f t="shared" si="21"/>
        <v>-3.4536000021034852E-3</v>
      </c>
      <c r="J106">
        <f t="shared" si="23"/>
        <v>-3.4536000021034852E-3</v>
      </c>
      <c r="O106">
        <f t="shared" ca="1" si="17"/>
        <v>-1.0314700666069111E-2</v>
      </c>
      <c r="P106">
        <f t="shared" ca="1" si="18"/>
        <v>0.38009609729413096</v>
      </c>
      <c r="Q106" s="2">
        <f t="shared" si="22"/>
        <v>31281.89</v>
      </c>
      <c r="R106">
        <f t="shared" si="24"/>
        <v>-3.4536000021034852E-3</v>
      </c>
      <c r="U106" s="16"/>
    </row>
    <row r="107" spans="1:21" x14ac:dyDescent="0.2">
      <c r="A107" s="60" t="s">
        <v>329</v>
      </c>
      <c r="B107" s="61" t="s">
        <v>20</v>
      </c>
      <c r="C107" s="60">
        <v>46322.483999999997</v>
      </c>
      <c r="E107" s="24">
        <f t="shared" si="19"/>
        <v>3940.9932897736126</v>
      </c>
      <c r="F107">
        <f t="shared" si="20"/>
        <v>3941</v>
      </c>
      <c r="G107">
        <f t="shared" si="21"/>
        <v>-2.1196400004555471E-2</v>
      </c>
      <c r="J107">
        <f t="shared" si="23"/>
        <v>-2.1196400004555471E-2</v>
      </c>
      <c r="O107">
        <f t="shared" ca="1" si="17"/>
        <v>-1.0308448664128833E-2</v>
      </c>
      <c r="P107">
        <f t="shared" ca="1" si="18"/>
        <v>0.37945837956021911</v>
      </c>
      <c r="Q107" s="2">
        <f t="shared" si="22"/>
        <v>31303.983999999997</v>
      </c>
      <c r="R107">
        <f t="shared" si="24"/>
        <v>-2.1196400004555471E-2</v>
      </c>
      <c r="U107" s="16"/>
    </row>
    <row r="108" spans="1:21" x14ac:dyDescent="0.2">
      <c r="A108" s="60" t="s">
        <v>329</v>
      </c>
      <c r="B108" s="61" t="s">
        <v>20</v>
      </c>
      <c r="C108" s="60">
        <v>46322.493000000002</v>
      </c>
      <c r="E108" s="24">
        <f t="shared" si="19"/>
        <v>3940.996138938448</v>
      </c>
      <c r="F108">
        <f t="shared" si="20"/>
        <v>3941</v>
      </c>
      <c r="G108">
        <f t="shared" si="21"/>
        <v>-1.2196399999083951E-2</v>
      </c>
      <c r="J108">
        <f t="shared" si="23"/>
        <v>-1.2196399999083951E-2</v>
      </c>
      <c r="O108">
        <f t="shared" ref="O108:O139" ca="1" si="25">+C$11+C$12*$F108</f>
        <v>-1.0308448664128833E-2</v>
      </c>
      <c r="P108">
        <f t="shared" ca="1" si="18"/>
        <v>0.37945837956021911</v>
      </c>
      <c r="Q108" s="2">
        <f t="shared" si="22"/>
        <v>31303.993000000002</v>
      </c>
      <c r="R108">
        <f t="shared" si="24"/>
        <v>-1.2196399999083951E-2</v>
      </c>
      <c r="U108" s="16"/>
    </row>
    <row r="109" spans="1:21" x14ac:dyDescent="0.2">
      <c r="A109" s="60" t="s">
        <v>329</v>
      </c>
      <c r="B109" s="61" t="s">
        <v>20</v>
      </c>
      <c r="C109" s="60">
        <v>46322.502999999997</v>
      </c>
      <c r="E109" s="24">
        <f t="shared" si="19"/>
        <v>3940.9993046771506</v>
      </c>
      <c r="F109">
        <f t="shared" si="20"/>
        <v>3941</v>
      </c>
      <c r="G109">
        <f t="shared" si="21"/>
        <v>-2.1964000043226406E-3</v>
      </c>
      <c r="J109">
        <f t="shared" si="23"/>
        <v>-2.1964000043226406E-3</v>
      </c>
      <c r="O109">
        <f t="shared" ca="1" si="25"/>
        <v>-1.0308448664128833E-2</v>
      </c>
      <c r="P109">
        <f t="shared" ref="P109:P140" ca="1" si="26">+D$11+D$12*$F109</f>
        <v>0.37945837956021911</v>
      </c>
      <c r="Q109" s="2">
        <f t="shared" si="22"/>
        <v>31304.002999999997</v>
      </c>
      <c r="R109">
        <f t="shared" si="24"/>
        <v>-2.1964000043226406E-3</v>
      </c>
      <c r="U109" s="16"/>
    </row>
    <row r="110" spans="1:21" x14ac:dyDescent="0.2">
      <c r="A110" s="60" t="s">
        <v>359</v>
      </c>
      <c r="B110" s="61" t="s">
        <v>37</v>
      </c>
      <c r="C110" s="60">
        <v>46340.260499999997</v>
      </c>
      <c r="E110" s="24">
        <f t="shared" si="19"/>
        <v>3946.6208651811917</v>
      </c>
      <c r="F110">
        <f t="shared" si="20"/>
        <v>3946.5</v>
      </c>
      <c r="G110">
        <f t="shared" si="21"/>
        <v>0.38179140000283951</v>
      </c>
      <c r="J110">
        <f t="shared" si="23"/>
        <v>0.38179140000283951</v>
      </c>
      <c r="O110">
        <f t="shared" ca="1" si="25"/>
        <v>-1.0303536376890044E-2</v>
      </c>
      <c r="P110">
        <f t="shared" ca="1" si="26"/>
        <v>0.3789573156264312</v>
      </c>
      <c r="Q110" s="2">
        <f t="shared" si="22"/>
        <v>31321.760499999997</v>
      </c>
      <c r="S110">
        <f>G110</f>
        <v>0.38179140000283951</v>
      </c>
      <c r="U110" s="16"/>
    </row>
    <row r="111" spans="1:21" x14ac:dyDescent="0.2">
      <c r="A111" s="60" t="s">
        <v>88</v>
      </c>
      <c r="B111" s="61" t="s">
        <v>37</v>
      </c>
      <c r="C111" s="60">
        <v>46362.408000000003</v>
      </c>
      <c r="E111" s="24">
        <f t="shared" si="19"/>
        <v>3953.6321849763935</v>
      </c>
      <c r="F111">
        <f t="shared" si="20"/>
        <v>3953.5</v>
      </c>
      <c r="G111">
        <f t="shared" si="21"/>
        <v>0.41754860000946792</v>
      </c>
      <c r="J111">
        <f t="shared" si="23"/>
        <v>0.41754860000946792</v>
      </c>
      <c r="O111">
        <f t="shared" ca="1" si="25"/>
        <v>-1.0297284374949766E-2</v>
      </c>
      <c r="P111">
        <f t="shared" ca="1" si="26"/>
        <v>0.37831959789251934</v>
      </c>
      <c r="Q111" s="2">
        <f t="shared" si="22"/>
        <v>31343.908000000003</v>
      </c>
      <c r="S111">
        <f>G111</f>
        <v>0.41754860000946792</v>
      </c>
      <c r="U111" s="16"/>
    </row>
    <row r="112" spans="1:21" x14ac:dyDescent="0.2">
      <c r="A112" s="60" t="s">
        <v>88</v>
      </c>
      <c r="B112" s="61" t="s">
        <v>37</v>
      </c>
      <c r="C112" s="60">
        <v>46362.42</v>
      </c>
      <c r="E112" s="24">
        <f t="shared" si="19"/>
        <v>3953.6359838628368</v>
      </c>
      <c r="F112">
        <f t="shared" si="20"/>
        <v>3953.5</v>
      </c>
      <c r="G112">
        <f t="shared" si="21"/>
        <v>0.42954860000463668</v>
      </c>
      <c r="J112">
        <f t="shared" si="23"/>
        <v>0.42954860000463668</v>
      </c>
      <c r="O112">
        <f t="shared" ca="1" si="25"/>
        <v>-1.0297284374949766E-2</v>
      </c>
      <c r="P112">
        <f t="shared" ca="1" si="26"/>
        <v>0.37831959789251934</v>
      </c>
      <c r="Q112" s="2">
        <f t="shared" si="22"/>
        <v>31343.919999999998</v>
      </c>
      <c r="S112">
        <f>G112</f>
        <v>0.42954860000463668</v>
      </c>
      <c r="U112" s="16"/>
    </row>
    <row r="113" spans="1:21" x14ac:dyDescent="0.2">
      <c r="A113" s="60" t="s">
        <v>88</v>
      </c>
      <c r="B113" s="61" t="s">
        <v>37</v>
      </c>
      <c r="C113" s="60">
        <v>46381.324000000001</v>
      </c>
      <c r="E113" s="24">
        <f t="shared" si="19"/>
        <v>3959.6204963093192</v>
      </c>
      <c r="F113">
        <f t="shared" si="20"/>
        <v>3959.5</v>
      </c>
      <c r="G113">
        <f t="shared" si="21"/>
        <v>0.38062619999982417</v>
      </c>
      <c r="J113">
        <f t="shared" si="23"/>
        <v>0.38062619999982417</v>
      </c>
      <c r="O113">
        <f t="shared" ca="1" si="25"/>
        <v>-1.0291925516143814E-2</v>
      </c>
      <c r="P113">
        <f t="shared" ca="1" si="26"/>
        <v>0.37777298269202347</v>
      </c>
      <c r="Q113" s="2">
        <f t="shared" si="22"/>
        <v>31362.824000000001</v>
      </c>
      <c r="S113">
        <f>G113</f>
        <v>0.38062619999982417</v>
      </c>
      <c r="U113" s="16"/>
    </row>
    <row r="114" spans="1:21" x14ac:dyDescent="0.2">
      <c r="A114" s="60" t="s">
        <v>88</v>
      </c>
      <c r="B114" s="61" t="s">
        <v>37</v>
      </c>
      <c r="C114" s="60">
        <v>46381.358999999997</v>
      </c>
      <c r="E114" s="24">
        <f t="shared" si="19"/>
        <v>3959.6315763947828</v>
      </c>
      <c r="F114">
        <f t="shared" si="20"/>
        <v>3959.5</v>
      </c>
      <c r="G114">
        <f t="shared" si="21"/>
        <v>0.41562619999604067</v>
      </c>
      <c r="J114">
        <f t="shared" si="23"/>
        <v>0.41562619999604067</v>
      </c>
      <c r="O114">
        <f t="shared" ca="1" si="25"/>
        <v>-1.0291925516143814E-2</v>
      </c>
      <c r="P114">
        <f t="shared" ca="1" si="26"/>
        <v>0.37777298269202347</v>
      </c>
      <c r="Q114" s="2">
        <f t="shared" si="22"/>
        <v>31362.858999999997</v>
      </c>
      <c r="S114">
        <f>G114</f>
        <v>0.41562619999604067</v>
      </c>
      <c r="U114" s="16"/>
    </row>
    <row r="115" spans="1:21" x14ac:dyDescent="0.2">
      <c r="A115" s="60" t="s">
        <v>101</v>
      </c>
      <c r="B115" s="61" t="s">
        <v>20</v>
      </c>
      <c r="C115" s="60">
        <v>46679.396000000001</v>
      </c>
      <c r="E115" s="24">
        <f t="shared" si="19"/>
        <v>4053.982303014126</v>
      </c>
      <c r="F115">
        <f t="shared" si="20"/>
        <v>4054</v>
      </c>
      <c r="G115">
        <f t="shared" si="21"/>
        <v>-5.5901599997014273E-2</v>
      </c>
      <c r="J115">
        <f t="shared" si="23"/>
        <v>-5.5901599997014273E-2</v>
      </c>
      <c r="O115">
        <f t="shared" ca="1" si="25"/>
        <v>-1.020752348995007E-2</v>
      </c>
      <c r="P115">
        <f t="shared" ca="1" si="26"/>
        <v>0.36916379328421323</v>
      </c>
      <c r="Q115" s="2">
        <f t="shared" si="22"/>
        <v>31660.896000000001</v>
      </c>
      <c r="R115">
        <f t="shared" ref="R115:R123" si="27">G115</f>
        <v>-5.5901599997014273E-2</v>
      </c>
      <c r="U115" s="16"/>
    </row>
    <row r="116" spans="1:21" x14ac:dyDescent="0.2">
      <c r="A116" s="60" t="s">
        <v>379</v>
      </c>
      <c r="B116" s="61" t="s">
        <v>20</v>
      </c>
      <c r="C116" s="60">
        <v>46679.436999999998</v>
      </c>
      <c r="E116" s="24">
        <f t="shared" si="19"/>
        <v>4053.9952825428127</v>
      </c>
      <c r="F116">
        <f t="shared" si="20"/>
        <v>4054</v>
      </c>
      <c r="G116">
        <f t="shared" si="21"/>
        <v>-1.490159999957541E-2</v>
      </c>
      <c r="J116">
        <f t="shared" si="23"/>
        <v>-1.490159999957541E-2</v>
      </c>
      <c r="O116">
        <f t="shared" ca="1" si="25"/>
        <v>-1.020752348995007E-2</v>
      </c>
      <c r="P116">
        <f t="shared" ca="1" si="26"/>
        <v>0.36916379328421323</v>
      </c>
      <c r="Q116" s="2">
        <f t="shared" si="22"/>
        <v>31660.936999999998</v>
      </c>
      <c r="R116">
        <f t="shared" si="27"/>
        <v>-1.490159999957541E-2</v>
      </c>
      <c r="U116" s="16"/>
    </row>
    <row r="117" spans="1:21" x14ac:dyDescent="0.2">
      <c r="A117" s="60" t="s">
        <v>379</v>
      </c>
      <c r="B117" s="61" t="s">
        <v>20</v>
      </c>
      <c r="C117" s="60">
        <v>46679.445</v>
      </c>
      <c r="E117" s="24">
        <f t="shared" ref="E117:E148" si="28">+(C117-C$7)/C$8</f>
        <v>4053.9978151337764</v>
      </c>
      <c r="F117">
        <f t="shared" ref="F117:F148" si="29">ROUND(2*E117,0)/2</f>
        <v>4054</v>
      </c>
      <c r="G117">
        <f t="shared" ref="G117:G148" si="30">+C117-(C$7+F117*C$8)</f>
        <v>-6.9015999979455955E-3</v>
      </c>
      <c r="J117">
        <f t="shared" si="23"/>
        <v>-6.9015999979455955E-3</v>
      </c>
      <c r="O117">
        <f t="shared" ca="1" si="25"/>
        <v>-1.020752348995007E-2</v>
      </c>
      <c r="P117">
        <f t="shared" ca="1" si="26"/>
        <v>0.36916379328421323</v>
      </c>
      <c r="Q117" s="2">
        <f t="shared" ref="Q117:Q148" si="31">+C117-15018.5</f>
        <v>31660.945</v>
      </c>
      <c r="R117">
        <f t="shared" si="27"/>
        <v>-6.9015999979455955E-3</v>
      </c>
      <c r="U117" s="16"/>
    </row>
    <row r="118" spans="1:21" x14ac:dyDescent="0.2">
      <c r="A118" s="60" t="s">
        <v>379</v>
      </c>
      <c r="B118" s="61" t="s">
        <v>20</v>
      </c>
      <c r="C118" s="60">
        <v>46679.447</v>
      </c>
      <c r="E118" s="24">
        <f t="shared" si="28"/>
        <v>4053.9984482815175</v>
      </c>
      <c r="F118">
        <f t="shared" si="29"/>
        <v>4054</v>
      </c>
      <c r="G118">
        <f t="shared" si="30"/>
        <v>-4.9015999975381419E-3</v>
      </c>
      <c r="J118">
        <f t="shared" si="23"/>
        <v>-4.9015999975381419E-3</v>
      </c>
      <c r="O118">
        <f t="shared" ca="1" si="25"/>
        <v>-1.020752348995007E-2</v>
      </c>
      <c r="P118">
        <f t="shared" ca="1" si="26"/>
        <v>0.36916379328421323</v>
      </c>
      <c r="Q118" s="2">
        <f t="shared" si="31"/>
        <v>31660.947</v>
      </c>
      <c r="R118">
        <f t="shared" si="27"/>
        <v>-4.9015999975381419E-3</v>
      </c>
      <c r="U118" s="16"/>
    </row>
    <row r="119" spans="1:21" x14ac:dyDescent="0.2">
      <c r="A119" s="60" t="s">
        <v>379</v>
      </c>
      <c r="B119" s="61" t="s">
        <v>20</v>
      </c>
      <c r="C119" s="60">
        <v>46679.447</v>
      </c>
      <c r="E119" s="24">
        <f t="shared" si="28"/>
        <v>4053.9984482815175</v>
      </c>
      <c r="F119">
        <f t="shared" si="29"/>
        <v>4054</v>
      </c>
      <c r="G119">
        <f t="shared" si="30"/>
        <v>-4.9015999975381419E-3</v>
      </c>
      <c r="J119">
        <f t="shared" si="23"/>
        <v>-4.9015999975381419E-3</v>
      </c>
      <c r="O119">
        <f t="shared" ca="1" si="25"/>
        <v>-1.020752348995007E-2</v>
      </c>
      <c r="P119">
        <f t="shared" ca="1" si="26"/>
        <v>0.36916379328421323</v>
      </c>
      <c r="Q119" s="2">
        <f t="shared" si="31"/>
        <v>31660.947</v>
      </c>
      <c r="R119">
        <f t="shared" si="27"/>
        <v>-4.9015999975381419E-3</v>
      </c>
      <c r="U119" s="16"/>
    </row>
    <row r="120" spans="1:21" x14ac:dyDescent="0.2">
      <c r="A120" s="60" t="s">
        <v>379</v>
      </c>
      <c r="B120" s="61" t="s">
        <v>20</v>
      </c>
      <c r="C120" s="60">
        <v>46679.447</v>
      </c>
      <c r="E120" s="24">
        <f t="shared" si="28"/>
        <v>4053.9984482815175</v>
      </c>
      <c r="F120">
        <f t="shared" si="29"/>
        <v>4054</v>
      </c>
      <c r="G120">
        <f t="shared" si="30"/>
        <v>-4.9015999975381419E-3</v>
      </c>
      <c r="J120">
        <f t="shared" si="23"/>
        <v>-4.9015999975381419E-3</v>
      </c>
      <c r="O120">
        <f t="shared" ca="1" si="25"/>
        <v>-1.020752348995007E-2</v>
      </c>
      <c r="P120">
        <f t="shared" ca="1" si="26"/>
        <v>0.36916379328421323</v>
      </c>
      <c r="Q120" s="2">
        <f t="shared" si="31"/>
        <v>31660.947</v>
      </c>
      <c r="R120">
        <f t="shared" si="27"/>
        <v>-4.9015999975381419E-3</v>
      </c>
      <c r="U120" s="16"/>
    </row>
    <row r="121" spans="1:21" x14ac:dyDescent="0.2">
      <c r="A121" s="60" t="s">
        <v>101</v>
      </c>
      <c r="B121" s="61" t="s">
        <v>20</v>
      </c>
      <c r="C121" s="60">
        <v>46679.451999999997</v>
      </c>
      <c r="E121" s="24">
        <f t="shared" si="28"/>
        <v>4054.0000311508688</v>
      </c>
      <c r="F121">
        <f t="shared" si="29"/>
        <v>4054</v>
      </c>
      <c r="G121">
        <f t="shared" si="30"/>
        <v>9.8399999842513353E-5</v>
      </c>
      <c r="J121">
        <f t="shared" si="23"/>
        <v>9.8399999842513353E-5</v>
      </c>
      <c r="O121">
        <f t="shared" ca="1" si="25"/>
        <v>-1.020752348995007E-2</v>
      </c>
      <c r="P121">
        <f t="shared" ca="1" si="26"/>
        <v>0.36916379328421323</v>
      </c>
      <c r="Q121" s="2">
        <f t="shared" si="31"/>
        <v>31660.951999999997</v>
      </c>
      <c r="R121">
        <f t="shared" si="27"/>
        <v>9.8399999842513353E-5</v>
      </c>
      <c r="U121" s="16"/>
    </row>
    <row r="122" spans="1:21" x14ac:dyDescent="0.2">
      <c r="A122" s="60" t="s">
        <v>379</v>
      </c>
      <c r="B122" s="61" t="s">
        <v>20</v>
      </c>
      <c r="C122" s="60">
        <v>46679.455000000002</v>
      </c>
      <c r="E122" s="24">
        <f t="shared" si="28"/>
        <v>4054.0009808724813</v>
      </c>
      <c r="F122">
        <f t="shared" si="29"/>
        <v>4054</v>
      </c>
      <c r="G122">
        <f t="shared" si="30"/>
        <v>3.0984000040916726E-3</v>
      </c>
      <c r="J122">
        <f t="shared" si="23"/>
        <v>3.0984000040916726E-3</v>
      </c>
      <c r="O122">
        <f t="shared" ca="1" si="25"/>
        <v>-1.020752348995007E-2</v>
      </c>
      <c r="P122">
        <f t="shared" ca="1" si="26"/>
        <v>0.36916379328421323</v>
      </c>
      <c r="Q122" s="2">
        <f t="shared" si="31"/>
        <v>31660.955000000002</v>
      </c>
      <c r="R122">
        <f t="shared" si="27"/>
        <v>3.0984000040916726E-3</v>
      </c>
      <c r="U122" s="16"/>
    </row>
    <row r="123" spans="1:21" x14ac:dyDescent="0.2">
      <c r="A123" s="60" t="s">
        <v>101</v>
      </c>
      <c r="B123" s="61" t="s">
        <v>20</v>
      </c>
      <c r="C123" s="60">
        <v>47039.536</v>
      </c>
      <c r="E123" s="24">
        <f t="shared" si="28"/>
        <v>4167.9932167083643</v>
      </c>
      <c r="F123">
        <f t="shared" si="29"/>
        <v>4168</v>
      </c>
      <c r="G123">
        <f t="shared" si="30"/>
        <v>-2.1427199993922841E-2</v>
      </c>
      <c r="J123">
        <f t="shared" si="23"/>
        <v>-2.1427199993922841E-2</v>
      </c>
      <c r="O123">
        <f t="shared" ca="1" si="25"/>
        <v>-1.0105705172636981E-2</v>
      </c>
      <c r="P123">
        <f t="shared" ca="1" si="26"/>
        <v>0.35877810447479136</v>
      </c>
      <c r="Q123" s="2">
        <f t="shared" si="31"/>
        <v>32021.036</v>
      </c>
      <c r="R123">
        <f t="shared" si="27"/>
        <v>-2.1427199993922841E-2</v>
      </c>
      <c r="U123" s="16"/>
    </row>
    <row r="124" spans="1:21" x14ac:dyDescent="0.2">
      <c r="A124" s="60" t="s">
        <v>88</v>
      </c>
      <c r="B124" s="61" t="s">
        <v>37</v>
      </c>
      <c r="C124" s="60">
        <v>47060.381000000001</v>
      </c>
      <c r="E124" s="24">
        <f t="shared" si="28"/>
        <v>4174.5921990373381</v>
      </c>
      <c r="F124">
        <f t="shared" si="29"/>
        <v>4174.5</v>
      </c>
      <c r="G124">
        <f t="shared" si="30"/>
        <v>0.29124020000017481</v>
      </c>
      <c r="J124">
        <f t="shared" si="23"/>
        <v>0.29124020000017481</v>
      </c>
      <c r="O124">
        <f t="shared" ca="1" si="25"/>
        <v>-1.0099899742263867E-2</v>
      </c>
      <c r="P124">
        <f t="shared" ca="1" si="26"/>
        <v>0.35818593800758752</v>
      </c>
      <c r="Q124" s="2">
        <f t="shared" si="31"/>
        <v>32041.881000000001</v>
      </c>
      <c r="S124">
        <f>G124</f>
        <v>0.29124020000017481</v>
      </c>
      <c r="U124" s="16"/>
    </row>
    <row r="125" spans="1:21" x14ac:dyDescent="0.2">
      <c r="A125" s="60" t="s">
        <v>401</v>
      </c>
      <c r="B125" s="61" t="s">
        <v>20</v>
      </c>
      <c r="C125" s="60">
        <v>47734.489000000001</v>
      </c>
      <c r="E125" s="24">
        <f t="shared" si="28"/>
        <v>4387.9971776806315</v>
      </c>
      <c r="F125">
        <f t="shared" si="29"/>
        <v>4388</v>
      </c>
      <c r="G125">
        <f t="shared" si="30"/>
        <v>-8.9152000000467524E-3</v>
      </c>
      <c r="J125">
        <f t="shared" si="23"/>
        <v>-8.9152000000467524E-3</v>
      </c>
      <c r="O125">
        <f t="shared" ca="1" si="25"/>
        <v>-9.909213683085406E-3</v>
      </c>
      <c r="P125">
        <f t="shared" ca="1" si="26"/>
        <v>0.33873554712327553</v>
      </c>
      <c r="Q125" s="2">
        <f t="shared" si="31"/>
        <v>32715.989000000001</v>
      </c>
      <c r="R125">
        <f t="shared" ref="R125:R134" si="32">G125</f>
        <v>-8.9152000000467524E-3</v>
      </c>
      <c r="U125" s="16"/>
    </row>
    <row r="126" spans="1:21" x14ac:dyDescent="0.2">
      <c r="A126" s="60" t="s">
        <v>401</v>
      </c>
      <c r="B126" s="61" t="s">
        <v>20</v>
      </c>
      <c r="C126" s="60">
        <v>47734.49</v>
      </c>
      <c r="E126" s="24">
        <f t="shared" si="28"/>
        <v>4387.9974942545005</v>
      </c>
      <c r="F126">
        <f t="shared" si="29"/>
        <v>4388</v>
      </c>
      <c r="G126">
        <f t="shared" si="30"/>
        <v>-7.9152000034810044E-3</v>
      </c>
      <c r="J126">
        <f t="shared" si="23"/>
        <v>-7.9152000034810044E-3</v>
      </c>
      <c r="O126">
        <f t="shared" ca="1" si="25"/>
        <v>-9.909213683085406E-3</v>
      </c>
      <c r="P126">
        <f t="shared" ca="1" si="26"/>
        <v>0.33873554712327553</v>
      </c>
      <c r="Q126" s="2">
        <f t="shared" si="31"/>
        <v>32715.989999999998</v>
      </c>
      <c r="R126">
        <f t="shared" si="32"/>
        <v>-7.9152000034810044E-3</v>
      </c>
      <c r="U126" s="16"/>
    </row>
    <row r="127" spans="1:21" x14ac:dyDescent="0.2">
      <c r="A127" s="60" t="s">
        <v>401</v>
      </c>
      <c r="B127" s="61" t="s">
        <v>20</v>
      </c>
      <c r="C127" s="60">
        <v>47734.49</v>
      </c>
      <c r="E127" s="24">
        <f t="shared" si="28"/>
        <v>4387.9974942545005</v>
      </c>
      <c r="F127">
        <f t="shared" si="29"/>
        <v>4388</v>
      </c>
      <c r="G127">
        <f t="shared" si="30"/>
        <v>-7.9152000034810044E-3</v>
      </c>
      <c r="J127">
        <f t="shared" si="23"/>
        <v>-7.9152000034810044E-3</v>
      </c>
      <c r="O127">
        <f t="shared" ca="1" si="25"/>
        <v>-9.909213683085406E-3</v>
      </c>
      <c r="P127">
        <f t="shared" ca="1" si="26"/>
        <v>0.33873554712327553</v>
      </c>
      <c r="Q127" s="2">
        <f t="shared" si="31"/>
        <v>32715.989999999998</v>
      </c>
      <c r="R127">
        <f t="shared" si="32"/>
        <v>-7.9152000034810044E-3</v>
      </c>
      <c r="U127" s="16"/>
    </row>
    <row r="128" spans="1:21" x14ac:dyDescent="0.2">
      <c r="A128" s="60" t="s">
        <v>401</v>
      </c>
      <c r="B128" s="61" t="s">
        <v>20</v>
      </c>
      <c r="C128" s="60">
        <v>47734.49</v>
      </c>
      <c r="E128" s="24">
        <f t="shared" si="28"/>
        <v>4387.9974942545005</v>
      </c>
      <c r="F128">
        <f t="shared" si="29"/>
        <v>4388</v>
      </c>
      <c r="G128">
        <f t="shared" si="30"/>
        <v>-7.9152000034810044E-3</v>
      </c>
      <c r="J128">
        <f t="shared" ref="J128:J140" si="33">+G128</f>
        <v>-7.9152000034810044E-3</v>
      </c>
      <c r="O128">
        <f t="shared" ca="1" si="25"/>
        <v>-9.909213683085406E-3</v>
      </c>
      <c r="P128">
        <f t="shared" ca="1" si="26"/>
        <v>0.33873554712327553</v>
      </c>
      <c r="Q128" s="2">
        <f t="shared" si="31"/>
        <v>32715.989999999998</v>
      </c>
      <c r="R128">
        <f t="shared" si="32"/>
        <v>-7.9152000034810044E-3</v>
      </c>
      <c r="U128" s="16"/>
    </row>
    <row r="129" spans="1:21" x14ac:dyDescent="0.2">
      <c r="A129" s="60" t="s">
        <v>401</v>
      </c>
      <c r="B129" s="61" t="s">
        <v>20</v>
      </c>
      <c r="C129" s="60">
        <v>47734.49</v>
      </c>
      <c r="E129" s="24">
        <f t="shared" si="28"/>
        <v>4387.9974942545005</v>
      </c>
      <c r="F129">
        <f t="shared" si="29"/>
        <v>4388</v>
      </c>
      <c r="G129">
        <f t="shared" si="30"/>
        <v>-7.9152000034810044E-3</v>
      </c>
      <c r="J129">
        <f t="shared" si="33"/>
        <v>-7.9152000034810044E-3</v>
      </c>
      <c r="O129">
        <f t="shared" ca="1" si="25"/>
        <v>-9.909213683085406E-3</v>
      </c>
      <c r="P129">
        <f t="shared" ca="1" si="26"/>
        <v>0.33873554712327553</v>
      </c>
      <c r="Q129" s="2">
        <f t="shared" si="31"/>
        <v>32715.989999999998</v>
      </c>
      <c r="R129">
        <f t="shared" si="32"/>
        <v>-7.9152000034810044E-3</v>
      </c>
      <c r="U129" s="16"/>
    </row>
    <row r="130" spans="1:21" x14ac:dyDescent="0.2">
      <c r="A130" s="60" t="s">
        <v>401</v>
      </c>
      <c r="B130" s="61" t="s">
        <v>20</v>
      </c>
      <c r="C130" s="60">
        <v>47734.493000000002</v>
      </c>
      <c r="E130" s="24">
        <f t="shared" si="28"/>
        <v>4387.9984439761138</v>
      </c>
      <c r="F130">
        <f t="shared" si="29"/>
        <v>4388</v>
      </c>
      <c r="G130">
        <f t="shared" si="30"/>
        <v>-4.9151999992318451E-3</v>
      </c>
      <c r="J130">
        <f t="shared" si="33"/>
        <v>-4.9151999992318451E-3</v>
      </c>
      <c r="O130">
        <f t="shared" ca="1" si="25"/>
        <v>-9.909213683085406E-3</v>
      </c>
      <c r="P130">
        <f t="shared" ca="1" si="26"/>
        <v>0.33873554712327553</v>
      </c>
      <c r="Q130" s="2">
        <f t="shared" si="31"/>
        <v>32715.993000000002</v>
      </c>
      <c r="R130">
        <f t="shared" si="32"/>
        <v>-4.9151999992318451E-3</v>
      </c>
      <c r="U130" s="16"/>
    </row>
    <row r="131" spans="1:21" x14ac:dyDescent="0.2">
      <c r="A131" s="60" t="s">
        <v>401</v>
      </c>
      <c r="B131" s="61" t="s">
        <v>20</v>
      </c>
      <c r="C131" s="60">
        <v>47734.493999999999</v>
      </c>
      <c r="E131" s="24">
        <f t="shared" si="28"/>
        <v>4387.9987605499828</v>
      </c>
      <c r="F131">
        <f t="shared" si="29"/>
        <v>4388</v>
      </c>
      <c r="G131">
        <f t="shared" si="30"/>
        <v>-3.9152000026660971E-3</v>
      </c>
      <c r="J131">
        <f t="shared" si="33"/>
        <v>-3.9152000026660971E-3</v>
      </c>
      <c r="O131">
        <f t="shared" ca="1" si="25"/>
        <v>-9.909213683085406E-3</v>
      </c>
      <c r="P131">
        <f t="shared" ca="1" si="26"/>
        <v>0.33873554712327553</v>
      </c>
      <c r="Q131" s="2">
        <f t="shared" si="31"/>
        <v>32715.993999999999</v>
      </c>
      <c r="R131">
        <f t="shared" si="32"/>
        <v>-3.9152000026660971E-3</v>
      </c>
      <c r="U131" s="16"/>
    </row>
    <row r="132" spans="1:21" x14ac:dyDescent="0.2">
      <c r="A132" s="60" t="s">
        <v>421</v>
      </c>
      <c r="B132" s="61" t="s">
        <v>20</v>
      </c>
      <c r="C132" s="60">
        <v>48189.368000000002</v>
      </c>
      <c r="E132" s="24">
        <f t="shared" si="28"/>
        <v>4531.9999832849007</v>
      </c>
      <c r="F132">
        <f t="shared" si="29"/>
        <v>4532</v>
      </c>
      <c r="G132">
        <f t="shared" si="30"/>
        <v>-5.2799994591623545E-5</v>
      </c>
      <c r="J132">
        <f t="shared" si="33"/>
        <v>-5.2799994591623545E-5</v>
      </c>
      <c r="O132">
        <f t="shared" ca="1" si="25"/>
        <v>-9.7806010717425562E-3</v>
      </c>
      <c r="P132">
        <f t="shared" ca="1" si="26"/>
        <v>0.32561678231137425</v>
      </c>
      <c r="Q132" s="2">
        <f t="shared" si="31"/>
        <v>33170.868000000002</v>
      </c>
      <c r="R132">
        <f t="shared" si="32"/>
        <v>-5.2799994591623545E-5</v>
      </c>
      <c r="U132" s="16"/>
    </row>
    <row r="133" spans="1:21" x14ac:dyDescent="0.2">
      <c r="A133" s="60" t="s">
        <v>421</v>
      </c>
      <c r="B133" s="61" t="s">
        <v>20</v>
      </c>
      <c r="C133" s="60">
        <v>48410.466</v>
      </c>
      <c r="E133" s="24">
        <f t="shared" si="28"/>
        <v>4601.9938328877461</v>
      </c>
      <c r="F133">
        <f t="shared" si="29"/>
        <v>4602</v>
      </c>
      <c r="G133">
        <f t="shared" si="30"/>
        <v>-1.9480799994198605E-2</v>
      </c>
      <c r="J133">
        <f t="shared" si="33"/>
        <v>-1.9480799994198605E-2</v>
      </c>
      <c r="O133">
        <f t="shared" ca="1" si="25"/>
        <v>-9.7180810523397835E-3</v>
      </c>
      <c r="P133">
        <f t="shared" ca="1" si="26"/>
        <v>0.31923960497225556</v>
      </c>
      <c r="Q133" s="2">
        <f t="shared" si="31"/>
        <v>33391.966</v>
      </c>
      <c r="R133">
        <f t="shared" si="32"/>
        <v>-1.9480799994198605E-2</v>
      </c>
      <c r="U133" s="16"/>
    </row>
    <row r="134" spans="1:21" x14ac:dyDescent="0.2">
      <c r="A134" s="60" t="s">
        <v>421</v>
      </c>
      <c r="B134" s="61" t="s">
        <v>20</v>
      </c>
      <c r="C134" s="60">
        <v>48410.478000000003</v>
      </c>
      <c r="E134" s="24">
        <f t="shared" si="28"/>
        <v>4601.9976317741912</v>
      </c>
      <c r="F134">
        <f t="shared" si="29"/>
        <v>4602</v>
      </c>
      <c r="G134">
        <f t="shared" si="30"/>
        <v>-7.4807999917538837E-3</v>
      </c>
      <c r="J134">
        <f t="shared" si="33"/>
        <v>-7.4807999917538837E-3</v>
      </c>
      <c r="O134">
        <f t="shared" ca="1" si="25"/>
        <v>-9.7180810523397835E-3</v>
      </c>
      <c r="P134">
        <f t="shared" ca="1" si="26"/>
        <v>0.31923960497225556</v>
      </c>
      <c r="Q134" s="2">
        <f t="shared" si="31"/>
        <v>33391.978000000003</v>
      </c>
      <c r="R134">
        <f t="shared" si="32"/>
        <v>-7.4807999917538837E-3</v>
      </c>
      <c r="U134" s="16"/>
    </row>
    <row r="135" spans="1:21" x14ac:dyDescent="0.2">
      <c r="A135" s="60" t="s">
        <v>421</v>
      </c>
      <c r="B135" s="61" t="s">
        <v>37</v>
      </c>
      <c r="C135" s="60">
        <v>48453.483</v>
      </c>
      <c r="E135" s="24">
        <f t="shared" si="28"/>
        <v>4615.6118910717441</v>
      </c>
      <c r="F135">
        <f t="shared" si="29"/>
        <v>4615.5</v>
      </c>
      <c r="G135">
        <f t="shared" si="30"/>
        <v>0.35344379999878583</v>
      </c>
      <c r="J135">
        <f t="shared" si="33"/>
        <v>0.35344379999878583</v>
      </c>
      <c r="O135">
        <f t="shared" ca="1" si="25"/>
        <v>-9.7060236200263925E-3</v>
      </c>
      <c r="P135">
        <f t="shared" ca="1" si="26"/>
        <v>0.31800972077113981</v>
      </c>
      <c r="Q135" s="2">
        <f t="shared" si="31"/>
        <v>33434.983</v>
      </c>
      <c r="S135">
        <f>G135</f>
        <v>0.35344379999878583</v>
      </c>
      <c r="U135" s="16"/>
    </row>
    <row r="136" spans="1:21" x14ac:dyDescent="0.2">
      <c r="A136" s="60" t="s">
        <v>359</v>
      </c>
      <c r="B136" s="61" t="s">
        <v>20</v>
      </c>
      <c r="C136" s="60">
        <v>49244.403200000001</v>
      </c>
      <c r="E136" s="24">
        <f t="shared" si="28"/>
        <v>4865.9965599816951</v>
      </c>
      <c r="F136">
        <f t="shared" si="29"/>
        <v>4866</v>
      </c>
      <c r="G136">
        <f t="shared" si="30"/>
        <v>-1.0866399999940768E-2</v>
      </c>
      <c r="J136">
        <f t="shared" si="33"/>
        <v>-1.0866399999940768E-2</v>
      </c>
      <c r="O136">
        <f t="shared" ca="1" si="25"/>
        <v>-9.4822912648778943E-3</v>
      </c>
      <c r="P136">
        <f t="shared" ca="1" si="26"/>
        <v>0.29518853615043655</v>
      </c>
      <c r="Q136" s="2">
        <f t="shared" si="31"/>
        <v>34225.903200000001</v>
      </c>
      <c r="R136">
        <f>G136</f>
        <v>-1.0866399999940768E-2</v>
      </c>
      <c r="U136" s="16"/>
    </row>
    <row r="137" spans="1:21" x14ac:dyDescent="0.2">
      <c r="A137" s="60" t="s">
        <v>359</v>
      </c>
      <c r="B137" s="61" t="s">
        <v>37</v>
      </c>
      <c r="C137" s="60">
        <v>49246.299599999998</v>
      </c>
      <c r="E137" s="24">
        <f t="shared" si="28"/>
        <v>4866.5969106695647</v>
      </c>
      <c r="F137">
        <f t="shared" si="29"/>
        <v>4866.5</v>
      </c>
      <c r="G137">
        <f t="shared" si="30"/>
        <v>0.30612339999788674</v>
      </c>
      <c r="J137">
        <f t="shared" si="33"/>
        <v>0.30612339999788674</v>
      </c>
      <c r="O137">
        <f t="shared" ca="1" si="25"/>
        <v>-9.4818446933107314E-3</v>
      </c>
      <c r="P137">
        <f t="shared" ca="1" si="26"/>
        <v>0.29514298488372859</v>
      </c>
      <c r="Q137" s="2">
        <f t="shared" si="31"/>
        <v>34227.799599999998</v>
      </c>
      <c r="S137">
        <f>G137</f>
        <v>0.30612339999788674</v>
      </c>
      <c r="U137" s="16"/>
    </row>
    <row r="138" spans="1:21" x14ac:dyDescent="0.2">
      <c r="A138" s="60" t="s">
        <v>359</v>
      </c>
      <c r="B138" s="61" t="s">
        <v>37</v>
      </c>
      <c r="C138" s="60">
        <v>49622.1855</v>
      </c>
      <c r="E138" s="24">
        <f t="shared" si="28"/>
        <v>4985.5925648701023</v>
      </c>
      <c r="F138">
        <f t="shared" si="29"/>
        <v>4985.5</v>
      </c>
      <c r="G138">
        <f t="shared" si="30"/>
        <v>0.29239580000285059</v>
      </c>
      <c r="J138">
        <f t="shared" si="33"/>
        <v>0.29239580000285059</v>
      </c>
      <c r="O138">
        <f t="shared" ca="1" si="25"/>
        <v>-9.3755606603260159E-3</v>
      </c>
      <c r="P138">
        <f t="shared" ca="1" si="26"/>
        <v>0.28430178340722684</v>
      </c>
      <c r="Q138" s="2">
        <f t="shared" si="31"/>
        <v>34603.6855</v>
      </c>
      <c r="S138">
        <f>G138</f>
        <v>0.29239580000285059</v>
      </c>
      <c r="U138" s="16"/>
    </row>
    <row r="139" spans="1:21" x14ac:dyDescent="0.2">
      <c r="A139" s="60" t="s">
        <v>359</v>
      </c>
      <c r="B139" s="61" t="s">
        <v>20</v>
      </c>
      <c r="C139" s="60">
        <v>49920.390500000001</v>
      </c>
      <c r="E139" s="24">
        <f t="shared" si="28"/>
        <v>5079.9964758996757</v>
      </c>
      <c r="F139">
        <f t="shared" si="29"/>
        <v>5080</v>
      </c>
      <c r="G139">
        <f t="shared" si="30"/>
        <v>-1.113199999963399E-2</v>
      </c>
      <c r="J139">
        <f t="shared" si="33"/>
        <v>-1.113199999963399E-2</v>
      </c>
      <c r="O139">
        <f t="shared" ca="1" si="25"/>
        <v>-9.2911586341322717E-3</v>
      </c>
      <c r="P139">
        <f t="shared" ca="1" si="26"/>
        <v>0.27569259399941659</v>
      </c>
      <c r="Q139" s="2">
        <f t="shared" si="31"/>
        <v>34901.890500000001</v>
      </c>
      <c r="R139">
        <f>G139</f>
        <v>-1.113199999963399E-2</v>
      </c>
      <c r="U139" s="16"/>
    </row>
    <row r="140" spans="1:21" x14ac:dyDescent="0.2">
      <c r="A140" s="60" t="s">
        <v>359</v>
      </c>
      <c r="B140" s="61" t="s">
        <v>37</v>
      </c>
      <c r="C140" s="60">
        <v>49925.423699999999</v>
      </c>
      <c r="E140" s="24">
        <f t="shared" si="28"/>
        <v>5081.5898555042895</v>
      </c>
      <c r="F140">
        <f t="shared" si="29"/>
        <v>5081.5</v>
      </c>
      <c r="G140">
        <f t="shared" si="30"/>
        <v>0.28383739999844693</v>
      </c>
      <c r="J140">
        <f t="shared" si="33"/>
        <v>0.28383739999844693</v>
      </c>
      <c r="O140">
        <f t="shared" ref="O140:O171" ca="1" si="34">+C$11+C$12*$F140</f>
        <v>-9.2898189194307833E-3</v>
      </c>
      <c r="P140">
        <f t="shared" ca="1" si="26"/>
        <v>0.27555594019929264</v>
      </c>
      <c r="Q140" s="2">
        <f t="shared" si="31"/>
        <v>34906.923699999999</v>
      </c>
      <c r="S140">
        <f>G140</f>
        <v>0.28383739999844693</v>
      </c>
      <c r="U140" s="16"/>
    </row>
    <row r="141" spans="1:21" x14ac:dyDescent="0.2">
      <c r="A141" s="13" t="s">
        <v>34</v>
      </c>
      <c r="B141" s="13" t="s">
        <v>35</v>
      </c>
      <c r="C141" s="14">
        <v>50304.457999999999</v>
      </c>
      <c r="D141" s="14">
        <v>5.0000000000000001E-3</v>
      </c>
      <c r="E141">
        <f t="shared" si="28"/>
        <v>5201.582210878466</v>
      </c>
      <c r="F141">
        <f t="shared" si="29"/>
        <v>5201.5</v>
      </c>
      <c r="G141">
        <f t="shared" si="30"/>
        <v>0.25968940000166185</v>
      </c>
      <c r="I141">
        <f>+G141</f>
        <v>0.25968940000166185</v>
      </c>
      <c r="O141">
        <f t="shared" ca="1" si="34"/>
        <v>-9.1826417433117438E-3</v>
      </c>
      <c r="P141">
        <f t="shared" ref="P141:P172" ca="1" si="35">+D$11+D$12*$F141</f>
        <v>0.2646236361893749</v>
      </c>
      <c r="Q141" s="2">
        <f t="shared" si="31"/>
        <v>35285.957999999999</v>
      </c>
      <c r="S141">
        <f>G141</f>
        <v>0.25968940000166185</v>
      </c>
    </row>
    <row r="142" spans="1:21" x14ac:dyDescent="0.2">
      <c r="A142" s="60" t="s">
        <v>457</v>
      </c>
      <c r="B142" s="61" t="s">
        <v>20</v>
      </c>
      <c r="C142" s="60">
        <v>50318.416899999997</v>
      </c>
      <c r="E142" s="24">
        <f t="shared" si="28"/>
        <v>5206.0012338783172</v>
      </c>
      <c r="F142">
        <f t="shared" si="29"/>
        <v>5206</v>
      </c>
      <c r="G142">
        <f t="shared" si="30"/>
        <v>3.8975999996182509E-3</v>
      </c>
      <c r="J142">
        <f t="shared" ref="J142:J147" si="36">+G142</f>
        <v>3.8975999996182509E-3</v>
      </c>
      <c r="O142">
        <f t="shared" ca="1" si="34"/>
        <v>-9.1786225992072784E-3</v>
      </c>
      <c r="P142">
        <f t="shared" ca="1" si="35"/>
        <v>0.26421367478900298</v>
      </c>
      <c r="Q142" s="2">
        <f t="shared" si="31"/>
        <v>35299.916899999997</v>
      </c>
      <c r="R142">
        <f>G142</f>
        <v>3.8975999996182509E-3</v>
      </c>
    </row>
    <row r="143" spans="1:21" x14ac:dyDescent="0.2">
      <c r="A143" s="60" t="s">
        <v>457</v>
      </c>
      <c r="B143" s="61" t="s">
        <v>20</v>
      </c>
      <c r="C143" s="60">
        <v>50318.420400000003</v>
      </c>
      <c r="E143" s="24">
        <f t="shared" si="28"/>
        <v>5206.002341886865</v>
      </c>
      <c r="F143">
        <f t="shared" si="29"/>
        <v>5206</v>
      </c>
      <c r="G143">
        <f t="shared" si="30"/>
        <v>7.3976000057882629E-3</v>
      </c>
      <c r="J143">
        <f t="shared" si="36"/>
        <v>7.3976000057882629E-3</v>
      </c>
      <c r="O143">
        <f t="shared" ca="1" si="34"/>
        <v>-9.1786225992072784E-3</v>
      </c>
      <c r="P143">
        <f t="shared" ca="1" si="35"/>
        <v>0.26421367478900298</v>
      </c>
      <c r="Q143" s="2">
        <f t="shared" si="31"/>
        <v>35299.920400000003</v>
      </c>
      <c r="R143">
        <f>G143</f>
        <v>7.3976000057882629E-3</v>
      </c>
    </row>
    <row r="144" spans="1:21" x14ac:dyDescent="0.2">
      <c r="A144" s="15" t="s">
        <v>36</v>
      </c>
      <c r="B144" s="16" t="s">
        <v>20</v>
      </c>
      <c r="C144" s="14">
        <v>50422.642699999997</v>
      </c>
      <c r="D144" s="17">
        <v>2.0000000000000001E-4</v>
      </c>
      <c r="E144">
        <f t="shared" si="28"/>
        <v>5238.9963987822794</v>
      </c>
      <c r="F144">
        <f t="shared" si="29"/>
        <v>5239</v>
      </c>
      <c r="G144">
        <f t="shared" si="30"/>
        <v>-1.1375600006431341E-2</v>
      </c>
      <c r="J144">
        <f t="shared" si="36"/>
        <v>-1.1375600006431341E-2</v>
      </c>
      <c r="O144">
        <f t="shared" ca="1" si="34"/>
        <v>-9.1491488757745425E-3</v>
      </c>
      <c r="P144">
        <f t="shared" ca="1" si="35"/>
        <v>0.26120729118627561</v>
      </c>
      <c r="Q144" s="2">
        <f t="shared" si="31"/>
        <v>35404.142699999997</v>
      </c>
      <c r="R144">
        <f>G144</f>
        <v>-1.1375600006431341E-2</v>
      </c>
    </row>
    <row r="145" spans="1:21" x14ac:dyDescent="0.2">
      <c r="A145" s="15" t="s">
        <v>36</v>
      </c>
      <c r="B145" s="16" t="s">
        <v>37</v>
      </c>
      <c r="C145" s="14">
        <v>50686.674500000001</v>
      </c>
      <c r="D145" s="17">
        <v>8.0000000000000004E-4</v>
      </c>
      <c r="E145">
        <f t="shared" si="28"/>
        <v>5322.5819676231049</v>
      </c>
      <c r="F145">
        <f t="shared" si="29"/>
        <v>5322.5</v>
      </c>
      <c r="G145">
        <f t="shared" si="30"/>
        <v>0.25892100000783103</v>
      </c>
      <c r="J145">
        <f t="shared" si="36"/>
        <v>0.25892100000783103</v>
      </c>
      <c r="O145">
        <f t="shared" ca="1" si="34"/>
        <v>-9.0745714240583752E-3</v>
      </c>
      <c r="P145">
        <f t="shared" ca="1" si="35"/>
        <v>0.25360022964604118</v>
      </c>
      <c r="Q145" s="2">
        <f t="shared" si="31"/>
        <v>35668.174500000001</v>
      </c>
      <c r="S145">
        <f>G145</f>
        <v>0.25892100000783103</v>
      </c>
    </row>
    <row r="146" spans="1:21" x14ac:dyDescent="0.2">
      <c r="A146" s="18" t="s">
        <v>44</v>
      </c>
      <c r="B146" s="33" t="s">
        <v>37</v>
      </c>
      <c r="C146" s="18">
        <v>50705.630400000002</v>
      </c>
      <c r="D146" s="18">
        <v>1.5E-3</v>
      </c>
      <c r="E146" s="24">
        <f t="shared" si="28"/>
        <v>5328.5829102534617</v>
      </c>
      <c r="F146">
        <f t="shared" si="29"/>
        <v>5328.5</v>
      </c>
      <c r="G146">
        <f t="shared" si="30"/>
        <v>0.26189860000886256</v>
      </c>
      <c r="J146">
        <f t="shared" si="36"/>
        <v>0.26189860000886256</v>
      </c>
      <c r="O146">
        <f t="shared" ca="1" si="34"/>
        <v>-9.0692125652524248E-3</v>
      </c>
      <c r="P146">
        <f t="shared" ca="1" si="35"/>
        <v>0.25305361444554531</v>
      </c>
      <c r="Q146" s="2">
        <f t="shared" si="31"/>
        <v>35687.130400000002</v>
      </c>
      <c r="S146">
        <f>G146</f>
        <v>0.26189860000886256</v>
      </c>
    </row>
    <row r="147" spans="1:21" x14ac:dyDescent="0.2">
      <c r="A147" s="15" t="s">
        <v>36</v>
      </c>
      <c r="B147" s="16" t="s">
        <v>20</v>
      </c>
      <c r="C147" s="14">
        <v>50722.728600000002</v>
      </c>
      <c r="D147" s="17">
        <v>4.0000000000000002E-4</v>
      </c>
      <c r="E147">
        <f t="shared" si="28"/>
        <v>5333.9957536047332</v>
      </c>
      <c r="F147">
        <f t="shared" si="29"/>
        <v>5334</v>
      </c>
      <c r="G147">
        <f t="shared" si="30"/>
        <v>-1.3413599997875281E-2</v>
      </c>
      <c r="J147">
        <f t="shared" si="36"/>
        <v>-1.3413599997875281E-2</v>
      </c>
      <c r="O147">
        <f t="shared" ca="1" si="34"/>
        <v>-9.0643002780136355E-3</v>
      </c>
      <c r="P147">
        <f t="shared" ca="1" si="35"/>
        <v>0.2525525505117574</v>
      </c>
      <c r="Q147" s="2">
        <f t="shared" si="31"/>
        <v>35704.228600000002</v>
      </c>
      <c r="R147">
        <f t="shared" ref="R147:R153" si="37">G147</f>
        <v>-1.3413599997875281E-2</v>
      </c>
    </row>
    <row r="148" spans="1:21" x14ac:dyDescent="0.2">
      <c r="A148" s="13" t="s">
        <v>38</v>
      </c>
      <c r="B148" s="13"/>
      <c r="C148" s="14">
        <v>50754.317900000002</v>
      </c>
      <c r="D148" s="14">
        <v>8.9999999999999998E-4</v>
      </c>
      <c r="E148">
        <f t="shared" si="28"/>
        <v>5343.996100569695</v>
      </c>
      <c r="F148">
        <f t="shared" si="29"/>
        <v>5344</v>
      </c>
      <c r="G148">
        <f t="shared" si="30"/>
        <v>-1.2317599997913931E-2</v>
      </c>
      <c r="I148">
        <f>+G148</f>
        <v>-1.2317599997913931E-2</v>
      </c>
      <c r="O148">
        <f t="shared" ca="1" si="34"/>
        <v>-9.0553688466703808E-3</v>
      </c>
      <c r="P148">
        <f t="shared" ca="1" si="35"/>
        <v>0.25164152517759758</v>
      </c>
      <c r="Q148" s="2">
        <f t="shared" si="31"/>
        <v>35735.817900000002</v>
      </c>
      <c r="R148">
        <f t="shared" si="37"/>
        <v>-1.2317599997913931E-2</v>
      </c>
    </row>
    <row r="149" spans="1:21" x14ac:dyDescent="0.2">
      <c r="A149" s="13" t="s">
        <v>38</v>
      </c>
      <c r="B149" s="13"/>
      <c r="C149" s="14">
        <v>50754.318500000001</v>
      </c>
      <c r="D149" s="14">
        <v>1.2999999999999999E-3</v>
      </c>
      <c r="E149">
        <f t="shared" ref="E149:E180" si="38">+(C149-C$7)/C$8</f>
        <v>5343.9962905140164</v>
      </c>
      <c r="F149">
        <f t="shared" ref="F149:F180" si="39">ROUND(2*E149,0)/2</f>
        <v>5344</v>
      </c>
      <c r="G149">
        <f t="shared" ref="G149:G180" si="40">+C149-(C$7+F149*C$8)</f>
        <v>-1.171759999851929E-2</v>
      </c>
      <c r="I149">
        <f>+G149</f>
        <v>-1.171759999851929E-2</v>
      </c>
      <c r="O149">
        <f t="shared" ca="1" si="34"/>
        <v>-9.0553688466703808E-3</v>
      </c>
      <c r="P149">
        <f t="shared" ca="1" si="35"/>
        <v>0.25164152517759758</v>
      </c>
      <c r="Q149" s="2">
        <f t="shared" ref="Q149:Q180" si="41">+C149-15018.5</f>
        <v>35735.818500000001</v>
      </c>
      <c r="R149">
        <f t="shared" si="37"/>
        <v>-1.171759999851929E-2</v>
      </c>
    </row>
    <row r="150" spans="1:21" x14ac:dyDescent="0.2">
      <c r="A150" s="60" t="s">
        <v>490</v>
      </c>
      <c r="B150" s="61" t="s">
        <v>20</v>
      </c>
      <c r="C150" s="60">
        <v>51016.502</v>
      </c>
      <c r="E150" s="24">
        <f t="shared" si="38"/>
        <v>5426.9967358701379</v>
      </c>
      <c r="F150">
        <f t="shared" si="39"/>
        <v>5427</v>
      </c>
      <c r="G150">
        <f t="shared" si="40"/>
        <v>-1.0310799996659625E-2</v>
      </c>
      <c r="J150">
        <f t="shared" ref="J150:J156" si="42">+G150</f>
        <v>-1.0310799996659625E-2</v>
      </c>
      <c r="O150">
        <f t="shared" ca="1" si="34"/>
        <v>-8.9812379665213798E-3</v>
      </c>
      <c r="P150">
        <f t="shared" ca="1" si="35"/>
        <v>0.24408001490407116</v>
      </c>
      <c r="Q150" s="2">
        <f t="shared" si="41"/>
        <v>35998.002</v>
      </c>
      <c r="R150">
        <f t="shared" si="37"/>
        <v>-1.0310799996659625E-2</v>
      </c>
      <c r="U150" s="16"/>
    </row>
    <row r="151" spans="1:21" x14ac:dyDescent="0.2">
      <c r="A151" s="60" t="s">
        <v>457</v>
      </c>
      <c r="B151" s="61" t="s">
        <v>20</v>
      </c>
      <c r="C151" s="60">
        <v>51035.452499999999</v>
      </c>
      <c r="E151" s="24">
        <f t="shared" si="38"/>
        <v>5432.995969001593</v>
      </c>
      <c r="F151">
        <f t="shared" si="39"/>
        <v>5433</v>
      </c>
      <c r="G151">
        <f t="shared" si="40"/>
        <v>-1.2733199997455813E-2</v>
      </c>
      <c r="J151">
        <f t="shared" si="42"/>
        <v>-1.2733199997455813E-2</v>
      </c>
      <c r="O151">
        <f t="shared" ca="1" si="34"/>
        <v>-8.975879107715426E-3</v>
      </c>
      <c r="P151">
        <f t="shared" ca="1" si="35"/>
        <v>0.24353339970357524</v>
      </c>
      <c r="Q151" s="2">
        <f t="shared" si="41"/>
        <v>36016.952499999999</v>
      </c>
      <c r="R151">
        <f t="shared" si="37"/>
        <v>-1.2733199997455813E-2</v>
      </c>
      <c r="U151" s="16"/>
    </row>
    <row r="152" spans="1:21" x14ac:dyDescent="0.2">
      <c r="A152" s="60" t="s">
        <v>498</v>
      </c>
      <c r="B152" s="61" t="s">
        <v>20</v>
      </c>
      <c r="C152" s="60">
        <v>51354.493199999997</v>
      </c>
      <c r="E152" s="24">
        <f t="shared" si="38"/>
        <v>5533.9959182231441</v>
      </c>
      <c r="F152">
        <f t="shared" si="39"/>
        <v>5534</v>
      </c>
      <c r="G152">
        <f t="shared" si="40"/>
        <v>-1.289359999645967E-2</v>
      </c>
      <c r="J152">
        <f t="shared" si="42"/>
        <v>-1.289359999645967E-2</v>
      </c>
      <c r="O152">
        <f t="shared" ca="1" si="34"/>
        <v>-8.8856716511485669E-3</v>
      </c>
      <c r="P152">
        <f t="shared" ca="1" si="35"/>
        <v>0.23433204382856121</v>
      </c>
      <c r="Q152" s="2">
        <f t="shared" si="41"/>
        <v>36335.993199999997</v>
      </c>
      <c r="R152">
        <f t="shared" si="37"/>
        <v>-1.289359999645967E-2</v>
      </c>
      <c r="U152" s="16"/>
    </row>
    <row r="153" spans="1:21" x14ac:dyDescent="0.2">
      <c r="A153" s="60" t="s">
        <v>457</v>
      </c>
      <c r="B153" s="61" t="s">
        <v>20</v>
      </c>
      <c r="C153" s="60">
        <v>51392.4035</v>
      </c>
      <c r="E153" s="24">
        <f t="shared" si="38"/>
        <v>5545.9973286230525</v>
      </c>
      <c r="F153">
        <f t="shared" si="39"/>
        <v>5546</v>
      </c>
      <c r="G153">
        <f t="shared" si="40"/>
        <v>-8.4383999928832054E-3</v>
      </c>
      <c r="J153">
        <f t="shared" si="42"/>
        <v>-8.4383999928832054E-3</v>
      </c>
      <c r="O153">
        <f t="shared" ca="1" si="34"/>
        <v>-8.8749539335366626E-3</v>
      </c>
      <c r="P153">
        <f t="shared" ca="1" si="35"/>
        <v>0.23323881342756936</v>
      </c>
      <c r="Q153" s="2">
        <f t="shared" si="41"/>
        <v>36373.9035</v>
      </c>
      <c r="R153">
        <f t="shared" si="37"/>
        <v>-8.4383999928832054E-3</v>
      </c>
      <c r="U153" s="16"/>
    </row>
    <row r="154" spans="1:21" x14ac:dyDescent="0.2">
      <c r="A154" s="60" t="s">
        <v>457</v>
      </c>
      <c r="B154" s="61" t="s">
        <v>20</v>
      </c>
      <c r="C154" s="60">
        <v>51433.484199999999</v>
      </c>
      <c r="E154" s="24">
        <f t="shared" si="38"/>
        <v>5559.0024048217492</v>
      </c>
      <c r="F154">
        <f t="shared" si="39"/>
        <v>5559</v>
      </c>
      <c r="G154">
        <f t="shared" si="40"/>
        <v>7.5963999988744035E-3</v>
      </c>
      <c r="J154">
        <f t="shared" si="42"/>
        <v>7.5963999988744035E-3</v>
      </c>
      <c r="O154">
        <f t="shared" ca="1" si="34"/>
        <v>-8.8633430727904326E-3</v>
      </c>
      <c r="P154">
        <f t="shared" ca="1" si="35"/>
        <v>0.23205448049316169</v>
      </c>
      <c r="Q154" s="2">
        <f t="shared" si="41"/>
        <v>36414.984199999999</v>
      </c>
      <c r="R154">
        <f>G154</f>
        <v>7.5963999988744035E-3</v>
      </c>
    </row>
    <row r="155" spans="1:21" x14ac:dyDescent="0.2">
      <c r="A155" s="60" t="s">
        <v>508</v>
      </c>
      <c r="B155" s="61" t="s">
        <v>37</v>
      </c>
      <c r="C155" s="60">
        <v>52136.527399999999</v>
      </c>
      <c r="E155" s="24">
        <f t="shared" si="38"/>
        <v>5781.5675117205146</v>
      </c>
      <c r="F155">
        <f t="shared" si="39"/>
        <v>5781.5</v>
      </c>
      <c r="G155">
        <f t="shared" si="40"/>
        <v>0.21325739999883808</v>
      </c>
      <c r="J155">
        <f t="shared" si="42"/>
        <v>0.21325739999883808</v>
      </c>
      <c r="O155">
        <f t="shared" ca="1" si="34"/>
        <v>-8.6646187254030456E-3</v>
      </c>
      <c r="P155">
        <f t="shared" ca="1" si="35"/>
        <v>0.21178416680810586</v>
      </c>
      <c r="Q155" s="2">
        <f t="shared" si="41"/>
        <v>37118.027399999999</v>
      </c>
      <c r="S155">
        <f>G155</f>
        <v>0.21325739999883808</v>
      </c>
      <c r="U155" s="16"/>
    </row>
    <row r="156" spans="1:21" x14ac:dyDescent="0.2">
      <c r="A156" s="60" t="s">
        <v>513</v>
      </c>
      <c r="B156" s="61" t="s">
        <v>20</v>
      </c>
      <c r="C156" s="60">
        <v>52147.362999999998</v>
      </c>
      <c r="E156" s="24">
        <f t="shared" si="38"/>
        <v>5784.997779550873</v>
      </c>
      <c r="F156">
        <f t="shared" si="39"/>
        <v>5785</v>
      </c>
      <c r="G156">
        <f t="shared" si="40"/>
        <v>-7.0140000025276095E-3</v>
      </c>
      <c r="J156">
        <f t="shared" si="42"/>
        <v>-7.0140000025276095E-3</v>
      </c>
      <c r="O156">
        <f t="shared" ca="1" si="34"/>
        <v>-8.6614927244329058E-3</v>
      </c>
      <c r="P156">
        <f t="shared" ca="1" si="35"/>
        <v>0.21146530794114993</v>
      </c>
      <c r="Q156" s="2">
        <f t="shared" si="41"/>
        <v>37128.862999999998</v>
      </c>
      <c r="R156">
        <f t="shared" ref="R156:R161" si="43">G156</f>
        <v>-7.0140000025276095E-3</v>
      </c>
      <c r="U156" s="16"/>
    </row>
    <row r="157" spans="1:21" x14ac:dyDescent="0.2">
      <c r="A157" s="30" t="s">
        <v>46</v>
      </c>
      <c r="B157" s="31" t="s">
        <v>20</v>
      </c>
      <c r="C157" s="32">
        <v>52147.363570000001</v>
      </c>
      <c r="D157" s="32" t="s">
        <v>47</v>
      </c>
      <c r="E157">
        <f t="shared" si="38"/>
        <v>5784.9979599979797</v>
      </c>
      <c r="F157">
        <f t="shared" si="39"/>
        <v>5785</v>
      </c>
      <c r="G157">
        <f t="shared" si="40"/>
        <v>-6.4439999987371266E-3</v>
      </c>
      <c r="K157">
        <f>+G157</f>
        <v>-6.4439999987371266E-3</v>
      </c>
      <c r="O157">
        <f t="shared" ca="1" si="34"/>
        <v>-8.6614927244329058E-3</v>
      </c>
      <c r="P157">
        <f t="shared" ca="1" si="35"/>
        <v>0.21146530794114993</v>
      </c>
      <c r="Q157" s="2">
        <f t="shared" si="41"/>
        <v>37128.863570000001</v>
      </c>
      <c r="R157">
        <f t="shared" si="43"/>
        <v>-6.4439999987371266E-3</v>
      </c>
    </row>
    <row r="158" spans="1:21" x14ac:dyDescent="0.2">
      <c r="A158" s="29" t="s">
        <v>45</v>
      </c>
      <c r="B158" s="23" t="s">
        <v>20</v>
      </c>
      <c r="C158" s="29">
        <v>52150.516199999998</v>
      </c>
      <c r="D158" s="29">
        <v>2.3999999999999998E-3</v>
      </c>
      <c r="E158">
        <f t="shared" si="38"/>
        <v>5785.9960002790913</v>
      </c>
      <c r="F158">
        <f t="shared" si="39"/>
        <v>5786</v>
      </c>
      <c r="G158">
        <f t="shared" si="40"/>
        <v>-1.263440000184346E-2</v>
      </c>
      <c r="J158">
        <f t="shared" ref="J158:J168" si="44">+G158</f>
        <v>-1.263440000184346E-2</v>
      </c>
      <c r="O158">
        <f t="shared" ca="1" si="34"/>
        <v>-8.6605995812985819E-3</v>
      </c>
      <c r="P158">
        <f t="shared" ca="1" si="35"/>
        <v>0.21137420540773388</v>
      </c>
      <c r="Q158" s="2">
        <f t="shared" si="41"/>
        <v>37132.016199999998</v>
      </c>
      <c r="R158">
        <f t="shared" si="43"/>
        <v>-1.263440000184346E-2</v>
      </c>
    </row>
    <row r="159" spans="1:21" x14ac:dyDescent="0.2">
      <c r="A159" s="18" t="s">
        <v>45</v>
      </c>
      <c r="B159" s="33" t="s">
        <v>20</v>
      </c>
      <c r="C159" s="18" t="s">
        <v>49</v>
      </c>
      <c r="D159" s="18">
        <v>5.9999999999999995E-4</v>
      </c>
      <c r="E159">
        <f t="shared" si="38"/>
        <v>5822.9963628194882</v>
      </c>
      <c r="F159">
        <f t="shared" si="39"/>
        <v>5823</v>
      </c>
      <c r="G159">
        <f t="shared" si="40"/>
        <v>-1.1489199998322874E-2</v>
      </c>
      <c r="J159">
        <f t="shared" si="44"/>
        <v>-1.1489199998322874E-2</v>
      </c>
      <c r="O159">
        <f t="shared" ca="1" si="34"/>
        <v>-8.6275532853285451E-3</v>
      </c>
      <c r="P159">
        <f t="shared" ca="1" si="35"/>
        <v>0.20800341167134262</v>
      </c>
      <c r="Q159" s="2">
        <f t="shared" si="41"/>
        <v>37248.893700000001</v>
      </c>
      <c r="R159">
        <f t="shared" si="43"/>
        <v>-1.1489199998322874E-2</v>
      </c>
    </row>
    <row r="160" spans="1:21" x14ac:dyDescent="0.2">
      <c r="A160" s="60" t="s">
        <v>519</v>
      </c>
      <c r="B160" s="61" t="s">
        <v>20</v>
      </c>
      <c r="C160" s="60">
        <v>52267.393700000001</v>
      </c>
      <c r="E160" s="24">
        <f t="shared" si="38"/>
        <v>5822.9963628194882</v>
      </c>
      <c r="F160">
        <f t="shared" si="39"/>
        <v>5823</v>
      </c>
      <c r="G160">
        <f t="shared" si="40"/>
        <v>-1.1489199998322874E-2</v>
      </c>
      <c r="J160">
        <f t="shared" si="44"/>
        <v>-1.1489199998322874E-2</v>
      </c>
      <c r="O160">
        <f t="shared" ca="1" si="34"/>
        <v>-8.6275532853285451E-3</v>
      </c>
      <c r="P160">
        <f t="shared" ca="1" si="35"/>
        <v>0.20800341167134262</v>
      </c>
      <c r="Q160" s="2">
        <f t="shared" si="41"/>
        <v>37248.893700000001</v>
      </c>
      <c r="R160">
        <f t="shared" si="43"/>
        <v>-1.1489199998322874E-2</v>
      </c>
      <c r="U160" s="16"/>
    </row>
    <row r="161" spans="1:21" x14ac:dyDescent="0.2">
      <c r="A161" s="18" t="s">
        <v>43</v>
      </c>
      <c r="B161" s="25" t="s">
        <v>20</v>
      </c>
      <c r="C161" s="29">
        <v>52501.145700000001</v>
      </c>
      <c r="D161" s="24"/>
      <c r="E161">
        <f t="shared" si="38"/>
        <v>5896.9961381786707</v>
      </c>
      <c r="F161">
        <f t="shared" si="39"/>
        <v>5897</v>
      </c>
      <c r="G161">
        <f t="shared" si="40"/>
        <v>-1.2198799995530862E-2</v>
      </c>
      <c r="J161">
        <f t="shared" si="44"/>
        <v>-1.2198799995530862E-2</v>
      </c>
      <c r="O161">
        <f t="shared" ca="1" si="34"/>
        <v>-8.5614606933884681E-3</v>
      </c>
      <c r="P161">
        <f t="shared" ca="1" si="35"/>
        <v>0.20126182419855998</v>
      </c>
      <c r="Q161" s="2">
        <f t="shared" si="41"/>
        <v>37482.645700000001</v>
      </c>
      <c r="R161">
        <f t="shared" si="43"/>
        <v>-1.2198799995530862E-2</v>
      </c>
    </row>
    <row r="162" spans="1:21" x14ac:dyDescent="0.2">
      <c r="A162" s="18" t="s">
        <v>43</v>
      </c>
      <c r="B162" s="25" t="s">
        <v>37</v>
      </c>
      <c r="C162" s="29">
        <v>52502.938999999998</v>
      </c>
      <c r="D162" s="24"/>
      <c r="E162">
        <f t="shared" si="38"/>
        <v>5897.5638501004996</v>
      </c>
      <c r="F162">
        <f t="shared" si="39"/>
        <v>5897.5</v>
      </c>
      <c r="G162">
        <f t="shared" si="40"/>
        <v>0.20169099999475293</v>
      </c>
      <c r="J162">
        <f t="shared" si="44"/>
        <v>0.20169099999475293</v>
      </c>
      <c r="O162">
        <f t="shared" ca="1" si="34"/>
        <v>-8.5610141218213053E-3</v>
      </c>
      <c r="P162">
        <f t="shared" ca="1" si="35"/>
        <v>0.20121627293185207</v>
      </c>
      <c r="Q162" s="2">
        <f t="shared" si="41"/>
        <v>37484.438999999998</v>
      </c>
      <c r="S162">
        <f>G162</f>
        <v>0.20169099999475293</v>
      </c>
    </row>
    <row r="163" spans="1:21" x14ac:dyDescent="0.2">
      <c r="A163" s="29" t="s">
        <v>44</v>
      </c>
      <c r="B163" s="25" t="s">
        <v>20</v>
      </c>
      <c r="C163" s="29">
        <v>52592.751400000001</v>
      </c>
      <c r="D163" s="29">
        <v>1E-4</v>
      </c>
      <c r="E163">
        <f t="shared" si="38"/>
        <v>5925.9961091805035</v>
      </c>
      <c r="F163">
        <f t="shared" si="39"/>
        <v>5926</v>
      </c>
      <c r="G163">
        <f t="shared" si="40"/>
        <v>-1.2290399994526524E-2</v>
      </c>
      <c r="J163">
        <f t="shared" si="44"/>
        <v>-1.2290399994526524E-2</v>
      </c>
      <c r="O163">
        <f t="shared" ca="1" si="34"/>
        <v>-8.5355595424930347E-3</v>
      </c>
      <c r="P163">
        <f t="shared" ca="1" si="35"/>
        <v>0.19861985072949662</v>
      </c>
      <c r="Q163" s="2">
        <f t="shared" si="41"/>
        <v>37574.251400000001</v>
      </c>
      <c r="R163">
        <f>G163</f>
        <v>-1.2290399994526524E-2</v>
      </c>
    </row>
    <row r="164" spans="1:21" x14ac:dyDescent="0.2">
      <c r="A164" s="26" t="s">
        <v>39</v>
      </c>
      <c r="B164" s="27"/>
      <c r="C164" s="28">
        <v>52981.285400000001</v>
      </c>
      <c r="D164" s="28">
        <v>1.2999999999999999E-3</v>
      </c>
      <c r="E164">
        <f t="shared" si="38"/>
        <v>6048.9958213515411</v>
      </c>
      <c r="F164">
        <f t="shared" si="39"/>
        <v>6049</v>
      </c>
      <c r="G164">
        <f t="shared" si="40"/>
        <v>-1.3199599998188205E-2</v>
      </c>
      <c r="J164">
        <f t="shared" si="44"/>
        <v>-1.3199599998188205E-2</v>
      </c>
      <c r="O164">
        <f t="shared" ca="1" si="34"/>
        <v>-8.4257029369710183E-3</v>
      </c>
      <c r="P164">
        <f t="shared" ca="1" si="35"/>
        <v>0.18741423911933086</v>
      </c>
      <c r="Q164" s="2">
        <f t="shared" si="41"/>
        <v>37962.785400000001</v>
      </c>
      <c r="R164">
        <f>G164</f>
        <v>-1.3199599998188205E-2</v>
      </c>
    </row>
    <row r="165" spans="1:21" x14ac:dyDescent="0.2">
      <c r="A165" s="15" t="s">
        <v>36</v>
      </c>
      <c r="B165" s="25" t="s">
        <v>20</v>
      </c>
      <c r="C165" s="29">
        <v>53025.509700000002</v>
      </c>
      <c r="D165" s="29">
        <v>2.0000000000000001E-4</v>
      </c>
      <c r="E165">
        <f t="shared" si="38"/>
        <v>6062.9960791693011</v>
      </c>
      <c r="F165">
        <f t="shared" si="39"/>
        <v>6063</v>
      </c>
      <c r="G165">
        <f t="shared" si="40"/>
        <v>-1.2385199996060692E-2</v>
      </c>
      <c r="J165">
        <f t="shared" si="44"/>
        <v>-1.2385199996060692E-2</v>
      </c>
      <c r="O165">
        <f t="shared" ca="1" si="34"/>
        <v>-8.4131989330904627E-3</v>
      </c>
      <c r="P165">
        <f t="shared" ca="1" si="35"/>
        <v>0.18613880365150715</v>
      </c>
      <c r="Q165" s="2">
        <f t="shared" si="41"/>
        <v>38007.009700000002</v>
      </c>
      <c r="R165">
        <f>G165</f>
        <v>-1.2385199996060692E-2</v>
      </c>
    </row>
    <row r="166" spans="1:21" x14ac:dyDescent="0.2">
      <c r="A166" s="60" t="s">
        <v>542</v>
      </c>
      <c r="B166" s="61" t="s">
        <v>37</v>
      </c>
      <c r="C166" s="60">
        <v>53150.476499999997</v>
      </c>
      <c r="E166" s="24">
        <f t="shared" si="38"/>
        <v>6102.5573027197106</v>
      </c>
      <c r="F166">
        <f t="shared" si="39"/>
        <v>6102.5</v>
      </c>
      <c r="G166">
        <f t="shared" si="40"/>
        <v>0.18100899999990361</v>
      </c>
      <c r="J166">
        <f t="shared" si="44"/>
        <v>0.18100899999990361</v>
      </c>
      <c r="O166">
        <f t="shared" ca="1" si="34"/>
        <v>-8.3779197792846118E-3</v>
      </c>
      <c r="P166">
        <f t="shared" ca="1" si="35"/>
        <v>0.18254025358157588</v>
      </c>
      <c r="Q166" s="2">
        <f t="shared" si="41"/>
        <v>38131.976499999997</v>
      </c>
      <c r="S166">
        <f>G166</f>
        <v>0.18100899999990361</v>
      </c>
      <c r="U166" s="16"/>
    </row>
    <row r="167" spans="1:21" x14ac:dyDescent="0.2">
      <c r="A167" s="26" t="s">
        <v>40</v>
      </c>
      <c r="B167" s="23"/>
      <c r="C167" s="29">
        <v>53262.421499999997</v>
      </c>
      <c r="D167" s="29">
        <v>8.9999999999999998E-4</v>
      </c>
      <c r="E167">
        <f t="shared" si="38"/>
        <v>6137.9961646442443</v>
      </c>
      <c r="F167">
        <f t="shared" si="39"/>
        <v>6138</v>
      </c>
      <c r="G167">
        <f t="shared" si="40"/>
        <v>-1.2115200006519444E-2</v>
      </c>
      <c r="J167">
        <f t="shared" si="44"/>
        <v>-1.2115200006519444E-2</v>
      </c>
      <c r="O167">
        <f t="shared" ca="1" si="34"/>
        <v>-8.3462131980160618E-3</v>
      </c>
      <c r="P167">
        <f t="shared" ca="1" si="35"/>
        <v>0.17930611364530857</v>
      </c>
      <c r="Q167" s="2">
        <f t="shared" si="41"/>
        <v>38243.921499999997</v>
      </c>
      <c r="R167">
        <f>G167</f>
        <v>-1.2115200006519444E-2</v>
      </c>
    </row>
    <row r="168" spans="1:21" x14ac:dyDescent="0.2">
      <c r="A168" s="26" t="s">
        <v>40</v>
      </c>
      <c r="B168" s="23"/>
      <c r="C168" s="29">
        <v>53303.487800000003</v>
      </c>
      <c r="D168" s="29">
        <v>6.1000000000000004E-3</v>
      </c>
      <c r="E168">
        <f t="shared" si="38"/>
        <v>6150.9966821792095</v>
      </c>
      <c r="F168">
        <f t="shared" si="39"/>
        <v>6151</v>
      </c>
      <c r="G168">
        <f t="shared" si="40"/>
        <v>-1.0480400000233203E-2</v>
      </c>
      <c r="J168">
        <f t="shared" si="44"/>
        <v>-1.0480400000233203E-2</v>
      </c>
      <c r="O168">
        <f t="shared" ca="1" si="34"/>
        <v>-8.3346023372698336E-3</v>
      </c>
      <c r="P168">
        <f t="shared" ca="1" si="35"/>
        <v>0.17812178071090079</v>
      </c>
      <c r="Q168" s="2">
        <f t="shared" si="41"/>
        <v>38284.987800000003</v>
      </c>
      <c r="R168">
        <f>G168</f>
        <v>-1.0480400000233203E-2</v>
      </c>
    </row>
    <row r="169" spans="1:21" x14ac:dyDescent="0.2">
      <c r="A169" s="30" t="s">
        <v>46</v>
      </c>
      <c r="B169" s="31" t="s">
        <v>20</v>
      </c>
      <c r="C169" s="32">
        <v>53622.527199999997</v>
      </c>
      <c r="D169" s="32">
        <v>2.9999999999999997E-4</v>
      </c>
      <c r="E169">
        <f t="shared" si="38"/>
        <v>6251.9962198547273</v>
      </c>
      <c r="F169">
        <f t="shared" si="39"/>
        <v>6252</v>
      </c>
      <c r="G169">
        <f t="shared" si="40"/>
        <v>-1.1940800002776086E-2</v>
      </c>
      <c r="K169">
        <f>+G169</f>
        <v>-1.1940800002776086E-2</v>
      </c>
      <c r="O169">
        <f t="shared" ca="1" si="34"/>
        <v>-8.2443948807029745E-3</v>
      </c>
      <c r="P169">
        <f t="shared" ca="1" si="35"/>
        <v>0.16892042483588676</v>
      </c>
      <c r="Q169" s="2">
        <f t="shared" si="41"/>
        <v>38604.027199999997</v>
      </c>
      <c r="R169">
        <f>G169</f>
        <v>-1.1940800002776086E-2</v>
      </c>
    </row>
    <row r="170" spans="1:21" x14ac:dyDescent="0.2">
      <c r="A170" s="18" t="s">
        <v>41</v>
      </c>
      <c r="B170" s="25" t="s">
        <v>20</v>
      </c>
      <c r="C170" s="29">
        <v>53941.567000000003</v>
      </c>
      <c r="D170" s="29">
        <v>2E-3</v>
      </c>
      <c r="E170">
        <f t="shared" si="38"/>
        <v>6352.9958841597972</v>
      </c>
      <c r="F170">
        <f t="shared" si="39"/>
        <v>6353</v>
      </c>
      <c r="G170">
        <f t="shared" si="40"/>
        <v>-1.3001199993595947E-2</v>
      </c>
      <c r="J170">
        <f t="shared" ref="J170:J178" si="45">+G170</f>
        <v>-1.3001199993595947E-2</v>
      </c>
      <c r="O170">
        <f t="shared" ca="1" si="34"/>
        <v>-8.1541874241361154E-3</v>
      </c>
      <c r="P170">
        <f t="shared" ca="1" si="35"/>
        <v>0.15971906896087262</v>
      </c>
      <c r="Q170" s="2">
        <f t="shared" si="41"/>
        <v>38923.067000000003</v>
      </c>
      <c r="R170">
        <f>G170</f>
        <v>-1.3001199993595947E-2</v>
      </c>
    </row>
    <row r="171" spans="1:21" x14ac:dyDescent="0.2">
      <c r="A171" s="18" t="s">
        <v>41</v>
      </c>
      <c r="B171" s="25" t="s">
        <v>37</v>
      </c>
      <c r="C171" s="29">
        <v>53946.477500000001</v>
      </c>
      <c r="D171" s="29">
        <v>4.0000000000000002E-4</v>
      </c>
      <c r="E171">
        <f t="shared" si="38"/>
        <v>6354.55042015051</v>
      </c>
      <c r="F171">
        <f t="shared" si="39"/>
        <v>6354.5</v>
      </c>
      <c r="G171">
        <f t="shared" si="40"/>
        <v>0.15926819999731379</v>
      </c>
      <c r="J171">
        <f t="shared" si="45"/>
        <v>0.15926819999731379</v>
      </c>
      <c r="O171">
        <f t="shared" ca="1" si="34"/>
        <v>-8.1528477094346269E-3</v>
      </c>
      <c r="P171">
        <f t="shared" ca="1" si="35"/>
        <v>0.15958241516074867</v>
      </c>
      <c r="Q171" s="2">
        <f t="shared" si="41"/>
        <v>38927.977500000001</v>
      </c>
      <c r="S171">
        <f>G171</f>
        <v>0.15926819999731379</v>
      </c>
    </row>
    <row r="172" spans="1:21" x14ac:dyDescent="0.2">
      <c r="A172" s="18" t="s">
        <v>41</v>
      </c>
      <c r="B172" s="25" t="s">
        <v>20</v>
      </c>
      <c r="C172" s="29">
        <v>54096.350100000003</v>
      </c>
      <c r="D172" s="29">
        <v>2.9999999999999997E-4</v>
      </c>
      <c r="E172">
        <f t="shared" si="38"/>
        <v>6401.9961692029101</v>
      </c>
      <c r="F172">
        <f t="shared" si="39"/>
        <v>6402</v>
      </c>
      <c r="G172">
        <f t="shared" si="40"/>
        <v>-1.2100799991458189E-2</v>
      </c>
      <c r="J172">
        <f t="shared" si="45"/>
        <v>-1.2100799991458189E-2</v>
      </c>
      <c r="O172">
        <f t="shared" ref="O172:O199" ca="1" si="46">+C$11+C$12*$F172</f>
        <v>-8.1104234105541725E-3</v>
      </c>
      <c r="P172">
        <f t="shared" ca="1" si="35"/>
        <v>0.15525504482348951</v>
      </c>
      <c r="Q172" s="2">
        <f t="shared" si="41"/>
        <v>39077.850100000003</v>
      </c>
      <c r="R172">
        <f>G172</f>
        <v>-1.2100799991458189E-2</v>
      </c>
    </row>
    <row r="173" spans="1:21" x14ac:dyDescent="0.2">
      <c r="A173" s="60" t="s">
        <v>542</v>
      </c>
      <c r="B173" s="61" t="s">
        <v>37</v>
      </c>
      <c r="C173" s="60">
        <v>54363.4283</v>
      </c>
      <c r="E173" s="24">
        <f t="shared" si="38"/>
        <v>6486.5461486825907</v>
      </c>
      <c r="F173">
        <f t="shared" si="39"/>
        <v>6486.5</v>
      </c>
      <c r="G173">
        <f t="shared" si="40"/>
        <v>0.14577540000027511</v>
      </c>
      <c r="J173">
        <f t="shared" si="45"/>
        <v>0.14577540000027511</v>
      </c>
      <c r="O173">
        <f t="shared" ca="1" si="46"/>
        <v>-8.0349528157036814E-3</v>
      </c>
      <c r="P173">
        <f t="shared" ref="P173:P199" ca="1" si="47">+D$11+D$12*$F173</f>
        <v>0.14755688074983919</v>
      </c>
      <c r="Q173" s="2">
        <f t="shared" si="41"/>
        <v>39344.9283</v>
      </c>
      <c r="S173">
        <f>G173</f>
        <v>0.14577540000027511</v>
      </c>
      <c r="U173" s="16"/>
    </row>
    <row r="174" spans="1:21" x14ac:dyDescent="0.2">
      <c r="A174" s="60" t="s">
        <v>578</v>
      </c>
      <c r="B174" s="61" t="s">
        <v>20</v>
      </c>
      <c r="C174" s="60">
        <v>54737.5916</v>
      </c>
      <c r="E174" s="24">
        <f t="shared" si="38"/>
        <v>6604.9964727339357</v>
      </c>
      <c r="F174">
        <f t="shared" si="39"/>
        <v>6605</v>
      </c>
      <c r="G174">
        <f t="shared" si="40"/>
        <v>-1.1142000003019348E-2</v>
      </c>
      <c r="J174">
        <f t="shared" si="45"/>
        <v>-1.1142000003019348E-2</v>
      </c>
      <c r="O174">
        <f t="shared" ca="1" si="46"/>
        <v>-7.9291153542861287E-3</v>
      </c>
      <c r="P174">
        <f t="shared" ca="1" si="47"/>
        <v>0.13676123054004541</v>
      </c>
      <c r="Q174" s="2">
        <f t="shared" si="41"/>
        <v>39719.0916</v>
      </c>
      <c r="R174">
        <f>G174</f>
        <v>-1.1142000003019348E-2</v>
      </c>
      <c r="U174" s="16"/>
    </row>
    <row r="175" spans="1:21" x14ac:dyDescent="0.2">
      <c r="A175" s="60" t="s">
        <v>583</v>
      </c>
      <c r="B175" s="61" t="s">
        <v>20</v>
      </c>
      <c r="C175" s="60">
        <v>55034.520199999999</v>
      </c>
      <c r="E175" s="24">
        <f t="shared" si="38"/>
        <v>6698.9963088753002</v>
      </c>
      <c r="F175">
        <f t="shared" si="39"/>
        <v>6699</v>
      </c>
      <c r="G175">
        <f t="shared" si="40"/>
        <v>-1.1659600000712089E-2</v>
      </c>
      <c r="J175">
        <f t="shared" si="45"/>
        <v>-1.1659600000712089E-2</v>
      </c>
      <c r="O175">
        <f t="shared" ca="1" si="46"/>
        <v>-7.8451598996595456E-3</v>
      </c>
      <c r="P175">
        <f t="shared" ca="1" si="47"/>
        <v>0.12819759239894313</v>
      </c>
      <c r="Q175" s="2">
        <f t="shared" si="41"/>
        <v>40016.020199999999</v>
      </c>
      <c r="R175">
        <f>G175</f>
        <v>-1.1659600000712089E-2</v>
      </c>
      <c r="U175" s="16"/>
    </row>
    <row r="176" spans="1:21" x14ac:dyDescent="0.2">
      <c r="A176" s="18" t="s">
        <v>50</v>
      </c>
      <c r="B176" s="33" t="s">
        <v>37</v>
      </c>
      <c r="C176" s="18">
        <v>55358.418799999999</v>
      </c>
      <c r="D176" s="18">
        <v>5.0000000000000001E-3</v>
      </c>
      <c r="E176" s="24">
        <f t="shared" si="38"/>
        <v>6801.5341423019809</v>
      </c>
      <c r="F176">
        <f t="shared" si="39"/>
        <v>6801.5</v>
      </c>
      <c r="G176">
        <f t="shared" si="40"/>
        <v>0.10784939999575727</v>
      </c>
      <c r="J176">
        <f t="shared" si="45"/>
        <v>0.10784939999575727</v>
      </c>
      <c r="O176">
        <f t="shared" ca="1" si="46"/>
        <v>-7.7536127283911989E-3</v>
      </c>
      <c r="P176">
        <f t="shared" ca="1" si="47"/>
        <v>0.11885958272380504</v>
      </c>
      <c r="Q176" s="2">
        <f t="shared" si="41"/>
        <v>40339.918799999999</v>
      </c>
      <c r="S176">
        <f>G176</f>
        <v>0.10784939999575727</v>
      </c>
    </row>
    <row r="177" spans="1:21" x14ac:dyDescent="0.2">
      <c r="A177" s="45" t="s">
        <v>70</v>
      </c>
      <c r="B177" s="45"/>
      <c r="C177" s="44">
        <v>55451.484799999998</v>
      </c>
      <c r="D177" s="44">
        <v>2.3999999999999998E-3</v>
      </c>
      <c r="E177" s="24">
        <f t="shared" si="38"/>
        <v>6830.9964061267929</v>
      </c>
      <c r="F177">
        <f t="shared" si="39"/>
        <v>6831</v>
      </c>
      <c r="G177">
        <f t="shared" si="40"/>
        <v>-1.135239999712212E-2</v>
      </c>
      <c r="J177">
        <f t="shared" si="45"/>
        <v>-1.135239999712212E-2</v>
      </c>
      <c r="O177">
        <f t="shared" ca="1" si="46"/>
        <v>-7.7272650059286019E-3</v>
      </c>
      <c r="P177">
        <f t="shared" ca="1" si="47"/>
        <v>0.11617205798803365</v>
      </c>
      <c r="Q177" s="2">
        <f t="shared" si="41"/>
        <v>40432.984799999998</v>
      </c>
      <c r="R177">
        <f>G177</f>
        <v>-1.135239999712212E-2</v>
      </c>
    </row>
    <row r="178" spans="1:21" x14ac:dyDescent="0.2">
      <c r="A178" s="60" t="s">
        <v>599</v>
      </c>
      <c r="B178" s="61" t="s">
        <v>37</v>
      </c>
      <c r="C178" s="60">
        <v>55459.502500000002</v>
      </c>
      <c r="E178" s="24">
        <f t="shared" si="38"/>
        <v>6833.5346004476869</v>
      </c>
      <c r="F178">
        <f t="shared" si="39"/>
        <v>6833.5</v>
      </c>
      <c r="G178">
        <f t="shared" si="40"/>
        <v>0.10929659999965224</v>
      </c>
      <c r="J178">
        <f t="shared" si="45"/>
        <v>0.10929659999965224</v>
      </c>
      <c r="O178">
        <f t="shared" ca="1" si="46"/>
        <v>-7.7250321480927886E-3</v>
      </c>
      <c r="P178">
        <f t="shared" ca="1" si="47"/>
        <v>0.11594430165449365</v>
      </c>
      <c r="Q178" s="2">
        <f t="shared" si="41"/>
        <v>40441.002500000002</v>
      </c>
      <c r="S178">
        <f t="shared" ref="S178:S184" si="48">G178</f>
        <v>0.10929659999965224</v>
      </c>
      <c r="U178" s="16"/>
    </row>
    <row r="179" spans="1:21" x14ac:dyDescent="0.2">
      <c r="A179" s="15" t="s">
        <v>48</v>
      </c>
      <c r="B179" s="25" t="s">
        <v>37</v>
      </c>
      <c r="C179" s="29">
        <v>55459.502520000002</v>
      </c>
      <c r="D179" s="29">
        <v>8.9999999999999998E-4</v>
      </c>
      <c r="E179">
        <f t="shared" si="38"/>
        <v>6833.5346067791643</v>
      </c>
      <c r="F179">
        <f t="shared" si="39"/>
        <v>6833.5</v>
      </c>
      <c r="G179">
        <f t="shared" si="40"/>
        <v>0.109316599999147</v>
      </c>
      <c r="K179">
        <f>+G179</f>
        <v>0.109316599999147</v>
      </c>
      <c r="O179">
        <f t="shared" ca="1" si="46"/>
        <v>-7.7250321480927886E-3</v>
      </c>
      <c r="P179">
        <f t="shared" ca="1" si="47"/>
        <v>0.11594430165449365</v>
      </c>
      <c r="Q179" s="2">
        <f t="shared" si="41"/>
        <v>40441.002520000002</v>
      </c>
      <c r="S179">
        <f t="shared" si="48"/>
        <v>0.109316599999147</v>
      </c>
    </row>
    <row r="180" spans="1:21" x14ac:dyDescent="0.2">
      <c r="A180" s="60" t="s">
        <v>599</v>
      </c>
      <c r="B180" s="61" t="s">
        <v>37</v>
      </c>
      <c r="C180" s="60">
        <v>55459.503199999999</v>
      </c>
      <c r="E180" s="24">
        <f t="shared" si="38"/>
        <v>6833.5348220493952</v>
      </c>
      <c r="F180">
        <f t="shared" si="39"/>
        <v>6833.5</v>
      </c>
      <c r="G180">
        <f t="shared" si="40"/>
        <v>0.10999659999652067</v>
      </c>
      <c r="J180">
        <f>+G180</f>
        <v>0.10999659999652067</v>
      </c>
      <c r="O180">
        <f t="shared" ca="1" si="46"/>
        <v>-7.7250321480927886E-3</v>
      </c>
      <c r="P180">
        <f t="shared" ca="1" si="47"/>
        <v>0.11594430165449365</v>
      </c>
      <c r="Q180" s="2">
        <f t="shared" si="41"/>
        <v>40441.003199999999</v>
      </c>
      <c r="S180">
        <f t="shared" si="48"/>
        <v>0.10999659999652067</v>
      </c>
      <c r="U180" s="16"/>
    </row>
    <row r="181" spans="1:21" x14ac:dyDescent="0.2">
      <c r="A181" s="15" t="s">
        <v>48</v>
      </c>
      <c r="B181" s="25" t="s">
        <v>37</v>
      </c>
      <c r="C181" s="29">
        <v>55459.503219999999</v>
      </c>
      <c r="D181" s="29">
        <v>6.9999999999999999E-4</v>
      </c>
      <c r="E181">
        <f t="shared" ref="E181:E199" si="49">+(C181-C$7)/C$8</f>
        <v>6833.5348283808726</v>
      </c>
      <c r="F181">
        <f t="shared" ref="F181:F200" si="50">ROUND(2*E181,0)/2</f>
        <v>6833.5</v>
      </c>
      <c r="G181">
        <f t="shared" ref="G181:G199" si="51">+C181-(C$7+F181*C$8)</f>
        <v>0.11001659999601543</v>
      </c>
      <c r="K181">
        <f>+G181</f>
        <v>0.11001659999601543</v>
      </c>
      <c r="O181">
        <f t="shared" ca="1" si="46"/>
        <v>-7.7250321480927886E-3</v>
      </c>
      <c r="P181">
        <f t="shared" ca="1" si="47"/>
        <v>0.11594430165449365</v>
      </c>
      <c r="Q181" s="2">
        <f t="shared" ref="Q181:Q199" si="52">+C181-15018.5</f>
        <v>40441.003219999999</v>
      </c>
      <c r="S181">
        <f t="shared" si="48"/>
        <v>0.11001659999601543</v>
      </c>
    </row>
    <row r="182" spans="1:21" x14ac:dyDescent="0.2">
      <c r="A182" s="60" t="s">
        <v>599</v>
      </c>
      <c r="B182" s="61" t="s">
        <v>37</v>
      </c>
      <c r="C182" s="60">
        <v>55459.503499999999</v>
      </c>
      <c r="E182" s="24">
        <f t="shared" si="49"/>
        <v>6833.5349170215568</v>
      </c>
      <c r="F182">
        <f t="shared" si="50"/>
        <v>6833.5</v>
      </c>
      <c r="G182">
        <f t="shared" si="51"/>
        <v>0.11029659999621799</v>
      </c>
      <c r="J182">
        <f>+G182</f>
        <v>0.11029659999621799</v>
      </c>
      <c r="O182">
        <f t="shared" ca="1" si="46"/>
        <v>-7.7250321480927886E-3</v>
      </c>
      <c r="P182">
        <f t="shared" ca="1" si="47"/>
        <v>0.11594430165449365</v>
      </c>
      <c r="Q182" s="2">
        <f t="shared" si="52"/>
        <v>40441.003499999999</v>
      </c>
      <c r="S182">
        <f t="shared" si="48"/>
        <v>0.11029659999621799</v>
      </c>
      <c r="U182" s="16"/>
    </row>
    <row r="183" spans="1:21" x14ac:dyDescent="0.2">
      <c r="A183" s="15" t="s">
        <v>48</v>
      </c>
      <c r="B183" s="25" t="s">
        <v>37</v>
      </c>
      <c r="C183" s="29">
        <v>55459.503519999998</v>
      </c>
      <c r="D183" s="29">
        <v>6.9999999999999999E-4</v>
      </c>
      <c r="E183" s="24">
        <f t="shared" si="49"/>
        <v>6833.5349233530342</v>
      </c>
      <c r="F183">
        <f t="shared" si="50"/>
        <v>6833.5</v>
      </c>
      <c r="G183">
        <f t="shared" si="51"/>
        <v>0.11031659999571275</v>
      </c>
      <c r="K183">
        <f>+G183</f>
        <v>0.11031659999571275</v>
      </c>
      <c r="O183">
        <f t="shared" ca="1" si="46"/>
        <v>-7.7250321480927886E-3</v>
      </c>
      <c r="P183">
        <f t="shared" ca="1" si="47"/>
        <v>0.11594430165449365</v>
      </c>
      <c r="Q183" s="2">
        <f t="shared" si="52"/>
        <v>40441.003519999998</v>
      </c>
      <c r="S183">
        <f t="shared" si="48"/>
        <v>0.11031659999571275</v>
      </c>
    </row>
    <row r="184" spans="1:21" x14ac:dyDescent="0.2">
      <c r="A184" s="18" t="s">
        <v>51</v>
      </c>
      <c r="B184" s="33" t="s">
        <v>37</v>
      </c>
      <c r="C184" s="18">
        <v>55775.374900000003</v>
      </c>
      <c r="D184" s="18">
        <v>1.9E-3</v>
      </c>
      <c r="E184" s="24">
        <f t="shared" si="49"/>
        <v>6933.5315486755762</v>
      </c>
      <c r="F184">
        <f t="shared" si="50"/>
        <v>6933.5</v>
      </c>
      <c r="G184">
        <f t="shared" si="51"/>
        <v>9.9656600003072526E-2</v>
      </c>
      <c r="J184">
        <f>+G184</f>
        <v>9.9656600003072526E-2</v>
      </c>
      <c r="O184">
        <f t="shared" ca="1" si="46"/>
        <v>-7.6357178346602543E-3</v>
      </c>
      <c r="P184">
        <f t="shared" ca="1" si="47"/>
        <v>0.10683404831289556</v>
      </c>
      <c r="Q184" s="2">
        <f t="shared" si="52"/>
        <v>40756.874900000003</v>
      </c>
      <c r="S184">
        <f t="shared" si="48"/>
        <v>9.9656600003072526E-2</v>
      </c>
    </row>
    <row r="185" spans="1:21" x14ac:dyDescent="0.2">
      <c r="A185" s="15" t="s">
        <v>54</v>
      </c>
      <c r="B185" s="25" t="s">
        <v>20</v>
      </c>
      <c r="C185" s="29">
        <v>55830.542500000003</v>
      </c>
      <c r="D185" s="29">
        <v>1E-4</v>
      </c>
      <c r="E185" s="24">
        <f t="shared" si="49"/>
        <v>6950.99616932954</v>
      </c>
      <c r="F185">
        <f t="shared" si="50"/>
        <v>6951</v>
      </c>
      <c r="G185">
        <f t="shared" si="51"/>
        <v>-1.2100399995688349E-2</v>
      </c>
      <c r="K185">
        <f>+G185</f>
        <v>-1.2100399995688349E-2</v>
      </c>
      <c r="O185">
        <f t="shared" ca="1" si="46"/>
        <v>-7.6200878298095607E-3</v>
      </c>
      <c r="P185">
        <f t="shared" ca="1" si="47"/>
        <v>0.10523975397811591</v>
      </c>
      <c r="Q185" s="2">
        <f t="shared" si="52"/>
        <v>40812.042500000003</v>
      </c>
      <c r="R185">
        <f>G185</f>
        <v>-1.2100399995688349E-2</v>
      </c>
    </row>
    <row r="186" spans="1:21" x14ac:dyDescent="0.2">
      <c r="A186" s="60" t="s">
        <v>619</v>
      </c>
      <c r="B186" s="61" t="s">
        <v>20</v>
      </c>
      <c r="C186" s="60">
        <v>55849.495499999997</v>
      </c>
      <c r="E186" s="24">
        <f t="shared" si="49"/>
        <v>6956.9961938956703</v>
      </c>
      <c r="F186">
        <f t="shared" si="50"/>
        <v>6957</v>
      </c>
      <c r="G186">
        <f t="shared" si="51"/>
        <v>-1.2022800001432188E-2</v>
      </c>
      <c r="J186">
        <f>+G186</f>
        <v>-1.2022800001432188E-2</v>
      </c>
      <c r="O186">
        <f t="shared" ca="1" si="46"/>
        <v>-7.6147289710036094E-3</v>
      </c>
      <c r="P186">
        <f t="shared" ca="1" si="47"/>
        <v>0.10469313877761999</v>
      </c>
      <c r="Q186" s="2">
        <f t="shared" si="52"/>
        <v>40830.995499999997</v>
      </c>
      <c r="R186">
        <f>G186</f>
        <v>-1.2022800001432188E-2</v>
      </c>
      <c r="U186" s="16"/>
    </row>
    <row r="187" spans="1:21" x14ac:dyDescent="0.2">
      <c r="A187" s="18" t="s">
        <v>52</v>
      </c>
      <c r="B187" s="33" t="s">
        <v>20</v>
      </c>
      <c r="C187" s="18">
        <v>55852.651899999997</v>
      </c>
      <c r="D187" s="18">
        <v>5.0000000000000001E-4</v>
      </c>
      <c r="E187" s="24">
        <f t="shared" si="49"/>
        <v>6957.9954276602739</v>
      </c>
      <c r="F187">
        <f t="shared" si="50"/>
        <v>6958</v>
      </c>
      <c r="G187">
        <f t="shared" si="51"/>
        <v>-1.4443200001551304E-2</v>
      </c>
      <c r="J187">
        <f>+G187</f>
        <v>-1.4443200001551304E-2</v>
      </c>
      <c r="O187">
        <f t="shared" ca="1" si="46"/>
        <v>-7.6138358278692838E-3</v>
      </c>
      <c r="P187">
        <f t="shared" ca="1" si="47"/>
        <v>0.10460203624420406</v>
      </c>
      <c r="Q187" s="2">
        <f t="shared" si="52"/>
        <v>40834.151899999997</v>
      </c>
      <c r="R187">
        <f>G187</f>
        <v>-1.4443200001551304E-2</v>
      </c>
    </row>
    <row r="188" spans="1:21" x14ac:dyDescent="0.2">
      <c r="A188" s="60" t="s">
        <v>619</v>
      </c>
      <c r="B188" s="61" t="s">
        <v>20</v>
      </c>
      <c r="C188" s="60">
        <v>55887.401700000002</v>
      </c>
      <c r="E188" s="24">
        <f t="shared" si="49"/>
        <v>6968.9963063427103</v>
      </c>
      <c r="F188">
        <f t="shared" si="50"/>
        <v>6969</v>
      </c>
      <c r="G188">
        <f t="shared" si="51"/>
        <v>-1.1667599996144418E-2</v>
      </c>
      <c r="J188">
        <f>+G188</f>
        <v>-1.1667599996144418E-2</v>
      </c>
      <c r="O188">
        <f t="shared" ca="1" si="46"/>
        <v>-7.6040112533917051E-3</v>
      </c>
      <c r="P188">
        <f t="shared" ca="1" si="47"/>
        <v>0.10359990837662825</v>
      </c>
      <c r="Q188" s="2">
        <f t="shared" si="52"/>
        <v>40868.901700000002</v>
      </c>
      <c r="R188">
        <f>G188</f>
        <v>-1.1667599996144418E-2</v>
      </c>
      <c r="U188" s="16"/>
    </row>
    <row r="189" spans="1:21" x14ac:dyDescent="0.2">
      <c r="A189" s="15" t="s">
        <v>54</v>
      </c>
      <c r="B189" s="25" t="s">
        <v>37</v>
      </c>
      <c r="C189" s="29">
        <v>56154.421340000001</v>
      </c>
      <c r="D189" s="29">
        <v>1E-3</v>
      </c>
      <c r="E189" s="24">
        <f t="shared" si="49"/>
        <v>7053.5277472565394</v>
      </c>
      <c r="F189">
        <f t="shared" si="50"/>
        <v>7053.5</v>
      </c>
      <c r="G189">
        <f t="shared" si="51"/>
        <v>8.7648600005195476E-2</v>
      </c>
      <c r="K189">
        <f>+G189</f>
        <v>8.7648600005195476E-2</v>
      </c>
      <c r="O189">
        <f t="shared" ca="1" si="46"/>
        <v>-7.528540658541214E-3</v>
      </c>
      <c r="P189">
        <f t="shared" ca="1" si="47"/>
        <v>9.590174430297782E-2</v>
      </c>
      <c r="Q189" s="2">
        <f t="shared" si="52"/>
        <v>41135.921340000001</v>
      </c>
      <c r="S189">
        <f>G189</f>
        <v>8.7648600005195476E-2</v>
      </c>
    </row>
    <row r="190" spans="1:21" x14ac:dyDescent="0.2">
      <c r="A190" s="15" t="s">
        <v>54</v>
      </c>
      <c r="B190" s="25" t="s">
        <v>37</v>
      </c>
      <c r="C190" s="29">
        <v>56154.424039999998</v>
      </c>
      <c r="D190" s="29">
        <v>1E-3</v>
      </c>
      <c r="E190" s="24">
        <f t="shared" si="49"/>
        <v>7053.5286020059893</v>
      </c>
      <c r="F190">
        <f t="shared" si="50"/>
        <v>7053.5</v>
      </c>
      <c r="G190">
        <f t="shared" si="51"/>
        <v>9.0348600002471358E-2</v>
      </c>
      <c r="K190">
        <f>+G190</f>
        <v>9.0348600002471358E-2</v>
      </c>
      <c r="O190">
        <f t="shared" ca="1" si="46"/>
        <v>-7.528540658541214E-3</v>
      </c>
      <c r="P190">
        <f t="shared" ca="1" si="47"/>
        <v>9.590174430297782E-2</v>
      </c>
      <c r="Q190" s="2">
        <f t="shared" si="52"/>
        <v>41135.924039999998</v>
      </c>
      <c r="S190">
        <f>G190</f>
        <v>9.0348600002471358E-2</v>
      </c>
    </row>
    <row r="191" spans="1:21" x14ac:dyDescent="0.2">
      <c r="A191" s="15" t="s">
        <v>54</v>
      </c>
      <c r="B191" s="25" t="s">
        <v>37</v>
      </c>
      <c r="C191" s="29">
        <v>56154.42484</v>
      </c>
      <c r="D191" s="29">
        <v>1E-3</v>
      </c>
      <c r="E191" s="24">
        <f t="shared" si="49"/>
        <v>7053.5288552650863</v>
      </c>
      <c r="F191">
        <f t="shared" si="50"/>
        <v>7053.5</v>
      </c>
      <c r="G191">
        <f t="shared" si="51"/>
        <v>9.1148600004089531E-2</v>
      </c>
      <c r="K191">
        <f>+G191</f>
        <v>9.1148600004089531E-2</v>
      </c>
      <c r="O191">
        <f t="shared" ca="1" si="46"/>
        <v>-7.528540658541214E-3</v>
      </c>
      <c r="P191">
        <f t="shared" ca="1" si="47"/>
        <v>9.590174430297782E-2</v>
      </c>
      <c r="Q191" s="2">
        <f t="shared" si="52"/>
        <v>41135.92484</v>
      </c>
      <c r="S191">
        <f>G191</f>
        <v>9.1148600004089531E-2</v>
      </c>
    </row>
    <row r="192" spans="1:21" x14ac:dyDescent="0.2">
      <c r="A192" s="15" t="s">
        <v>55</v>
      </c>
      <c r="B192" s="25" t="s">
        <v>37</v>
      </c>
      <c r="C192" s="29">
        <v>56157.582600000002</v>
      </c>
      <c r="D192" s="29">
        <v>3.7000000000000002E-3</v>
      </c>
      <c r="E192" s="24">
        <f t="shared" si="49"/>
        <v>7054.5285195701545</v>
      </c>
      <c r="F192">
        <f t="shared" si="50"/>
        <v>7054.5</v>
      </c>
      <c r="G192">
        <f t="shared" si="51"/>
        <v>9.0088200005993713E-2</v>
      </c>
      <c r="J192">
        <f>+G192</f>
        <v>9.0088200005993713E-2</v>
      </c>
      <c r="O192">
        <f t="shared" ca="1" si="46"/>
        <v>-7.5276475154068883E-3</v>
      </c>
      <c r="P192">
        <f t="shared" ca="1" si="47"/>
        <v>9.5810641769561888E-2</v>
      </c>
      <c r="Q192" s="2">
        <f t="shared" si="52"/>
        <v>41139.082600000002</v>
      </c>
      <c r="S192">
        <f>G192</f>
        <v>9.0088200005993713E-2</v>
      </c>
    </row>
    <row r="193" spans="1:21" x14ac:dyDescent="0.2">
      <c r="A193" s="15" t="s">
        <v>53</v>
      </c>
      <c r="B193" s="25" t="s">
        <v>20</v>
      </c>
      <c r="C193" s="29">
        <v>56231.710500000001</v>
      </c>
      <c r="D193" s="29">
        <v>4.0000000000000002E-4</v>
      </c>
      <c r="E193" s="24">
        <f t="shared" si="49"/>
        <v>7077.995475779504</v>
      </c>
      <c r="F193">
        <f t="shared" si="50"/>
        <v>7078</v>
      </c>
      <c r="G193">
        <f t="shared" si="51"/>
        <v>-1.4291200001025572E-2</v>
      </c>
      <c r="K193">
        <f>+G193</f>
        <v>-1.4291200001025572E-2</v>
      </c>
      <c r="O193">
        <f t="shared" ca="1" si="46"/>
        <v>-7.5066586517502426E-3</v>
      </c>
      <c r="P193">
        <f t="shared" ca="1" si="47"/>
        <v>9.3669732234286318E-2</v>
      </c>
      <c r="Q193" s="2">
        <f t="shared" si="52"/>
        <v>41213.210500000001</v>
      </c>
      <c r="R193">
        <f>G193</f>
        <v>-1.4291200001025572E-2</v>
      </c>
    </row>
    <row r="194" spans="1:21" x14ac:dyDescent="0.2">
      <c r="A194" s="15" t="s">
        <v>54</v>
      </c>
      <c r="B194" s="25" t="s">
        <v>20</v>
      </c>
      <c r="C194" s="29">
        <v>56282.253879999997</v>
      </c>
      <c r="D194" s="29">
        <v>1E-4</v>
      </c>
      <c r="E194" s="24">
        <f t="shared" si="49"/>
        <v>7093.9961892103765</v>
      </c>
      <c r="F194">
        <f t="shared" si="50"/>
        <v>7094</v>
      </c>
      <c r="G194">
        <f t="shared" si="51"/>
        <v>-1.2037600004987326E-2</v>
      </c>
      <c r="K194">
        <f>+G194</f>
        <v>-1.2037600004987326E-2</v>
      </c>
      <c r="O194">
        <f t="shared" ca="1" si="46"/>
        <v>-7.4923683616010374E-3</v>
      </c>
      <c r="P194">
        <f t="shared" ca="1" si="47"/>
        <v>9.2212091699630627E-2</v>
      </c>
      <c r="Q194" s="2">
        <f t="shared" si="52"/>
        <v>41263.753879999997</v>
      </c>
      <c r="R194">
        <f>G194</f>
        <v>-1.2037600004987326E-2</v>
      </c>
    </row>
    <row r="195" spans="1:21" x14ac:dyDescent="0.2">
      <c r="A195" s="63" t="s">
        <v>71</v>
      </c>
      <c r="B195" s="64"/>
      <c r="C195" s="63">
        <v>56282.254009999997</v>
      </c>
      <c r="D195" s="63" t="s">
        <v>72</v>
      </c>
      <c r="E195" s="24">
        <f t="shared" si="49"/>
        <v>7093.99623036498</v>
      </c>
      <c r="F195">
        <f t="shared" si="50"/>
        <v>7094</v>
      </c>
      <c r="G195">
        <f t="shared" si="51"/>
        <v>-1.1907600004633423E-2</v>
      </c>
      <c r="K195">
        <f t="shared" ref="K195:K202" si="53">+G195</f>
        <v>-1.1907600004633423E-2</v>
      </c>
      <c r="O195">
        <f t="shared" ca="1" si="46"/>
        <v>-7.4923683616010374E-3</v>
      </c>
      <c r="P195">
        <f t="shared" ca="1" si="47"/>
        <v>9.2212091699630627E-2</v>
      </c>
      <c r="Q195" s="2">
        <f t="shared" si="52"/>
        <v>41263.754009999997</v>
      </c>
      <c r="R195">
        <f>G195</f>
        <v>-1.1907600004633423E-2</v>
      </c>
    </row>
    <row r="196" spans="1:21" x14ac:dyDescent="0.2">
      <c r="A196" s="63" t="s">
        <v>71</v>
      </c>
      <c r="B196" s="64"/>
      <c r="C196" s="63">
        <v>56492.405140000003</v>
      </c>
      <c r="D196" s="63">
        <v>5.1000000000000004E-4</v>
      </c>
      <c r="E196" s="24">
        <f t="shared" si="49"/>
        <v>7160.5245869629071</v>
      </c>
      <c r="F196">
        <f t="shared" si="50"/>
        <v>7160.5</v>
      </c>
      <c r="G196">
        <f t="shared" si="51"/>
        <v>7.7665800003160257E-2</v>
      </c>
      <c r="K196">
        <f t="shared" si="53"/>
        <v>7.7665800003160257E-2</v>
      </c>
      <c r="O196">
        <f t="shared" ca="1" si="46"/>
        <v>-7.4329743431684027E-3</v>
      </c>
      <c r="P196">
        <f t="shared" ca="1" si="47"/>
        <v>8.6153773227467867E-2</v>
      </c>
      <c r="Q196" s="2">
        <f t="shared" si="52"/>
        <v>41473.905140000003</v>
      </c>
      <c r="S196">
        <f>G196</f>
        <v>7.7665800003160257E-2</v>
      </c>
    </row>
    <row r="197" spans="1:21" x14ac:dyDescent="0.2">
      <c r="A197" s="65" t="s">
        <v>54</v>
      </c>
      <c r="B197" s="64" t="s">
        <v>37</v>
      </c>
      <c r="C197" s="63">
        <v>56492.406669999997</v>
      </c>
      <c r="D197" s="63">
        <v>5.0000000000000001E-4</v>
      </c>
      <c r="E197" s="24">
        <f t="shared" si="49"/>
        <v>7160.5250713209271</v>
      </c>
      <c r="F197">
        <f t="shared" si="50"/>
        <v>7160.5</v>
      </c>
      <c r="G197">
        <f t="shared" si="51"/>
        <v>7.9195799997251015E-2</v>
      </c>
      <c r="K197">
        <f t="shared" si="53"/>
        <v>7.9195799997251015E-2</v>
      </c>
      <c r="O197">
        <f t="shared" ca="1" si="46"/>
        <v>-7.4329743431684027E-3</v>
      </c>
      <c r="P197">
        <f t="shared" ca="1" si="47"/>
        <v>8.6153773227467867E-2</v>
      </c>
      <c r="Q197" s="2">
        <f t="shared" si="52"/>
        <v>41473.906669999997</v>
      </c>
      <c r="S197">
        <f>G197</f>
        <v>7.9195799997251015E-2</v>
      </c>
    </row>
    <row r="198" spans="1:21" x14ac:dyDescent="0.2">
      <c r="A198" s="63" t="s">
        <v>68</v>
      </c>
      <c r="B198" s="64" t="s">
        <v>37</v>
      </c>
      <c r="C198" s="63">
        <v>56514.516600000003</v>
      </c>
      <c r="D198" s="63">
        <v>2.9999999999999997E-4</v>
      </c>
      <c r="E198" s="24">
        <f t="shared" si="49"/>
        <v>7167.5244974358166</v>
      </c>
      <c r="F198">
        <f t="shared" si="50"/>
        <v>7167.5</v>
      </c>
      <c r="G198">
        <f t="shared" si="51"/>
        <v>7.7383000003464986E-2</v>
      </c>
      <c r="K198">
        <f t="shared" si="53"/>
        <v>7.7383000003464986E-2</v>
      </c>
      <c r="O198">
        <f t="shared" ca="1" si="46"/>
        <v>-7.4267223412281249E-3</v>
      </c>
      <c r="P198">
        <f t="shared" ca="1" si="47"/>
        <v>8.5516055493556009E-2</v>
      </c>
      <c r="Q198" s="2">
        <f t="shared" si="52"/>
        <v>41496.016600000003</v>
      </c>
      <c r="S198">
        <f>G198</f>
        <v>7.7383000003464986E-2</v>
      </c>
    </row>
    <row r="199" spans="1:21" x14ac:dyDescent="0.2">
      <c r="A199" s="66" t="s">
        <v>69</v>
      </c>
      <c r="B199" s="67" t="s">
        <v>20</v>
      </c>
      <c r="C199" s="63">
        <v>56590.327700000002</v>
      </c>
      <c r="D199" s="68">
        <v>9.1000000000000004E-3</v>
      </c>
      <c r="E199" s="24">
        <f t="shared" si="49"/>
        <v>7191.5243107838614</v>
      </c>
      <c r="F199">
        <f t="shared" si="50"/>
        <v>7191.5</v>
      </c>
      <c r="G199">
        <f t="shared" si="51"/>
        <v>7.6793400003225543E-2</v>
      </c>
      <c r="K199">
        <f t="shared" si="53"/>
        <v>7.6793400003225543E-2</v>
      </c>
      <c r="O199">
        <f t="shared" ca="1" si="46"/>
        <v>-7.4052869060043172E-3</v>
      </c>
      <c r="P199">
        <f t="shared" ca="1" si="47"/>
        <v>8.3329594691572417E-2</v>
      </c>
      <c r="Q199" s="2">
        <f t="shared" si="52"/>
        <v>41571.827700000002</v>
      </c>
      <c r="R199">
        <f>G199</f>
        <v>7.6793400003225543E-2</v>
      </c>
    </row>
    <row r="200" spans="1:21" x14ac:dyDescent="0.2">
      <c r="A200" s="69" t="s">
        <v>660</v>
      </c>
      <c r="B200" s="70" t="s">
        <v>37</v>
      </c>
      <c r="C200" s="71">
        <v>57319.987800000003</v>
      </c>
      <c r="D200" s="71">
        <v>5.0000000000000001E-4</v>
      </c>
      <c r="E200" s="24">
        <f t="shared" ref="E200:E205" si="54">+(C200-C$7)/C$8</f>
        <v>7422.5156327342966</v>
      </c>
      <c r="F200">
        <f t="shared" si="50"/>
        <v>7422.5</v>
      </c>
      <c r="G200">
        <f t="shared" ref="G200:G205" si="55">+C200-(C$7+F200*C$8)</f>
        <v>4.9381000004359521E-2</v>
      </c>
      <c r="K200">
        <f t="shared" si="53"/>
        <v>4.9381000004359521E-2</v>
      </c>
      <c r="O200">
        <f t="shared" ref="O200:P202" ca="1" si="56">+C$11+C$12*$F200</f>
        <v>-7.198970841975163E-3</v>
      </c>
      <c r="P200">
        <f t="shared" ca="1" si="56"/>
        <v>6.2284909472480776E-2</v>
      </c>
      <c r="Q200" s="2">
        <f t="shared" ref="Q200:Q205" si="57">+C200-15018.5</f>
        <v>42301.487800000003</v>
      </c>
      <c r="S200">
        <f>G200</f>
        <v>4.9381000004359521E-2</v>
      </c>
      <c r="U200" s="16"/>
    </row>
    <row r="201" spans="1:21" x14ac:dyDescent="0.2">
      <c r="A201" s="72" t="s">
        <v>661</v>
      </c>
      <c r="B201" s="73" t="s">
        <v>20</v>
      </c>
      <c r="C201" s="74">
        <v>55770.524100000002</v>
      </c>
      <c r="D201" s="74">
        <v>1E-4</v>
      </c>
      <c r="E201" s="24">
        <f t="shared" si="54"/>
        <v>6931.9959121449274</v>
      </c>
      <c r="F201">
        <f>ROUND(2*E201,0)/2</f>
        <v>6932</v>
      </c>
      <c r="G201">
        <f t="shared" si="55"/>
        <v>-1.2912799997138791E-2</v>
      </c>
      <c r="K201">
        <f t="shared" si="53"/>
        <v>-1.2912799997138791E-2</v>
      </c>
      <c r="O201">
        <f t="shared" ca="1" si="56"/>
        <v>-7.6370575493617428E-3</v>
      </c>
      <c r="P201">
        <f t="shared" ca="1" si="56"/>
        <v>0.10697070211301951</v>
      </c>
      <c r="Q201" s="2">
        <f t="shared" si="57"/>
        <v>40752.024100000002</v>
      </c>
      <c r="R201">
        <f>G201</f>
        <v>-1.2912799997138791E-2</v>
      </c>
      <c r="U201" s="16"/>
    </row>
    <row r="202" spans="1:21" x14ac:dyDescent="0.2">
      <c r="A202" s="75" t="s">
        <v>0</v>
      </c>
      <c r="B202" s="76" t="s">
        <v>20</v>
      </c>
      <c r="C202" s="77">
        <v>57964.368399999999</v>
      </c>
      <c r="D202" s="77">
        <v>4.1000000000000003E-3</v>
      </c>
      <c r="E202" s="24">
        <f t="shared" si="54"/>
        <v>7626.5096933019686</v>
      </c>
      <c r="F202">
        <f>ROUND(2*E202,0)/2</f>
        <v>7626.5</v>
      </c>
      <c r="G202">
        <f t="shared" si="55"/>
        <v>3.0619400000432506E-2</v>
      </c>
      <c r="K202">
        <f t="shared" si="53"/>
        <v>3.0619400000432506E-2</v>
      </c>
      <c r="O202">
        <f t="shared" ca="1" si="56"/>
        <v>-7.0167696425727944E-3</v>
      </c>
      <c r="P202">
        <f t="shared" ca="1" si="56"/>
        <v>4.3699992655620634E-2</v>
      </c>
      <c r="Q202" s="2">
        <f t="shared" si="57"/>
        <v>42945.868399999999</v>
      </c>
      <c r="R202">
        <f>G202</f>
        <v>3.0619400000432506E-2</v>
      </c>
      <c r="U202" s="16"/>
    </row>
    <row r="203" spans="1:21" x14ac:dyDescent="0.2">
      <c r="A203" s="78" t="s">
        <v>662</v>
      </c>
      <c r="B203" s="79" t="s">
        <v>20</v>
      </c>
      <c r="C203" s="80">
        <v>58446.044929999996</v>
      </c>
      <c r="D203" s="80">
        <v>1.2999999999999999E-4</v>
      </c>
      <c r="E203" s="24">
        <f t="shared" si="54"/>
        <v>7778.9958966961203</v>
      </c>
      <c r="F203">
        <f>ROUND(2*E203,0)/2</f>
        <v>7779</v>
      </c>
      <c r="G203">
        <f t="shared" si="55"/>
        <v>-1.2961599997652229E-2</v>
      </c>
      <c r="K203">
        <f>+G203</f>
        <v>-1.2961599997652229E-2</v>
      </c>
      <c r="O203">
        <f t="shared" ref="O203:P205" ca="1" si="58">+C$11+C$12*$F203</f>
        <v>-6.8805653145881801E-3</v>
      </c>
      <c r="P203">
        <f t="shared" ca="1" si="58"/>
        <v>2.9806856309683494E-2</v>
      </c>
      <c r="Q203" s="2">
        <f t="shared" si="57"/>
        <v>43427.544929999996</v>
      </c>
      <c r="R203">
        <f>G203</f>
        <v>-1.2961599997652229E-2</v>
      </c>
      <c r="U203" s="16"/>
    </row>
    <row r="204" spans="1:21" x14ac:dyDescent="0.2">
      <c r="A204" s="78" t="s">
        <v>662</v>
      </c>
      <c r="B204" s="79" t="s">
        <v>20</v>
      </c>
      <c r="C204" s="80">
        <v>58765.086190000002</v>
      </c>
      <c r="D204" s="80">
        <v>1.2E-4</v>
      </c>
      <c r="E204" s="24">
        <f t="shared" si="54"/>
        <v>7879.9960231990408</v>
      </c>
      <c r="F204">
        <f>ROUND(2*E204,0)/2</f>
        <v>7880</v>
      </c>
      <c r="G204">
        <f t="shared" si="55"/>
        <v>-1.2561999996250961E-2</v>
      </c>
      <c r="K204">
        <f>+G204</f>
        <v>-1.2561999996250961E-2</v>
      </c>
      <c r="O204">
        <f t="shared" ca="1" si="58"/>
        <v>-6.7903578580213201E-3</v>
      </c>
      <c r="P204">
        <f t="shared" ca="1" si="58"/>
        <v>2.0605500434669466E-2</v>
      </c>
      <c r="Q204" s="2">
        <f t="shared" si="57"/>
        <v>43746.586190000002</v>
      </c>
      <c r="R204">
        <f>G204</f>
        <v>-1.2561999996250961E-2</v>
      </c>
      <c r="U204" s="16"/>
    </row>
    <row r="205" spans="1:21" x14ac:dyDescent="0.2">
      <c r="A205" s="78" t="s">
        <v>662</v>
      </c>
      <c r="B205" s="79" t="s">
        <v>37</v>
      </c>
      <c r="C205" s="80">
        <v>58776.158759999998</v>
      </c>
      <c r="D205" s="80">
        <v>5.4000000000000001E-4</v>
      </c>
      <c r="E205" s="24">
        <f t="shared" si="54"/>
        <v>7883.5013095394725</v>
      </c>
      <c r="F205">
        <f>ROUND(2*E205,0)/2</f>
        <v>7883.5</v>
      </c>
      <c r="G205">
        <f t="shared" si="55"/>
        <v>4.1366000004927628E-3</v>
      </c>
      <c r="K205">
        <f>+G205</f>
        <v>4.1366000004927628E-3</v>
      </c>
      <c r="O205">
        <f t="shared" ca="1" si="58"/>
        <v>-6.7872318570511821E-3</v>
      </c>
      <c r="P205">
        <f t="shared" ca="1" si="58"/>
        <v>2.0286641567713537E-2</v>
      </c>
      <c r="Q205" s="2">
        <f t="shared" si="57"/>
        <v>43757.658759999998</v>
      </c>
      <c r="S205">
        <f>G205</f>
        <v>4.1366000004927628E-3</v>
      </c>
      <c r="U205" s="16"/>
    </row>
    <row r="206" spans="1:21" x14ac:dyDescent="0.2">
      <c r="A206" s="81" t="s">
        <v>663</v>
      </c>
      <c r="B206" s="82" t="s">
        <v>20</v>
      </c>
      <c r="C206" s="83">
        <v>59101.505599999997</v>
      </c>
      <c r="D206" s="81">
        <v>1.5E-3</v>
      </c>
      <c r="E206" s="24">
        <f t="shared" ref="E206:E208" si="59">+(C206-C$7)/C$8</f>
        <v>7986.4976179082541</v>
      </c>
      <c r="F206">
        <f t="shared" ref="F206:F208" si="60">ROUND(2*E206,0)/2</f>
        <v>7986.5</v>
      </c>
      <c r="G206">
        <f t="shared" ref="G206:G208" si="61">+C206-(C$7+F206*C$8)</f>
        <v>-7.5245999978506006E-3</v>
      </c>
      <c r="K206">
        <f t="shared" ref="K206:K208" si="62">+G206</f>
        <v>-7.5245999978506006E-3</v>
      </c>
      <c r="O206">
        <f t="shared" ref="O206:O208" ca="1" si="63">+C$11+C$12*$F206</f>
        <v>-6.6952381142156717E-3</v>
      </c>
      <c r="P206">
        <f t="shared" ref="P206:P208" ca="1" si="64">+D$11+D$12*$F206</f>
        <v>1.0903080625867423E-2</v>
      </c>
      <c r="Q206" s="2">
        <f t="shared" ref="Q206:Q208" si="65">+C206-15018.5</f>
        <v>44083.005599999997</v>
      </c>
      <c r="R206">
        <f>G206</f>
        <v>-7.5245999978506006E-3</v>
      </c>
      <c r="U206" s="16"/>
    </row>
    <row r="207" spans="1:21" x14ac:dyDescent="0.2">
      <c r="A207" s="81" t="s">
        <v>663</v>
      </c>
      <c r="B207" s="82" t="s">
        <v>20</v>
      </c>
      <c r="C207" s="83">
        <v>59398.423900000002</v>
      </c>
      <c r="D207" s="81">
        <v>1.2999999999999999E-3</v>
      </c>
      <c r="E207" s="24">
        <f t="shared" si="59"/>
        <v>8080.4941933387545</v>
      </c>
      <c r="F207">
        <f t="shared" si="60"/>
        <v>8080.5</v>
      </c>
      <c r="G207">
        <f t="shared" si="61"/>
        <v>-1.834219999727793E-2</v>
      </c>
      <c r="K207">
        <f t="shared" si="62"/>
        <v>-1.834219999727793E-2</v>
      </c>
      <c r="O207">
        <f t="shared" ca="1" si="63"/>
        <v>-6.6112826595890904E-3</v>
      </c>
      <c r="P207">
        <f t="shared" ca="1" si="64"/>
        <v>2.3394424847652528E-3</v>
      </c>
      <c r="Q207" s="2">
        <f t="shared" si="65"/>
        <v>44379.923900000002</v>
      </c>
      <c r="R207">
        <f>G207</f>
        <v>-1.834219999727793E-2</v>
      </c>
      <c r="U207" s="16"/>
    </row>
    <row r="208" spans="1:21" x14ac:dyDescent="0.2">
      <c r="A208" s="81" t="s">
        <v>663</v>
      </c>
      <c r="B208" s="82" t="s">
        <v>20</v>
      </c>
      <c r="C208" s="83">
        <v>59417.384599999998</v>
      </c>
      <c r="D208" s="81">
        <v>2.3999999999999998E-3</v>
      </c>
      <c r="E208" s="24">
        <f t="shared" si="59"/>
        <v>8086.4966555236879</v>
      </c>
      <c r="F208">
        <f t="shared" si="60"/>
        <v>8086.5</v>
      </c>
      <c r="G208">
        <f t="shared" si="61"/>
        <v>-1.0564600001089275E-2</v>
      </c>
      <c r="K208">
        <f t="shared" si="62"/>
        <v>-1.0564600001089275E-2</v>
      </c>
      <c r="O208">
        <f t="shared" ca="1" si="63"/>
        <v>-6.6059238007831382E-3</v>
      </c>
      <c r="P208">
        <f t="shared" ca="1" si="64"/>
        <v>1.7928272842693271E-3</v>
      </c>
      <c r="Q208" s="2">
        <f t="shared" si="65"/>
        <v>44398.884599999998</v>
      </c>
      <c r="R208">
        <f>G208</f>
        <v>-1.0564600001089275E-2</v>
      </c>
      <c r="U208" s="16"/>
    </row>
    <row r="209" spans="2:21" x14ac:dyDescent="0.2">
      <c r="B209" s="16"/>
      <c r="U209" s="16"/>
    </row>
    <row r="210" spans="2:21" x14ac:dyDescent="0.2">
      <c r="B210" s="16"/>
      <c r="U210" s="16"/>
    </row>
    <row r="211" spans="2:21" x14ac:dyDescent="0.2">
      <c r="B211" s="16"/>
      <c r="U211" s="16"/>
    </row>
    <row r="212" spans="2:21" x14ac:dyDescent="0.2">
      <c r="B212" s="16"/>
      <c r="U212" s="16"/>
    </row>
    <row r="213" spans="2:21" x14ac:dyDescent="0.2">
      <c r="B213" s="16"/>
      <c r="U213" s="16"/>
    </row>
    <row r="214" spans="2:21" x14ac:dyDescent="0.2">
      <c r="B214" s="16"/>
      <c r="U214" s="16"/>
    </row>
    <row r="215" spans="2:21" x14ac:dyDescent="0.2">
      <c r="B215" s="16"/>
      <c r="U215" s="16"/>
    </row>
    <row r="216" spans="2:21" x14ac:dyDescent="0.2">
      <c r="B216" s="16"/>
      <c r="U216" s="16"/>
    </row>
    <row r="217" spans="2:21" x14ac:dyDescent="0.2">
      <c r="B217" s="16"/>
      <c r="U217" s="16"/>
    </row>
    <row r="218" spans="2:21" x14ac:dyDescent="0.2">
      <c r="B218" s="16"/>
      <c r="U218" s="16"/>
    </row>
    <row r="219" spans="2:21" x14ac:dyDescent="0.2">
      <c r="B219" s="16"/>
      <c r="U219" s="16"/>
    </row>
    <row r="220" spans="2:21" x14ac:dyDescent="0.2">
      <c r="B220" s="16"/>
      <c r="U220" s="16"/>
    </row>
    <row r="221" spans="2:21" x14ac:dyDescent="0.2">
      <c r="B221" s="16"/>
      <c r="U221" s="16"/>
    </row>
    <row r="222" spans="2:21" x14ac:dyDescent="0.2">
      <c r="B222" s="16"/>
      <c r="U222" s="16"/>
    </row>
    <row r="223" spans="2:21" x14ac:dyDescent="0.2">
      <c r="B223" s="16"/>
      <c r="U223" s="16"/>
    </row>
    <row r="224" spans="2:21" x14ac:dyDescent="0.2">
      <c r="B224" s="16"/>
      <c r="U224" s="16"/>
    </row>
    <row r="225" spans="2:21" x14ac:dyDescent="0.2">
      <c r="B225" s="16"/>
      <c r="U225" s="16"/>
    </row>
    <row r="226" spans="2:21" x14ac:dyDescent="0.2">
      <c r="B226" s="16"/>
      <c r="U226" s="16"/>
    </row>
    <row r="227" spans="2:21" x14ac:dyDescent="0.2">
      <c r="B227" s="16"/>
      <c r="U227" s="16"/>
    </row>
    <row r="228" spans="2:21" x14ac:dyDescent="0.2">
      <c r="B228" s="16"/>
      <c r="U228" s="16"/>
    </row>
    <row r="229" spans="2:21" x14ac:dyDescent="0.2">
      <c r="B229" s="16"/>
      <c r="U229" s="16"/>
    </row>
    <row r="230" spans="2:21" x14ac:dyDescent="0.2">
      <c r="B230" s="16"/>
      <c r="U230" s="16"/>
    </row>
    <row r="231" spans="2:21" x14ac:dyDescent="0.2">
      <c r="B231" s="16"/>
      <c r="U231" s="16"/>
    </row>
    <row r="232" spans="2:21" x14ac:dyDescent="0.2">
      <c r="B232" s="16"/>
      <c r="U232" s="16"/>
    </row>
    <row r="233" spans="2:21" x14ac:dyDescent="0.2">
      <c r="B233" s="16"/>
      <c r="U233" s="16"/>
    </row>
    <row r="234" spans="2:21" x14ac:dyDescent="0.2">
      <c r="B234" s="16"/>
      <c r="U234" s="16"/>
    </row>
    <row r="235" spans="2:21" x14ac:dyDescent="0.2">
      <c r="B235" s="16"/>
      <c r="U235" s="16"/>
    </row>
    <row r="236" spans="2:21" x14ac:dyDescent="0.2">
      <c r="B236" s="16"/>
      <c r="U236" s="16"/>
    </row>
    <row r="237" spans="2:21" x14ac:dyDescent="0.2">
      <c r="B237" s="16"/>
      <c r="U237" s="16"/>
    </row>
    <row r="238" spans="2:21" x14ac:dyDescent="0.2">
      <c r="B238" s="16"/>
      <c r="U238" s="16"/>
    </row>
    <row r="239" spans="2:21" x14ac:dyDescent="0.2">
      <c r="B239" s="16"/>
      <c r="U239" s="16"/>
    </row>
    <row r="240" spans="2:21" x14ac:dyDescent="0.2">
      <c r="B240" s="16"/>
      <c r="U240" s="16"/>
    </row>
    <row r="241" spans="2:21" x14ac:dyDescent="0.2">
      <c r="B241" s="16"/>
      <c r="U241" s="16"/>
    </row>
    <row r="242" spans="2:21" x14ac:dyDescent="0.2">
      <c r="B242" s="16"/>
      <c r="U242" s="16"/>
    </row>
    <row r="243" spans="2:21" x14ac:dyDescent="0.2">
      <c r="B243" s="16"/>
      <c r="U243" s="16"/>
    </row>
    <row r="244" spans="2:21" x14ac:dyDescent="0.2">
      <c r="B244" s="16"/>
      <c r="U244" s="16"/>
    </row>
    <row r="245" spans="2:21" x14ac:dyDescent="0.2">
      <c r="B245" s="16"/>
      <c r="U245" s="16"/>
    </row>
    <row r="246" spans="2:21" x14ac:dyDescent="0.2">
      <c r="B246" s="16"/>
      <c r="U246" s="16"/>
    </row>
    <row r="247" spans="2:21" x14ac:dyDescent="0.2">
      <c r="B247" s="16"/>
      <c r="U247" s="16"/>
    </row>
    <row r="248" spans="2:21" x14ac:dyDescent="0.2">
      <c r="B248" s="16"/>
      <c r="U248" s="16"/>
    </row>
    <row r="249" spans="2:21" x14ac:dyDescent="0.2">
      <c r="B249" s="16"/>
      <c r="U249" s="16"/>
    </row>
    <row r="250" spans="2:21" x14ac:dyDescent="0.2">
      <c r="B250" s="16"/>
      <c r="U250" s="16"/>
    </row>
    <row r="251" spans="2:21" x14ac:dyDescent="0.2">
      <c r="B251" s="16"/>
      <c r="U251" s="16"/>
    </row>
    <row r="252" spans="2:21" x14ac:dyDescent="0.2">
      <c r="B252" s="16"/>
      <c r="U252" s="16"/>
    </row>
    <row r="253" spans="2:21" x14ac:dyDescent="0.2">
      <c r="B253" s="16"/>
      <c r="U253" s="16"/>
    </row>
    <row r="254" spans="2:21" x14ac:dyDescent="0.2">
      <c r="B254" s="16"/>
      <c r="U254" s="16"/>
    </row>
    <row r="255" spans="2:21" x14ac:dyDescent="0.2">
      <c r="B255" s="16"/>
      <c r="U255" s="16"/>
    </row>
    <row r="256" spans="2:21" x14ac:dyDescent="0.2">
      <c r="B256" s="16"/>
      <c r="U256" s="16"/>
    </row>
    <row r="257" spans="2:21" x14ac:dyDescent="0.2">
      <c r="B257" s="16"/>
      <c r="U257" s="16"/>
    </row>
    <row r="258" spans="2:21" x14ac:dyDescent="0.2">
      <c r="B258" s="16"/>
      <c r="U258" s="16"/>
    </row>
    <row r="259" spans="2:21" x14ac:dyDescent="0.2">
      <c r="B259" s="16"/>
      <c r="U259" s="16"/>
    </row>
    <row r="260" spans="2:21" x14ac:dyDescent="0.2">
      <c r="B260" s="16"/>
      <c r="U260" s="16"/>
    </row>
    <row r="261" spans="2:21" x14ac:dyDescent="0.2">
      <c r="B261" s="16"/>
      <c r="U261" s="16"/>
    </row>
    <row r="262" spans="2:21" x14ac:dyDescent="0.2">
      <c r="B262" s="16"/>
      <c r="U262" s="16"/>
    </row>
    <row r="263" spans="2:21" x14ac:dyDescent="0.2">
      <c r="B263" s="16"/>
      <c r="U263" s="16"/>
    </row>
    <row r="264" spans="2:21" x14ac:dyDescent="0.2">
      <c r="B264" s="16"/>
      <c r="U264" s="16"/>
    </row>
    <row r="265" spans="2:21" x14ac:dyDescent="0.2">
      <c r="B265" s="16"/>
      <c r="U265" s="16"/>
    </row>
    <row r="266" spans="2:21" x14ac:dyDescent="0.2">
      <c r="B266" s="16"/>
      <c r="U266" s="16"/>
    </row>
    <row r="267" spans="2:21" x14ac:dyDescent="0.2">
      <c r="B267" s="16"/>
      <c r="U267" s="16"/>
    </row>
    <row r="268" spans="2:21" x14ac:dyDescent="0.2">
      <c r="B268" s="16"/>
      <c r="U268" s="16"/>
    </row>
    <row r="269" spans="2:21" x14ac:dyDescent="0.2">
      <c r="B269" s="16"/>
      <c r="U269" s="16"/>
    </row>
    <row r="270" spans="2:21" x14ac:dyDescent="0.2">
      <c r="B270" s="16"/>
      <c r="U270" s="16"/>
    </row>
    <row r="271" spans="2:21" x14ac:dyDescent="0.2">
      <c r="B271" s="16"/>
      <c r="U271" s="16"/>
    </row>
    <row r="272" spans="2:21" x14ac:dyDescent="0.2">
      <c r="B272" s="16"/>
      <c r="U272" s="16"/>
    </row>
    <row r="273" spans="2:21" x14ac:dyDescent="0.2">
      <c r="B273" s="16"/>
      <c r="U273" s="16"/>
    </row>
    <row r="274" spans="2:21" x14ac:dyDescent="0.2">
      <c r="B274" s="16"/>
      <c r="U274" s="16"/>
    </row>
    <row r="275" spans="2:21" x14ac:dyDescent="0.2">
      <c r="B275" s="16"/>
      <c r="U275" s="16"/>
    </row>
    <row r="276" spans="2:21" x14ac:dyDescent="0.2">
      <c r="B276" s="16"/>
      <c r="U276" s="16"/>
    </row>
    <row r="277" spans="2:21" x14ac:dyDescent="0.2">
      <c r="B277" s="16"/>
      <c r="U277" s="16"/>
    </row>
    <row r="278" spans="2:21" x14ac:dyDescent="0.2">
      <c r="B278" s="16"/>
      <c r="U278" s="16"/>
    </row>
    <row r="279" spans="2:21" x14ac:dyDescent="0.2">
      <c r="B279" s="16"/>
      <c r="U279" s="16"/>
    </row>
    <row r="280" spans="2:21" x14ac:dyDescent="0.2">
      <c r="B280" s="16"/>
      <c r="U280" s="16"/>
    </row>
    <row r="281" spans="2:21" x14ac:dyDescent="0.2">
      <c r="B281" s="16"/>
      <c r="U281" s="16"/>
    </row>
    <row r="282" spans="2:21" x14ac:dyDescent="0.2">
      <c r="B282" s="16"/>
      <c r="U282" s="16"/>
    </row>
    <row r="283" spans="2:21" x14ac:dyDescent="0.2">
      <c r="B283" s="16"/>
      <c r="U283" s="16"/>
    </row>
    <row r="284" spans="2:21" x14ac:dyDescent="0.2">
      <c r="B284" s="16"/>
      <c r="U284" s="16"/>
    </row>
    <row r="285" spans="2:21" x14ac:dyDescent="0.2">
      <c r="B285" s="16"/>
      <c r="U285" s="16"/>
    </row>
    <row r="286" spans="2:21" x14ac:dyDescent="0.2">
      <c r="B286" s="16"/>
      <c r="U286" s="16"/>
    </row>
    <row r="287" spans="2:21" x14ac:dyDescent="0.2">
      <c r="B287" s="16"/>
      <c r="U287" s="16"/>
    </row>
    <row r="288" spans="2:21" x14ac:dyDescent="0.2">
      <c r="B288" s="16"/>
      <c r="U288" s="16"/>
    </row>
    <row r="289" spans="2:21" x14ac:dyDescent="0.2">
      <c r="B289" s="16"/>
      <c r="U289" s="16"/>
    </row>
    <row r="290" spans="2:21" x14ac:dyDescent="0.2">
      <c r="B290" s="16"/>
    </row>
    <row r="291" spans="2:21" x14ac:dyDescent="0.2">
      <c r="B291" s="16"/>
    </row>
    <row r="292" spans="2:21" x14ac:dyDescent="0.2">
      <c r="B292" s="16"/>
    </row>
    <row r="293" spans="2:21" x14ac:dyDescent="0.2">
      <c r="B293" s="16"/>
    </row>
    <row r="294" spans="2:21" x14ac:dyDescent="0.2">
      <c r="B294" s="16"/>
    </row>
    <row r="295" spans="2:21" x14ac:dyDescent="0.2">
      <c r="B295" s="16"/>
    </row>
    <row r="296" spans="2:21" x14ac:dyDescent="0.2">
      <c r="B296" s="16"/>
    </row>
    <row r="297" spans="2:21" x14ac:dyDescent="0.2">
      <c r="B297" s="16"/>
    </row>
    <row r="298" spans="2:21" x14ac:dyDescent="0.2">
      <c r="B298" s="16"/>
    </row>
    <row r="299" spans="2:21" x14ac:dyDescent="0.2">
      <c r="B299" s="16"/>
    </row>
    <row r="300" spans="2:21" x14ac:dyDescent="0.2">
      <c r="B300" s="16"/>
    </row>
    <row r="301" spans="2:21" x14ac:dyDescent="0.2">
      <c r="B301" s="16"/>
    </row>
    <row r="302" spans="2:21" x14ac:dyDescent="0.2">
      <c r="B302" s="16"/>
    </row>
    <row r="303" spans="2:21" x14ac:dyDescent="0.2">
      <c r="B303" s="16"/>
    </row>
    <row r="304" spans="2:21" x14ac:dyDescent="0.2">
      <c r="B304" s="16"/>
    </row>
    <row r="305" spans="2:2" x14ac:dyDescent="0.2">
      <c r="B305" s="16"/>
    </row>
    <row r="306" spans="2:2" x14ac:dyDescent="0.2">
      <c r="B306" s="16"/>
    </row>
    <row r="307" spans="2:2" x14ac:dyDescent="0.2">
      <c r="B307" s="16"/>
    </row>
    <row r="308" spans="2:2" x14ac:dyDescent="0.2">
      <c r="B308" s="16"/>
    </row>
    <row r="309" spans="2:2" x14ac:dyDescent="0.2">
      <c r="B309" s="16"/>
    </row>
    <row r="310" spans="2:2" x14ac:dyDescent="0.2">
      <c r="B310" s="16"/>
    </row>
    <row r="311" spans="2:2" x14ac:dyDescent="0.2">
      <c r="B311" s="16"/>
    </row>
    <row r="312" spans="2:2" x14ac:dyDescent="0.2">
      <c r="B312" s="16"/>
    </row>
    <row r="313" spans="2:2" x14ac:dyDescent="0.2">
      <c r="B313" s="16"/>
    </row>
    <row r="314" spans="2:2" x14ac:dyDescent="0.2">
      <c r="B314" s="16"/>
    </row>
    <row r="315" spans="2:2" x14ac:dyDescent="0.2">
      <c r="B315" s="16"/>
    </row>
    <row r="316" spans="2:2" x14ac:dyDescent="0.2">
      <c r="B316" s="16"/>
    </row>
    <row r="317" spans="2:2" x14ac:dyDescent="0.2">
      <c r="B317" s="16"/>
    </row>
    <row r="318" spans="2:2" x14ac:dyDescent="0.2">
      <c r="B318" s="16"/>
    </row>
    <row r="319" spans="2:2" x14ac:dyDescent="0.2">
      <c r="B319" s="16"/>
    </row>
    <row r="320" spans="2:2" x14ac:dyDescent="0.2">
      <c r="B320" s="16"/>
    </row>
    <row r="321" spans="2:2" x14ac:dyDescent="0.2">
      <c r="B321" s="16"/>
    </row>
    <row r="322" spans="2:2" x14ac:dyDescent="0.2">
      <c r="B322" s="16"/>
    </row>
    <row r="323" spans="2:2" x14ac:dyDescent="0.2">
      <c r="B323" s="16"/>
    </row>
    <row r="324" spans="2:2" x14ac:dyDescent="0.2">
      <c r="B324" s="16"/>
    </row>
    <row r="325" spans="2:2" x14ac:dyDescent="0.2">
      <c r="B325" s="16"/>
    </row>
    <row r="326" spans="2:2" x14ac:dyDescent="0.2">
      <c r="B326" s="16"/>
    </row>
    <row r="327" spans="2:2" x14ac:dyDescent="0.2">
      <c r="B327" s="16"/>
    </row>
    <row r="328" spans="2:2" x14ac:dyDescent="0.2">
      <c r="B328" s="16"/>
    </row>
    <row r="329" spans="2:2" x14ac:dyDescent="0.2">
      <c r="B329" s="16"/>
    </row>
    <row r="330" spans="2:2" x14ac:dyDescent="0.2">
      <c r="B330" s="16"/>
    </row>
    <row r="331" spans="2:2" x14ac:dyDescent="0.2">
      <c r="B331" s="16"/>
    </row>
    <row r="332" spans="2:2" x14ac:dyDescent="0.2">
      <c r="B332" s="16"/>
    </row>
    <row r="333" spans="2:2" x14ac:dyDescent="0.2">
      <c r="B333" s="16"/>
    </row>
    <row r="334" spans="2:2" x14ac:dyDescent="0.2">
      <c r="B334" s="16"/>
    </row>
    <row r="335" spans="2:2" x14ac:dyDescent="0.2">
      <c r="B335" s="16"/>
    </row>
    <row r="336" spans="2:2" x14ac:dyDescent="0.2">
      <c r="B336" s="16"/>
    </row>
    <row r="337" spans="2:2" x14ac:dyDescent="0.2">
      <c r="B337" s="16"/>
    </row>
    <row r="338" spans="2:2" x14ac:dyDescent="0.2">
      <c r="B338" s="16"/>
    </row>
    <row r="339" spans="2:2" x14ac:dyDescent="0.2">
      <c r="B339" s="16"/>
    </row>
    <row r="340" spans="2:2" x14ac:dyDescent="0.2">
      <c r="B340" s="16"/>
    </row>
    <row r="341" spans="2:2" x14ac:dyDescent="0.2">
      <c r="B341" s="16"/>
    </row>
    <row r="342" spans="2:2" x14ac:dyDescent="0.2">
      <c r="B342" s="16"/>
    </row>
    <row r="343" spans="2:2" x14ac:dyDescent="0.2">
      <c r="B343" s="16"/>
    </row>
    <row r="344" spans="2:2" x14ac:dyDescent="0.2">
      <c r="B344" s="16"/>
    </row>
    <row r="345" spans="2:2" x14ac:dyDescent="0.2">
      <c r="B345" s="16"/>
    </row>
    <row r="346" spans="2:2" x14ac:dyDescent="0.2">
      <c r="B346" s="16"/>
    </row>
    <row r="347" spans="2:2" x14ac:dyDescent="0.2">
      <c r="B347" s="16"/>
    </row>
    <row r="348" spans="2:2" x14ac:dyDescent="0.2">
      <c r="B348" s="16"/>
    </row>
    <row r="349" spans="2:2" x14ac:dyDescent="0.2">
      <c r="B349" s="16"/>
    </row>
  </sheetData>
  <protectedRanges>
    <protectedRange sqref="A203:D205" name="Range1"/>
  </protectedRanges>
  <phoneticPr fontId="7" type="noConversion"/>
  <hyperlinks>
    <hyperlink ref="H64183" r:id="rId1" display="http://vsolj.cetus-net.org/bulletin.html"/>
    <hyperlink ref="H64176" r:id="rId2" display="https://www.aavso.org/ejaavso"/>
    <hyperlink ref="I64183" r:id="rId3" display="http://vsolj.cetus-net.org/bulletin.html"/>
    <hyperlink ref="AQ57834" r:id="rId4" display="http://cdsbib.u-strasbg.fr/cgi-bin/cdsbib?1990RMxAA..21..381G"/>
    <hyperlink ref="H64180" r:id="rId5" display="https://www.aavso.org/ejaavso"/>
    <hyperlink ref="AP5198" r:id="rId6" display="http://cdsbib.u-strasbg.fr/cgi-bin/cdsbib?1990RMxAA..21..381G"/>
    <hyperlink ref="AP5201" r:id="rId7" display="http://cdsbib.u-strasbg.fr/cgi-bin/cdsbib?1990RMxAA..21..381G"/>
    <hyperlink ref="AP5199" r:id="rId8" display="http://cdsbib.u-strasbg.fr/cgi-bin/cdsbib?1990RMxAA..21..381G"/>
    <hyperlink ref="AP5183" r:id="rId9" display="http://cdsbib.u-strasbg.fr/cgi-bin/cdsbib?1990RMxAA..21..381G"/>
    <hyperlink ref="AQ5412" r:id="rId10" display="http://cdsbib.u-strasbg.fr/cgi-bin/cdsbib?1990RMxAA..21..381G"/>
    <hyperlink ref="AQ5416" r:id="rId11" display="http://cdsbib.u-strasbg.fr/cgi-bin/cdsbib?1990RMxAA..21..381G"/>
    <hyperlink ref="AQ65096" r:id="rId12" display="http://cdsbib.u-strasbg.fr/cgi-bin/cdsbib?1990RMxAA..21..381G"/>
    <hyperlink ref="I2304" r:id="rId13" display="http://vsolj.cetus-net.org/bulletin.html"/>
    <hyperlink ref="H2304" r:id="rId14" display="http://vsolj.cetus-net.org/bulletin.html"/>
    <hyperlink ref="AQ221" r:id="rId15" display="http://cdsbib.u-strasbg.fr/cgi-bin/cdsbib?1990RMxAA..21..381G"/>
    <hyperlink ref="AQ220" r:id="rId16" display="http://cdsbib.u-strasbg.fr/cgi-bin/cdsbib?1990RMxAA..21..381G"/>
    <hyperlink ref="AP3474" r:id="rId17" display="http://cdsbib.u-strasbg.fr/cgi-bin/cdsbib?1990RMxAA..21..381G"/>
    <hyperlink ref="AP3492" r:id="rId18" display="http://cdsbib.u-strasbg.fr/cgi-bin/cdsbib?1990RMxAA..21..381G"/>
    <hyperlink ref="AP3493" r:id="rId19" display="http://cdsbib.u-strasbg.fr/cgi-bin/cdsbib?1990RMxAA..21..381G"/>
    <hyperlink ref="AP3489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8"/>
  <sheetViews>
    <sheetView topLeftCell="A130" workbookViewId="0">
      <selection activeCell="A44" sqref="A44:C180"/>
    </sheetView>
  </sheetViews>
  <sheetFormatPr defaultRowHeight="12.75" x14ac:dyDescent="0.2"/>
  <cols>
    <col min="1" max="1" width="19.7109375" style="17" customWidth="1"/>
    <col min="2" max="2" width="4.42578125" style="36" customWidth="1"/>
    <col min="3" max="3" width="12.7109375" style="17" customWidth="1"/>
    <col min="4" max="4" width="5.42578125" style="36" customWidth="1"/>
    <col min="5" max="5" width="14.85546875" style="36" customWidth="1"/>
    <col min="6" max="6" width="9.140625" style="36"/>
    <col min="7" max="7" width="12" style="36" customWidth="1"/>
    <col min="8" max="8" width="14.140625" style="17" customWidth="1"/>
    <col min="9" max="9" width="22.5703125" style="36" customWidth="1"/>
    <col min="10" max="10" width="25.140625" style="36" customWidth="1"/>
    <col min="11" max="11" width="15.7109375" style="36" customWidth="1"/>
    <col min="12" max="12" width="14.140625" style="36" customWidth="1"/>
    <col min="13" max="13" width="9.5703125" style="36" customWidth="1"/>
    <col min="14" max="14" width="14.140625" style="36" customWidth="1"/>
    <col min="15" max="15" width="23.42578125" style="36" customWidth="1"/>
    <col min="16" max="16" width="16.5703125" style="36" customWidth="1"/>
    <col min="17" max="17" width="41" style="36" customWidth="1"/>
    <col min="18" max="16384" width="9.140625" style="36"/>
  </cols>
  <sheetData>
    <row r="1" spans="1:16" ht="15.75" x14ac:dyDescent="0.25">
      <c r="A1" s="46" t="s">
        <v>73</v>
      </c>
      <c r="I1" s="47" t="s">
        <v>74</v>
      </c>
      <c r="J1" s="48" t="s">
        <v>75</v>
      </c>
    </row>
    <row r="2" spans="1:16" x14ac:dyDescent="0.2">
      <c r="I2" s="49" t="s">
        <v>76</v>
      </c>
      <c r="J2" s="50" t="s">
        <v>77</v>
      </c>
    </row>
    <row r="3" spans="1:16" x14ac:dyDescent="0.2">
      <c r="A3" s="51" t="s">
        <v>78</v>
      </c>
      <c r="I3" s="49" t="s">
        <v>79</v>
      </c>
      <c r="J3" s="50" t="s">
        <v>80</v>
      </c>
    </row>
    <row r="4" spans="1:16" x14ac:dyDescent="0.2">
      <c r="I4" s="49" t="s">
        <v>81</v>
      </c>
      <c r="J4" s="50" t="s">
        <v>80</v>
      </c>
    </row>
    <row r="5" spans="1:16" ht="13.5" thickBot="1" x14ac:dyDescent="0.25">
      <c r="I5" s="52" t="s">
        <v>82</v>
      </c>
      <c r="J5" s="53" t="s">
        <v>47</v>
      </c>
    </row>
    <row r="10" spans="1:16" ht="13.5" thickBot="1" x14ac:dyDescent="0.25"/>
    <row r="11" spans="1:16" ht="12.75" customHeight="1" thickBot="1" x14ac:dyDescent="0.25">
      <c r="A11" s="17" t="str">
        <f t="shared" ref="A11:A42" si="0">P11</f>
        <v> BBS 113 </v>
      </c>
      <c r="B11" s="16" t="str">
        <f t="shared" ref="B11:B42" si="1">IF(H11=INT(H11),"I","II")</f>
        <v>II</v>
      </c>
      <c r="C11" s="17">
        <f t="shared" ref="C11:C42" si="2">1*G11</f>
        <v>50304.457999999999</v>
      </c>
      <c r="D11" s="36" t="str">
        <f t="shared" ref="D11:D42" si="3">VLOOKUP(F11,I$1:J$5,2,FALSE)</f>
        <v>vis</v>
      </c>
      <c r="E11" s="54">
        <f>VLOOKUP(C11,Active!C$21:E$973,3,FALSE)</f>
        <v>5201.582210878466</v>
      </c>
      <c r="F11" s="16" t="s">
        <v>82</v>
      </c>
      <c r="G11" s="36" t="str">
        <f t="shared" ref="G11:G42" si="4">MID(I11,3,LEN(I11)-3)</f>
        <v>50304.458</v>
      </c>
      <c r="H11" s="17">
        <f t="shared" ref="H11:H42" si="5">1*K11</f>
        <v>5201.5</v>
      </c>
      <c r="I11" s="55" t="s">
        <v>447</v>
      </c>
      <c r="J11" s="56" t="s">
        <v>448</v>
      </c>
      <c r="K11" s="55">
        <v>5201.5</v>
      </c>
      <c r="L11" s="55" t="s">
        <v>449</v>
      </c>
      <c r="M11" s="56" t="s">
        <v>356</v>
      </c>
      <c r="N11" s="56" t="s">
        <v>450</v>
      </c>
      <c r="O11" s="57" t="s">
        <v>451</v>
      </c>
      <c r="P11" s="57" t="s">
        <v>452</v>
      </c>
    </row>
    <row r="12" spans="1:16" ht="12.75" customHeight="1" thickBot="1" x14ac:dyDescent="0.25">
      <c r="A12" s="17" t="str">
        <f t="shared" si="0"/>
        <v>IBVS 5745 </v>
      </c>
      <c r="B12" s="16" t="str">
        <f t="shared" si="1"/>
        <v>I</v>
      </c>
      <c r="C12" s="17">
        <f t="shared" si="2"/>
        <v>50422.642699999997</v>
      </c>
      <c r="D12" s="36" t="str">
        <f t="shared" si="3"/>
        <v>vis</v>
      </c>
      <c r="E12" s="54">
        <f>VLOOKUP(C12,Active!C$21:E$973,3,FALSE)</f>
        <v>5238.9963987822794</v>
      </c>
      <c r="F12" s="16" t="s">
        <v>82</v>
      </c>
      <c r="G12" s="36" t="str">
        <f t="shared" si="4"/>
        <v>50422.6427</v>
      </c>
      <c r="H12" s="17">
        <f t="shared" si="5"/>
        <v>5239</v>
      </c>
      <c r="I12" s="55" t="s">
        <v>462</v>
      </c>
      <c r="J12" s="56" t="s">
        <v>463</v>
      </c>
      <c r="K12" s="55">
        <v>5239</v>
      </c>
      <c r="L12" s="55" t="s">
        <v>464</v>
      </c>
      <c r="M12" s="56" t="s">
        <v>356</v>
      </c>
      <c r="N12" s="56" t="s">
        <v>450</v>
      </c>
      <c r="O12" s="57" t="s">
        <v>465</v>
      </c>
      <c r="P12" s="58" t="s">
        <v>466</v>
      </c>
    </row>
    <row r="13" spans="1:16" ht="12.75" customHeight="1" thickBot="1" x14ac:dyDescent="0.25">
      <c r="A13" s="17" t="str">
        <f t="shared" si="0"/>
        <v>IBVS 5595 </v>
      </c>
      <c r="B13" s="16" t="str">
        <f t="shared" si="1"/>
        <v>II</v>
      </c>
      <c r="C13" s="17">
        <f t="shared" si="2"/>
        <v>50686.674500000001</v>
      </c>
      <c r="D13" s="36" t="str">
        <f t="shared" si="3"/>
        <v>vis</v>
      </c>
      <c r="E13" s="54">
        <f>VLOOKUP(C13,Active!C$21:E$973,3,FALSE)</f>
        <v>5322.5819676231049</v>
      </c>
      <c r="F13" s="16" t="s">
        <v>82</v>
      </c>
      <c r="G13" s="36" t="str">
        <f t="shared" si="4"/>
        <v>50686.6745</v>
      </c>
      <c r="H13" s="17">
        <f t="shared" si="5"/>
        <v>5322.5</v>
      </c>
      <c r="I13" s="55" t="s">
        <v>467</v>
      </c>
      <c r="J13" s="56" t="s">
        <v>468</v>
      </c>
      <c r="K13" s="55">
        <v>5322.5</v>
      </c>
      <c r="L13" s="55" t="s">
        <v>469</v>
      </c>
      <c r="M13" s="56" t="s">
        <v>356</v>
      </c>
      <c r="N13" s="56" t="s">
        <v>450</v>
      </c>
      <c r="O13" s="57" t="s">
        <v>470</v>
      </c>
      <c r="P13" s="58" t="s">
        <v>471</v>
      </c>
    </row>
    <row r="14" spans="1:16" ht="12.75" customHeight="1" thickBot="1" x14ac:dyDescent="0.25">
      <c r="A14" s="17" t="str">
        <f t="shared" si="0"/>
        <v>IBVS 5745 </v>
      </c>
      <c r="B14" s="16" t="str">
        <f t="shared" si="1"/>
        <v>II</v>
      </c>
      <c r="C14" s="17">
        <f t="shared" si="2"/>
        <v>50686.674500000001</v>
      </c>
      <c r="D14" s="36" t="str">
        <f t="shared" si="3"/>
        <v>vis</v>
      </c>
      <c r="E14" s="54">
        <f>VLOOKUP(C14,Active!C$21:E$973,3,FALSE)</f>
        <v>5322.5819676231049</v>
      </c>
      <c r="F14" s="16" t="s">
        <v>82</v>
      </c>
      <c r="G14" s="36" t="str">
        <f t="shared" si="4"/>
        <v>50686.6745</v>
      </c>
      <c r="H14" s="17">
        <f t="shared" si="5"/>
        <v>5322.5</v>
      </c>
      <c r="I14" s="55" t="s">
        <v>467</v>
      </c>
      <c r="J14" s="56" t="s">
        <v>468</v>
      </c>
      <c r="K14" s="55">
        <v>5322.5</v>
      </c>
      <c r="L14" s="55" t="s">
        <v>469</v>
      </c>
      <c r="M14" s="56" t="s">
        <v>356</v>
      </c>
      <c r="N14" s="56" t="s">
        <v>450</v>
      </c>
      <c r="O14" s="57" t="s">
        <v>465</v>
      </c>
      <c r="P14" s="58" t="s">
        <v>466</v>
      </c>
    </row>
    <row r="15" spans="1:16" ht="12.75" customHeight="1" thickBot="1" x14ac:dyDescent="0.25">
      <c r="A15" s="17" t="str">
        <f t="shared" si="0"/>
        <v>IBVS 5595 </v>
      </c>
      <c r="B15" s="16" t="str">
        <f t="shared" si="1"/>
        <v>II</v>
      </c>
      <c r="C15" s="17">
        <f t="shared" si="2"/>
        <v>50705.630400000002</v>
      </c>
      <c r="D15" s="36" t="str">
        <f t="shared" si="3"/>
        <v>vis</v>
      </c>
      <c r="E15" s="54">
        <f>VLOOKUP(C15,Active!C$21:E$973,3,FALSE)</f>
        <v>5328.5829102534617</v>
      </c>
      <c r="F15" s="16" t="s">
        <v>82</v>
      </c>
      <c r="G15" s="36" t="str">
        <f t="shared" si="4"/>
        <v>50705.6304</v>
      </c>
      <c r="H15" s="17">
        <f t="shared" si="5"/>
        <v>5328.5</v>
      </c>
      <c r="I15" s="55" t="s">
        <v>472</v>
      </c>
      <c r="J15" s="56" t="s">
        <v>473</v>
      </c>
      <c r="K15" s="55">
        <v>5328.5</v>
      </c>
      <c r="L15" s="55" t="s">
        <v>474</v>
      </c>
      <c r="M15" s="56" t="s">
        <v>356</v>
      </c>
      <c r="N15" s="56" t="s">
        <v>450</v>
      </c>
      <c r="O15" s="57" t="s">
        <v>470</v>
      </c>
      <c r="P15" s="58" t="s">
        <v>471</v>
      </c>
    </row>
    <row r="16" spans="1:16" ht="12.75" customHeight="1" thickBot="1" x14ac:dyDescent="0.25">
      <c r="A16" s="17" t="str">
        <f t="shared" si="0"/>
        <v>IBVS 5745 </v>
      </c>
      <c r="B16" s="16" t="str">
        <f t="shared" si="1"/>
        <v>I</v>
      </c>
      <c r="C16" s="17">
        <f t="shared" si="2"/>
        <v>50722.728600000002</v>
      </c>
      <c r="D16" s="36" t="str">
        <f t="shared" si="3"/>
        <v>vis</v>
      </c>
      <c r="E16" s="54">
        <f>VLOOKUP(C16,Active!C$21:E$973,3,FALSE)</f>
        <v>5333.9957536047332</v>
      </c>
      <c r="F16" s="16" t="s">
        <v>82</v>
      </c>
      <c r="G16" s="36" t="str">
        <f t="shared" si="4"/>
        <v>50722.7286</v>
      </c>
      <c r="H16" s="17">
        <f t="shared" si="5"/>
        <v>5334</v>
      </c>
      <c r="I16" s="55" t="s">
        <v>475</v>
      </c>
      <c r="J16" s="56" t="s">
        <v>476</v>
      </c>
      <c r="K16" s="55">
        <v>5334</v>
      </c>
      <c r="L16" s="55" t="s">
        <v>477</v>
      </c>
      <c r="M16" s="56" t="s">
        <v>356</v>
      </c>
      <c r="N16" s="56" t="s">
        <v>450</v>
      </c>
      <c r="O16" s="57" t="s">
        <v>465</v>
      </c>
      <c r="P16" s="58" t="s">
        <v>466</v>
      </c>
    </row>
    <row r="17" spans="1:16" ht="12.75" customHeight="1" thickBot="1" x14ac:dyDescent="0.25">
      <c r="A17" s="17" t="str">
        <f t="shared" si="0"/>
        <v> BBS 116 </v>
      </c>
      <c r="B17" s="16" t="str">
        <f t="shared" si="1"/>
        <v>I</v>
      </c>
      <c r="C17" s="17">
        <f t="shared" si="2"/>
        <v>50754.317900000002</v>
      </c>
      <c r="D17" s="36" t="str">
        <f t="shared" si="3"/>
        <v>vis</v>
      </c>
      <c r="E17" s="54">
        <f>VLOOKUP(C17,Active!C$21:E$973,3,FALSE)</f>
        <v>5343.996100569695</v>
      </c>
      <c r="F17" s="16" t="s">
        <v>82</v>
      </c>
      <c r="G17" s="36" t="str">
        <f t="shared" si="4"/>
        <v>50754.3179</v>
      </c>
      <c r="H17" s="17">
        <f t="shared" si="5"/>
        <v>5344</v>
      </c>
      <c r="I17" s="55" t="s">
        <v>478</v>
      </c>
      <c r="J17" s="56" t="s">
        <v>479</v>
      </c>
      <c r="K17" s="55">
        <v>5344</v>
      </c>
      <c r="L17" s="55" t="s">
        <v>480</v>
      </c>
      <c r="M17" s="56" t="s">
        <v>356</v>
      </c>
      <c r="N17" s="56" t="s">
        <v>450</v>
      </c>
      <c r="O17" s="57" t="s">
        <v>481</v>
      </c>
      <c r="P17" s="57" t="s">
        <v>482</v>
      </c>
    </row>
    <row r="18" spans="1:16" ht="12.75" customHeight="1" thickBot="1" x14ac:dyDescent="0.25">
      <c r="A18" s="17" t="str">
        <f t="shared" si="0"/>
        <v> BBS 116 </v>
      </c>
      <c r="B18" s="16" t="str">
        <f t="shared" si="1"/>
        <v>I</v>
      </c>
      <c r="C18" s="17">
        <f t="shared" si="2"/>
        <v>50754.318500000001</v>
      </c>
      <c r="D18" s="36" t="str">
        <f t="shared" si="3"/>
        <v>vis</v>
      </c>
      <c r="E18" s="54">
        <f>VLOOKUP(C18,Active!C$21:E$973,3,FALSE)</f>
        <v>5343.9962905140164</v>
      </c>
      <c r="F18" s="16" t="s">
        <v>82</v>
      </c>
      <c r="G18" s="36" t="str">
        <f t="shared" si="4"/>
        <v>50754.3185</v>
      </c>
      <c r="H18" s="17">
        <f t="shared" si="5"/>
        <v>5344</v>
      </c>
      <c r="I18" s="55" t="s">
        <v>483</v>
      </c>
      <c r="J18" s="56" t="s">
        <v>484</v>
      </c>
      <c r="K18" s="55">
        <v>5344</v>
      </c>
      <c r="L18" s="55" t="s">
        <v>485</v>
      </c>
      <c r="M18" s="56" t="s">
        <v>356</v>
      </c>
      <c r="N18" s="56" t="s">
        <v>450</v>
      </c>
      <c r="O18" s="57" t="s">
        <v>451</v>
      </c>
      <c r="P18" s="57" t="s">
        <v>482</v>
      </c>
    </row>
    <row r="19" spans="1:16" ht="12.75" customHeight="1" thickBot="1" x14ac:dyDescent="0.25">
      <c r="A19" s="17" t="str">
        <f t="shared" si="0"/>
        <v>BAVM 152 </v>
      </c>
      <c r="B19" s="16" t="str">
        <f t="shared" si="1"/>
        <v>I</v>
      </c>
      <c r="C19" s="17">
        <f t="shared" si="2"/>
        <v>52150.516199999998</v>
      </c>
      <c r="D19" s="36" t="str">
        <f t="shared" si="3"/>
        <v>vis</v>
      </c>
      <c r="E19" s="54">
        <f>VLOOKUP(C19,Active!C$21:E$973,3,FALSE)</f>
        <v>5785.9960002790913</v>
      </c>
      <c r="F19" s="16" t="s">
        <v>82</v>
      </c>
      <c r="G19" s="36" t="str">
        <f t="shared" si="4"/>
        <v>52150.5162</v>
      </c>
      <c r="H19" s="17">
        <f t="shared" si="5"/>
        <v>5786</v>
      </c>
      <c r="I19" s="55" t="s">
        <v>514</v>
      </c>
      <c r="J19" s="56" t="s">
        <v>515</v>
      </c>
      <c r="K19" s="55">
        <v>5786</v>
      </c>
      <c r="L19" s="55" t="s">
        <v>516</v>
      </c>
      <c r="M19" s="56" t="s">
        <v>356</v>
      </c>
      <c r="N19" s="56" t="s">
        <v>517</v>
      </c>
      <c r="O19" s="57" t="s">
        <v>518</v>
      </c>
      <c r="P19" s="58" t="s">
        <v>519</v>
      </c>
    </row>
    <row r="20" spans="1:16" ht="12.75" customHeight="1" thickBot="1" x14ac:dyDescent="0.25">
      <c r="A20" s="17" t="str">
        <f t="shared" si="0"/>
        <v>IBVS 5595 </v>
      </c>
      <c r="B20" s="16" t="str">
        <f t="shared" si="1"/>
        <v>I</v>
      </c>
      <c r="C20" s="17">
        <f t="shared" si="2"/>
        <v>52592.751400000001</v>
      </c>
      <c r="D20" s="36" t="str">
        <f t="shared" si="3"/>
        <v>vis</v>
      </c>
      <c r="E20" s="54">
        <f>VLOOKUP(C20,Active!C$21:E$973,3,FALSE)</f>
        <v>5925.9961091805035</v>
      </c>
      <c r="F20" s="16" t="s">
        <v>82</v>
      </c>
      <c r="G20" s="36" t="str">
        <f t="shared" si="4"/>
        <v>52592.7514</v>
      </c>
      <c r="H20" s="17">
        <f t="shared" si="5"/>
        <v>5926</v>
      </c>
      <c r="I20" s="55" t="s">
        <v>524</v>
      </c>
      <c r="J20" s="56" t="s">
        <v>525</v>
      </c>
      <c r="K20" s="55" t="s">
        <v>526</v>
      </c>
      <c r="L20" s="55" t="s">
        <v>527</v>
      </c>
      <c r="M20" s="56" t="s">
        <v>356</v>
      </c>
      <c r="N20" s="56" t="s">
        <v>450</v>
      </c>
      <c r="O20" s="57" t="s">
        <v>470</v>
      </c>
      <c r="P20" s="58" t="s">
        <v>471</v>
      </c>
    </row>
    <row r="21" spans="1:16" ht="12.75" customHeight="1" thickBot="1" x14ac:dyDescent="0.25">
      <c r="A21" s="17" t="str">
        <f t="shared" si="0"/>
        <v>BAVM 172 </v>
      </c>
      <c r="B21" s="16" t="str">
        <f t="shared" si="1"/>
        <v>I</v>
      </c>
      <c r="C21" s="17">
        <f t="shared" si="2"/>
        <v>52981.285400000001</v>
      </c>
      <c r="D21" s="36" t="str">
        <f t="shared" si="3"/>
        <v>vis</v>
      </c>
      <c r="E21" s="54">
        <f>VLOOKUP(C21,Active!C$21:E$973,3,FALSE)</f>
        <v>6048.9958213515411</v>
      </c>
      <c r="F21" s="16" t="s">
        <v>82</v>
      </c>
      <c r="G21" s="36" t="str">
        <f t="shared" si="4"/>
        <v>52981.2854</v>
      </c>
      <c r="H21" s="17">
        <f t="shared" si="5"/>
        <v>6049</v>
      </c>
      <c r="I21" s="55" t="s">
        <v>528</v>
      </c>
      <c r="J21" s="56" t="s">
        <v>529</v>
      </c>
      <c r="K21" s="55" t="s">
        <v>530</v>
      </c>
      <c r="L21" s="55" t="s">
        <v>531</v>
      </c>
      <c r="M21" s="56" t="s">
        <v>356</v>
      </c>
      <c r="N21" s="56" t="s">
        <v>523</v>
      </c>
      <c r="O21" s="57" t="s">
        <v>518</v>
      </c>
      <c r="P21" s="58" t="s">
        <v>532</v>
      </c>
    </row>
    <row r="22" spans="1:16" ht="12.75" customHeight="1" thickBot="1" x14ac:dyDescent="0.25">
      <c r="A22" s="17" t="str">
        <f t="shared" si="0"/>
        <v>IBVS 5595 </v>
      </c>
      <c r="B22" s="16" t="str">
        <f t="shared" si="1"/>
        <v>I</v>
      </c>
      <c r="C22" s="17">
        <f t="shared" si="2"/>
        <v>53025.509700000002</v>
      </c>
      <c r="D22" s="36" t="str">
        <f t="shared" si="3"/>
        <v>vis</v>
      </c>
      <c r="E22" s="54">
        <f>VLOOKUP(C22,Active!C$21:E$973,3,FALSE)</f>
        <v>6062.9960791693011</v>
      </c>
      <c r="F22" s="16" t="s">
        <v>82</v>
      </c>
      <c r="G22" s="36" t="str">
        <f t="shared" si="4"/>
        <v>53025.5097</v>
      </c>
      <c r="H22" s="17">
        <f t="shared" si="5"/>
        <v>6063</v>
      </c>
      <c r="I22" s="55" t="s">
        <v>533</v>
      </c>
      <c r="J22" s="56" t="s">
        <v>534</v>
      </c>
      <c r="K22" s="55" t="s">
        <v>535</v>
      </c>
      <c r="L22" s="55" t="s">
        <v>536</v>
      </c>
      <c r="M22" s="56" t="s">
        <v>356</v>
      </c>
      <c r="N22" s="56" t="s">
        <v>450</v>
      </c>
      <c r="O22" s="57" t="s">
        <v>470</v>
      </c>
      <c r="P22" s="58" t="s">
        <v>471</v>
      </c>
    </row>
    <row r="23" spans="1:16" ht="12.75" customHeight="1" thickBot="1" x14ac:dyDescent="0.25">
      <c r="A23" s="17" t="str">
        <f t="shared" si="0"/>
        <v>IBVS 5745 </v>
      </c>
      <c r="B23" s="16" t="str">
        <f t="shared" si="1"/>
        <v>I</v>
      </c>
      <c r="C23" s="17">
        <f t="shared" si="2"/>
        <v>53025.509700000002</v>
      </c>
      <c r="D23" s="36" t="str">
        <f t="shared" si="3"/>
        <v>vis</v>
      </c>
      <c r="E23" s="54">
        <f>VLOOKUP(C23,Active!C$21:E$973,3,FALSE)</f>
        <v>6062.9960791693011</v>
      </c>
      <c r="F23" s="16" t="s">
        <v>82</v>
      </c>
      <c r="G23" s="36" t="str">
        <f t="shared" si="4"/>
        <v>53025.5097</v>
      </c>
      <c r="H23" s="17">
        <f t="shared" si="5"/>
        <v>6063</v>
      </c>
      <c r="I23" s="55" t="s">
        <v>533</v>
      </c>
      <c r="J23" s="56" t="s">
        <v>534</v>
      </c>
      <c r="K23" s="55" t="s">
        <v>535</v>
      </c>
      <c r="L23" s="55" t="s">
        <v>536</v>
      </c>
      <c r="M23" s="56" t="s">
        <v>356</v>
      </c>
      <c r="N23" s="56" t="s">
        <v>450</v>
      </c>
      <c r="O23" s="57" t="s">
        <v>465</v>
      </c>
      <c r="P23" s="58" t="s">
        <v>466</v>
      </c>
    </row>
    <row r="24" spans="1:16" ht="12.75" customHeight="1" thickBot="1" x14ac:dyDescent="0.25">
      <c r="A24" s="17" t="str">
        <f t="shared" si="0"/>
        <v>BAVM 173 </v>
      </c>
      <c r="B24" s="16" t="str">
        <f t="shared" si="1"/>
        <v>I</v>
      </c>
      <c r="C24" s="17">
        <f t="shared" si="2"/>
        <v>53262.421499999997</v>
      </c>
      <c r="D24" s="36" t="str">
        <f t="shared" si="3"/>
        <v>vis</v>
      </c>
      <c r="E24" s="54">
        <f>VLOOKUP(C24,Active!C$21:E$973,3,FALSE)</f>
        <v>6137.9961646442443</v>
      </c>
      <c r="F24" s="16" t="s">
        <v>82</v>
      </c>
      <c r="G24" s="36" t="str">
        <f t="shared" si="4"/>
        <v>53262.4215</v>
      </c>
      <c r="H24" s="17">
        <f t="shared" si="5"/>
        <v>6138</v>
      </c>
      <c r="I24" s="55" t="s">
        <v>543</v>
      </c>
      <c r="J24" s="56" t="s">
        <v>544</v>
      </c>
      <c r="K24" s="55" t="s">
        <v>545</v>
      </c>
      <c r="L24" s="55" t="s">
        <v>546</v>
      </c>
      <c r="M24" s="56" t="s">
        <v>356</v>
      </c>
      <c r="N24" s="56" t="s">
        <v>523</v>
      </c>
      <c r="O24" s="57" t="s">
        <v>518</v>
      </c>
      <c r="P24" s="58" t="s">
        <v>547</v>
      </c>
    </row>
    <row r="25" spans="1:16" ht="12.75" customHeight="1" thickBot="1" x14ac:dyDescent="0.25">
      <c r="A25" s="17" t="str">
        <f t="shared" si="0"/>
        <v>BAVM 173 </v>
      </c>
      <c r="B25" s="16" t="str">
        <f t="shared" si="1"/>
        <v>I</v>
      </c>
      <c r="C25" s="17">
        <f t="shared" si="2"/>
        <v>53303.487800000003</v>
      </c>
      <c r="D25" s="36" t="str">
        <f t="shared" si="3"/>
        <v>vis</v>
      </c>
      <c r="E25" s="54">
        <f>VLOOKUP(C25,Active!C$21:E$973,3,FALSE)</f>
        <v>6150.9966821792095</v>
      </c>
      <c r="F25" s="16" t="s">
        <v>82</v>
      </c>
      <c r="G25" s="36" t="str">
        <f t="shared" si="4"/>
        <v>53303.4878</v>
      </c>
      <c r="H25" s="17">
        <f t="shared" si="5"/>
        <v>6151</v>
      </c>
      <c r="I25" s="55" t="s">
        <v>548</v>
      </c>
      <c r="J25" s="56" t="s">
        <v>549</v>
      </c>
      <c r="K25" s="55" t="s">
        <v>550</v>
      </c>
      <c r="L25" s="55" t="s">
        <v>551</v>
      </c>
      <c r="M25" s="56" t="s">
        <v>356</v>
      </c>
      <c r="N25" s="56" t="s">
        <v>523</v>
      </c>
      <c r="O25" s="57" t="s">
        <v>518</v>
      </c>
      <c r="P25" s="58" t="s">
        <v>547</v>
      </c>
    </row>
    <row r="26" spans="1:16" ht="12.75" customHeight="1" thickBot="1" x14ac:dyDescent="0.25">
      <c r="A26" s="17" t="str">
        <f t="shared" si="0"/>
        <v>OEJV 0074 </v>
      </c>
      <c r="B26" s="16" t="str">
        <f t="shared" si="1"/>
        <v>I</v>
      </c>
      <c r="C26" s="17">
        <f t="shared" si="2"/>
        <v>53622.527199999997</v>
      </c>
      <c r="D26" s="36" t="str">
        <f t="shared" si="3"/>
        <v>vis</v>
      </c>
      <c r="E26" s="54">
        <f>VLOOKUP(C26,Active!C$21:E$973,3,FALSE)</f>
        <v>6251.9962198547273</v>
      </c>
      <c r="F26" s="16" t="s">
        <v>82</v>
      </c>
      <c r="G26" s="36" t="str">
        <f t="shared" si="4"/>
        <v>53622.52720</v>
      </c>
      <c r="H26" s="17">
        <f t="shared" si="5"/>
        <v>6252</v>
      </c>
      <c r="I26" s="55" t="s">
        <v>552</v>
      </c>
      <c r="J26" s="56" t="s">
        <v>553</v>
      </c>
      <c r="K26" s="55" t="s">
        <v>554</v>
      </c>
      <c r="L26" s="55" t="s">
        <v>555</v>
      </c>
      <c r="M26" s="56" t="s">
        <v>541</v>
      </c>
      <c r="N26" s="56" t="s">
        <v>443</v>
      </c>
      <c r="O26" s="57" t="s">
        <v>556</v>
      </c>
      <c r="P26" s="58" t="s">
        <v>513</v>
      </c>
    </row>
    <row r="27" spans="1:16" ht="12.75" customHeight="1" thickBot="1" x14ac:dyDescent="0.25">
      <c r="A27" s="17" t="str">
        <f t="shared" si="0"/>
        <v> BBS 133 (=IBVS 5781) </v>
      </c>
      <c r="B27" s="16" t="str">
        <f t="shared" si="1"/>
        <v>I</v>
      </c>
      <c r="C27" s="17">
        <f t="shared" si="2"/>
        <v>53941.567000000003</v>
      </c>
      <c r="D27" s="36" t="str">
        <f t="shared" si="3"/>
        <v>vis</v>
      </c>
      <c r="E27" s="54">
        <f>VLOOKUP(C27,Active!C$21:E$973,3,FALSE)</f>
        <v>6352.9958841597972</v>
      </c>
      <c r="F27" s="16" t="s">
        <v>82</v>
      </c>
      <c r="G27" s="36" t="str">
        <f t="shared" si="4"/>
        <v>53941.567</v>
      </c>
      <c r="H27" s="17">
        <f t="shared" si="5"/>
        <v>6353</v>
      </c>
      <c r="I27" s="55" t="s">
        <v>557</v>
      </c>
      <c r="J27" s="56" t="s">
        <v>558</v>
      </c>
      <c r="K27" s="55" t="s">
        <v>559</v>
      </c>
      <c r="L27" s="55" t="s">
        <v>560</v>
      </c>
      <c r="M27" s="56" t="s">
        <v>541</v>
      </c>
      <c r="N27" s="56" t="s">
        <v>82</v>
      </c>
      <c r="O27" s="57" t="s">
        <v>451</v>
      </c>
      <c r="P27" s="57" t="s">
        <v>561</v>
      </c>
    </row>
    <row r="28" spans="1:16" ht="12.75" customHeight="1" thickBot="1" x14ac:dyDescent="0.25">
      <c r="A28" s="17" t="str">
        <f t="shared" si="0"/>
        <v> BBS 133 (=IBVS 5781) </v>
      </c>
      <c r="B28" s="16" t="str">
        <f t="shared" si="1"/>
        <v>II</v>
      </c>
      <c r="C28" s="17">
        <f t="shared" si="2"/>
        <v>53946.477500000001</v>
      </c>
      <c r="D28" s="36" t="str">
        <f t="shared" si="3"/>
        <v>vis</v>
      </c>
      <c r="E28" s="54">
        <f>VLOOKUP(C28,Active!C$21:E$973,3,FALSE)</f>
        <v>6354.55042015051</v>
      </c>
      <c r="F28" s="16" t="s">
        <v>82</v>
      </c>
      <c r="G28" s="36" t="str">
        <f t="shared" si="4"/>
        <v>53946.4775</v>
      </c>
      <c r="H28" s="17">
        <f t="shared" si="5"/>
        <v>6354.5</v>
      </c>
      <c r="I28" s="55" t="s">
        <v>562</v>
      </c>
      <c r="J28" s="56" t="s">
        <v>563</v>
      </c>
      <c r="K28" s="55" t="s">
        <v>564</v>
      </c>
      <c r="L28" s="55" t="s">
        <v>565</v>
      </c>
      <c r="M28" s="56" t="s">
        <v>541</v>
      </c>
      <c r="N28" s="56" t="s">
        <v>82</v>
      </c>
      <c r="O28" s="57" t="s">
        <v>451</v>
      </c>
      <c r="P28" s="57" t="s">
        <v>561</v>
      </c>
    </row>
    <row r="29" spans="1:16" ht="12.75" customHeight="1" thickBot="1" x14ac:dyDescent="0.25">
      <c r="A29" s="17" t="str">
        <f t="shared" si="0"/>
        <v> BBS 133 (=IBVS 5781) </v>
      </c>
      <c r="B29" s="16" t="str">
        <f t="shared" si="1"/>
        <v>I</v>
      </c>
      <c r="C29" s="17">
        <f t="shared" si="2"/>
        <v>54096.350100000003</v>
      </c>
      <c r="D29" s="36" t="str">
        <f t="shared" si="3"/>
        <v>vis</v>
      </c>
      <c r="E29" s="54">
        <f>VLOOKUP(C29,Active!C$21:E$973,3,FALSE)</f>
        <v>6401.9961692029101</v>
      </c>
      <c r="F29" s="16" t="s">
        <v>82</v>
      </c>
      <c r="G29" s="36" t="str">
        <f t="shared" si="4"/>
        <v>54096.3501</v>
      </c>
      <c r="H29" s="17">
        <f t="shared" si="5"/>
        <v>6402</v>
      </c>
      <c r="I29" s="55" t="s">
        <v>566</v>
      </c>
      <c r="J29" s="56" t="s">
        <v>567</v>
      </c>
      <c r="K29" s="55" t="s">
        <v>568</v>
      </c>
      <c r="L29" s="55" t="s">
        <v>569</v>
      </c>
      <c r="M29" s="56" t="s">
        <v>541</v>
      </c>
      <c r="N29" s="56" t="s">
        <v>82</v>
      </c>
      <c r="O29" s="57" t="s">
        <v>451</v>
      </c>
      <c r="P29" s="57" t="s">
        <v>561</v>
      </c>
    </row>
    <row r="30" spans="1:16" ht="12.75" customHeight="1" thickBot="1" x14ac:dyDescent="0.25">
      <c r="A30" s="17" t="str">
        <f t="shared" si="0"/>
        <v>BAVM 214 </v>
      </c>
      <c r="B30" s="16" t="str">
        <f t="shared" si="1"/>
        <v>II</v>
      </c>
      <c r="C30" s="17">
        <f t="shared" si="2"/>
        <v>55358.418799999999</v>
      </c>
      <c r="D30" s="36" t="str">
        <f t="shared" si="3"/>
        <v>vis</v>
      </c>
      <c r="E30" s="54">
        <f>VLOOKUP(C30,Active!C$21:E$973,3,FALSE)</f>
        <v>6801.5341423019809</v>
      </c>
      <c r="F30" s="16" t="s">
        <v>82</v>
      </c>
      <c r="G30" s="36" t="str">
        <f t="shared" si="4"/>
        <v>55358.4188</v>
      </c>
      <c r="H30" s="17">
        <f t="shared" si="5"/>
        <v>6801.5</v>
      </c>
      <c r="I30" s="55" t="s">
        <v>584</v>
      </c>
      <c r="J30" s="56" t="s">
        <v>585</v>
      </c>
      <c r="K30" s="55" t="s">
        <v>586</v>
      </c>
      <c r="L30" s="55" t="s">
        <v>587</v>
      </c>
      <c r="M30" s="56" t="s">
        <v>541</v>
      </c>
      <c r="N30" s="56" t="s">
        <v>523</v>
      </c>
      <c r="O30" s="57" t="s">
        <v>518</v>
      </c>
      <c r="P30" s="58" t="s">
        <v>588</v>
      </c>
    </row>
    <row r="31" spans="1:16" ht="12.75" customHeight="1" thickBot="1" x14ac:dyDescent="0.25">
      <c r="A31" s="17" t="str">
        <f t="shared" si="0"/>
        <v>BAVM 215 </v>
      </c>
      <c r="B31" s="16" t="str">
        <f t="shared" si="1"/>
        <v>I</v>
      </c>
      <c r="C31" s="17">
        <f t="shared" si="2"/>
        <v>55451.484799999998</v>
      </c>
      <c r="D31" s="36" t="str">
        <f t="shared" si="3"/>
        <v>vis</v>
      </c>
      <c r="E31" s="54">
        <f>VLOOKUP(C31,Active!C$21:E$973,3,FALSE)</f>
        <v>6830.9964061267929</v>
      </c>
      <c r="F31" s="16" t="s">
        <v>82</v>
      </c>
      <c r="G31" s="36" t="str">
        <f t="shared" si="4"/>
        <v>55451.4848</v>
      </c>
      <c r="H31" s="17">
        <f t="shared" si="5"/>
        <v>6831</v>
      </c>
      <c r="I31" s="55" t="s">
        <v>589</v>
      </c>
      <c r="J31" s="56" t="s">
        <v>590</v>
      </c>
      <c r="K31" s="55" t="s">
        <v>591</v>
      </c>
      <c r="L31" s="55" t="s">
        <v>592</v>
      </c>
      <c r="M31" s="56" t="s">
        <v>541</v>
      </c>
      <c r="N31" s="56" t="s">
        <v>523</v>
      </c>
      <c r="O31" s="57" t="s">
        <v>518</v>
      </c>
      <c r="P31" s="58" t="s">
        <v>593</v>
      </c>
    </row>
    <row r="32" spans="1:16" ht="12.75" customHeight="1" thickBot="1" x14ac:dyDescent="0.25">
      <c r="A32" s="17" t="str">
        <f t="shared" si="0"/>
        <v>BAVM 220 </v>
      </c>
      <c r="B32" s="16" t="str">
        <f t="shared" si="1"/>
        <v>II</v>
      </c>
      <c r="C32" s="17">
        <f t="shared" si="2"/>
        <v>55775.374900000003</v>
      </c>
      <c r="D32" s="36" t="str">
        <f t="shared" si="3"/>
        <v>vis</v>
      </c>
      <c r="E32" s="54">
        <f>VLOOKUP(C32,Active!C$21:E$973,3,FALSE)</f>
        <v>6933.5315486755762</v>
      </c>
      <c r="F32" s="16" t="s">
        <v>82</v>
      </c>
      <c r="G32" s="36" t="str">
        <f t="shared" si="4"/>
        <v>55775.3749</v>
      </c>
      <c r="H32" s="17">
        <f t="shared" si="5"/>
        <v>6933.5</v>
      </c>
      <c r="I32" s="55" t="s">
        <v>606</v>
      </c>
      <c r="J32" s="56" t="s">
        <v>607</v>
      </c>
      <c r="K32" s="55" t="s">
        <v>608</v>
      </c>
      <c r="L32" s="55" t="s">
        <v>609</v>
      </c>
      <c r="M32" s="56" t="s">
        <v>541</v>
      </c>
      <c r="N32" s="56" t="e">
        <f>-#NAME?</f>
        <v>#NAME?</v>
      </c>
      <c r="O32" s="57" t="s">
        <v>518</v>
      </c>
      <c r="P32" s="58" t="s">
        <v>610</v>
      </c>
    </row>
    <row r="33" spans="1:16" ht="12.75" customHeight="1" thickBot="1" x14ac:dyDescent="0.25">
      <c r="A33" s="17" t="str">
        <f t="shared" si="0"/>
        <v>OEJV 0160 </v>
      </c>
      <c r="B33" s="16" t="str">
        <f t="shared" si="1"/>
        <v>I</v>
      </c>
      <c r="C33" s="17">
        <f t="shared" si="2"/>
        <v>55830.542500000003</v>
      </c>
      <c r="D33" s="36" t="str">
        <f t="shared" si="3"/>
        <v>vis</v>
      </c>
      <c r="E33" s="54">
        <f>VLOOKUP(C33,Active!C$21:E$973,3,FALSE)</f>
        <v>6950.99616932954</v>
      </c>
      <c r="F33" s="16" t="s">
        <v>82</v>
      </c>
      <c r="G33" s="36" t="str">
        <f t="shared" si="4"/>
        <v>55830.5425</v>
      </c>
      <c r="H33" s="17">
        <f t="shared" si="5"/>
        <v>6951</v>
      </c>
      <c r="I33" s="55" t="s">
        <v>611</v>
      </c>
      <c r="J33" s="56" t="s">
        <v>612</v>
      </c>
      <c r="K33" s="55">
        <v>6951</v>
      </c>
      <c r="L33" s="55" t="s">
        <v>613</v>
      </c>
      <c r="M33" s="56" t="s">
        <v>541</v>
      </c>
      <c r="N33" s="56" t="s">
        <v>74</v>
      </c>
      <c r="O33" s="57" t="s">
        <v>614</v>
      </c>
      <c r="P33" s="58" t="s">
        <v>615</v>
      </c>
    </row>
    <row r="34" spans="1:16" ht="12.75" customHeight="1" thickBot="1" x14ac:dyDescent="0.25">
      <c r="A34" s="17" t="str">
        <f t="shared" si="0"/>
        <v>IBVS 6011 </v>
      </c>
      <c r="B34" s="16" t="str">
        <f t="shared" si="1"/>
        <v>I</v>
      </c>
      <c r="C34" s="17">
        <f t="shared" si="2"/>
        <v>55852.651899999997</v>
      </c>
      <c r="D34" s="36" t="str">
        <f t="shared" si="3"/>
        <v>vis</v>
      </c>
      <c r="E34" s="54">
        <f>VLOOKUP(C34,Active!C$21:E$973,3,FALSE)</f>
        <v>6957.9954276602739</v>
      </c>
      <c r="F34" s="16" t="s">
        <v>82</v>
      </c>
      <c r="G34" s="36" t="str">
        <f t="shared" si="4"/>
        <v>55852.6519</v>
      </c>
      <c r="H34" s="17">
        <f t="shared" si="5"/>
        <v>6958</v>
      </c>
      <c r="I34" s="55" t="s">
        <v>620</v>
      </c>
      <c r="J34" s="56" t="s">
        <v>621</v>
      </c>
      <c r="K34" s="55">
        <v>6958</v>
      </c>
      <c r="L34" s="55" t="s">
        <v>622</v>
      </c>
      <c r="M34" s="56" t="s">
        <v>541</v>
      </c>
      <c r="N34" s="56" t="s">
        <v>82</v>
      </c>
      <c r="O34" s="57" t="s">
        <v>451</v>
      </c>
      <c r="P34" s="58" t="s">
        <v>623</v>
      </c>
    </row>
    <row r="35" spans="1:16" ht="12.75" customHeight="1" thickBot="1" x14ac:dyDescent="0.25">
      <c r="A35" s="17" t="str">
        <f t="shared" si="0"/>
        <v>OEJV 0160 </v>
      </c>
      <c r="B35" s="16" t="str">
        <f t="shared" si="1"/>
        <v>II</v>
      </c>
      <c r="C35" s="17">
        <f t="shared" si="2"/>
        <v>56154.421340000001</v>
      </c>
      <c r="D35" s="36" t="str">
        <f t="shared" si="3"/>
        <v>vis</v>
      </c>
      <c r="E35" s="54">
        <f>VLOOKUP(C35,Active!C$21:E$973,3,FALSE)</f>
        <v>7053.5277472565394</v>
      </c>
      <c r="F35" s="16" t="s">
        <v>82</v>
      </c>
      <c r="G35" s="36" t="str">
        <f t="shared" si="4"/>
        <v>56154.42134</v>
      </c>
      <c r="H35" s="17">
        <f t="shared" si="5"/>
        <v>7053.5</v>
      </c>
      <c r="I35" s="55" t="s">
        <v>627</v>
      </c>
      <c r="J35" s="56" t="s">
        <v>628</v>
      </c>
      <c r="K35" s="55">
        <v>7053.5</v>
      </c>
      <c r="L35" s="55" t="s">
        <v>629</v>
      </c>
      <c r="M35" s="56" t="s">
        <v>541</v>
      </c>
      <c r="N35" s="56" t="s">
        <v>82</v>
      </c>
      <c r="O35" s="57" t="s">
        <v>630</v>
      </c>
      <c r="P35" s="58" t="s">
        <v>615</v>
      </c>
    </row>
    <row r="36" spans="1:16" ht="12.75" customHeight="1" thickBot="1" x14ac:dyDescent="0.25">
      <c r="A36" s="17" t="str">
        <f t="shared" si="0"/>
        <v>OEJV 0160 </v>
      </c>
      <c r="B36" s="16" t="str">
        <f t="shared" si="1"/>
        <v>II</v>
      </c>
      <c r="C36" s="17">
        <f t="shared" si="2"/>
        <v>56154.424039999998</v>
      </c>
      <c r="D36" s="36" t="str">
        <f t="shared" si="3"/>
        <v>vis</v>
      </c>
      <c r="E36" s="54">
        <f>VLOOKUP(C36,Active!C$21:E$973,3,FALSE)</f>
        <v>7053.5286020059893</v>
      </c>
      <c r="F36" s="16" t="s">
        <v>82</v>
      </c>
      <c r="G36" s="36" t="str">
        <f t="shared" si="4"/>
        <v>56154.42404</v>
      </c>
      <c r="H36" s="17">
        <f t="shared" si="5"/>
        <v>7053.5</v>
      </c>
      <c r="I36" s="55" t="s">
        <v>631</v>
      </c>
      <c r="J36" s="56" t="s">
        <v>632</v>
      </c>
      <c r="K36" s="55">
        <v>7053.5</v>
      </c>
      <c r="L36" s="55" t="s">
        <v>633</v>
      </c>
      <c r="M36" s="56" t="s">
        <v>541</v>
      </c>
      <c r="N36" s="56" t="s">
        <v>443</v>
      </c>
      <c r="O36" s="57" t="s">
        <v>630</v>
      </c>
      <c r="P36" s="58" t="s">
        <v>615</v>
      </c>
    </row>
    <row r="37" spans="1:16" ht="12.75" customHeight="1" thickBot="1" x14ac:dyDescent="0.25">
      <c r="A37" s="17" t="str">
        <f t="shared" si="0"/>
        <v>OEJV 0160 </v>
      </c>
      <c r="B37" s="16" t="str">
        <f t="shared" si="1"/>
        <v>II</v>
      </c>
      <c r="C37" s="17">
        <f t="shared" si="2"/>
        <v>56154.42484</v>
      </c>
      <c r="D37" s="36" t="str">
        <f t="shared" si="3"/>
        <v>vis</v>
      </c>
      <c r="E37" s="54">
        <f>VLOOKUP(C37,Active!C$21:E$973,3,FALSE)</f>
        <v>7053.5288552650863</v>
      </c>
      <c r="F37" s="16" t="s">
        <v>82</v>
      </c>
      <c r="G37" s="36" t="str">
        <f t="shared" si="4"/>
        <v>56154.42484</v>
      </c>
      <c r="H37" s="17">
        <f t="shared" si="5"/>
        <v>7053.5</v>
      </c>
      <c r="I37" s="55" t="s">
        <v>634</v>
      </c>
      <c r="J37" s="56" t="s">
        <v>635</v>
      </c>
      <c r="K37" s="55">
        <v>7053.5</v>
      </c>
      <c r="L37" s="55" t="s">
        <v>636</v>
      </c>
      <c r="M37" s="56" t="s">
        <v>541</v>
      </c>
      <c r="N37" s="56" t="s">
        <v>20</v>
      </c>
      <c r="O37" s="57" t="s">
        <v>630</v>
      </c>
      <c r="P37" s="58" t="s">
        <v>615</v>
      </c>
    </row>
    <row r="38" spans="1:16" ht="12.75" customHeight="1" thickBot="1" x14ac:dyDescent="0.25">
      <c r="A38" s="17" t="str">
        <f t="shared" si="0"/>
        <v>BAVM 231 </v>
      </c>
      <c r="B38" s="16" t="str">
        <f t="shared" si="1"/>
        <v>II</v>
      </c>
      <c r="C38" s="17">
        <f t="shared" si="2"/>
        <v>56157.582600000002</v>
      </c>
      <c r="D38" s="36" t="str">
        <f t="shared" si="3"/>
        <v>vis</v>
      </c>
      <c r="E38" s="54">
        <f>VLOOKUP(C38,Active!C$21:E$973,3,FALSE)</f>
        <v>7054.5285195701545</v>
      </c>
      <c r="F38" s="16" t="s">
        <v>82</v>
      </c>
      <c r="G38" s="36" t="str">
        <f t="shared" si="4"/>
        <v>56157.5826</v>
      </c>
      <c r="H38" s="17">
        <f t="shared" si="5"/>
        <v>7054.5</v>
      </c>
      <c r="I38" s="55" t="s">
        <v>637</v>
      </c>
      <c r="J38" s="56" t="s">
        <v>638</v>
      </c>
      <c r="K38" s="55">
        <v>7054.5</v>
      </c>
      <c r="L38" s="55" t="s">
        <v>639</v>
      </c>
      <c r="M38" s="56" t="s">
        <v>541</v>
      </c>
      <c r="N38" s="59" t="s">
        <v>523</v>
      </c>
      <c r="O38" s="57" t="s">
        <v>518</v>
      </c>
      <c r="P38" s="58" t="s">
        <v>640</v>
      </c>
    </row>
    <row r="39" spans="1:16" ht="12.75" customHeight="1" thickBot="1" x14ac:dyDescent="0.25">
      <c r="A39" s="17" t="str">
        <f t="shared" si="0"/>
        <v>IBVS 6042 </v>
      </c>
      <c r="B39" s="16" t="str">
        <f t="shared" si="1"/>
        <v>I</v>
      </c>
      <c r="C39" s="17">
        <f t="shared" si="2"/>
        <v>56231.710500000001</v>
      </c>
      <c r="D39" s="36" t="str">
        <f t="shared" si="3"/>
        <v>vis</v>
      </c>
      <c r="E39" s="54">
        <f>VLOOKUP(C39,Active!C$21:E$973,3,FALSE)</f>
        <v>7077.995475779504</v>
      </c>
      <c r="F39" s="16" t="s">
        <v>82</v>
      </c>
      <c r="G39" s="36" t="str">
        <f t="shared" si="4"/>
        <v>56231.7105</v>
      </c>
      <c r="H39" s="17">
        <f t="shared" si="5"/>
        <v>7078</v>
      </c>
      <c r="I39" s="55" t="s">
        <v>641</v>
      </c>
      <c r="J39" s="56" t="s">
        <v>642</v>
      </c>
      <c r="K39" s="55">
        <v>7078</v>
      </c>
      <c r="L39" s="55" t="s">
        <v>643</v>
      </c>
      <c r="M39" s="56" t="s">
        <v>541</v>
      </c>
      <c r="N39" s="56" t="s">
        <v>82</v>
      </c>
      <c r="O39" s="57" t="s">
        <v>451</v>
      </c>
      <c r="P39" s="58" t="s">
        <v>644</v>
      </c>
    </row>
    <row r="40" spans="1:16" ht="12.75" customHeight="1" thickBot="1" x14ac:dyDescent="0.25">
      <c r="A40" s="17" t="str">
        <f t="shared" si="0"/>
        <v>OEJV 0160 </v>
      </c>
      <c r="B40" s="16" t="str">
        <f t="shared" si="1"/>
        <v>I</v>
      </c>
      <c r="C40" s="17">
        <f t="shared" si="2"/>
        <v>56282.253879999997</v>
      </c>
      <c r="D40" s="36" t="str">
        <f t="shared" si="3"/>
        <v>vis</v>
      </c>
      <c r="E40" s="54">
        <f>VLOOKUP(C40,Active!C$21:E$973,3,FALSE)</f>
        <v>7093.9961892103765</v>
      </c>
      <c r="F40" s="16" t="s">
        <v>82</v>
      </c>
      <c r="G40" s="36" t="str">
        <f t="shared" si="4"/>
        <v>56282.25388</v>
      </c>
      <c r="H40" s="17">
        <f t="shared" si="5"/>
        <v>7094</v>
      </c>
      <c r="I40" s="55" t="s">
        <v>645</v>
      </c>
      <c r="J40" s="56" t="s">
        <v>646</v>
      </c>
      <c r="K40" s="55">
        <v>7094</v>
      </c>
      <c r="L40" s="55" t="s">
        <v>647</v>
      </c>
      <c r="M40" s="56" t="s">
        <v>541</v>
      </c>
      <c r="N40" s="56" t="s">
        <v>74</v>
      </c>
      <c r="O40" s="57" t="s">
        <v>598</v>
      </c>
      <c r="P40" s="58" t="s">
        <v>615</v>
      </c>
    </row>
    <row r="41" spans="1:16" ht="12.75" customHeight="1" thickBot="1" x14ac:dyDescent="0.25">
      <c r="A41" s="17" t="str">
        <f t="shared" si="0"/>
        <v>OEJV 0160 </v>
      </c>
      <c r="B41" s="16" t="str">
        <f t="shared" si="1"/>
        <v>II</v>
      </c>
      <c r="C41" s="17">
        <f t="shared" si="2"/>
        <v>56492.406669999997</v>
      </c>
      <c r="D41" s="36" t="str">
        <f t="shared" si="3"/>
        <v>vis</v>
      </c>
      <c r="E41" s="54">
        <f>VLOOKUP(C41,Active!C$21:E$973,3,FALSE)</f>
        <v>7160.5250713209271</v>
      </c>
      <c r="F41" s="16" t="s">
        <v>82</v>
      </c>
      <c r="G41" s="36" t="str">
        <f t="shared" si="4"/>
        <v>56492.40667</v>
      </c>
      <c r="H41" s="17">
        <f t="shared" si="5"/>
        <v>7160.5</v>
      </c>
      <c r="I41" s="55" t="s">
        <v>648</v>
      </c>
      <c r="J41" s="56" t="s">
        <v>649</v>
      </c>
      <c r="K41" s="55">
        <v>7160.5</v>
      </c>
      <c r="L41" s="55" t="s">
        <v>650</v>
      </c>
      <c r="M41" s="56" t="s">
        <v>541</v>
      </c>
      <c r="N41" s="56" t="s">
        <v>443</v>
      </c>
      <c r="O41" s="57" t="s">
        <v>651</v>
      </c>
      <c r="P41" s="58" t="s">
        <v>615</v>
      </c>
    </row>
    <row r="42" spans="1:16" ht="12.75" customHeight="1" thickBot="1" x14ac:dyDescent="0.25">
      <c r="A42" s="17" t="str">
        <f t="shared" si="0"/>
        <v>IBVS 6093 </v>
      </c>
      <c r="B42" s="16" t="str">
        <f t="shared" si="1"/>
        <v>II</v>
      </c>
      <c r="C42" s="17">
        <f t="shared" si="2"/>
        <v>56514.516600000003</v>
      </c>
      <c r="D42" s="36" t="str">
        <f t="shared" si="3"/>
        <v>vis</v>
      </c>
      <c r="E42" s="54">
        <f>VLOOKUP(C42,Active!C$21:E$973,3,FALSE)</f>
        <v>7167.5244974358166</v>
      </c>
      <c r="F42" s="16" t="s">
        <v>82</v>
      </c>
      <c r="G42" s="36" t="str">
        <f t="shared" si="4"/>
        <v>56514.5166</v>
      </c>
      <c r="H42" s="17">
        <f t="shared" si="5"/>
        <v>7167.5</v>
      </c>
      <c r="I42" s="55" t="s">
        <v>652</v>
      </c>
      <c r="J42" s="56" t="s">
        <v>653</v>
      </c>
      <c r="K42" s="55">
        <v>7167.5</v>
      </c>
      <c r="L42" s="55" t="s">
        <v>654</v>
      </c>
      <c r="M42" s="56" t="s">
        <v>541</v>
      </c>
      <c r="N42" s="56" t="s">
        <v>82</v>
      </c>
      <c r="O42" s="57" t="s">
        <v>451</v>
      </c>
      <c r="P42" s="58" t="s">
        <v>655</v>
      </c>
    </row>
    <row r="43" spans="1:16" ht="12.75" customHeight="1" thickBot="1" x14ac:dyDescent="0.25">
      <c r="A43" s="17" t="str">
        <f t="shared" ref="A43:A74" si="6">P43</f>
        <v>BAVM 234 </v>
      </c>
      <c r="B43" s="16" t="str">
        <f t="shared" ref="B43:B74" si="7">IF(H43=INT(H43),"I","II")</f>
        <v>II</v>
      </c>
      <c r="C43" s="17">
        <f t="shared" ref="C43:C74" si="8">1*G43</f>
        <v>56590.327700000002</v>
      </c>
      <c r="D43" s="36" t="str">
        <f t="shared" ref="D43:D74" si="9">VLOOKUP(F43,I$1:J$5,2,FALSE)</f>
        <v>vis</v>
      </c>
      <c r="E43" s="54">
        <f>VLOOKUP(C43,Active!C$21:E$973,3,FALSE)</f>
        <v>7191.5243107838614</v>
      </c>
      <c r="F43" s="16" t="s">
        <v>82</v>
      </c>
      <c r="G43" s="36" t="str">
        <f t="shared" ref="G43:G74" si="10">MID(I43,3,LEN(I43)-3)</f>
        <v>56590.3277</v>
      </c>
      <c r="H43" s="17">
        <f t="shared" ref="H43:H74" si="11">1*K43</f>
        <v>7191.5</v>
      </c>
      <c r="I43" s="55" t="s">
        <v>656</v>
      </c>
      <c r="J43" s="56" t="s">
        <v>657</v>
      </c>
      <c r="K43" s="55">
        <v>7191.5</v>
      </c>
      <c r="L43" s="55" t="s">
        <v>654</v>
      </c>
      <c r="M43" s="56" t="s">
        <v>541</v>
      </c>
      <c r="N43" s="59" t="s">
        <v>523</v>
      </c>
      <c r="O43" s="57" t="s">
        <v>518</v>
      </c>
      <c r="P43" s="58" t="s">
        <v>658</v>
      </c>
    </row>
    <row r="44" spans="1:16" ht="12.75" customHeight="1" thickBot="1" x14ac:dyDescent="0.25">
      <c r="A44" s="17" t="str">
        <f t="shared" si="6"/>
        <v> BRNO 30.56 </v>
      </c>
      <c r="B44" s="16" t="str">
        <f t="shared" si="7"/>
        <v>II</v>
      </c>
      <c r="C44" s="17">
        <f t="shared" si="8"/>
        <v>25596.491999999998</v>
      </c>
      <c r="D44" s="36" t="str">
        <f t="shared" si="9"/>
        <v>vis</v>
      </c>
      <c r="E44" s="54">
        <f>VLOOKUP(C44,Active!C$21:E$973,3,FALSE)</f>
        <v>-2620.3142160282359</v>
      </c>
      <c r="F44" s="16" t="s">
        <v>82</v>
      </c>
      <c r="G44" s="36" t="str">
        <f t="shared" si="10"/>
        <v>25596.492</v>
      </c>
      <c r="H44" s="17">
        <f t="shared" si="11"/>
        <v>-2620.5</v>
      </c>
      <c r="I44" s="55" t="s">
        <v>83</v>
      </c>
      <c r="J44" s="56" t="s">
        <v>84</v>
      </c>
      <c r="K44" s="55">
        <v>-2620.5</v>
      </c>
      <c r="L44" s="55" t="s">
        <v>85</v>
      </c>
      <c r="M44" s="56" t="s">
        <v>86</v>
      </c>
      <c r="N44" s="56"/>
      <c r="O44" s="57" t="s">
        <v>87</v>
      </c>
      <c r="P44" s="57" t="s">
        <v>88</v>
      </c>
    </row>
    <row r="45" spans="1:16" ht="12.75" customHeight="1" thickBot="1" x14ac:dyDescent="0.25">
      <c r="A45" s="17" t="str">
        <f t="shared" si="6"/>
        <v> BRNO 30.56 </v>
      </c>
      <c r="B45" s="16" t="str">
        <f t="shared" si="7"/>
        <v>II</v>
      </c>
      <c r="C45" s="17">
        <f t="shared" si="8"/>
        <v>27040.300999999999</v>
      </c>
      <c r="D45" s="36" t="str">
        <f t="shared" si="9"/>
        <v>vis</v>
      </c>
      <c r="E45" s="54">
        <f>VLOOKUP(C45,Active!C$21:E$973,3,FALSE)</f>
        <v>-2163.242012746276</v>
      </c>
      <c r="F45" s="16" t="s">
        <v>82</v>
      </c>
      <c r="G45" s="36" t="str">
        <f t="shared" si="10"/>
        <v>27040.301</v>
      </c>
      <c r="H45" s="17">
        <f t="shared" si="11"/>
        <v>-2163.5</v>
      </c>
      <c r="I45" s="55" t="s">
        <v>89</v>
      </c>
      <c r="J45" s="56" t="s">
        <v>90</v>
      </c>
      <c r="K45" s="55">
        <v>-2163.5</v>
      </c>
      <c r="L45" s="55" t="s">
        <v>91</v>
      </c>
      <c r="M45" s="56" t="s">
        <v>86</v>
      </c>
      <c r="N45" s="56"/>
      <c r="O45" s="57" t="s">
        <v>87</v>
      </c>
      <c r="P45" s="57" t="s">
        <v>88</v>
      </c>
    </row>
    <row r="46" spans="1:16" ht="12.75" customHeight="1" thickBot="1" x14ac:dyDescent="0.25">
      <c r="A46" s="17" t="str">
        <f t="shared" si="6"/>
        <v> BRNO 30.56 </v>
      </c>
      <c r="B46" s="16" t="str">
        <f t="shared" si="7"/>
        <v>II</v>
      </c>
      <c r="C46" s="17">
        <f t="shared" si="8"/>
        <v>28398.536</v>
      </c>
      <c r="D46" s="36" t="str">
        <f t="shared" si="9"/>
        <v>vis</v>
      </c>
      <c r="E46" s="54">
        <f>VLOOKUP(C46,Active!C$21:E$973,3,FALSE)</f>
        <v>-1733.2603018519183</v>
      </c>
      <c r="F46" s="16" t="s">
        <v>82</v>
      </c>
      <c r="G46" s="36" t="str">
        <f t="shared" si="10"/>
        <v>28398.536</v>
      </c>
      <c r="H46" s="17">
        <f t="shared" si="11"/>
        <v>-1733.5</v>
      </c>
      <c r="I46" s="55" t="s">
        <v>92</v>
      </c>
      <c r="J46" s="56" t="s">
        <v>93</v>
      </c>
      <c r="K46" s="55">
        <v>-1733.5</v>
      </c>
      <c r="L46" s="55" t="s">
        <v>94</v>
      </c>
      <c r="M46" s="56" t="s">
        <v>86</v>
      </c>
      <c r="N46" s="56"/>
      <c r="O46" s="57" t="s">
        <v>87</v>
      </c>
      <c r="P46" s="57" t="s">
        <v>88</v>
      </c>
    </row>
    <row r="47" spans="1:16" ht="12.75" customHeight="1" thickBot="1" x14ac:dyDescent="0.25">
      <c r="A47" s="17" t="str">
        <f t="shared" si="6"/>
        <v> BRNO 30.56 </v>
      </c>
      <c r="B47" s="16" t="str">
        <f t="shared" si="7"/>
        <v>I</v>
      </c>
      <c r="C47" s="17">
        <f t="shared" si="8"/>
        <v>29169.436000000002</v>
      </c>
      <c r="D47" s="36" t="str">
        <f t="shared" si="9"/>
        <v>vis</v>
      </c>
      <c r="E47" s="54">
        <f>VLOOKUP(C47,Active!C$21:E$973,3,FALSE)</f>
        <v>-1489.2135051426144</v>
      </c>
      <c r="F47" s="16" t="s">
        <v>82</v>
      </c>
      <c r="G47" s="36" t="str">
        <f t="shared" si="10"/>
        <v>29169.436</v>
      </c>
      <c r="H47" s="17">
        <f t="shared" si="11"/>
        <v>-1489</v>
      </c>
      <c r="I47" s="55" t="s">
        <v>95</v>
      </c>
      <c r="J47" s="56" t="s">
        <v>96</v>
      </c>
      <c r="K47" s="55">
        <v>-1489</v>
      </c>
      <c r="L47" s="55" t="s">
        <v>97</v>
      </c>
      <c r="M47" s="56" t="s">
        <v>86</v>
      </c>
      <c r="N47" s="56"/>
      <c r="O47" s="57" t="s">
        <v>87</v>
      </c>
      <c r="P47" s="57" t="s">
        <v>88</v>
      </c>
    </row>
    <row r="48" spans="1:16" ht="12.75" customHeight="1" thickBot="1" x14ac:dyDescent="0.25">
      <c r="A48" s="17" t="str">
        <f t="shared" si="6"/>
        <v> BRNO 30.55 </v>
      </c>
      <c r="B48" s="16" t="str">
        <f t="shared" si="7"/>
        <v>I</v>
      </c>
      <c r="C48" s="17">
        <f t="shared" si="8"/>
        <v>29495.473000000002</v>
      </c>
      <c r="D48" s="36" t="str">
        <f t="shared" si="9"/>
        <v>vis</v>
      </c>
      <c r="E48" s="54">
        <f>VLOOKUP(C48,Active!C$21:E$973,3,FALSE)</f>
        <v>-1385.9987101514209</v>
      </c>
      <c r="F48" s="16" t="s">
        <v>82</v>
      </c>
      <c r="G48" s="36" t="str">
        <f t="shared" si="10"/>
        <v>29495.473</v>
      </c>
      <c r="H48" s="17">
        <f t="shared" si="11"/>
        <v>-1386</v>
      </c>
      <c r="I48" s="55" t="s">
        <v>98</v>
      </c>
      <c r="J48" s="56" t="s">
        <v>99</v>
      </c>
      <c r="K48" s="55">
        <v>-1386</v>
      </c>
      <c r="L48" s="55" t="s">
        <v>100</v>
      </c>
      <c r="M48" s="56" t="s">
        <v>86</v>
      </c>
      <c r="N48" s="56"/>
      <c r="O48" s="57" t="s">
        <v>87</v>
      </c>
      <c r="P48" s="57" t="s">
        <v>101</v>
      </c>
    </row>
    <row r="49" spans="1:16" ht="12.75" customHeight="1" thickBot="1" x14ac:dyDescent="0.25">
      <c r="A49" s="17" t="str">
        <f t="shared" si="6"/>
        <v> BRNO 30.55 </v>
      </c>
      <c r="B49" s="16" t="str">
        <f t="shared" si="7"/>
        <v>I</v>
      </c>
      <c r="C49" s="17">
        <f t="shared" si="8"/>
        <v>29514.387999999999</v>
      </c>
      <c r="D49" s="36" t="str">
        <f t="shared" si="9"/>
        <v>vis</v>
      </c>
      <c r="E49" s="54">
        <f>VLOOKUP(C49,Active!C$21:E$973,3,FALSE)</f>
        <v>-1380.0107153923655</v>
      </c>
      <c r="F49" s="16" t="s">
        <v>82</v>
      </c>
      <c r="G49" s="36" t="str">
        <f t="shared" si="10"/>
        <v>29514.388</v>
      </c>
      <c r="H49" s="17">
        <f t="shared" si="11"/>
        <v>-1380</v>
      </c>
      <c r="I49" s="55" t="s">
        <v>102</v>
      </c>
      <c r="J49" s="56" t="s">
        <v>103</v>
      </c>
      <c r="K49" s="55">
        <v>-1380</v>
      </c>
      <c r="L49" s="55" t="s">
        <v>104</v>
      </c>
      <c r="M49" s="56" t="s">
        <v>86</v>
      </c>
      <c r="N49" s="56"/>
      <c r="O49" s="57" t="s">
        <v>87</v>
      </c>
      <c r="P49" s="57" t="s">
        <v>101</v>
      </c>
    </row>
    <row r="50" spans="1:16" ht="12.75" customHeight="1" thickBot="1" x14ac:dyDescent="0.25">
      <c r="A50" s="17" t="str">
        <f t="shared" si="6"/>
        <v> BRNO 30.55 </v>
      </c>
      <c r="B50" s="16" t="str">
        <f t="shared" si="7"/>
        <v>I</v>
      </c>
      <c r="C50" s="17">
        <f t="shared" si="8"/>
        <v>30253.466</v>
      </c>
      <c r="D50" s="36" t="str">
        <f t="shared" si="9"/>
        <v>vis</v>
      </c>
      <c r="E50" s="54">
        <f>VLOOKUP(C50,Active!C$21:E$973,3,FALSE)</f>
        <v>-1146.0379323876714</v>
      </c>
      <c r="F50" s="16" t="s">
        <v>82</v>
      </c>
      <c r="G50" s="36" t="str">
        <f t="shared" si="10"/>
        <v>30253.466</v>
      </c>
      <c r="H50" s="17">
        <f t="shared" si="11"/>
        <v>-1146</v>
      </c>
      <c r="I50" s="55" t="s">
        <v>105</v>
      </c>
      <c r="J50" s="56" t="s">
        <v>106</v>
      </c>
      <c r="K50" s="55">
        <v>-1146</v>
      </c>
      <c r="L50" s="55" t="s">
        <v>107</v>
      </c>
      <c r="M50" s="56" t="s">
        <v>86</v>
      </c>
      <c r="N50" s="56"/>
      <c r="O50" s="57" t="s">
        <v>87</v>
      </c>
      <c r="P50" s="57" t="s">
        <v>101</v>
      </c>
    </row>
    <row r="51" spans="1:16" ht="12.75" customHeight="1" thickBot="1" x14ac:dyDescent="0.25">
      <c r="A51" s="17" t="str">
        <f t="shared" si="6"/>
        <v> BRNO 30.56 </v>
      </c>
      <c r="B51" s="16" t="str">
        <f t="shared" si="7"/>
        <v>II</v>
      </c>
      <c r="C51" s="17">
        <f t="shared" si="8"/>
        <v>30546.466</v>
      </c>
      <c r="D51" s="36" t="str">
        <f t="shared" si="9"/>
        <v>vis</v>
      </c>
      <c r="E51" s="54">
        <f>VLOOKUP(C51,Active!C$21:E$973,3,FALSE)</f>
        <v>-1053.2817883536516</v>
      </c>
      <c r="F51" s="16" t="s">
        <v>82</v>
      </c>
      <c r="G51" s="36" t="str">
        <f t="shared" si="10"/>
        <v>30546.466</v>
      </c>
      <c r="H51" s="17">
        <f t="shared" si="11"/>
        <v>-1053.5</v>
      </c>
      <c r="I51" s="55" t="s">
        <v>108</v>
      </c>
      <c r="J51" s="56" t="s">
        <v>109</v>
      </c>
      <c r="K51" s="55">
        <v>-1053.5</v>
      </c>
      <c r="L51" s="55" t="s">
        <v>110</v>
      </c>
      <c r="M51" s="56" t="s">
        <v>86</v>
      </c>
      <c r="N51" s="56"/>
      <c r="O51" s="57" t="s">
        <v>87</v>
      </c>
      <c r="P51" s="57" t="s">
        <v>88</v>
      </c>
    </row>
    <row r="52" spans="1:16" ht="12.75" customHeight="1" thickBot="1" x14ac:dyDescent="0.25">
      <c r="A52" s="17" t="str">
        <f t="shared" si="6"/>
        <v> BRNO 30.56 </v>
      </c>
      <c r="B52" s="16" t="str">
        <f t="shared" si="7"/>
        <v>II</v>
      </c>
      <c r="C52" s="17">
        <f t="shared" si="8"/>
        <v>30587.487000000001</v>
      </c>
      <c r="D52" s="36" t="str">
        <f t="shared" si="9"/>
        <v>vis</v>
      </c>
      <c r="E52" s="54">
        <f>VLOOKUP(C52,Active!C$21:E$973,3,FALSE)</f>
        <v>-1040.2956116150181</v>
      </c>
      <c r="F52" s="16" t="s">
        <v>82</v>
      </c>
      <c r="G52" s="36" t="str">
        <f t="shared" si="10"/>
        <v>30587.487</v>
      </c>
      <c r="H52" s="17">
        <f t="shared" si="11"/>
        <v>-1040.5</v>
      </c>
      <c r="I52" s="55" t="s">
        <v>111</v>
      </c>
      <c r="J52" s="56" t="s">
        <v>112</v>
      </c>
      <c r="K52" s="55">
        <v>-1040.5</v>
      </c>
      <c r="L52" s="55" t="s">
        <v>113</v>
      </c>
      <c r="M52" s="56" t="s">
        <v>86</v>
      </c>
      <c r="N52" s="56"/>
      <c r="O52" s="57" t="s">
        <v>87</v>
      </c>
      <c r="P52" s="57" t="s">
        <v>88</v>
      </c>
    </row>
    <row r="53" spans="1:16" ht="12.75" customHeight="1" thickBot="1" x14ac:dyDescent="0.25">
      <c r="A53" s="17" t="str">
        <f t="shared" si="6"/>
        <v> BRNO 30.56 </v>
      </c>
      <c r="B53" s="16" t="str">
        <f t="shared" si="7"/>
        <v>II</v>
      </c>
      <c r="C53" s="17">
        <f t="shared" si="8"/>
        <v>30960.392</v>
      </c>
      <c r="D53" s="36" t="str">
        <f t="shared" si="9"/>
        <v>vis</v>
      </c>
      <c r="E53" s="54">
        <f>VLOOKUP(C53,Active!C$21:E$973,3,FALSE)</f>
        <v>-922.24363246482687</v>
      </c>
      <c r="F53" s="16" t="s">
        <v>82</v>
      </c>
      <c r="G53" s="36" t="str">
        <f t="shared" si="10"/>
        <v>30960.392</v>
      </c>
      <c r="H53" s="17">
        <f t="shared" si="11"/>
        <v>-922.5</v>
      </c>
      <c r="I53" s="55" t="s">
        <v>114</v>
      </c>
      <c r="J53" s="56" t="s">
        <v>115</v>
      </c>
      <c r="K53" s="55">
        <v>-922.5</v>
      </c>
      <c r="L53" s="55" t="s">
        <v>116</v>
      </c>
      <c r="M53" s="56" t="s">
        <v>86</v>
      </c>
      <c r="N53" s="56"/>
      <c r="O53" s="57" t="s">
        <v>87</v>
      </c>
      <c r="P53" s="57" t="s">
        <v>88</v>
      </c>
    </row>
    <row r="54" spans="1:16" ht="12.75" customHeight="1" thickBot="1" x14ac:dyDescent="0.25">
      <c r="A54" s="17" t="str">
        <f t="shared" si="6"/>
        <v> BRNO 30.56 </v>
      </c>
      <c r="B54" s="16" t="str">
        <f t="shared" si="7"/>
        <v>II</v>
      </c>
      <c r="C54" s="17">
        <f t="shared" si="8"/>
        <v>30963.46</v>
      </c>
      <c r="D54" s="36" t="str">
        <f t="shared" si="9"/>
        <v>vis</v>
      </c>
      <c r="E54" s="54">
        <f>VLOOKUP(C54,Active!C$21:E$973,3,FALSE)</f>
        <v>-921.27238383036843</v>
      </c>
      <c r="F54" s="16" t="s">
        <v>82</v>
      </c>
      <c r="G54" s="36" t="str">
        <f t="shared" si="10"/>
        <v>30963.460</v>
      </c>
      <c r="H54" s="17">
        <f t="shared" si="11"/>
        <v>-921.5</v>
      </c>
      <c r="I54" s="55" t="s">
        <v>117</v>
      </c>
      <c r="J54" s="56" t="s">
        <v>118</v>
      </c>
      <c r="K54" s="55">
        <v>-921.5</v>
      </c>
      <c r="L54" s="55" t="s">
        <v>119</v>
      </c>
      <c r="M54" s="56" t="s">
        <v>86</v>
      </c>
      <c r="N54" s="56"/>
      <c r="O54" s="57" t="s">
        <v>87</v>
      </c>
      <c r="P54" s="57" t="s">
        <v>88</v>
      </c>
    </row>
    <row r="55" spans="1:16" ht="12.75" customHeight="1" thickBot="1" x14ac:dyDescent="0.25">
      <c r="A55" s="17" t="str">
        <f t="shared" si="6"/>
        <v> BRNO 30.56 </v>
      </c>
      <c r="B55" s="16" t="str">
        <f t="shared" si="7"/>
        <v>II</v>
      </c>
      <c r="C55" s="17">
        <f t="shared" si="8"/>
        <v>31001.396000000001</v>
      </c>
      <c r="D55" s="36" t="str">
        <f t="shared" si="9"/>
        <v>vis</v>
      </c>
      <c r="E55" s="54">
        <f>VLOOKUP(C55,Active!C$21:E$973,3,FALSE)</f>
        <v>-909.26283748199057</v>
      </c>
      <c r="F55" s="16" t="s">
        <v>82</v>
      </c>
      <c r="G55" s="36" t="str">
        <f t="shared" si="10"/>
        <v>31001.396</v>
      </c>
      <c r="H55" s="17">
        <f t="shared" si="11"/>
        <v>-909.5</v>
      </c>
      <c r="I55" s="55" t="s">
        <v>120</v>
      </c>
      <c r="J55" s="56" t="s">
        <v>121</v>
      </c>
      <c r="K55" s="55">
        <v>-909.5</v>
      </c>
      <c r="L55" s="55" t="s">
        <v>122</v>
      </c>
      <c r="M55" s="56" t="s">
        <v>86</v>
      </c>
      <c r="N55" s="56"/>
      <c r="O55" s="57" t="s">
        <v>87</v>
      </c>
      <c r="P55" s="57" t="s">
        <v>88</v>
      </c>
    </row>
    <row r="56" spans="1:16" ht="12.75" customHeight="1" thickBot="1" x14ac:dyDescent="0.25">
      <c r="A56" s="17" t="str">
        <f t="shared" si="6"/>
        <v> BRNO 30.56 </v>
      </c>
      <c r="B56" s="16" t="str">
        <f t="shared" si="7"/>
        <v>II</v>
      </c>
      <c r="C56" s="17">
        <f t="shared" si="8"/>
        <v>31020.361000000001</v>
      </c>
      <c r="D56" s="36" t="str">
        <f t="shared" si="9"/>
        <v>vis</v>
      </c>
      <c r="E56" s="54">
        <f>VLOOKUP(C56,Active!C$21:E$973,3,FALSE)</f>
        <v>-903.25901402941315</v>
      </c>
      <c r="F56" s="16" t="s">
        <v>82</v>
      </c>
      <c r="G56" s="36" t="str">
        <f t="shared" si="10"/>
        <v>31020.361</v>
      </c>
      <c r="H56" s="17">
        <f t="shared" si="11"/>
        <v>-903.5</v>
      </c>
      <c r="I56" s="55" t="s">
        <v>123</v>
      </c>
      <c r="J56" s="56" t="s">
        <v>124</v>
      </c>
      <c r="K56" s="55">
        <v>-903.5</v>
      </c>
      <c r="L56" s="55" t="s">
        <v>125</v>
      </c>
      <c r="M56" s="56" t="s">
        <v>86</v>
      </c>
      <c r="N56" s="56"/>
      <c r="O56" s="57" t="s">
        <v>87</v>
      </c>
      <c r="P56" s="57" t="s">
        <v>88</v>
      </c>
    </row>
    <row r="57" spans="1:16" ht="12.75" customHeight="1" thickBot="1" x14ac:dyDescent="0.25">
      <c r="A57" s="17" t="str">
        <f t="shared" si="6"/>
        <v> BRNO 30.55 </v>
      </c>
      <c r="B57" s="16" t="str">
        <f t="shared" si="7"/>
        <v>I</v>
      </c>
      <c r="C57" s="17">
        <f t="shared" si="8"/>
        <v>31324.429</v>
      </c>
      <c r="D57" s="36" t="str">
        <f t="shared" si="9"/>
        <v>vis</v>
      </c>
      <c r="E57" s="54">
        <f>VLOOKUP(C57,Active!C$21:E$973,3,FALSE)</f>
        <v>-806.99903039754872</v>
      </c>
      <c r="F57" s="16" t="s">
        <v>82</v>
      </c>
      <c r="G57" s="36" t="str">
        <f t="shared" si="10"/>
        <v>31324.429</v>
      </c>
      <c r="H57" s="17">
        <f t="shared" si="11"/>
        <v>-807</v>
      </c>
      <c r="I57" s="55" t="s">
        <v>126</v>
      </c>
      <c r="J57" s="56" t="s">
        <v>127</v>
      </c>
      <c r="K57" s="55">
        <v>-807</v>
      </c>
      <c r="L57" s="55" t="s">
        <v>128</v>
      </c>
      <c r="M57" s="56" t="s">
        <v>86</v>
      </c>
      <c r="N57" s="56"/>
      <c r="O57" s="57" t="s">
        <v>87</v>
      </c>
      <c r="P57" s="57" t="s">
        <v>101</v>
      </c>
    </row>
    <row r="58" spans="1:16" ht="12.75" customHeight="1" thickBot="1" x14ac:dyDescent="0.25">
      <c r="A58" s="17" t="str">
        <f t="shared" si="6"/>
        <v> BRNO 30.55 </v>
      </c>
      <c r="B58" s="16" t="str">
        <f t="shared" si="7"/>
        <v>I</v>
      </c>
      <c r="C58" s="17">
        <f t="shared" si="8"/>
        <v>31441.294000000002</v>
      </c>
      <c r="D58" s="36" t="str">
        <f t="shared" si="9"/>
        <v>vis</v>
      </c>
      <c r="E58" s="54">
        <f>VLOOKUP(C58,Active!C$21:E$973,3,FALSE)</f>
        <v>-770.00262503053216</v>
      </c>
      <c r="F58" s="16" t="s">
        <v>82</v>
      </c>
      <c r="G58" s="36" t="str">
        <f t="shared" si="10"/>
        <v>31441.294</v>
      </c>
      <c r="H58" s="17">
        <f t="shared" si="11"/>
        <v>-770</v>
      </c>
      <c r="I58" s="55" t="s">
        <v>129</v>
      </c>
      <c r="J58" s="56" t="s">
        <v>130</v>
      </c>
      <c r="K58" s="55">
        <v>-770</v>
      </c>
      <c r="L58" s="55" t="s">
        <v>131</v>
      </c>
      <c r="M58" s="56" t="s">
        <v>86</v>
      </c>
      <c r="N58" s="56"/>
      <c r="O58" s="57" t="s">
        <v>87</v>
      </c>
      <c r="P58" s="57" t="s">
        <v>101</v>
      </c>
    </row>
    <row r="59" spans="1:16" ht="12.75" customHeight="1" thickBot="1" x14ac:dyDescent="0.25">
      <c r="A59" s="17" t="str">
        <f t="shared" si="6"/>
        <v> BRNO 30.55 </v>
      </c>
      <c r="B59" s="16" t="str">
        <f t="shared" si="7"/>
        <v>I</v>
      </c>
      <c r="C59" s="17">
        <f t="shared" si="8"/>
        <v>32439.51</v>
      </c>
      <c r="D59" s="36" t="str">
        <f t="shared" si="9"/>
        <v>vis</v>
      </c>
      <c r="E59" s="54">
        <f>VLOOKUP(C59,Active!C$21:E$973,3,FALSE)</f>
        <v>-453.99352239209259</v>
      </c>
      <c r="F59" s="16" t="s">
        <v>82</v>
      </c>
      <c r="G59" s="36" t="str">
        <f t="shared" si="10"/>
        <v>32439.510</v>
      </c>
      <c r="H59" s="17">
        <f t="shared" si="11"/>
        <v>-454</v>
      </c>
      <c r="I59" s="55" t="s">
        <v>132</v>
      </c>
      <c r="J59" s="56" t="s">
        <v>133</v>
      </c>
      <c r="K59" s="55">
        <v>-454</v>
      </c>
      <c r="L59" s="55" t="s">
        <v>134</v>
      </c>
      <c r="M59" s="56" t="s">
        <v>86</v>
      </c>
      <c r="N59" s="56"/>
      <c r="O59" s="57" t="s">
        <v>87</v>
      </c>
      <c r="P59" s="57" t="s">
        <v>101</v>
      </c>
    </row>
    <row r="60" spans="1:16" ht="12.75" customHeight="1" thickBot="1" x14ac:dyDescent="0.25">
      <c r="A60" s="17" t="str">
        <f t="shared" si="6"/>
        <v> RIA 8.231 </v>
      </c>
      <c r="B60" s="16" t="str">
        <f t="shared" si="7"/>
        <v>II</v>
      </c>
      <c r="C60" s="17">
        <f t="shared" si="8"/>
        <v>33209.375</v>
      </c>
      <c r="D60" s="36" t="str">
        <f t="shared" si="9"/>
        <v>vis</v>
      </c>
      <c r="E60" s="54">
        <f>VLOOKUP(C60,Active!C$21:E$973,3,FALSE)</f>
        <v>-210.27437963867692</v>
      </c>
      <c r="F60" s="16" t="s">
        <v>82</v>
      </c>
      <c r="G60" s="36" t="str">
        <f t="shared" si="10"/>
        <v>33209.375</v>
      </c>
      <c r="H60" s="17">
        <f t="shared" si="11"/>
        <v>-210.5</v>
      </c>
      <c r="I60" s="55" t="s">
        <v>135</v>
      </c>
      <c r="J60" s="56" t="s">
        <v>136</v>
      </c>
      <c r="K60" s="55">
        <v>-210.5</v>
      </c>
      <c r="L60" s="55" t="s">
        <v>137</v>
      </c>
      <c r="M60" s="56" t="s">
        <v>86</v>
      </c>
      <c r="N60" s="56"/>
      <c r="O60" s="57" t="s">
        <v>138</v>
      </c>
      <c r="P60" s="57" t="s">
        <v>139</v>
      </c>
    </row>
    <row r="61" spans="1:16" ht="12.75" customHeight="1" thickBot="1" x14ac:dyDescent="0.25">
      <c r="A61" s="17" t="str">
        <f t="shared" si="6"/>
        <v> RIA 8.231 </v>
      </c>
      <c r="B61" s="16" t="str">
        <f t="shared" si="7"/>
        <v>II</v>
      </c>
      <c r="C61" s="17">
        <f t="shared" si="8"/>
        <v>33468.375</v>
      </c>
      <c r="D61" s="36" t="str">
        <f t="shared" si="9"/>
        <v>vis</v>
      </c>
      <c r="E61" s="54">
        <f>VLOOKUP(C61,Active!C$21:E$973,3,FALSE)</f>
        <v>-128.28174719904851</v>
      </c>
      <c r="F61" s="16" t="s">
        <v>82</v>
      </c>
      <c r="G61" s="36" t="str">
        <f t="shared" si="10"/>
        <v>33468.375</v>
      </c>
      <c r="H61" s="17">
        <f t="shared" si="11"/>
        <v>-128.5</v>
      </c>
      <c r="I61" s="55" t="s">
        <v>140</v>
      </c>
      <c r="J61" s="56" t="s">
        <v>141</v>
      </c>
      <c r="K61" s="55">
        <v>-128.5</v>
      </c>
      <c r="L61" s="55" t="s">
        <v>142</v>
      </c>
      <c r="M61" s="56" t="s">
        <v>86</v>
      </c>
      <c r="N61" s="56"/>
      <c r="O61" s="57" t="s">
        <v>138</v>
      </c>
      <c r="P61" s="57" t="s">
        <v>139</v>
      </c>
    </row>
    <row r="62" spans="1:16" ht="12.75" customHeight="1" thickBot="1" x14ac:dyDescent="0.25">
      <c r="A62" s="17" t="str">
        <f t="shared" si="6"/>
        <v> RIA 8.231 </v>
      </c>
      <c r="B62" s="16" t="str">
        <f t="shared" si="7"/>
        <v>I</v>
      </c>
      <c r="C62" s="17">
        <f t="shared" si="8"/>
        <v>33475.58</v>
      </c>
      <c r="D62" s="36" t="str">
        <f t="shared" si="9"/>
        <v>vis</v>
      </c>
      <c r="E62" s="54">
        <f>VLOOKUP(C62,Active!C$21:E$973,3,FALSE)</f>
        <v>-126.00083246264826</v>
      </c>
      <c r="F62" s="16" t="s">
        <v>82</v>
      </c>
      <c r="G62" s="36" t="str">
        <f t="shared" si="10"/>
        <v>33475.580</v>
      </c>
      <c r="H62" s="17">
        <f t="shared" si="11"/>
        <v>-126</v>
      </c>
      <c r="I62" s="55" t="s">
        <v>143</v>
      </c>
      <c r="J62" s="56" t="s">
        <v>144</v>
      </c>
      <c r="K62" s="55">
        <v>-126</v>
      </c>
      <c r="L62" s="55" t="s">
        <v>145</v>
      </c>
      <c r="M62" s="56" t="s">
        <v>86</v>
      </c>
      <c r="N62" s="56"/>
      <c r="O62" s="57" t="s">
        <v>138</v>
      </c>
      <c r="P62" s="57" t="s">
        <v>139</v>
      </c>
    </row>
    <row r="63" spans="1:16" ht="12.75" customHeight="1" thickBot="1" x14ac:dyDescent="0.25">
      <c r="A63" s="17" t="str">
        <f t="shared" si="6"/>
        <v> BRNO 30.56 </v>
      </c>
      <c r="B63" s="16" t="str">
        <f t="shared" si="7"/>
        <v>II</v>
      </c>
      <c r="C63" s="17">
        <f t="shared" si="8"/>
        <v>33569.434999999998</v>
      </c>
      <c r="D63" s="36" t="str">
        <f t="shared" si="9"/>
        <v>vis</v>
      </c>
      <c r="E63" s="54">
        <f>VLOOKUP(C63,Active!C$21:E$973,3,FALSE)</f>
        <v>-96.288791854073011</v>
      </c>
      <c r="F63" s="16" t="s">
        <v>82</v>
      </c>
      <c r="G63" s="36" t="str">
        <f t="shared" si="10"/>
        <v>33569.435</v>
      </c>
      <c r="H63" s="17">
        <f t="shared" si="11"/>
        <v>-96.5</v>
      </c>
      <c r="I63" s="55" t="s">
        <v>146</v>
      </c>
      <c r="J63" s="56" t="s">
        <v>147</v>
      </c>
      <c r="K63" s="55">
        <v>-96.5</v>
      </c>
      <c r="L63" s="55" t="s">
        <v>148</v>
      </c>
      <c r="M63" s="56" t="s">
        <v>86</v>
      </c>
      <c r="N63" s="56"/>
      <c r="O63" s="57" t="s">
        <v>87</v>
      </c>
      <c r="P63" s="57" t="s">
        <v>88</v>
      </c>
    </row>
    <row r="64" spans="1:16" ht="12.75" customHeight="1" thickBot="1" x14ac:dyDescent="0.25">
      <c r="A64" s="17" t="str">
        <f t="shared" si="6"/>
        <v> RIA 8.231 </v>
      </c>
      <c r="B64" s="16" t="str">
        <f t="shared" si="7"/>
        <v>II</v>
      </c>
      <c r="C64" s="17">
        <f t="shared" si="8"/>
        <v>33569.472999999998</v>
      </c>
      <c r="D64" s="36" t="str">
        <f t="shared" si="9"/>
        <v>vis</v>
      </c>
      <c r="E64" s="54">
        <f>VLOOKUP(C64,Active!C$21:E$973,3,FALSE)</f>
        <v>-96.27676204699678</v>
      </c>
      <c r="F64" s="16" t="s">
        <v>82</v>
      </c>
      <c r="G64" s="36" t="str">
        <f t="shared" si="10"/>
        <v>33569.473</v>
      </c>
      <c r="H64" s="17">
        <f t="shared" si="11"/>
        <v>-96.5</v>
      </c>
      <c r="I64" s="55" t="s">
        <v>149</v>
      </c>
      <c r="J64" s="56" t="s">
        <v>150</v>
      </c>
      <c r="K64" s="55">
        <v>-96.5</v>
      </c>
      <c r="L64" s="55" t="s">
        <v>151</v>
      </c>
      <c r="M64" s="56" t="s">
        <v>86</v>
      </c>
      <c r="N64" s="56"/>
      <c r="O64" s="57" t="s">
        <v>138</v>
      </c>
      <c r="P64" s="57" t="s">
        <v>139</v>
      </c>
    </row>
    <row r="65" spans="1:16" ht="12.75" customHeight="1" thickBot="1" x14ac:dyDescent="0.25">
      <c r="A65" s="17" t="str">
        <f t="shared" si="6"/>
        <v> RIA 8.231 </v>
      </c>
      <c r="B65" s="16" t="str">
        <f t="shared" si="7"/>
        <v>I</v>
      </c>
      <c r="C65" s="17">
        <f t="shared" si="8"/>
        <v>33592.457000000002</v>
      </c>
      <c r="D65" s="36" t="str">
        <f t="shared" si="9"/>
        <v>vis</v>
      </c>
      <c r="E65" s="54">
        <f>VLOOKUP(C65,Active!C$21:E$973,3,FALSE)</f>
        <v>-89.000628209186928</v>
      </c>
      <c r="F65" s="16" t="s">
        <v>82</v>
      </c>
      <c r="G65" s="36" t="str">
        <f t="shared" si="10"/>
        <v>33592.457</v>
      </c>
      <c r="H65" s="17">
        <f t="shared" si="11"/>
        <v>-89</v>
      </c>
      <c r="I65" s="55" t="s">
        <v>152</v>
      </c>
      <c r="J65" s="56" t="s">
        <v>153</v>
      </c>
      <c r="K65" s="55">
        <v>-89</v>
      </c>
      <c r="L65" s="55" t="s">
        <v>154</v>
      </c>
      <c r="M65" s="56" t="s">
        <v>86</v>
      </c>
      <c r="N65" s="56"/>
      <c r="O65" s="57" t="s">
        <v>138</v>
      </c>
      <c r="P65" s="57" t="s">
        <v>139</v>
      </c>
    </row>
    <row r="66" spans="1:16" ht="12.75" customHeight="1" thickBot="1" x14ac:dyDescent="0.25">
      <c r="A66" s="17" t="str">
        <f t="shared" si="6"/>
        <v> BRNO 30.56 </v>
      </c>
      <c r="B66" s="16" t="str">
        <f t="shared" si="7"/>
        <v>II</v>
      </c>
      <c r="C66" s="17">
        <f t="shared" si="8"/>
        <v>33828.502</v>
      </c>
      <c r="D66" s="36" t="str">
        <f t="shared" si="9"/>
        <v>vis</v>
      </c>
      <c r="E66" s="54">
        <f>VLOOKUP(C66,Active!C$21:E$973,3,FALSE)</f>
        <v>-14.274948965125372</v>
      </c>
      <c r="F66" s="16" t="s">
        <v>82</v>
      </c>
      <c r="G66" s="36" t="str">
        <f t="shared" si="10"/>
        <v>33828.502</v>
      </c>
      <c r="H66" s="17">
        <f t="shared" si="11"/>
        <v>-14.5</v>
      </c>
      <c r="I66" s="55" t="s">
        <v>155</v>
      </c>
      <c r="J66" s="56" t="s">
        <v>156</v>
      </c>
      <c r="K66" s="55">
        <v>-14.5</v>
      </c>
      <c r="L66" s="55" t="s">
        <v>157</v>
      </c>
      <c r="M66" s="56" t="s">
        <v>86</v>
      </c>
      <c r="N66" s="56"/>
      <c r="O66" s="57" t="s">
        <v>87</v>
      </c>
      <c r="P66" s="57" t="s">
        <v>88</v>
      </c>
    </row>
    <row r="67" spans="1:16" ht="12.75" customHeight="1" thickBot="1" x14ac:dyDescent="0.25">
      <c r="A67" s="17" t="str">
        <f t="shared" si="6"/>
        <v> RIA 8.231 </v>
      </c>
      <c r="B67" s="16" t="str">
        <f t="shared" si="7"/>
        <v>I</v>
      </c>
      <c r="C67" s="17">
        <f t="shared" si="8"/>
        <v>33873.608</v>
      </c>
      <c r="D67" s="36" t="str">
        <f t="shared" si="9"/>
        <v>vis</v>
      </c>
      <c r="E67" s="54">
        <f>VLOOKUP(C67,Active!C$21:E$973,3,FALSE)</f>
        <v>4.4320341868287838E-3</v>
      </c>
      <c r="F67" s="16" t="s">
        <v>82</v>
      </c>
      <c r="G67" s="36" t="str">
        <f t="shared" si="10"/>
        <v>33873.608</v>
      </c>
      <c r="H67" s="17">
        <f t="shared" si="11"/>
        <v>0</v>
      </c>
      <c r="I67" s="55" t="s">
        <v>158</v>
      </c>
      <c r="J67" s="56" t="s">
        <v>159</v>
      </c>
      <c r="K67" s="55">
        <v>0</v>
      </c>
      <c r="L67" s="55" t="s">
        <v>160</v>
      </c>
      <c r="M67" s="56" t="s">
        <v>86</v>
      </c>
      <c r="N67" s="56"/>
      <c r="O67" s="57" t="s">
        <v>138</v>
      </c>
      <c r="P67" s="57" t="s">
        <v>139</v>
      </c>
    </row>
    <row r="68" spans="1:16" ht="12.75" customHeight="1" thickBot="1" x14ac:dyDescent="0.25">
      <c r="A68" s="17" t="str">
        <f t="shared" si="6"/>
        <v> BRNO 30.56 </v>
      </c>
      <c r="B68" s="16" t="str">
        <f t="shared" si="7"/>
        <v>II</v>
      </c>
      <c r="C68" s="17">
        <f t="shared" si="8"/>
        <v>33929.512000000002</v>
      </c>
      <c r="D68" s="36" t="str">
        <f t="shared" si="9"/>
        <v>vis</v>
      </c>
      <c r="E68" s="54">
        <f>VLOOKUP(C68,Active!C$21:E$973,3,FALSE)</f>
        <v>17.702177686330351</v>
      </c>
      <c r="F68" s="16" t="s">
        <v>82</v>
      </c>
      <c r="G68" s="36" t="str">
        <f t="shared" si="10"/>
        <v>33929.512</v>
      </c>
      <c r="H68" s="17">
        <f t="shared" si="11"/>
        <v>17.5</v>
      </c>
      <c r="I68" s="55" t="s">
        <v>161</v>
      </c>
      <c r="J68" s="56" t="s">
        <v>162</v>
      </c>
      <c r="K68" s="55">
        <v>17.5</v>
      </c>
      <c r="L68" s="55" t="s">
        <v>163</v>
      </c>
      <c r="M68" s="56" t="s">
        <v>86</v>
      </c>
      <c r="N68" s="56"/>
      <c r="O68" s="57" t="s">
        <v>87</v>
      </c>
      <c r="P68" s="57" t="s">
        <v>88</v>
      </c>
    </row>
    <row r="69" spans="1:16" ht="12.75" customHeight="1" thickBot="1" x14ac:dyDescent="0.25">
      <c r="A69" s="17" t="str">
        <f t="shared" si="6"/>
        <v> RIA 8.231 </v>
      </c>
      <c r="B69" s="16" t="str">
        <f t="shared" si="7"/>
        <v>I</v>
      </c>
      <c r="C69" s="17">
        <f t="shared" si="8"/>
        <v>34363.21</v>
      </c>
      <c r="D69" s="36" t="str">
        <f t="shared" si="9"/>
        <v>vis</v>
      </c>
      <c r="E69" s="54">
        <f>VLOOKUP(C69,Active!C$21:E$973,3,FALSE)</f>
        <v>154.99963214116312</v>
      </c>
      <c r="F69" s="16" t="s">
        <v>82</v>
      </c>
      <c r="G69" s="36" t="str">
        <f t="shared" si="10"/>
        <v>34363.210</v>
      </c>
      <c r="H69" s="17">
        <f t="shared" si="11"/>
        <v>155</v>
      </c>
      <c r="I69" s="55" t="s">
        <v>164</v>
      </c>
      <c r="J69" s="56" t="s">
        <v>165</v>
      </c>
      <c r="K69" s="55">
        <v>155</v>
      </c>
      <c r="L69" s="55" t="s">
        <v>166</v>
      </c>
      <c r="M69" s="56" t="s">
        <v>86</v>
      </c>
      <c r="N69" s="56"/>
      <c r="O69" s="57" t="s">
        <v>138</v>
      </c>
      <c r="P69" s="57" t="s">
        <v>139</v>
      </c>
    </row>
    <row r="70" spans="1:16" ht="12.75" customHeight="1" thickBot="1" x14ac:dyDescent="0.25">
      <c r="A70" s="17" t="str">
        <f t="shared" si="6"/>
        <v> RIA 8.231 </v>
      </c>
      <c r="B70" s="16" t="str">
        <f t="shared" si="7"/>
        <v>I</v>
      </c>
      <c r="C70" s="17">
        <f t="shared" si="8"/>
        <v>34366.357000000004</v>
      </c>
      <c r="D70" s="36" t="str">
        <f t="shared" si="9"/>
        <v>vis</v>
      </c>
      <c r="E70" s="54">
        <f>VLOOKUP(C70,Active!C$21:E$973,3,FALSE)</f>
        <v>155.99589011138659</v>
      </c>
      <c r="F70" s="16" t="s">
        <v>82</v>
      </c>
      <c r="G70" s="36" t="str">
        <f t="shared" si="10"/>
        <v>34366.357</v>
      </c>
      <c r="H70" s="17">
        <f t="shared" si="11"/>
        <v>156</v>
      </c>
      <c r="I70" s="55" t="s">
        <v>167</v>
      </c>
      <c r="J70" s="56" t="s">
        <v>168</v>
      </c>
      <c r="K70" s="55">
        <v>156</v>
      </c>
      <c r="L70" s="55" t="s">
        <v>169</v>
      </c>
      <c r="M70" s="56" t="s">
        <v>86</v>
      </c>
      <c r="N70" s="56"/>
      <c r="O70" s="57" t="s">
        <v>138</v>
      </c>
      <c r="P70" s="57" t="s">
        <v>139</v>
      </c>
    </row>
    <row r="71" spans="1:16" ht="12.75" customHeight="1" thickBot="1" x14ac:dyDescent="0.25">
      <c r="A71" s="17" t="str">
        <f t="shared" si="6"/>
        <v> RIA 8.231 </v>
      </c>
      <c r="B71" s="16" t="str">
        <f t="shared" si="7"/>
        <v>II</v>
      </c>
      <c r="C71" s="17">
        <f t="shared" si="8"/>
        <v>34381.252</v>
      </c>
      <c r="D71" s="36" t="str">
        <f t="shared" si="9"/>
        <v>vis</v>
      </c>
      <c r="E71" s="54">
        <f>VLOOKUP(C71,Active!C$21:E$973,3,FALSE)</f>
        <v>160.71125791134028</v>
      </c>
      <c r="F71" s="16" t="s">
        <v>82</v>
      </c>
      <c r="G71" s="36" t="str">
        <f t="shared" si="10"/>
        <v>34381.252</v>
      </c>
      <c r="H71" s="17">
        <f t="shared" si="11"/>
        <v>160.5</v>
      </c>
      <c r="I71" s="55" t="s">
        <v>170</v>
      </c>
      <c r="J71" s="56" t="s">
        <v>171</v>
      </c>
      <c r="K71" s="55">
        <v>160.5</v>
      </c>
      <c r="L71" s="55" t="s">
        <v>172</v>
      </c>
      <c r="M71" s="56" t="s">
        <v>86</v>
      </c>
      <c r="N71" s="56"/>
      <c r="O71" s="57" t="s">
        <v>138</v>
      </c>
      <c r="P71" s="57" t="s">
        <v>139</v>
      </c>
    </row>
    <row r="72" spans="1:16" ht="12.75" customHeight="1" thickBot="1" x14ac:dyDescent="0.25">
      <c r="A72" s="17" t="str">
        <f t="shared" si="6"/>
        <v> BRNO 30.56 </v>
      </c>
      <c r="B72" s="16" t="str">
        <f t="shared" si="7"/>
        <v>II</v>
      </c>
      <c r="C72" s="17">
        <f t="shared" si="8"/>
        <v>34485.493000000002</v>
      </c>
      <c r="D72" s="36" t="str">
        <f t="shared" si="9"/>
        <v>vis</v>
      </c>
      <c r="E72" s="54">
        <f>VLOOKUP(C72,Active!C$21:E$973,3,FALSE)</f>
        <v>193.71123473813353</v>
      </c>
      <c r="F72" s="16" t="s">
        <v>82</v>
      </c>
      <c r="G72" s="36" t="str">
        <f t="shared" si="10"/>
        <v>34485.493</v>
      </c>
      <c r="H72" s="17">
        <f t="shared" si="11"/>
        <v>193.5</v>
      </c>
      <c r="I72" s="55" t="s">
        <v>173</v>
      </c>
      <c r="J72" s="56" t="s">
        <v>174</v>
      </c>
      <c r="K72" s="55">
        <v>193.5</v>
      </c>
      <c r="L72" s="55" t="s">
        <v>175</v>
      </c>
      <c r="M72" s="56" t="s">
        <v>86</v>
      </c>
      <c r="N72" s="56"/>
      <c r="O72" s="57" t="s">
        <v>87</v>
      </c>
      <c r="P72" s="57" t="s">
        <v>88</v>
      </c>
    </row>
    <row r="73" spans="1:16" ht="12.75" customHeight="1" thickBot="1" x14ac:dyDescent="0.25">
      <c r="A73" s="17" t="str">
        <f t="shared" si="6"/>
        <v> RIA 8.231 </v>
      </c>
      <c r="B73" s="16" t="str">
        <f t="shared" si="7"/>
        <v>II</v>
      </c>
      <c r="C73" s="17">
        <f t="shared" si="8"/>
        <v>34605.495000000003</v>
      </c>
      <c r="D73" s="36" t="str">
        <f t="shared" si="9"/>
        <v>vis</v>
      </c>
      <c r="E73" s="54">
        <f>VLOOKUP(C73,Active!C$21:E$973,3,FALSE)</f>
        <v>231.70073233666758</v>
      </c>
      <c r="F73" s="16" t="s">
        <v>82</v>
      </c>
      <c r="G73" s="36" t="str">
        <f t="shared" si="10"/>
        <v>34605.495</v>
      </c>
      <c r="H73" s="17">
        <f t="shared" si="11"/>
        <v>231.5</v>
      </c>
      <c r="I73" s="55" t="s">
        <v>176</v>
      </c>
      <c r="J73" s="56" t="s">
        <v>177</v>
      </c>
      <c r="K73" s="55">
        <v>231.5</v>
      </c>
      <c r="L73" s="55" t="s">
        <v>163</v>
      </c>
      <c r="M73" s="56" t="s">
        <v>86</v>
      </c>
      <c r="N73" s="56"/>
      <c r="O73" s="57" t="s">
        <v>138</v>
      </c>
      <c r="P73" s="57" t="s">
        <v>139</v>
      </c>
    </row>
    <row r="74" spans="1:16" ht="12.75" customHeight="1" thickBot="1" x14ac:dyDescent="0.25">
      <c r="A74" s="17" t="str">
        <f t="shared" si="6"/>
        <v> RIA 8.231 </v>
      </c>
      <c r="B74" s="16" t="str">
        <f t="shared" si="7"/>
        <v>II</v>
      </c>
      <c r="C74" s="17">
        <f t="shared" si="8"/>
        <v>34624.495000000003</v>
      </c>
      <c r="D74" s="36" t="str">
        <f t="shared" si="9"/>
        <v>vis</v>
      </c>
      <c r="E74" s="54">
        <f>VLOOKUP(C74,Active!C$21:E$973,3,FALSE)</f>
        <v>237.71563587470982</v>
      </c>
      <c r="F74" s="16" t="s">
        <v>82</v>
      </c>
      <c r="G74" s="36" t="str">
        <f t="shared" si="10"/>
        <v>34624.495</v>
      </c>
      <c r="H74" s="17">
        <f t="shared" si="11"/>
        <v>237.5</v>
      </c>
      <c r="I74" s="55" t="s">
        <v>178</v>
      </c>
      <c r="J74" s="56" t="s">
        <v>179</v>
      </c>
      <c r="K74" s="55">
        <v>237.5</v>
      </c>
      <c r="L74" s="55" t="s">
        <v>180</v>
      </c>
      <c r="M74" s="56" t="s">
        <v>86</v>
      </c>
      <c r="N74" s="56"/>
      <c r="O74" s="57" t="s">
        <v>138</v>
      </c>
      <c r="P74" s="57" t="s">
        <v>139</v>
      </c>
    </row>
    <row r="75" spans="1:16" ht="12.75" customHeight="1" thickBot="1" x14ac:dyDescent="0.25">
      <c r="A75" s="17" t="str">
        <f t="shared" ref="A75:A106" si="12">P75</f>
        <v> RIA 8.231 </v>
      </c>
      <c r="B75" s="16" t="str">
        <f t="shared" ref="B75:B106" si="13">IF(H75=INT(H75),"I","II")</f>
        <v>II</v>
      </c>
      <c r="C75" s="17">
        <f t="shared" ref="C75:C106" si="14">1*G75</f>
        <v>34719.25</v>
      </c>
      <c r="D75" s="36" t="str">
        <f t="shared" ref="D75:D106" si="15">VLOOKUP(F75,I$1:J$5,2,FALSE)</f>
        <v>vis</v>
      </c>
      <c r="E75" s="54">
        <f>VLOOKUP(C75,Active!C$21:E$973,3,FALSE)</f>
        <v>267.71259296666648</v>
      </c>
      <c r="F75" s="16" t="s">
        <v>82</v>
      </c>
      <c r="G75" s="36" t="str">
        <f t="shared" ref="G75:G106" si="16">MID(I75,3,LEN(I75)-3)</f>
        <v>34719.250</v>
      </c>
      <c r="H75" s="17">
        <f t="shared" ref="H75:H106" si="17">1*K75</f>
        <v>267.5</v>
      </c>
      <c r="I75" s="55" t="s">
        <v>181</v>
      </c>
      <c r="J75" s="56" t="s">
        <v>182</v>
      </c>
      <c r="K75" s="55">
        <v>267.5</v>
      </c>
      <c r="L75" s="55" t="s">
        <v>183</v>
      </c>
      <c r="M75" s="56" t="s">
        <v>86</v>
      </c>
      <c r="N75" s="56"/>
      <c r="O75" s="57" t="s">
        <v>138</v>
      </c>
      <c r="P75" s="57" t="s">
        <v>139</v>
      </c>
    </row>
    <row r="76" spans="1:16" ht="12.75" customHeight="1" thickBot="1" x14ac:dyDescent="0.25">
      <c r="A76" s="17" t="str">
        <f t="shared" si="12"/>
        <v> BRNO 30.56 </v>
      </c>
      <c r="B76" s="16" t="str">
        <f t="shared" si="13"/>
        <v>II</v>
      </c>
      <c r="C76" s="17">
        <f t="shared" si="14"/>
        <v>35224.582000000002</v>
      </c>
      <c r="D76" s="36" t="str">
        <f t="shared" si="15"/>
        <v>vis</v>
      </c>
      <c r="E76" s="54">
        <f>VLOOKUP(C76,Active!C$21:E$973,3,FALSE)</f>
        <v>427.68750005540193</v>
      </c>
      <c r="F76" s="16" t="s">
        <v>82</v>
      </c>
      <c r="G76" s="36" t="str">
        <f t="shared" si="16"/>
        <v>35224.582</v>
      </c>
      <c r="H76" s="17">
        <f t="shared" si="17"/>
        <v>427.5</v>
      </c>
      <c r="I76" s="55" t="s">
        <v>184</v>
      </c>
      <c r="J76" s="56" t="s">
        <v>185</v>
      </c>
      <c r="K76" s="55">
        <v>427.5</v>
      </c>
      <c r="L76" s="55" t="s">
        <v>186</v>
      </c>
      <c r="M76" s="56" t="s">
        <v>86</v>
      </c>
      <c r="N76" s="56"/>
      <c r="O76" s="57" t="s">
        <v>87</v>
      </c>
      <c r="P76" s="57" t="s">
        <v>88</v>
      </c>
    </row>
    <row r="77" spans="1:16" ht="12.75" customHeight="1" thickBot="1" x14ac:dyDescent="0.25">
      <c r="A77" s="17" t="str">
        <f t="shared" si="12"/>
        <v> BRNO 30.56 </v>
      </c>
      <c r="B77" s="16" t="str">
        <f t="shared" si="13"/>
        <v>II</v>
      </c>
      <c r="C77" s="17">
        <f t="shared" si="14"/>
        <v>36453.372000000003</v>
      </c>
      <c r="D77" s="36" t="str">
        <f t="shared" si="15"/>
        <v>vis</v>
      </c>
      <c r="E77" s="54">
        <f>VLOOKUP(C77,Active!C$21:E$973,3,FALSE)</f>
        <v>816.69030629281917</v>
      </c>
      <c r="F77" s="16" t="s">
        <v>82</v>
      </c>
      <c r="G77" s="36" t="str">
        <f t="shared" si="16"/>
        <v>36453.372</v>
      </c>
      <c r="H77" s="17">
        <f t="shared" si="17"/>
        <v>816.5</v>
      </c>
      <c r="I77" s="55" t="s">
        <v>187</v>
      </c>
      <c r="J77" s="56" t="s">
        <v>188</v>
      </c>
      <c r="K77" s="55">
        <v>816.5</v>
      </c>
      <c r="L77" s="55" t="s">
        <v>189</v>
      </c>
      <c r="M77" s="56" t="s">
        <v>86</v>
      </c>
      <c r="N77" s="56"/>
      <c r="O77" s="57" t="s">
        <v>87</v>
      </c>
      <c r="P77" s="57" t="s">
        <v>88</v>
      </c>
    </row>
    <row r="78" spans="1:16" ht="12.75" customHeight="1" thickBot="1" x14ac:dyDescent="0.25">
      <c r="A78" s="17" t="str">
        <f t="shared" si="12"/>
        <v> BRNO 30.56 </v>
      </c>
      <c r="B78" s="16" t="str">
        <f t="shared" si="13"/>
        <v>II</v>
      </c>
      <c r="C78" s="17">
        <f t="shared" si="14"/>
        <v>36813.478999999999</v>
      </c>
      <c r="D78" s="36" t="str">
        <f t="shared" si="15"/>
        <v>vis</v>
      </c>
      <c r="E78" s="54">
        <f>VLOOKUP(C78,Active!C$21:E$973,3,FALSE)</f>
        <v>930.69077304933251</v>
      </c>
      <c r="F78" s="16" t="s">
        <v>82</v>
      </c>
      <c r="G78" s="36" t="str">
        <f t="shared" si="16"/>
        <v>36813.479</v>
      </c>
      <c r="H78" s="17">
        <f t="shared" si="17"/>
        <v>930.5</v>
      </c>
      <c r="I78" s="55" t="s">
        <v>190</v>
      </c>
      <c r="J78" s="56" t="s">
        <v>191</v>
      </c>
      <c r="K78" s="55">
        <v>930.5</v>
      </c>
      <c r="L78" s="55" t="s">
        <v>192</v>
      </c>
      <c r="M78" s="56" t="s">
        <v>86</v>
      </c>
      <c r="N78" s="56"/>
      <c r="O78" s="57" t="s">
        <v>87</v>
      </c>
      <c r="P78" s="57" t="s">
        <v>88</v>
      </c>
    </row>
    <row r="79" spans="1:16" ht="12.75" customHeight="1" thickBot="1" x14ac:dyDescent="0.25">
      <c r="A79" s="17" t="str">
        <f t="shared" si="12"/>
        <v> BRNO 30.55 </v>
      </c>
      <c r="B79" s="16" t="str">
        <f t="shared" si="13"/>
        <v>I</v>
      </c>
      <c r="C79" s="17">
        <f t="shared" si="14"/>
        <v>36814.464999999997</v>
      </c>
      <c r="D79" s="36" t="str">
        <f t="shared" si="15"/>
        <v>vis</v>
      </c>
      <c r="E79" s="54">
        <f>VLOOKUP(C79,Active!C$21:E$973,3,FALSE)</f>
        <v>931.002914885569</v>
      </c>
      <c r="F79" s="16" t="s">
        <v>82</v>
      </c>
      <c r="G79" s="36" t="str">
        <f t="shared" si="16"/>
        <v>36814.465</v>
      </c>
      <c r="H79" s="17">
        <f t="shared" si="17"/>
        <v>931</v>
      </c>
      <c r="I79" s="55" t="s">
        <v>193</v>
      </c>
      <c r="J79" s="56" t="s">
        <v>194</v>
      </c>
      <c r="K79" s="55">
        <v>931</v>
      </c>
      <c r="L79" s="55" t="s">
        <v>195</v>
      </c>
      <c r="M79" s="56" t="s">
        <v>86</v>
      </c>
      <c r="N79" s="56"/>
      <c r="O79" s="57" t="s">
        <v>87</v>
      </c>
      <c r="P79" s="57" t="s">
        <v>101</v>
      </c>
    </row>
    <row r="80" spans="1:16" ht="12.75" customHeight="1" thickBot="1" x14ac:dyDescent="0.25">
      <c r="A80" s="17" t="str">
        <f t="shared" si="12"/>
        <v> BRNO 30.56 </v>
      </c>
      <c r="B80" s="16" t="str">
        <f t="shared" si="13"/>
        <v>II</v>
      </c>
      <c r="C80" s="17">
        <f t="shared" si="14"/>
        <v>36851.43</v>
      </c>
      <c r="D80" s="36" t="str">
        <f t="shared" si="15"/>
        <v>vis</v>
      </c>
      <c r="E80" s="54">
        <f>VLOOKUP(C80,Active!C$21:E$973,3,FALSE)</f>
        <v>942.70506800576663</v>
      </c>
      <c r="F80" s="16" t="s">
        <v>82</v>
      </c>
      <c r="G80" s="36" t="str">
        <f t="shared" si="16"/>
        <v>36851.430</v>
      </c>
      <c r="H80" s="17">
        <f t="shared" si="17"/>
        <v>942.5</v>
      </c>
      <c r="I80" s="55" t="s">
        <v>196</v>
      </c>
      <c r="J80" s="56" t="s">
        <v>197</v>
      </c>
      <c r="K80" s="55">
        <v>942.5</v>
      </c>
      <c r="L80" s="55" t="s">
        <v>172</v>
      </c>
      <c r="M80" s="56" t="s">
        <v>86</v>
      </c>
      <c r="N80" s="56"/>
      <c r="O80" s="57" t="s">
        <v>87</v>
      </c>
      <c r="P80" s="57" t="s">
        <v>88</v>
      </c>
    </row>
    <row r="81" spans="1:16" ht="12.75" customHeight="1" thickBot="1" x14ac:dyDescent="0.25">
      <c r="A81" s="17" t="str">
        <f t="shared" si="12"/>
        <v> BRNO 30.55 </v>
      </c>
      <c r="B81" s="16" t="str">
        <f t="shared" si="13"/>
        <v>I</v>
      </c>
      <c r="C81" s="17">
        <f t="shared" si="14"/>
        <v>37231.451999999997</v>
      </c>
      <c r="D81" s="36" t="str">
        <f t="shared" si="15"/>
        <v>vis</v>
      </c>
      <c r="E81" s="54">
        <f>VLOOKUP(C81,Active!C$21:E$973,3,FALSE)</f>
        <v>1063.0101033917597</v>
      </c>
      <c r="F81" s="16" t="s">
        <v>82</v>
      </c>
      <c r="G81" s="36" t="str">
        <f t="shared" si="16"/>
        <v>37231.452</v>
      </c>
      <c r="H81" s="17">
        <f t="shared" si="17"/>
        <v>1063</v>
      </c>
      <c r="I81" s="55" t="s">
        <v>198</v>
      </c>
      <c r="J81" s="56" t="s">
        <v>199</v>
      </c>
      <c r="K81" s="55">
        <v>1063</v>
      </c>
      <c r="L81" s="55" t="s">
        <v>200</v>
      </c>
      <c r="M81" s="56" t="s">
        <v>86</v>
      </c>
      <c r="N81" s="56"/>
      <c r="O81" s="57" t="s">
        <v>87</v>
      </c>
      <c r="P81" s="57" t="s">
        <v>101</v>
      </c>
    </row>
    <row r="82" spans="1:16" ht="12.75" customHeight="1" thickBot="1" x14ac:dyDescent="0.25">
      <c r="A82" s="17" t="str">
        <f t="shared" si="12"/>
        <v> BRNO 30.56 </v>
      </c>
      <c r="B82" s="16" t="str">
        <f t="shared" si="13"/>
        <v>II</v>
      </c>
      <c r="C82" s="17">
        <f t="shared" si="14"/>
        <v>37663.245999999999</v>
      </c>
      <c r="D82" s="36" t="str">
        <f t="shared" si="15"/>
        <v>vis</v>
      </c>
      <c r="E82" s="54">
        <f>VLOOKUP(C82,Active!C$21:E$973,3,FALSE)</f>
        <v>1199.7048011973081</v>
      </c>
      <c r="F82" s="16" t="s">
        <v>82</v>
      </c>
      <c r="G82" s="36" t="str">
        <f t="shared" si="16"/>
        <v>37663.246</v>
      </c>
      <c r="H82" s="17">
        <f t="shared" si="17"/>
        <v>1199.5</v>
      </c>
      <c r="I82" s="55" t="s">
        <v>201</v>
      </c>
      <c r="J82" s="56" t="s">
        <v>202</v>
      </c>
      <c r="K82" s="55">
        <v>1199.5</v>
      </c>
      <c r="L82" s="55" t="s">
        <v>203</v>
      </c>
      <c r="M82" s="56" t="s">
        <v>86</v>
      </c>
      <c r="N82" s="56"/>
      <c r="O82" s="57" t="s">
        <v>87</v>
      </c>
      <c r="P82" s="57" t="s">
        <v>88</v>
      </c>
    </row>
    <row r="83" spans="1:16" ht="12.75" customHeight="1" thickBot="1" x14ac:dyDescent="0.25">
      <c r="A83" s="17" t="str">
        <f t="shared" si="12"/>
        <v> BRNO 30.55 </v>
      </c>
      <c r="B83" s="16" t="str">
        <f t="shared" si="13"/>
        <v>I</v>
      </c>
      <c r="C83" s="17">
        <f t="shared" si="14"/>
        <v>38043.254999999997</v>
      </c>
      <c r="D83" s="36" t="str">
        <f t="shared" si="15"/>
        <v>vis</v>
      </c>
      <c r="E83" s="54">
        <f>VLOOKUP(C83,Active!C$21:E$973,3,FALSE)</f>
        <v>1320.0057211229862</v>
      </c>
      <c r="F83" s="16" t="s">
        <v>82</v>
      </c>
      <c r="G83" s="36" t="str">
        <f t="shared" si="16"/>
        <v>38043.255</v>
      </c>
      <c r="H83" s="17">
        <f t="shared" si="17"/>
        <v>1320</v>
      </c>
      <c r="I83" s="55" t="s">
        <v>204</v>
      </c>
      <c r="J83" s="56" t="s">
        <v>205</v>
      </c>
      <c r="K83" s="55">
        <v>1320</v>
      </c>
      <c r="L83" s="55" t="s">
        <v>206</v>
      </c>
      <c r="M83" s="56" t="s">
        <v>86</v>
      </c>
      <c r="N83" s="56"/>
      <c r="O83" s="57" t="s">
        <v>87</v>
      </c>
      <c r="P83" s="57" t="s">
        <v>101</v>
      </c>
    </row>
    <row r="84" spans="1:16" ht="12.75" customHeight="1" thickBot="1" x14ac:dyDescent="0.25">
      <c r="A84" s="17" t="str">
        <f t="shared" si="12"/>
        <v> BRNO 30.55 </v>
      </c>
      <c r="B84" s="16" t="str">
        <f t="shared" si="13"/>
        <v>I</v>
      </c>
      <c r="C84" s="17">
        <f t="shared" si="14"/>
        <v>38084.29</v>
      </c>
      <c r="D84" s="36" t="str">
        <f t="shared" si="15"/>
        <v>vis</v>
      </c>
      <c r="E84" s="54">
        <f>VLOOKUP(C84,Active!C$21:E$973,3,FALSE)</f>
        <v>1332.9963298958064</v>
      </c>
      <c r="F84" s="16" t="s">
        <v>82</v>
      </c>
      <c r="G84" s="36" t="str">
        <f t="shared" si="16"/>
        <v>38084.290</v>
      </c>
      <c r="H84" s="17">
        <f t="shared" si="17"/>
        <v>1333</v>
      </c>
      <c r="I84" s="55" t="s">
        <v>207</v>
      </c>
      <c r="J84" s="56" t="s">
        <v>208</v>
      </c>
      <c r="K84" s="55">
        <v>1333</v>
      </c>
      <c r="L84" s="55" t="s">
        <v>209</v>
      </c>
      <c r="M84" s="56" t="s">
        <v>86</v>
      </c>
      <c r="N84" s="56"/>
      <c r="O84" s="57" t="s">
        <v>87</v>
      </c>
      <c r="P84" s="57" t="s">
        <v>101</v>
      </c>
    </row>
    <row r="85" spans="1:16" ht="12.75" customHeight="1" thickBot="1" x14ac:dyDescent="0.25">
      <c r="A85" s="17" t="str">
        <f t="shared" si="12"/>
        <v> BRNO 30.55 </v>
      </c>
      <c r="B85" s="16" t="str">
        <f t="shared" si="13"/>
        <v>I</v>
      </c>
      <c r="C85" s="17">
        <f t="shared" si="14"/>
        <v>38286.464999999997</v>
      </c>
      <c r="D85" s="36" t="str">
        <f t="shared" si="15"/>
        <v>vis</v>
      </c>
      <c r="E85" s="54">
        <f>VLOOKUP(C85,Active!C$21:E$973,3,FALSE)</f>
        <v>1396.9996521486307</v>
      </c>
      <c r="F85" s="16" t="s">
        <v>82</v>
      </c>
      <c r="G85" s="36" t="str">
        <f t="shared" si="16"/>
        <v>38286.465</v>
      </c>
      <c r="H85" s="17">
        <f t="shared" si="17"/>
        <v>1397</v>
      </c>
      <c r="I85" s="55" t="s">
        <v>210</v>
      </c>
      <c r="J85" s="56" t="s">
        <v>211</v>
      </c>
      <c r="K85" s="55">
        <v>1397</v>
      </c>
      <c r="L85" s="55" t="s">
        <v>212</v>
      </c>
      <c r="M85" s="56" t="s">
        <v>86</v>
      </c>
      <c r="N85" s="56"/>
      <c r="O85" s="57" t="s">
        <v>87</v>
      </c>
      <c r="P85" s="57" t="s">
        <v>101</v>
      </c>
    </row>
    <row r="86" spans="1:16" ht="12.75" customHeight="1" thickBot="1" x14ac:dyDescent="0.25">
      <c r="A86" s="17" t="str">
        <f t="shared" si="12"/>
        <v> BRNO 30.56 </v>
      </c>
      <c r="B86" s="16" t="str">
        <f t="shared" si="13"/>
        <v>II</v>
      </c>
      <c r="C86" s="17">
        <f t="shared" si="14"/>
        <v>38323.415000000001</v>
      </c>
      <c r="D86" s="36" t="str">
        <f t="shared" si="15"/>
        <v>vis</v>
      </c>
      <c r="E86" s="54">
        <f>VLOOKUP(C86,Active!C$21:E$973,3,FALSE)</f>
        <v>1408.6970566607722</v>
      </c>
      <c r="F86" s="16" t="s">
        <v>82</v>
      </c>
      <c r="G86" s="36" t="str">
        <f t="shared" si="16"/>
        <v>38323.415</v>
      </c>
      <c r="H86" s="17">
        <f t="shared" si="17"/>
        <v>1408.5</v>
      </c>
      <c r="I86" s="55" t="s">
        <v>213</v>
      </c>
      <c r="J86" s="56" t="s">
        <v>214</v>
      </c>
      <c r="K86" s="55">
        <v>1408.5</v>
      </c>
      <c r="L86" s="55" t="s">
        <v>215</v>
      </c>
      <c r="M86" s="56" t="s">
        <v>86</v>
      </c>
      <c r="N86" s="56"/>
      <c r="O86" s="57" t="s">
        <v>87</v>
      </c>
      <c r="P86" s="57" t="s">
        <v>88</v>
      </c>
    </row>
    <row r="87" spans="1:16" ht="12.75" customHeight="1" thickBot="1" x14ac:dyDescent="0.25">
      <c r="A87" s="17" t="str">
        <f t="shared" si="12"/>
        <v> BRNO 30.55 </v>
      </c>
      <c r="B87" s="16" t="str">
        <f t="shared" si="13"/>
        <v>I</v>
      </c>
      <c r="C87" s="17">
        <f t="shared" si="14"/>
        <v>38384.402000000002</v>
      </c>
      <c r="D87" s="36" t="str">
        <f t="shared" si="15"/>
        <v>vis</v>
      </c>
      <c r="E87" s="54">
        <f>VLOOKUP(C87,Active!C$21:E$973,3,FALSE)</f>
        <v>1428.0039472962769</v>
      </c>
      <c r="F87" s="16" t="s">
        <v>82</v>
      </c>
      <c r="G87" s="36" t="str">
        <f t="shared" si="16"/>
        <v>38384.402</v>
      </c>
      <c r="H87" s="17">
        <f t="shared" si="17"/>
        <v>1428</v>
      </c>
      <c r="I87" s="55" t="s">
        <v>216</v>
      </c>
      <c r="J87" s="56" t="s">
        <v>217</v>
      </c>
      <c r="K87" s="55">
        <v>1428</v>
      </c>
      <c r="L87" s="55" t="s">
        <v>218</v>
      </c>
      <c r="M87" s="56" t="s">
        <v>86</v>
      </c>
      <c r="N87" s="56"/>
      <c r="O87" s="57" t="s">
        <v>87</v>
      </c>
      <c r="P87" s="57" t="s">
        <v>101</v>
      </c>
    </row>
    <row r="88" spans="1:16" ht="12.75" customHeight="1" thickBot="1" x14ac:dyDescent="0.25">
      <c r="A88" s="17" t="str">
        <f t="shared" si="12"/>
        <v> BRNO 30.55 </v>
      </c>
      <c r="B88" s="16" t="str">
        <f t="shared" si="13"/>
        <v>I</v>
      </c>
      <c r="C88" s="17">
        <f t="shared" si="14"/>
        <v>38387.519999999997</v>
      </c>
      <c r="D88" s="36" t="str">
        <f t="shared" si="15"/>
        <v>vis</v>
      </c>
      <c r="E88" s="54">
        <f>VLOOKUP(C88,Active!C$21:E$973,3,FALSE)</f>
        <v>1428.991024624255</v>
      </c>
      <c r="F88" s="16" t="s">
        <v>82</v>
      </c>
      <c r="G88" s="36" t="str">
        <f t="shared" si="16"/>
        <v>38387.520</v>
      </c>
      <c r="H88" s="17">
        <f t="shared" si="17"/>
        <v>1429</v>
      </c>
      <c r="I88" s="55" t="s">
        <v>219</v>
      </c>
      <c r="J88" s="56" t="s">
        <v>220</v>
      </c>
      <c r="K88" s="55">
        <v>1429</v>
      </c>
      <c r="L88" s="55" t="s">
        <v>221</v>
      </c>
      <c r="M88" s="56" t="s">
        <v>86</v>
      </c>
      <c r="N88" s="56"/>
      <c r="O88" s="57" t="s">
        <v>87</v>
      </c>
      <c r="P88" s="57" t="s">
        <v>101</v>
      </c>
    </row>
    <row r="89" spans="1:16" ht="12.75" customHeight="1" thickBot="1" x14ac:dyDescent="0.25">
      <c r="A89" s="17" t="str">
        <f t="shared" si="12"/>
        <v> BRNO 30.56 </v>
      </c>
      <c r="B89" s="16" t="str">
        <f t="shared" si="13"/>
        <v>II</v>
      </c>
      <c r="C89" s="17">
        <f t="shared" si="14"/>
        <v>38440.264000000003</v>
      </c>
      <c r="D89" s="36" t="str">
        <f t="shared" si="15"/>
        <v>vis</v>
      </c>
      <c r="E89" s="54">
        <f>VLOOKUP(C89,Active!C$21:E$973,3,FALSE)</f>
        <v>1445.6883968458621</v>
      </c>
      <c r="F89" s="16" t="s">
        <v>82</v>
      </c>
      <c r="G89" s="36" t="str">
        <f t="shared" si="16"/>
        <v>38440.264</v>
      </c>
      <c r="H89" s="17">
        <f t="shared" si="17"/>
        <v>1445.5</v>
      </c>
      <c r="I89" s="55" t="s">
        <v>222</v>
      </c>
      <c r="J89" s="56" t="s">
        <v>223</v>
      </c>
      <c r="K89" s="55">
        <v>1445.5</v>
      </c>
      <c r="L89" s="55" t="s">
        <v>224</v>
      </c>
      <c r="M89" s="56" t="s">
        <v>86</v>
      </c>
      <c r="N89" s="56"/>
      <c r="O89" s="57" t="s">
        <v>87</v>
      </c>
      <c r="P89" s="57" t="s">
        <v>88</v>
      </c>
    </row>
    <row r="90" spans="1:16" ht="12.75" customHeight="1" thickBot="1" x14ac:dyDescent="0.25">
      <c r="A90" s="17" t="str">
        <f t="shared" si="12"/>
        <v> BRNO 30.56 </v>
      </c>
      <c r="B90" s="16" t="str">
        <f t="shared" si="13"/>
        <v>II</v>
      </c>
      <c r="C90" s="17">
        <f t="shared" si="14"/>
        <v>38680.436000000002</v>
      </c>
      <c r="D90" s="36" t="str">
        <f t="shared" si="15"/>
        <v>vis</v>
      </c>
      <c r="E90" s="54">
        <f>VLOOKUP(C90,Active!C$21:E$973,3,FALSE)</f>
        <v>1521.7205764531607</v>
      </c>
      <c r="F90" s="16" t="s">
        <v>82</v>
      </c>
      <c r="G90" s="36" t="str">
        <f t="shared" si="16"/>
        <v>38680.436</v>
      </c>
      <c r="H90" s="17">
        <f t="shared" si="17"/>
        <v>1521.5</v>
      </c>
      <c r="I90" s="55" t="s">
        <v>225</v>
      </c>
      <c r="J90" s="56" t="s">
        <v>226</v>
      </c>
      <c r="K90" s="55">
        <v>1521.5</v>
      </c>
      <c r="L90" s="55" t="s">
        <v>227</v>
      </c>
      <c r="M90" s="56" t="s">
        <v>86</v>
      </c>
      <c r="N90" s="56"/>
      <c r="O90" s="57" t="s">
        <v>87</v>
      </c>
      <c r="P90" s="57" t="s">
        <v>88</v>
      </c>
    </row>
    <row r="91" spans="1:16" ht="12.75" customHeight="1" thickBot="1" x14ac:dyDescent="0.25">
      <c r="A91" s="17" t="str">
        <f t="shared" si="12"/>
        <v> BRNO 30.56 </v>
      </c>
      <c r="B91" s="16" t="str">
        <f t="shared" si="13"/>
        <v>II</v>
      </c>
      <c r="C91" s="17">
        <f t="shared" si="14"/>
        <v>39059.381000000001</v>
      </c>
      <c r="D91" s="36" t="str">
        <f t="shared" si="15"/>
        <v>vis</v>
      </c>
      <c r="E91" s="54">
        <f>VLOOKUP(C91,Active!C$21:E$973,3,FALSE)</f>
        <v>1641.6846617807089</v>
      </c>
      <c r="F91" s="16" t="s">
        <v>82</v>
      </c>
      <c r="G91" s="36" t="str">
        <f t="shared" si="16"/>
        <v>39059.381</v>
      </c>
      <c r="H91" s="17">
        <f t="shared" si="17"/>
        <v>1641.5</v>
      </c>
      <c r="I91" s="55" t="s">
        <v>228</v>
      </c>
      <c r="J91" s="56" t="s">
        <v>229</v>
      </c>
      <c r="K91" s="55">
        <v>1641.5</v>
      </c>
      <c r="L91" s="55" t="s">
        <v>230</v>
      </c>
      <c r="M91" s="56" t="s">
        <v>86</v>
      </c>
      <c r="N91" s="56"/>
      <c r="O91" s="57" t="s">
        <v>87</v>
      </c>
      <c r="P91" s="57" t="s">
        <v>88</v>
      </c>
    </row>
    <row r="92" spans="1:16" ht="12.75" customHeight="1" thickBot="1" x14ac:dyDescent="0.25">
      <c r="A92" s="17" t="str">
        <f t="shared" si="12"/>
        <v> BRNO 30.56 </v>
      </c>
      <c r="B92" s="16" t="str">
        <f t="shared" si="13"/>
        <v>II</v>
      </c>
      <c r="C92" s="17">
        <f t="shared" si="14"/>
        <v>39242.542999999998</v>
      </c>
      <c r="D92" s="36" t="str">
        <f t="shared" si="15"/>
        <v>vis</v>
      </c>
      <c r="E92" s="54">
        <f>VLOOKUP(C92,Active!C$21:E$973,3,FALSE)</f>
        <v>1699.6689650351759</v>
      </c>
      <c r="F92" s="16" t="s">
        <v>82</v>
      </c>
      <c r="G92" s="36" t="str">
        <f t="shared" si="16"/>
        <v>39242.543</v>
      </c>
      <c r="H92" s="17">
        <f t="shared" si="17"/>
        <v>1699.5</v>
      </c>
      <c r="I92" s="55" t="s">
        <v>231</v>
      </c>
      <c r="J92" s="56" t="s">
        <v>232</v>
      </c>
      <c r="K92" s="55">
        <v>1699.5</v>
      </c>
      <c r="L92" s="55" t="s">
        <v>233</v>
      </c>
      <c r="M92" s="56" t="s">
        <v>86</v>
      </c>
      <c r="N92" s="56"/>
      <c r="O92" s="57" t="s">
        <v>87</v>
      </c>
      <c r="P92" s="57" t="s">
        <v>88</v>
      </c>
    </row>
    <row r="93" spans="1:16" ht="12.75" customHeight="1" thickBot="1" x14ac:dyDescent="0.25">
      <c r="A93" s="17" t="str">
        <f t="shared" si="12"/>
        <v> BRNO 30.56 </v>
      </c>
      <c r="B93" s="16" t="str">
        <f t="shared" si="13"/>
        <v>II</v>
      </c>
      <c r="C93" s="17">
        <f t="shared" si="14"/>
        <v>39261.53</v>
      </c>
      <c r="D93" s="36" t="str">
        <f t="shared" si="15"/>
        <v>vis</v>
      </c>
      <c r="E93" s="54">
        <f>VLOOKUP(C93,Active!C$21:E$973,3,FALSE)</f>
        <v>1705.679753112903</v>
      </c>
      <c r="F93" s="16" t="s">
        <v>82</v>
      </c>
      <c r="G93" s="36" t="str">
        <f t="shared" si="16"/>
        <v>39261.530</v>
      </c>
      <c r="H93" s="17">
        <f t="shared" si="17"/>
        <v>1705.5</v>
      </c>
      <c r="I93" s="55" t="s">
        <v>234</v>
      </c>
      <c r="J93" s="56" t="s">
        <v>235</v>
      </c>
      <c r="K93" s="55">
        <v>1705.5</v>
      </c>
      <c r="L93" s="55" t="s">
        <v>236</v>
      </c>
      <c r="M93" s="56" t="s">
        <v>86</v>
      </c>
      <c r="N93" s="56"/>
      <c r="O93" s="57" t="s">
        <v>87</v>
      </c>
      <c r="P93" s="57" t="s">
        <v>88</v>
      </c>
    </row>
    <row r="94" spans="1:16" ht="12.75" customHeight="1" thickBot="1" x14ac:dyDescent="0.25">
      <c r="A94" s="17" t="str">
        <f t="shared" si="12"/>
        <v> BRNO 30.56 </v>
      </c>
      <c r="B94" s="16" t="str">
        <f t="shared" si="13"/>
        <v>II</v>
      </c>
      <c r="C94" s="17">
        <f t="shared" si="14"/>
        <v>39359.470999999998</v>
      </c>
      <c r="D94" s="36" t="str">
        <f t="shared" si="15"/>
        <v>vis</v>
      </c>
      <c r="E94" s="54">
        <f>VLOOKUP(C94,Active!C$21:E$973,3,FALSE)</f>
        <v>1736.6853145560285</v>
      </c>
      <c r="F94" s="16" t="s">
        <v>82</v>
      </c>
      <c r="G94" s="36" t="str">
        <f t="shared" si="16"/>
        <v>39359.471</v>
      </c>
      <c r="H94" s="17">
        <f t="shared" si="17"/>
        <v>1736.5</v>
      </c>
      <c r="I94" s="55" t="s">
        <v>237</v>
      </c>
      <c r="J94" s="56" t="s">
        <v>238</v>
      </c>
      <c r="K94" s="55">
        <v>1736.5</v>
      </c>
      <c r="L94" s="55" t="s">
        <v>239</v>
      </c>
      <c r="M94" s="56" t="s">
        <v>86</v>
      </c>
      <c r="N94" s="56"/>
      <c r="O94" s="57" t="s">
        <v>87</v>
      </c>
      <c r="P94" s="57" t="s">
        <v>88</v>
      </c>
    </row>
    <row r="95" spans="1:16" ht="12.75" customHeight="1" thickBot="1" x14ac:dyDescent="0.25">
      <c r="A95" s="17" t="str">
        <f t="shared" si="12"/>
        <v> BRNO 30.56 </v>
      </c>
      <c r="B95" s="16" t="str">
        <f t="shared" si="13"/>
        <v>II</v>
      </c>
      <c r="C95" s="17">
        <f t="shared" si="14"/>
        <v>39378.379000000001</v>
      </c>
      <c r="D95" s="36" t="str">
        <f t="shared" si="15"/>
        <v>vis</v>
      </c>
      <c r="E95" s="54">
        <f>VLOOKUP(C95,Active!C$21:E$973,3,FALSE)</f>
        <v>1742.6710932979929</v>
      </c>
      <c r="F95" s="16" t="s">
        <v>82</v>
      </c>
      <c r="G95" s="36" t="str">
        <f t="shared" si="16"/>
        <v>39378.379</v>
      </c>
      <c r="H95" s="17">
        <f t="shared" si="17"/>
        <v>1742.5</v>
      </c>
      <c r="I95" s="55" t="s">
        <v>240</v>
      </c>
      <c r="J95" s="56" t="s">
        <v>241</v>
      </c>
      <c r="K95" s="55">
        <v>1742.5</v>
      </c>
      <c r="L95" s="55" t="s">
        <v>242</v>
      </c>
      <c r="M95" s="56" t="s">
        <v>86</v>
      </c>
      <c r="N95" s="56"/>
      <c r="O95" s="57" t="s">
        <v>87</v>
      </c>
      <c r="P95" s="57" t="s">
        <v>88</v>
      </c>
    </row>
    <row r="96" spans="1:16" ht="12.75" customHeight="1" thickBot="1" x14ac:dyDescent="0.25">
      <c r="A96" s="17" t="str">
        <f t="shared" si="12"/>
        <v> BRNO 30.56 </v>
      </c>
      <c r="B96" s="16" t="str">
        <f t="shared" si="13"/>
        <v>II</v>
      </c>
      <c r="C96" s="17">
        <f t="shared" si="14"/>
        <v>39419.421000000002</v>
      </c>
      <c r="D96" s="36" t="str">
        <f t="shared" si="15"/>
        <v>vis</v>
      </c>
      <c r="E96" s="54">
        <f>VLOOKUP(C96,Active!C$21:E$973,3,FALSE)</f>
        <v>1755.6639180879054</v>
      </c>
      <c r="F96" s="16" t="s">
        <v>82</v>
      </c>
      <c r="G96" s="36" t="str">
        <f t="shared" si="16"/>
        <v>39419.421</v>
      </c>
      <c r="H96" s="17">
        <f t="shared" si="17"/>
        <v>1755.5</v>
      </c>
      <c r="I96" s="55" t="s">
        <v>243</v>
      </c>
      <c r="J96" s="56" t="s">
        <v>244</v>
      </c>
      <c r="K96" s="55">
        <v>1755.5</v>
      </c>
      <c r="L96" s="55" t="s">
        <v>245</v>
      </c>
      <c r="M96" s="56" t="s">
        <v>86</v>
      </c>
      <c r="N96" s="56"/>
      <c r="O96" s="57" t="s">
        <v>87</v>
      </c>
      <c r="P96" s="57" t="s">
        <v>88</v>
      </c>
    </row>
    <row r="97" spans="1:16" ht="12.75" customHeight="1" thickBot="1" x14ac:dyDescent="0.25">
      <c r="A97" s="17" t="str">
        <f t="shared" si="12"/>
        <v> BRNO 30.56 </v>
      </c>
      <c r="B97" s="16" t="str">
        <f t="shared" si="13"/>
        <v>II</v>
      </c>
      <c r="C97" s="17">
        <f t="shared" si="14"/>
        <v>39533.279000000002</v>
      </c>
      <c r="D97" s="36" t="str">
        <f t="shared" si="15"/>
        <v>vis</v>
      </c>
      <c r="E97" s="54">
        <f>VLOOKUP(C97,Active!C$21:E$973,3,FALSE)</f>
        <v>1791.7083858265587</v>
      </c>
      <c r="F97" s="16" t="s">
        <v>82</v>
      </c>
      <c r="G97" s="36" t="str">
        <f t="shared" si="16"/>
        <v>39533.279</v>
      </c>
      <c r="H97" s="17">
        <f t="shared" si="17"/>
        <v>1791.5</v>
      </c>
      <c r="I97" s="55" t="s">
        <v>246</v>
      </c>
      <c r="J97" s="56" t="s">
        <v>247</v>
      </c>
      <c r="K97" s="55">
        <v>1791.5</v>
      </c>
      <c r="L97" s="55" t="s">
        <v>248</v>
      </c>
      <c r="M97" s="56" t="s">
        <v>86</v>
      </c>
      <c r="N97" s="56"/>
      <c r="O97" s="57" t="s">
        <v>87</v>
      </c>
      <c r="P97" s="57" t="s">
        <v>88</v>
      </c>
    </row>
    <row r="98" spans="1:16" ht="12.75" customHeight="1" thickBot="1" x14ac:dyDescent="0.25">
      <c r="A98" s="17" t="str">
        <f t="shared" si="12"/>
        <v> BRNO 30.56 </v>
      </c>
      <c r="B98" s="16" t="str">
        <f t="shared" si="13"/>
        <v>II</v>
      </c>
      <c r="C98" s="17">
        <f t="shared" si="14"/>
        <v>39798.409</v>
      </c>
      <c r="D98" s="36" t="str">
        <f t="shared" si="15"/>
        <v>vis</v>
      </c>
      <c r="E98" s="54">
        <f>VLOOKUP(C98,Active!C$21:E$973,3,FALSE)</f>
        <v>1875.6416160918809</v>
      </c>
      <c r="F98" s="16" t="s">
        <v>82</v>
      </c>
      <c r="G98" s="36" t="str">
        <f t="shared" si="16"/>
        <v>39798.409</v>
      </c>
      <c r="H98" s="17">
        <f t="shared" si="17"/>
        <v>1875.5</v>
      </c>
      <c r="I98" s="55" t="s">
        <v>249</v>
      </c>
      <c r="J98" s="56" t="s">
        <v>250</v>
      </c>
      <c r="K98" s="55">
        <v>1875.5</v>
      </c>
      <c r="L98" s="55" t="s">
        <v>251</v>
      </c>
      <c r="M98" s="56" t="s">
        <v>86</v>
      </c>
      <c r="N98" s="56"/>
      <c r="O98" s="57" t="s">
        <v>87</v>
      </c>
      <c r="P98" s="57" t="s">
        <v>88</v>
      </c>
    </row>
    <row r="99" spans="1:16" ht="12.75" customHeight="1" thickBot="1" x14ac:dyDescent="0.25">
      <c r="A99" s="17" t="str">
        <f t="shared" si="12"/>
        <v> BRNO 30.56 </v>
      </c>
      <c r="B99" s="16" t="str">
        <f t="shared" si="13"/>
        <v>II</v>
      </c>
      <c r="C99" s="17">
        <f t="shared" si="14"/>
        <v>39940.635000000002</v>
      </c>
      <c r="D99" s="36" t="str">
        <f t="shared" si="15"/>
        <v>vis</v>
      </c>
      <c r="E99" s="54">
        <f>VLOOKUP(C99,Active!C$21:E$973,3,FALSE)</f>
        <v>1920.6666513867026</v>
      </c>
      <c r="F99" s="16" t="s">
        <v>82</v>
      </c>
      <c r="G99" s="36" t="str">
        <f t="shared" si="16"/>
        <v>39940.635</v>
      </c>
      <c r="H99" s="17">
        <f t="shared" si="17"/>
        <v>1920.5</v>
      </c>
      <c r="I99" s="55" t="s">
        <v>252</v>
      </c>
      <c r="J99" s="56" t="s">
        <v>253</v>
      </c>
      <c r="K99" s="55">
        <v>1920.5</v>
      </c>
      <c r="L99" s="55" t="s">
        <v>254</v>
      </c>
      <c r="M99" s="56" t="s">
        <v>86</v>
      </c>
      <c r="N99" s="56"/>
      <c r="O99" s="57" t="s">
        <v>87</v>
      </c>
      <c r="P99" s="57" t="s">
        <v>88</v>
      </c>
    </row>
    <row r="100" spans="1:16" ht="12.75" customHeight="1" thickBot="1" x14ac:dyDescent="0.25">
      <c r="A100" s="17" t="str">
        <f t="shared" si="12"/>
        <v> BRNO 30.56 </v>
      </c>
      <c r="B100" s="16" t="str">
        <f t="shared" si="13"/>
        <v>II</v>
      </c>
      <c r="C100" s="17">
        <f t="shared" si="14"/>
        <v>40171.285000000003</v>
      </c>
      <c r="D100" s="36" t="str">
        <f t="shared" si="15"/>
        <v>vis</v>
      </c>
      <c r="E100" s="54">
        <f>VLOOKUP(C100,Active!C$21:E$973,3,FALSE)</f>
        <v>1993.6844145998316</v>
      </c>
      <c r="F100" s="16" t="s">
        <v>82</v>
      </c>
      <c r="G100" s="36" t="str">
        <f t="shared" si="16"/>
        <v>40171.285</v>
      </c>
      <c r="H100" s="17">
        <f t="shared" si="17"/>
        <v>1993.5</v>
      </c>
      <c r="I100" s="55" t="s">
        <v>255</v>
      </c>
      <c r="J100" s="56" t="s">
        <v>256</v>
      </c>
      <c r="K100" s="55">
        <v>1993.5</v>
      </c>
      <c r="L100" s="55" t="s">
        <v>257</v>
      </c>
      <c r="M100" s="56" t="s">
        <v>86</v>
      </c>
      <c r="N100" s="56"/>
      <c r="O100" s="57" t="s">
        <v>87</v>
      </c>
      <c r="P100" s="57" t="s">
        <v>88</v>
      </c>
    </row>
    <row r="101" spans="1:16" ht="12.75" customHeight="1" thickBot="1" x14ac:dyDescent="0.25">
      <c r="A101" s="17" t="str">
        <f t="shared" si="12"/>
        <v> BRNO 30.55 </v>
      </c>
      <c r="B101" s="16" t="str">
        <f t="shared" si="13"/>
        <v>I</v>
      </c>
      <c r="C101" s="17">
        <f t="shared" si="14"/>
        <v>40475.46</v>
      </c>
      <c r="D101" s="36" t="str">
        <f t="shared" si="15"/>
        <v>vis</v>
      </c>
      <c r="E101" s="54">
        <f>VLOOKUP(C101,Active!C$21:E$973,3,FALSE)</f>
        <v>2089.97827163583</v>
      </c>
      <c r="F101" s="16" t="s">
        <v>82</v>
      </c>
      <c r="G101" s="36" t="str">
        <f t="shared" si="16"/>
        <v>40475.460</v>
      </c>
      <c r="H101" s="17">
        <f t="shared" si="17"/>
        <v>2090</v>
      </c>
      <c r="I101" s="55" t="s">
        <v>258</v>
      </c>
      <c r="J101" s="56" t="s">
        <v>259</v>
      </c>
      <c r="K101" s="55">
        <v>2090</v>
      </c>
      <c r="L101" s="55" t="s">
        <v>260</v>
      </c>
      <c r="M101" s="56" t="s">
        <v>86</v>
      </c>
      <c r="N101" s="56"/>
      <c r="O101" s="57" t="s">
        <v>87</v>
      </c>
      <c r="P101" s="57" t="s">
        <v>101</v>
      </c>
    </row>
    <row r="102" spans="1:16" ht="12.75" customHeight="1" thickBot="1" x14ac:dyDescent="0.25">
      <c r="A102" s="17" t="str">
        <f t="shared" si="12"/>
        <v> BRNO 30.56 </v>
      </c>
      <c r="B102" s="16" t="str">
        <f t="shared" si="13"/>
        <v>II</v>
      </c>
      <c r="C102" s="17">
        <f t="shared" si="14"/>
        <v>40512.402000000002</v>
      </c>
      <c r="D102" s="36" t="str">
        <f t="shared" si="15"/>
        <v>vis</v>
      </c>
      <c r="E102" s="54">
        <f>VLOOKUP(C102,Active!C$21:E$973,3,FALSE)</f>
        <v>2101.6731435570077</v>
      </c>
      <c r="F102" s="16" t="s">
        <v>82</v>
      </c>
      <c r="G102" s="36" t="str">
        <f t="shared" si="16"/>
        <v>40512.402</v>
      </c>
      <c r="H102" s="17">
        <f t="shared" si="17"/>
        <v>2101.5</v>
      </c>
      <c r="I102" s="55" t="s">
        <v>261</v>
      </c>
      <c r="J102" s="56" t="s">
        <v>262</v>
      </c>
      <c r="K102" s="55">
        <v>2101.5</v>
      </c>
      <c r="L102" s="55" t="s">
        <v>263</v>
      </c>
      <c r="M102" s="56" t="s">
        <v>86</v>
      </c>
      <c r="N102" s="56"/>
      <c r="O102" s="57" t="s">
        <v>87</v>
      </c>
      <c r="P102" s="57" t="s">
        <v>88</v>
      </c>
    </row>
    <row r="103" spans="1:16" ht="12.75" customHeight="1" thickBot="1" x14ac:dyDescent="0.25">
      <c r="A103" s="17" t="str">
        <f t="shared" si="12"/>
        <v> BRNO 30.56 </v>
      </c>
      <c r="B103" s="16" t="str">
        <f t="shared" si="13"/>
        <v>II</v>
      </c>
      <c r="C103" s="17">
        <f t="shared" si="14"/>
        <v>40531.398000000001</v>
      </c>
      <c r="D103" s="36" t="str">
        <f t="shared" si="15"/>
        <v>vis</v>
      </c>
      <c r="E103" s="54">
        <f>VLOOKUP(C103,Active!C$21:E$973,3,FALSE)</f>
        <v>2107.6867807995677</v>
      </c>
      <c r="F103" s="16" t="s">
        <v>82</v>
      </c>
      <c r="G103" s="36" t="str">
        <f t="shared" si="16"/>
        <v>40531.398</v>
      </c>
      <c r="H103" s="17">
        <f t="shared" si="17"/>
        <v>2107.5</v>
      </c>
      <c r="I103" s="55" t="s">
        <v>264</v>
      </c>
      <c r="J103" s="56" t="s">
        <v>265</v>
      </c>
      <c r="K103" s="55">
        <v>2107.5</v>
      </c>
      <c r="L103" s="55" t="s">
        <v>266</v>
      </c>
      <c r="M103" s="56" t="s">
        <v>86</v>
      </c>
      <c r="N103" s="56"/>
      <c r="O103" s="57" t="s">
        <v>87</v>
      </c>
      <c r="P103" s="57" t="s">
        <v>88</v>
      </c>
    </row>
    <row r="104" spans="1:16" ht="12.75" customHeight="1" thickBot="1" x14ac:dyDescent="0.25">
      <c r="A104" s="17" t="str">
        <f t="shared" si="12"/>
        <v> BRNO 30.55 </v>
      </c>
      <c r="B104" s="16" t="str">
        <f t="shared" si="13"/>
        <v>I</v>
      </c>
      <c r="C104" s="17">
        <f t="shared" si="14"/>
        <v>40731.453999999998</v>
      </c>
      <c r="D104" s="36" t="str">
        <f t="shared" si="15"/>
        <v>vis</v>
      </c>
      <c r="E104" s="54">
        <f>VLOOKUP(C104,Active!C$21:E$973,3,FALSE)</f>
        <v>2171.0192830209658</v>
      </c>
      <c r="F104" s="16" t="s">
        <v>82</v>
      </c>
      <c r="G104" s="36" t="str">
        <f t="shared" si="16"/>
        <v>40731.454</v>
      </c>
      <c r="H104" s="17">
        <f t="shared" si="17"/>
        <v>2171</v>
      </c>
      <c r="I104" s="55" t="s">
        <v>267</v>
      </c>
      <c r="J104" s="56" t="s">
        <v>268</v>
      </c>
      <c r="K104" s="55">
        <v>2171</v>
      </c>
      <c r="L104" s="55" t="s">
        <v>269</v>
      </c>
      <c r="M104" s="56" t="s">
        <v>86</v>
      </c>
      <c r="N104" s="56"/>
      <c r="O104" s="57" t="s">
        <v>87</v>
      </c>
      <c r="P104" s="57" t="s">
        <v>101</v>
      </c>
    </row>
    <row r="105" spans="1:16" ht="12.75" customHeight="1" thickBot="1" x14ac:dyDescent="0.25">
      <c r="A105" s="17" t="str">
        <f t="shared" si="12"/>
        <v> BRNO 30.55 </v>
      </c>
      <c r="B105" s="16" t="str">
        <f t="shared" si="13"/>
        <v>I</v>
      </c>
      <c r="C105" s="17">
        <f t="shared" si="14"/>
        <v>41192.47</v>
      </c>
      <c r="D105" s="36" t="str">
        <f t="shared" si="15"/>
        <v>vis</v>
      </c>
      <c r="E105" s="54">
        <f>VLOOKUP(C105,Active!C$21:E$973,3,FALSE)</f>
        <v>2316.9649024680234</v>
      </c>
      <c r="F105" s="16" t="s">
        <v>82</v>
      </c>
      <c r="G105" s="36" t="str">
        <f t="shared" si="16"/>
        <v>41192.470</v>
      </c>
      <c r="H105" s="17">
        <f t="shared" si="17"/>
        <v>2317</v>
      </c>
      <c r="I105" s="55" t="s">
        <v>270</v>
      </c>
      <c r="J105" s="56" t="s">
        <v>271</v>
      </c>
      <c r="K105" s="55">
        <v>2317</v>
      </c>
      <c r="L105" s="55" t="s">
        <v>272</v>
      </c>
      <c r="M105" s="56" t="s">
        <v>86</v>
      </c>
      <c r="N105" s="56"/>
      <c r="O105" s="57" t="s">
        <v>87</v>
      </c>
      <c r="P105" s="57" t="s">
        <v>101</v>
      </c>
    </row>
    <row r="106" spans="1:16" ht="12.75" customHeight="1" thickBot="1" x14ac:dyDescent="0.25">
      <c r="A106" s="17" t="str">
        <f t="shared" si="12"/>
        <v> BRNO 30.55 </v>
      </c>
      <c r="B106" s="16" t="str">
        <f t="shared" si="13"/>
        <v>I</v>
      </c>
      <c r="C106" s="17">
        <f t="shared" si="14"/>
        <v>41549.481</v>
      </c>
      <c r="D106" s="36" t="str">
        <f t="shared" si="15"/>
        <v>vis</v>
      </c>
      <c r="E106" s="54">
        <f>VLOOKUP(C106,Active!C$21:E$973,3,FALSE)</f>
        <v>2429.9852565217075</v>
      </c>
      <c r="F106" s="16" t="s">
        <v>82</v>
      </c>
      <c r="G106" s="36" t="str">
        <f t="shared" si="16"/>
        <v>41549.481</v>
      </c>
      <c r="H106" s="17">
        <f t="shared" si="17"/>
        <v>2430</v>
      </c>
      <c r="I106" s="55" t="s">
        <v>273</v>
      </c>
      <c r="J106" s="56" t="s">
        <v>274</v>
      </c>
      <c r="K106" s="55">
        <v>2430</v>
      </c>
      <c r="L106" s="55" t="s">
        <v>275</v>
      </c>
      <c r="M106" s="56" t="s">
        <v>86</v>
      </c>
      <c r="N106" s="56"/>
      <c r="O106" s="57" t="s">
        <v>87</v>
      </c>
      <c r="P106" s="57" t="s">
        <v>101</v>
      </c>
    </row>
    <row r="107" spans="1:16" ht="12.75" customHeight="1" thickBot="1" x14ac:dyDescent="0.25">
      <c r="A107" s="17" t="str">
        <f t="shared" ref="A107:A138" si="18">P107</f>
        <v> BRNO 30.56 </v>
      </c>
      <c r="B107" s="16" t="str">
        <f t="shared" ref="B107:B138" si="19">IF(H107=INT(H107),"I","II")</f>
        <v>II</v>
      </c>
      <c r="C107" s="17">
        <f t="shared" ref="C107:C138" si="20">1*G107</f>
        <v>41567.451999999997</v>
      </c>
      <c r="D107" s="36" t="str">
        <f t="shared" ref="D107:D138" si="21">VLOOKUP(F107,I$1:J$5,2,FALSE)</f>
        <v>vis</v>
      </c>
      <c r="E107" s="54">
        <f>VLOOKUP(C107,Active!C$21:E$973,3,FALSE)</f>
        <v>2435.6744055470831</v>
      </c>
      <c r="F107" s="16" t="s">
        <v>82</v>
      </c>
      <c r="G107" s="36" t="str">
        <f t="shared" ref="G107:G138" si="22">MID(I107,3,LEN(I107)-3)</f>
        <v>41567.452</v>
      </c>
      <c r="H107" s="17">
        <f t="shared" ref="H107:H138" si="23">1*K107</f>
        <v>2435.5</v>
      </c>
      <c r="I107" s="55" t="s">
        <v>276</v>
      </c>
      <c r="J107" s="56" t="s">
        <v>277</v>
      </c>
      <c r="K107" s="55">
        <v>2435.5</v>
      </c>
      <c r="L107" s="55" t="s">
        <v>278</v>
      </c>
      <c r="M107" s="56" t="s">
        <v>86</v>
      </c>
      <c r="N107" s="56"/>
      <c r="O107" s="57" t="s">
        <v>87</v>
      </c>
      <c r="P107" s="57" t="s">
        <v>88</v>
      </c>
    </row>
    <row r="108" spans="1:16" ht="12.75" customHeight="1" thickBot="1" x14ac:dyDescent="0.25">
      <c r="A108" s="17" t="str">
        <f t="shared" si="18"/>
        <v> BRNO 30.56 </v>
      </c>
      <c r="B108" s="16" t="str">
        <f t="shared" si="19"/>
        <v>II</v>
      </c>
      <c r="C108" s="17">
        <f t="shared" si="20"/>
        <v>42303.42</v>
      </c>
      <c r="D108" s="36" t="str">
        <f t="shared" si="21"/>
        <v>vis</v>
      </c>
      <c r="E108" s="54">
        <f>VLOOKUP(C108,Active!C$21:E$973,3,FALSE)</f>
        <v>2668.6626438147609</v>
      </c>
      <c r="F108" s="16" t="s">
        <v>82</v>
      </c>
      <c r="G108" s="36" t="str">
        <f t="shared" si="22"/>
        <v>42303.420</v>
      </c>
      <c r="H108" s="17">
        <f t="shared" si="23"/>
        <v>2668.5</v>
      </c>
      <c r="I108" s="55" t="s">
        <v>279</v>
      </c>
      <c r="J108" s="56" t="s">
        <v>280</v>
      </c>
      <c r="K108" s="55">
        <v>2668.5</v>
      </c>
      <c r="L108" s="55" t="s">
        <v>281</v>
      </c>
      <c r="M108" s="56" t="s">
        <v>86</v>
      </c>
      <c r="N108" s="56"/>
      <c r="O108" s="57" t="s">
        <v>87</v>
      </c>
      <c r="P108" s="57" t="s">
        <v>88</v>
      </c>
    </row>
    <row r="109" spans="1:16" ht="12.75" customHeight="1" thickBot="1" x14ac:dyDescent="0.25">
      <c r="A109" s="17" t="str">
        <f t="shared" si="18"/>
        <v> BRNO 30.55 </v>
      </c>
      <c r="B109" s="16" t="str">
        <f t="shared" si="19"/>
        <v>I</v>
      </c>
      <c r="C109" s="17">
        <f t="shared" si="20"/>
        <v>42961.493999999999</v>
      </c>
      <c r="D109" s="36" t="str">
        <f t="shared" si="21"/>
        <v>vis</v>
      </c>
      <c r="E109" s="54">
        <f>VLOOKUP(C109,Active!C$21:E$973,3,FALSE)</f>
        <v>2876.9916770196878</v>
      </c>
      <c r="F109" s="16" t="s">
        <v>82</v>
      </c>
      <c r="G109" s="36" t="str">
        <f t="shared" si="22"/>
        <v>42961.494</v>
      </c>
      <c r="H109" s="17">
        <f t="shared" si="23"/>
        <v>2877</v>
      </c>
      <c r="I109" s="55" t="s">
        <v>282</v>
      </c>
      <c r="J109" s="56" t="s">
        <v>283</v>
      </c>
      <c r="K109" s="55">
        <v>2877</v>
      </c>
      <c r="L109" s="55" t="s">
        <v>284</v>
      </c>
      <c r="M109" s="56" t="s">
        <v>86</v>
      </c>
      <c r="N109" s="56"/>
      <c r="O109" s="57" t="s">
        <v>87</v>
      </c>
      <c r="P109" s="57" t="s">
        <v>101</v>
      </c>
    </row>
    <row r="110" spans="1:16" ht="12.75" customHeight="1" thickBot="1" x14ac:dyDescent="0.25">
      <c r="A110" s="17" t="str">
        <f t="shared" si="18"/>
        <v> BRNO 30.55 </v>
      </c>
      <c r="B110" s="16" t="str">
        <f t="shared" si="19"/>
        <v>I</v>
      </c>
      <c r="C110" s="17">
        <f t="shared" si="20"/>
        <v>43776.39</v>
      </c>
      <c r="D110" s="36" t="str">
        <f t="shared" si="21"/>
        <v>vis</v>
      </c>
      <c r="E110" s="54">
        <f>VLOOKUP(C110,Active!C$21:E$973,3,FALSE)</f>
        <v>3134.9664577321337</v>
      </c>
      <c r="F110" s="16" t="s">
        <v>82</v>
      </c>
      <c r="G110" s="36" t="str">
        <f t="shared" si="22"/>
        <v>43776.390</v>
      </c>
      <c r="H110" s="17">
        <f t="shared" si="23"/>
        <v>3135</v>
      </c>
      <c r="I110" s="55" t="s">
        <v>285</v>
      </c>
      <c r="J110" s="56" t="s">
        <v>286</v>
      </c>
      <c r="K110" s="55">
        <v>3135</v>
      </c>
      <c r="L110" s="55" t="s">
        <v>287</v>
      </c>
      <c r="M110" s="56" t="s">
        <v>86</v>
      </c>
      <c r="N110" s="56"/>
      <c r="O110" s="57" t="s">
        <v>87</v>
      </c>
      <c r="P110" s="57" t="s">
        <v>101</v>
      </c>
    </row>
    <row r="111" spans="1:16" ht="12.75" customHeight="1" thickBot="1" x14ac:dyDescent="0.25">
      <c r="A111" s="17" t="str">
        <f t="shared" si="18"/>
        <v> BRNO 30.56 </v>
      </c>
      <c r="B111" s="16" t="str">
        <f t="shared" si="19"/>
        <v>II</v>
      </c>
      <c r="C111" s="17">
        <f t="shared" si="20"/>
        <v>44116.495000000003</v>
      </c>
      <c r="D111" s="36" t="str">
        <f t="shared" si="21"/>
        <v>pg</v>
      </c>
      <c r="E111" s="54">
        <f>VLOOKUP(C111,Active!C$21:E$973,3,FALSE)</f>
        <v>3242.6348139324427</v>
      </c>
      <c r="F111" s="16" t="str">
        <f>LEFT(M111,1)</f>
        <v>P</v>
      </c>
      <c r="G111" s="36" t="str">
        <f t="shared" si="22"/>
        <v>44116.495</v>
      </c>
      <c r="H111" s="17">
        <f t="shared" si="23"/>
        <v>3242.5</v>
      </c>
      <c r="I111" s="55" t="s">
        <v>288</v>
      </c>
      <c r="J111" s="56" t="s">
        <v>289</v>
      </c>
      <c r="K111" s="55">
        <v>3242.5</v>
      </c>
      <c r="L111" s="55" t="s">
        <v>290</v>
      </c>
      <c r="M111" s="56" t="s">
        <v>86</v>
      </c>
      <c r="N111" s="56"/>
      <c r="O111" s="57" t="s">
        <v>87</v>
      </c>
      <c r="P111" s="57" t="s">
        <v>88</v>
      </c>
    </row>
    <row r="112" spans="1:16" ht="12.75" customHeight="1" thickBot="1" x14ac:dyDescent="0.25">
      <c r="A112" s="17" t="str">
        <f t="shared" si="18"/>
        <v> BRNO 30.55 </v>
      </c>
      <c r="B112" s="16" t="str">
        <f t="shared" si="19"/>
        <v>I</v>
      </c>
      <c r="C112" s="17">
        <f t="shared" si="20"/>
        <v>44171.345000000001</v>
      </c>
      <c r="D112" s="36" t="str">
        <f t="shared" si="21"/>
        <v>pg</v>
      </c>
      <c r="E112" s="54">
        <f>VLOOKUP(C112,Active!C$21:E$973,3,FALSE)</f>
        <v>3259.9988907251591</v>
      </c>
      <c r="F112" s="16" t="str">
        <f>LEFT(M112,1)</f>
        <v>P</v>
      </c>
      <c r="G112" s="36" t="str">
        <f t="shared" si="22"/>
        <v>44171.345</v>
      </c>
      <c r="H112" s="17">
        <f t="shared" si="23"/>
        <v>3260</v>
      </c>
      <c r="I112" s="55" t="s">
        <v>291</v>
      </c>
      <c r="J112" s="56" t="s">
        <v>292</v>
      </c>
      <c r="K112" s="55">
        <v>3260</v>
      </c>
      <c r="L112" s="55" t="s">
        <v>293</v>
      </c>
      <c r="M112" s="56" t="s">
        <v>86</v>
      </c>
      <c r="N112" s="56"/>
      <c r="O112" s="57" t="s">
        <v>87</v>
      </c>
      <c r="P112" s="57" t="s">
        <v>101</v>
      </c>
    </row>
    <row r="113" spans="1:16" ht="12.75" customHeight="1" thickBot="1" x14ac:dyDescent="0.25">
      <c r="A113" s="17" t="str">
        <f t="shared" si="18"/>
        <v> BRNO 30.56 </v>
      </c>
      <c r="B113" s="16" t="str">
        <f t="shared" si="19"/>
        <v>II</v>
      </c>
      <c r="C113" s="17">
        <f t="shared" si="20"/>
        <v>44173.415000000001</v>
      </c>
      <c r="D113" s="36" t="str">
        <f t="shared" si="21"/>
        <v>pg</v>
      </c>
      <c r="E113" s="54">
        <f>VLOOKUP(C113,Active!C$21:E$973,3,FALSE)</f>
        <v>3260.6541986369352</v>
      </c>
      <c r="F113" s="16" t="str">
        <f>LEFT(M113,1)</f>
        <v>P</v>
      </c>
      <c r="G113" s="36" t="str">
        <f t="shared" si="22"/>
        <v>44173.415</v>
      </c>
      <c r="H113" s="17">
        <f t="shared" si="23"/>
        <v>3260.5</v>
      </c>
      <c r="I113" s="55" t="s">
        <v>294</v>
      </c>
      <c r="J113" s="56" t="s">
        <v>295</v>
      </c>
      <c r="K113" s="55">
        <v>3260.5</v>
      </c>
      <c r="L113" s="55" t="s">
        <v>296</v>
      </c>
      <c r="M113" s="56" t="s">
        <v>86</v>
      </c>
      <c r="N113" s="56"/>
      <c r="O113" s="57" t="s">
        <v>87</v>
      </c>
      <c r="P113" s="57" t="s">
        <v>88</v>
      </c>
    </row>
    <row r="114" spans="1:16" ht="12.75" customHeight="1" thickBot="1" x14ac:dyDescent="0.25">
      <c r="A114" s="17" t="str">
        <f t="shared" si="18"/>
        <v> BRNO 30.55 </v>
      </c>
      <c r="B114" s="16" t="str">
        <f t="shared" si="19"/>
        <v>I</v>
      </c>
      <c r="C114" s="17">
        <f t="shared" si="20"/>
        <v>44490.421999999999</v>
      </c>
      <c r="D114" s="36" t="str">
        <f t="shared" si="21"/>
        <v>pg</v>
      </c>
      <c r="E114" s="54">
        <f>VLOOKUP(C114,Active!C$21:E$973,3,FALSE)</f>
        <v>3361.0103315782058</v>
      </c>
      <c r="F114" s="16" t="str">
        <f>LEFT(M114,1)</f>
        <v>P</v>
      </c>
      <c r="G114" s="36" t="str">
        <f t="shared" si="22"/>
        <v>44490.422</v>
      </c>
      <c r="H114" s="17">
        <f t="shared" si="23"/>
        <v>3361</v>
      </c>
      <c r="I114" s="55" t="s">
        <v>297</v>
      </c>
      <c r="J114" s="56" t="s">
        <v>298</v>
      </c>
      <c r="K114" s="55">
        <v>3361</v>
      </c>
      <c r="L114" s="55" t="s">
        <v>299</v>
      </c>
      <c r="M114" s="56" t="s">
        <v>86</v>
      </c>
      <c r="N114" s="56"/>
      <c r="O114" s="57" t="s">
        <v>87</v>
      </c>
      <c r="P114" s="57" t="s">
        <v>101</v>
      </c>
    </row>
    <row r="115" spans="1:16" ht="12.75" customHeight="1" thickBot="1" x14ac:dyDescent="0.25">
      <c r="A115" s="17" t="str">
        <f t="shared" si="18"/>
        <v> BRNO 30.56 </v>
      </c>
      <c r="B115" s="16" t="str">
        <f t="shared" si="19"/>
        <v>II</v>
      </c>
      <c r="C115" s="17">
        <f t="shared" si="20"/>
        <v>44571.277000000002</v>
      </c>
      <c r="D115" s="36" t="str">
        <f t="shared" si="21"/>
        <v>pg</v>
      </c>
      <c r="E115" s="54">
        <f>VLOOKUP(C115,Active!C$21:E$973,3,FALSE)</f>
        <v>3386.6069118712808</v>
      </c>
      <c r="F115" s="16" t="str">
        <f>LEFT(M115,1)</f>
        <v>P</v>
      </c>
      <c r="G115" s="36" t="str">
        <f t="shared" si="22"/>
        <v>44571.277</v>
      </c>
      <c r="H115" s="17">
        <f t="shared" si="23"/>
        <v>3386.5</v>
      </c>
      <c r="I115" s="55" t="s">
        <v>300</v>
      </c>
      <c r="J115" s="56" t="s">
        <v>301</v>
      </c>
      <c r="K115" s="55">
        <v>3386.5</v>
      </c>
      <c r="L115" s="55" t="s">
        <v>302</v>
      </c>
      <c r="M115" s="56" t="s">
        <v>86</v>
      </c>
      <c r="N115" s="56"/>
      <c r="O115" s="57" t="s">
        <v>87</v>
      </c>
      <c r="P115" s="57" t="s">
        <v>88</v>
      </c>
    </row>
    <row r="116" spans="1:16" ht="12.75" customHeight="1" thickBot="1" x14ac:dyDescent="0.25">
      <c r="A116" s="17" t="str">
        <f t="shared" si="18"/>
        <v> BRNO 30.56 </v>
      </c>
      <c r="B116" s="16" t="str">
        <f t="shared" si="19"/>
        <v>II</v>
      </c>
      <c r="C116" s="17">
        <f t="shared" si="20"/>
        <v>44852.430999999997</v>
      </c>
      <c r="D116" s="36" t="str">
        <f t="shared" si="21"/>
        <v>vis</v>
      </c>
      <c r="E116" s="54">
        <f>VLOOKUP(C116,Active!C$21:E$973,3,FALSE)</f>
        <v>3475.6129218362648</v>
      </c>
      <c r="F116" s="16" t="s">
        <v>82</v>
      </c>
      <c r="G116" s="36" t="str">
        <f t="shared" si="22"/>
        <v>44852.431</v>
      </c>
      <c r="H116" s="17">
        <f t="shared" si="23"/>
        <v>3475.5</v>
      </c>
      <c r="I116" s="55" t="s">
        <v>303</v>
      </c>
      <c r="J116" s="56" t="s">
        <v>304</v>
      </c>
      <c r="K116" s="55">
        <v>3475.5</v>
      </c>
      <c r="L116" s="55" t="s">
        <v>305</v>
      </c>
      <c r="M116" s="56" t="s">
        <v>86</v>
      </c>
      <c r="N116" s="56"/>
      <c r="O116" s="57" t="s">
        <v>87</v>
      </c>
      <c r="P116" s="57" t="s">
        <v>88</v>
      </c>
    </row>
    <row r="117" spans="1:16" ht="12.75" customHeight="1" thickBot="1" x14ac:dyDescent="0.25">
      <c r="A117" s="17" t="str">
        <f t="shared" si="18"/>
        <v> BRNO 30.56 </v>
      </c>
      <c r="B117" s="16" t="str">
        <f t="shared" si="19"/>
        <v>II</v>
      </c>
      <c r="C117" s="17">
        <f t="shared" si="20"/>
        <v>44925.247000000003</v>
      </c>
      <c r="D117" s="36" t="str">
        <f t="shared" si="21"/>
        <v>vis</v>
      </c>
      <c r="E117" s="54">
        <f>VLOOKUP(C117,Active!C$21:E$973,3,FALSE)</f>
        <v>3498.6645647850082</v>
      </c>
      <c r="F117" s="16" t="s">
        <v>82</v>
      </c>
      <c r="G117" s="36" t="str">
        <f t="shared" si="22"/>
        <v>44925.247</v>
      </c>
      <c r="H117" s="17">
        <f t="shared" si="23"/>
        <v>3498.5</v>
      </c>
      <c r="I117" s="55" t="s">
        <v>306</v>
      </c>
      <c r="J117" s="56" t="s">
        <v>307</v>
      </c>
      <c r="K117" s="55">
        <v>3498.5</v>
      </c>
      <c r="L117" s="55" t="s">
        <v>308</v>
      </c>
      <c r="M117" s="56" t="s">
        <v>86</v>
      </c>
      <c r="N117" s="56"/>
      <c r="O117" s="57" t="s">
        <v>87</v>
      </c>
      <c r="P117" s="57" t="s">
        <v>88</v>
      </c>
    </row>
    <row r="118" spans="1:16" ht="12.75" customHeight="1" thickBot="1" x14ac:dyDescent="0.25">
      <c r="A118" s="17" t="str">
        <f t="shared" si="18"/>
        <v> BRNO 30.56 </v>
      </c>
      <c r="B118" s="16" t="str">
        <f t="shared" si="19"/>
        <v>II</v>
      </c>
      <c r="C118" s="17">
        <f t="shared" si="20"/>
        <v>44985.235000000001</v>
      </c>
      <c r="D118" s="36" t="str">
        <f t="shared" si="21"/>
        <v>vis</v>
      </c>
      <c r="E118" s="54">
        <f>VLOOKUP(C118,Active!C$21:E$973,3,FALSE)</f>
        <v>3517.6551981239586</v>
      </c>
      <c r="F118" s="16" t="s">
        <v>82</v>
      </c>
      <c r="G118" s="36" t="str">
        <f t="shared" si="22"/>
        <v>44985.235</v>
      </c>
      <c r="H118" s="17">
        <f t="shared" si="23"/>
        <v>3517.5</v>
      </c>
      <c r="I118" s="55" t="s">
        <v>309</v>
      </c>
      <c r="J118" s="56" t="s">
        <v>310</v>
      </c>
      <c r="K118" s="55">
        <v>3517.5</v>
      </c>
      <c r="L118" s="55" t="s">
        <v>311</v>
      </c>
      <c r="M118" s="56" t="s">
        <v>86</v>
      </c>
      <c r="N118" s="56"/>
      <c r="O118" s="57" t="s">
        <v>87</v>
      </c>
      <c r="P118" s="57" t="s">
        <v>88</v>
      </c>
    </row>
    <row r="119" spans="1:16" ht="12.75" customHeight="1" thickBot="1" x14ac:dyDescent="0.25">
      <c r="A119" s="17" t="str">
        <f t="shared" si="18"/>
        <v> BRNO 26 </v>
      </c>
      <c r="B119" s="16" t="str">
        <f t="shared" si="19"/>
        <v>I</v>
      </c>
      <c r="C119" s="17">
        <f t="shared" si="20"/>
        <v>45096.877</v>
      </c>
      <c r="D119" s="36" t="str">
        <f t="shared" si="21"/>
        <v>vis</v>
      </c>
      <c r="E119" s="54">
        <f>VLOOKUP(C119,Active!C$21:E$973,3,FALSE)</f>
        <v>3552.998138165754</v>
      </c>
      <c r="F119" s="16" t="s">
        <v>82</v>
      </c>
      <c r="G119" s="36" t="str">
        <f t="shared" si="22"/>
        <v>45096.877</v>
      </c>
      <c r="H119" s="17">
        <f t="shared" si="23"/>
        <v>3553</v>
      </c>
      <c r="I119" s="55" t="s">
        <v>312</v>
      </c>
      <c r="J119" s="56" t="s">
        <v>313</v>
      </c>
      <c r="K119" s="55">
        <v>3553</v>
      </c>
      <c r="L119" s="55" t="s">
        <v>314</v>
      </c>
      <c r="M119" s="56" t="s">
        <v>315</v>
      </c>
      <c r="N119" s="56"/>
      <c r="O119" s="57" t="s">
        <v>87</v>
      </c>
      <c r="P119" s="57" t="s">
        <v>316</v>
      </c>
    </row>
    <row r="120" spans="1:16" ht="12.75" customHeight="1" thickBot="1" x14ac:dyDescent="0.25">
      <c r="A120" s="17" t="str">
        <f t="shared" si="18"/>
        <v> BRNO 26 </v>
      </c>
      <c r="B120" s="16" t="str">
        <f t="shared" si="19"/>
        <v>I</v>
      </c>
      <c r="C120" s="17">
        <f t="shared" si="20"/>
        <v>45605.447</v>
      </c>
      <c r="D120" s="36" t="str">
        <f t="shared" si="21"/>
        <v>vis</v>
      </c>
      <c r="E120" s="54">
        <f>VLOOKUP(C120,Active!C$21:E$973,3,FALSE)</f>
        <v>3713.9981114469192</v>
      </c>
      <c r="F120" s="16" t="s">
        <v>82</v>
      </c>
      <c r="G120" s="36" t="str">
        <f t="shared" si="22"/>
        <v>45605.447</v>
      </c>
      <c r="H120" s="17">
        <f t="shared" si="23"/>
        <v>3714</v>
      </c>
      <c r="I120" s="55" t="s">
        <v>317</v>
      </c>
      <c r="J120" s="56" t="s">
        <v>318</v>
      </c>
      <c r="K120" s="55">
        <v>3714</v>
      </c>
      <c r="L120" s="55" t="s">
        <v>319</v>
      </c>
      <c r="M120" s="56" t="s">
        <v>315</v>
      </c>
      <c r="N120" s="56"/>
      <c r="O120" s="57" t="s">
        <v>87</v>
      </c>
      <c r="P120" s="57" t="s">
        <v>316</v>
      </c>
    </row>
    <row r="121" spans="1:16" ht="12.75" customHeight="1" thickBot="1" x14ac:dyDescent="0.25">
      <c r="A121" s="17" t="str">
        <f t="shared" si="18"/>
        <v> BRNO 30.56 </v>
      </c>
      <c r="B121" s="16" t="str">
        <f t="shared" si="19"/>
        <v>II</v>
      </c>
      <c r="C121" s="17">
        <f t="shared" si="20"/>
        <v>46002.302000000003</v>
      </c>
      <c r="D121" s="36" t="str">
        <f t="shared" si="21"/>
        <v>vis</v>
      </c>
      <c r="E121" s="54">
        <f>VLOOKUP(C121,Active!C$21:E$973,3,FALSE)</f>
        <v>3839.6320347937494</v>
      </c>
      <c r="F121" s="16" t="s">
        <v>82</v>
      </c>
      <c r="G121" s="36" t="str">
        <f t="shared" si="22"/>
        <v>46002.302</v>
      </c>
      <c r="H121" s="17">
        <f t="shared" si="23"/>
        <v>3839.5</v>
      </c>
      <c r="I121" s="55" t="s">
        <v>320</v>
      </c>
      <c r="J121" s="56" t="s">
        <v>321</v>
      </c>
      <c r="K121" s="55">
        <v>3839.5</v>
      </c>
      <c r="L121" s="55" t="s">
        <v>322</v>
      </c>
      <c r="M121" s="56" t="s">
        <v>86</v>
      </c>
      <c r="N121" s="56"/>
      <c r="O121" s="57" t="s">
        <v>87</v>
      </c>
      <c r="P121" s="57" t="s">
        <v>88</v>
      </c>
    </row>
    <row r="122" spans="1:16" ht="12.75" customHeight="1" thickBot="1" x14ac:dyDescent="0.25">
      <c r="A122" s="17" t="str">
        <f t="shared" si="18"/>
        <v> BRNO 30.55 </v>
      </c>
      <c r="B122" s="16" t="str">
        <f t="shared" si="19"/>
        <v>I</v>
      </c>
      <c r="C122" s="17">
        <f t="shared" si="20"/>
        <v>46019.262000000002</v>
      </c>
      <c r="D122" s="36" t="str">
        <f t="shared" si="21"/>
        <v>vis</v>
      </c>
      <c r="E122" s="54">
        <f>VLOOKUP(C122,Active!C$21:E$973,3,FALSE)</f>
        <v>3845.0011276361279</v>
      </c>
      <c r="F122" s="16" t="s">
        <v>82</v>
      </c>
      <c r="G122" s="36" t="str">
        <f t="shared" si="22"/>
        <v>46019.262</v>
      </c>
      <c r="H122" s="17">
        <f t="shared" si="23"/>
        <v>3845</v>
      </c>
      <c r="I122" s="55" t="s">
        <v>323</v>
      </c>
      <c r="J122" s="56" t="s">
        <v>324</v>
      </c>
      <c r="K122" s="55">
        <v>3845</v>
      </c>
      <c r="L122" s="55" t="s">
        <v>325</v>
      </c>
      <c r="M122" s="56" t="s">
        <v>86</v>
      </c>
      <c r="N122" s="56"/>
      <c r="O122" s="57" t="s">
        <v>87</v>
      </c>
      <c r="P122" s="57" t="s">
        <v>101</v>
      </c>
    </row>
    <row r="123" spans="1:16" ht="12.75" customHeight="1" thickBot="1" x14ac:dyDescent="0.25">
      <c r="A123" s="17" t="str">
        <f t="shared" si="18"/>
        <v> BRNO 27 </v>
      </c>
      <c r="B123" s="16" t="str">
        <f t="shared" si="19"/>
        <v>I</v>
      </c>
      <c r="C123" s="17">
        <f t="shared" si="20"/>
        <v>46060.317999999999</v>
      </c>
      <c r="D123" s="36" t="str">
        <f t="shared" si="21"/>
        <v>vis</v>
      </c>
      <c r="E123" s="54">
        <f>VLOOKUP(C123,Active!C$21:E$973,3,FALSE)</f>
        <v>3857.9983844602248</v>
      </c>
      <c r="F123" s="16" t="s">
        <v>82</v>
      </c>
      <c r="G123" s="36" t="str">
        <f t="shared" si="22"/>
        <v>46060.318</v>
      </c>
      <c r="H123" s="17">
        <f t="shared" si="23"/>
        <v>3858</v>
      </c>
      <c r="I123" s="55" t="s">
        <v>326</v>
      </c>
      <c r="J123" s="56" t="s">
        <v>327</v>
      </c>
      <c r="K123" s="55">
        <v>3858</v>
      </c>
      <c r="L123" s="55" t="s">
        <v>328</v>
      </c>
      <c r="M123" s="56" t="s">
        <v>315</v>
      </c>
      <c r="N123" s="56"/>
      <c r="O123" s="57" t="s">
        <v>87</v>
      </c>
      <c r="P123" s="57" t="s">
        <v>329</v>
      </c>
    </row>
    <row r="124" spans="1:16" ht="12.75" customHeight="1" thickBot="1" x14ac:dyDescent="0.25">
      <c r="A124" s="17" t="str">
        <f t="shared" si="18"/>
        <v> BRNO 30.56 </v>
      </c>
      <c r="B124" s="16" t="str">
        <f t="shared" si="19"/>
        <v>II</v>
      </c>
      <c r="C124" s="17">
        <f t="shared" si="20"/>
        <v>46264.493000000002</v>
      </c>
      <c r="D124" s="36" t="str">
        <f t="shared" si="21"/>
        <v>vis</v>
      </c>
      <c r="E124" s="54">
        <f>VLOOKUP(C124,Active!C$21:E$973,3,FALSE)</f>
        <v>3922.6348544538982</v>
      </c>
      <c r="F124" s="16" t="s">
        <v>82</v>
      </c>
      <c r="G124" s="36" t="str">
        <f t="shared" si="22"/>
        <v>46264.493</v>
      </c>
      <c r="H124" s="17">
        <f t="shared" si="23"/>
        <v>3922.5</v>
      </c>
      <c r="I124" s="55" t="s">
        <v>330</v>
      </c>
      <c r="J124" s="56" t="s">
        <v>331</v>
      </c>
      <c r="K124" s="55">
        <v>3922.5</v>
      </c>
      <c r="L124" s="55" t="s">
        <v>332</v>
      </c>
      <c r="M124" s="56" t="s">
        <v>86</v>
      </c>
      <c r="N124" s="56"/>
      <c r="O124" s="57" t="s">
        <v>87</v>
      </c>
      <c r="P124" s="57" t="s">
        <v>88</v>
      </c>
    </row>
    <row r="125" spans="1:16" ht="12.75" customHeight="1" thickBot="1" x14ac:dyDescent="0.25">
      <c r="A125" s="17" t="str">
        <f t="shared" si="18"/>
        <v> BRNO 27 </v>
      </c>
      <c r="B125" s="16" t="str">
        <f t="shared" si="19"/>
        <v>I</v>
      </c>
      <c r="C125" s="17">
        <f t="shared" si="20"/>
        <v>46300.374000000003</v>
      </c>
      <c r="D125" s="36" t="str">
        <f t="shared" si="21"/>
        <v>vis</v>
      </c>
      <c r="E125" s="54">
        <f>VLOOKUP(C125,Active!C$21:E$973,3,FALSE)</f>
        <v>3933.9938414985559</v>
      </c>
      <c r="F125" s="16" t="s">
        <v>82</v>
      </c>
      <c r="G125" s="36" t="str">
        <f t="shared" si="22"/>
        <v>46300.374</v>
      </c>
      <c r="H125" s="17">
        <f t="shared" si="23"/>
        <v>3934</v>
      </c>
      <c r="I125" s="55" t="s">
        <v>333</v>
      </c>
      <c r="J125" s="56" t="s">
        <v>334</v>
      </c>
      <c r="K125" s="55">
        <v>3934</v>
      </c>
      <c r="L125" s="55" t="s">
        <v>335</v>
      </c>
      <c r="M125" s="56" t="s">
        <v>315</v>
      </c>
      <c r="N125" s="56"/>
      <c r="O125" s="57" t="s">
        <v>336</v>
      </c>
      <c r="P125" s="57" t="s">
        <v>329</v>
      </c>
    </row>
    <row r="126" spans="1:16" ht="12.75" customHeight="1" thickBot="1" x14ac:dyDescent="0.25">
      <c r="A126" s="17" t="str">
        <f t="shared" si="18"/>
        <v> BRNO 27 </v>
      </c>
      <c r="B126" s="16" t="str">
        <f t="shared" si="19"/>
        <v>I</v>
      </c>
      <c r="C126" s="17">
        <f t="shared" si="20"/>
        <v>46300.389000000003</v>
      </c>
      <c r="D126" s="36" t="str">
        <f t="shared" si="21"/>
        <v>vis</v>
      </c>
      <c r="E126" s="54">
        <f>VLOOKUP(C126,Active!C$21:E$973,3,FALSE)</f>
        <v>3933.998590106612</v>
      </c>
      <c r="F126" s="16" t="s">
        <v>82</v>
      </c>
      <c r="G126" s="36" t="str">
        <f t="shared" si="22"/>
        <v>46300.389</v>
      </c>
      <c r="H126" s="17">
        <f t="shared" si="23"/>
        <v>3934</v>
      </c>
      <c r="I126" s="55" t="s">
        <v>337</v>
      </c>
      <c r="J126" s="56" t="s">
        <v>338</v>
      </c>
      <c r="K126" s="55">
        <v>3934</v>
      </c>
      <c r="L126" s="55" t="s">
        <v>339</v>
      </c>
      <c r="M126" s="56" t="s">
        <v>315</v>
      </c>
      <c r="N126" s="56"/>
      <c r="O126" s="57" t="s">
        <v>340</v>
      </c>
      <c r="P126" s="57" t="s">
        <v>329</v>
      </c>
    </row>
    <row r="127" spans="1:16" ht="12.75" customHeight="1" thickBot="1" x14ac:dyDescent="0.25">
      <c r="A127" s="17" t="str">
        <f t="shared" si="18"/>
        <v> BRNO 27 </v>
      </c>
      <c r="B127" s="16" t="str">
        <f t="shared" si="19"/>
        <v>I</v>
      </c>
      <c r="C127" s="17">
        <f t="shared" si="20"/>
        <v>46300.39</v>
      </c>
      <c r="D127" s="36" t="str">
        <f t="shared" si="21"/>
        <v>vis</v>
      </c>
      <c r="E127" s="54">
        <f>VLOOKUP(C127,Active!C$21:E$973,3,FALSE)</f>
        <v>3933.9989066804815</v>
      </c>
      <c r="F127" s="16" t="s">
        <v>82</v>
      </c>
      <c r="G127" s="36" t="str">
        <f t="shared" si="22"/>
        <v>46300.390</v>
      </c>
      <c r="H127" s="17">
        <f t="shared" si="23"/>
        <v>3934</v>
      </c>
      <c r="I127" s="55" t="s">
        <v>341</v>
      </c>
      <c r="J127" s="56" t="s">
        <v>342</v>
      </c>
      <c r="K127" s="55">
        <v>3934</v>
      </c>
      <c r="L127" s="55" t="s">
        <v>343</v>
      </c>
      <c r="M127" s="56" t="s">
        <v>315</v>
      </c>
      <c r="N127" s="56"/>
      <c r="O127" s="57" t="s">
        <v>344</v>
      </c>
      <c r="P127" s="57" t="s">
        <v>329</v>
      </c>
    </row>
    <row r="128" spans="1:16" ht="12.75" customHeight="1" thickBot="1" x14ac:dyDescent="0.25">
      <c r="A128" s="17" t="str">
        <f t="shared" si="18"/>
        <v> BRNO 27 </v>
      </c>
      <c r="B128" s="16" t="str">
        <f t="shared" si="19"/>
        <v>I</v>
      </c>
      <c r="C128" s="17">
        <f t="shared" si="20"/>
        <v>46322.483999999997</v>
      </c>
      <c r="D128" s="36" t="str">
        <f t="shared" si="21"/>
        <v>vis</v>
      </c>
      <c r="E128" s="54">
        <f>VLOOKUP(C128,Active!C$21:E$973,3,FALSE)</f>
        <v>3940.9932897736126</v>
      </c>
      <c r="F128" s="16" t="s">
        <v>82</v>
      </c>
      <c r="G128" s="36" t="str">
        <f t="shared" si="22"/>
        <v>46322.484</v>
      </c>
      <c r="H128" s="17">
        <f t="shared" si="23"/>
        <v>3941</v>
      </c>
      <c r="I128" s="55" t="s">
        <v>345</v>
      </c>
      <c r="J128" s="56" t="s">
        <v>346</v>
      </c>
      <c r="K128" s="55">
        <v>3941</v>
      </c>
      <c r="L128" s="55" t="s">
        <v>293</v>
      </c>
      <c r="M128" s="56" t="s">
        <v>315</v>
      </c>
      <c r="N128" s="56"/>
      <c r="O128" s="57" t="s">
        <v>347</v>
      </c>
      <c r="P128" s="57" t="s">
        <v>329</v>
      </c>
    </row>
    <row r="129" spans="1:16" ht="12.75" customHeight="1" thickBot="1" x14ac:dyDescent="0.25">
      <c r="A129" s="17" t="str">
        <f t="shared" si="18"/>
        <v> BRNO 27 </v>
      </c>
      <c r="B129" s="16" t="str">
        <f t="shared" si="19"/>
        <v>I</v>
      </c>
      <c r="C129" s="17">
        <f t="shared" si="20"/>
        <v>46322.493000000002</v>
      </c>
      <c r="D129" s="36" t="str">
        <f t="shared" si="21"/>
        <v>vis</v>
      </c>
      <c r="E129" s="54">
        <f>VLOOKUP(C129,Active!C$21:E$973,3,FALSE)</f>
        <v>3940.996138938448</v>
      </c>
      <c r="F129" s="16" t="s">
        <v>82</v>
      </c>
      <c r="G129" s="36" t="str">
        <f t="shared" si="22"/>
        <v>46322.493</v>
      </c>
      <c r="H129" s="17">
        <f t="shared" si="23"/>
        <v>3941</v>
      </c>
      <c r="I129" s="55" t="s">
        <v>348</v>
      </c>
      <c r="J129" s="56" t="s">
        <v>349</v>
      </c>
      <c r="K129" s="55">
        <v>3941</v>
      </c>
      <c r="L129" s="55" t="s">
        <v>319</v>
      </c>
      <c r="M129" s="56" t="s">
        <v>315</v>
      </c>
      <c r="N129" s="56"/>
      <c r="O129" s="57" t="s">
        <v>344</v>
      </c>
      <c r="P129" s="57" t="s">
        <v>329</v>
      </c>
    </row>
    <row r="130" spans="1:16" ht="12.75" customHeight="1" thickBot="1" x14ac:dyDescent="0.25">
      <c r="A130" s="17" t="str">
        <f t="shared" si="18"/>
        <v> BRNO 27 </v>
      </c>
      <c r="B130" s="16" t="str">
        <f t="shared" si="19"/>
        <v>I</v>
      </c>
      <c r="C130" s="17">
        <f t="shared" si="20"/>
        <v>46322.502999999997</v>
      </c>
      <c r="D130" s="36" t="str">
        <f t="shared" si="21"/>
        <v>vis</v>
      </c>
      <c r="E130" s="54">
        <f>VLOOKUP(C130,Active!C$21:E$973,3,FALSE)</f>
        <v>3940.9993046771506</v>
      </c>
      <c r="F130" s="16" t="s">
        <v>82</v>
      </c>
      <c r="G130" s="36" t="str">
        <f t="shared" si="22"/>
        <v>46322.503</v>
      </c>
      <c r="H130" s="17">
        <f t="shared" si="23"/>
        <v>3941</v>
      </c>
      <c r="I130" s="55" t="s">
        <v>350</v>
      </c>
      <c r="J130" s="56" t="s">
        <v>351</v>
      </c>
      <c r="K130" s="55">
        <v>3941</v>
      </c>
      <c r="L130" s="55" t="s">
        <v>352</v>
      </c>
      <c r="M130" s="56" t="s">
        <v>315</v>
      </c>
      <c r="N130" s="56"/>
      <c r="O130" s="57" t="s">
        <v>87</v>
      </c>
      <c r="P130" s="57" t="s">
        <v>329</v>
      </c>
    </row>
    <row r="131" spans="1:16" ht="12.75" customHeight="1" thickBot="1" x14ac:dyDescent="0.25">
      <c r="A131" s="17" t="str">
        <f t="shared" si="18"/>
        <v> AAP 334.840 </v>
      </c>
      <c r="B131" s="16" t="str">
        <f t="shared" si="19"/>
        <v>II</v>
      </c>
      <c r="C131" s="17">
        <f t="shared" si="20"/>
        <v>46340.260499999997</v>
      </c>
      <c r="D131" s="36" t="str">
        <f t="shared" si="21"/>
        <v>vis</v>
      </c>
      <c r="E131" s="54">
        <f>VLOOKUP(C131,Active!C$21:E$973,3,FALSE)</f>
        <v>3946.6208651811917</v>
      </c>
      <c r="F131" s="16" t="s">
        <v>82</v>
      </c>
      <c r="G131" s="36" t="str">
        <f t="shared" si="22"/>
        <v>46340.2605</v>
      </c>
      <c r="H131" s="17">
        <f t="shared" si="23"/>
        <v>3946.5</v>
      </c>
      <c r="I131" s="55" t="s">
        <v>353</v>
      </c>
      <c r="J131" s="56" t="s">
        <v>354</v>
      </c>
      <c r="K131" s="55">
        <v>3946.5</v>
      </c>
      <c r="L131" s="55" t="s">
        <v>355</v>
      </c>
      <c r="M131" s="56" t="s">
        <v>356</v>
      </c>
      <c r="N131" s="56" t="s">
        <v>357</v>
      </c>
      <c r="O131" s="57" t="s">
        <v>358</v>
      </c>
      <c r="P131" s="57" t="s">
        <v>359</v>
      </c>
    </row>
    <row r="132" spans="1:16" ht="12.75" customHeight="1" thickBot="1" x14ac:dyDescent="0.25">
      <c r="A132" s="17" t="str">
        <f t="shared" si="18"/>
        <v> BRNO 30.56 </v>
      </c>
      <c r="B132" s="16" t="str">
        <f t="shared" si="19"/>
        <v>II</v>
      </c>
      <c r="C132" s="17">
        <f t="shared" si="20"/>
        <v>46362.408000000003</v>
      </c>
      <c r="D132" s="36" t="str">
        <f t="shared" si="21"/>
        <v>vis</v>
      </c>
      <c r="E132" s="54">
        <f>VLOOKUP(C132,Active!C$21:E$973,3,FALSE)</f>
        <v>3953.6321849763935</v>
      </c>
      <c r="F132" s="16" t="s">
        <v>82</v>
      </c>
      <c r="G132" s="36" t="str">
        <f t="shared" si="22"/>
        <v>46362.408</v>
      </c>
      <c r="H132" s="17">
        <f t="shared" si="23"/>
        <v>3953.5</v>
      </c>
      <c r="I132" s="55" t="s">
        <v>360</v>
      </c>
      <c r="J132" s="56" t="s">
        <v>361</v>
      </c>
      <c r="K132" s="55">
        <v>3953.5</v>
      </c>
      <c r="L132" s="55" t="s">
        <v>362</v>
      </c>
      <c r="M132" s="56" t="s">
        <v>315</v>
      </c>
      <c r="N132" s="56"/>
      <c r="O132" s="57" t="s">
        <v>363</v>
      </c>
      <c r="P132" s="57" t="s">
        <v>88</v>
      </c>
    </row>
    <row r="133" spans="1:16" ht="12.75" customHeight="1" thickBot="1" x14ac:dyDescent="0.25">
      <c r="A133" s="17" t="str">
        <f t="shared" si="18"/>
        <v> BRNO 30.56 </v>
      </c>
      <c r="B133" s="16" t="str">
        <f t="shared" si="19"/>
        <v>II</v>
      </c>
      <c r="C133" s="17">
        <f t="shared" si="20"/>
        <v>46362.42</v>
      </c>
      <c r="D133" s="36" t="str">
        <f t="shared" si="21"/>
        <v>vis</v>
      </c>
      <c r="E133" s="54">
        <f>VLOOKUP(C133,Active!C$21:E$973,3,FALSE)</f>
        <v>3953.6359838628368</v>
      </c>
      <c r="F133" s="16" t="s">
        <v>82</v>
      </c>
      <c r="G133" s="36" t="str">
        <f t="shared" si="22"/>
        <v>46362.420</v>
      </c>
      <c r="H133" s="17">
        <f t="shared" si="23"/>
        <v>3953.5</v>
      </c>
      <c r="I133" s="55" t="s">
        <v>364</v>
      </c>
      <c r="J133" s="56" t="s">
        <v>365</v>
      </c>
      <c r="K133" s="55">
        <v>3953.5</v>
      </c>
      <c r="L133" s="55" t="s">
        <v>366</v>
      </c>
      <c r="M133" s="56" t="s">
        <v>315</v>
      </c>
      <c r="N133" s="56"/>
      <c r="O133" s="57" t="s">
        <v>367</v>
      </c>
      <c r="P133" s="57" t="s">
        <v>88</v>
      </c>
    </row>
    <row r="134" spans="1:16" ht="12.75" customHeight="1" thickBot="1" x14ac:dyDescent="0.25">
      <c r="A134" s="17" t="str">
        <f t="shared" si="18"/>
        <v> BRNO 30.56 </v>
      </c>
      <c r="B134" s="16" t="str">
        <f t="shared" si="19"/>
        <v>II</v>
      </c>
      <c r="C134" s="17">
        <f t="shared" si="20"/>
        <v>46381.324000000001</v>
      </c>
      <c r="D134" s="36" t="str">
        <f t="shared" si="21"/>
        <v>vis</v>
      </c>
      <c r="E134" s="54">
        <f>VLOOKUP(C134,Active!C$21:E$973,3,FALSE)</f>
        <v>3959.6204963093192</v>
      </c>
      <c r="F134" s="16" t="s">
        <v>82</v>
      </c>
      <c r="G134" s="36" t="str">
        <f t="shared" si="22"/>
        <v>46381.324</v>
      </c>
      <c r="H134" s="17">
        <f t="shared" si="23"/>
        <v>3959.5</v>
      </c>
      <c r="I134" s="55" t="s">
        <v>368</v>
      </c>
      <c r="J134" s="56" t="s">
        <v>369</v>
      </c>
      <c r="K134" s="55">
        <v>3959.5</v>
      </c>
      <c r="L134" s="55" t="s">
        <v>370</v>
      </c>
      <c r="M134" s="56" t="s">
        <v>315</v>
      </c>
      <c r="N134" s="56"/>
      <c r="O134" s="57" t="s">
        <v>363</v>
      </c>
      <c r="P134" s="57" t="s">
        <v>88</v>
      </c>
    </row>
    <row r="135" spans="1:16" ht="12.75" customHeight="1" thickBot="1" x14ac:dyDescent="0.25">
      <c r="A135" s="17" t="str">
        <f t="shared" si="18"/>
        <v> BRNO 30.56 </v>
      </c>
      <c r="B135" s="16" t="str">
        <f t="shared" si="19"/>
        <v>II</v>
      </c>
      <c r="C135" s="17">
        <f t="shared" si="20"/>
        <v>46381.358999999997</v>
      </c>
      <c r="D135" s="36" t="str">
        <f t="shared" si="21"/>
        <v>vis</v>
      </c>
      <c r="E135" s="54">
        <f>VLOOKUP(C135,Active!C$21:E$973,3,FALSE)</f>
        <v>3959.6315763947828</v>
      </c>
      <c r="F135" s="16" t="s">
        <v>82</v>
      </c>
      <c r="G135" s="36" t="str">
        <f t="shared" si="22"/>
        <v>46381.359</v>
      </c>
      <c r="H135" s="17">
        <f t="shared" si="23"/>
        <v>3959.5</v>
      </c>
      <c r="I135" s="55" t="s">
        <v>371</v>
      </c>
      <c r="J135" s="56" t="s">
        <v>372</v>
      </c>
      <c r="K135" s="55">
        <v>3959.5</v>
      </c>
      <c r="L135" s="55" t="s">
        <v>373</v>
      </c>
      <c r="M135" s="56" t="s">
        <v>315</v>
      </c>
      <c r="N135" s="56"/>
      <c r="O135" s="57" t="s">
        <v>367</v>
      </c>
      <c r="P135" s="57" t="s">
        <v>88</v>
      </c>
    </row>
    <row r="136" spans="1:16" ht="12.75" customHeight="1" thickBot="1" x14ac:dyDescent="0.25">
      <c r="A136" s="17" t="str">
        <f t="shared" si="18"/>
        <v> BRNO 30.55 </v>
      </c>
      <c r="B136" s="16" t="str">
        <f t="shared" si="19"/>
        <v>I</v>
      </c>
      <c r="C136" s="17">
        <f t="shared" si="20"/>
        <v>46679.396000000001</v>
      </c>
      <c r="D136" s="36" t="str">
        <f t="shared" si="21"/>
        <v>vis</v>
      </c>
      <c r="E136" s="54">
        <f>VLOOKUP(C136,Active!C$21:E$973,3,FALSE)</f>
        <v>4053.982303014126</v>
      </c>
      <c r="F136" s="16" t="s">
        <v>82</v>
      </c>
      <c r="G136" s="36" t="str">
        <f t="shared" si="22"/>
        <v>46679.396</v>
      </c>
      <c r="H136" s="17">
        <f t="shared" si="23"/>
        <v>4054</v>
      </c>
      <c r="I136" s="55" t="s">
        <v>374</v>
      </c>
      <c r="J136" s="56" t="s">
        <v>375</v>
      </c>
      <c r="K136" s="55">
        <v>4054</v>
      </c>
      <c r="L136" s="55" t="s">
        <v>284</v>
      </c>
      <c r="M136" s="56" t="s">
        <v>86</v>
      </c>
      <c r="N136" s="56"/>
      <c r="O136" s="57" t="s">
        <v>87</v>
      </c>
      <c r="P136" s="57" t="s">
        <v>101</v>
      </c>
    </row>
    <row r="137" spans="1:16" ht="12.75" customHeight="1" thickBot="1" x14ac:dyDescent="0.25">
      <c r="A137" s="17" t="str">
        <f t="shared" si="18"/>
        <v> BRNO 28 </v>
      </c>
      <c r="B137" s="16" t="str">
        <f t="shared" si="19"/>
        <v>I</v>
      </c>
      <c r="C137" s="17">
        <f t="shared" si="20"/>
        <v>46679.436999999998</v>
      </c>
      <c r="D137" s="36" t="str">
        <f t="shared" si="21"/>
        <v>vis</v>
      </c>
      <c r="E137" s="54">
        <f>VLOOKUP(C137,Active!C$21:E$973,3,FALSE)</f>
        <v>4053.9952825428127</v>
      </c>
      <c r="F137" s="16" t="s">
        <v>82</v>
      </c>
      <c r="G137" s="36" t="str">
        <f t="shared" si="22"/>
        <v>46679.437</v>
      </c>
      <c r="H137" s="17">
        <f t="shared" si="23"/>
        <v>4054</v>
      </c>
      <c r="I137" s="55" t="s">
        <v>376</v>
      </c>
      <c r="J137" s="56" t="s">
        <v>377</v>
      </c>
      <c r="K137" s="55">
        <v>4054</v>
      </c>
      <c r="L137" s="55" t="s">
        <v>319</v>
      </c>
      <c r="M137" s="56" t="s">
        <v>315</v>
      </c>
      <c r="N137" s="56"/>
      <c r="O137" s="57" t="s">
        <v>378</v>
      </c>
      <c r="P137" s="57" t="s">
        <v>379</v>
      </c>
    </row>
    <row r="138" spans="1:16" ht="12.75" customHeight="1" thickBot="1" x14ac:dyDescent="0.25">
      <c r="A138" s="17" t="str">
        <f t="shared" si="18"/>
        <v> BRNO 28 </v>
      </c>
      <c r="B138" s="16" t="str">
        <f t="shared" si="19"/>
        <v>I</v>
      </c>
      <c r="C138" s="17">
        <f t="shared" si="20"/>
        <v>46679.445</v>
      </c>
      <c r="D138" s="36" t="str">
        <f t="shared" si="21"/>
        <v>vis</v>
      </c>
      <c r="E138" s="54">
        <f>VLOOKUP(C138,Active!C$21:E$973,3,FALSE)</f>
        <v>4053.9978151337764</v>
      </c>
      <c r="F138" s="16" t="s">
        <v>82</v>
      </c>
      <c r="G138" s="36" t="str">
        <f t="shared" si="22"/>
        <v>46679.445</v>
      </c>
      <c r="H138" s="17">
        <f t="shared" si="23"/>
        <v>4054</v>
      </c>
      <c r="I138" s="55" t="s">
        <v>380</v>
      </c>
      <c r="J138" s="56" t="s">
        <v>381</v>
      </c>
      <c r="K138" s="55">
        <v>4054</v>
      </c>
      <c r="L138" s="55" t="s">
        <v>343</v>
      </c>
      <c r="M138" s="56" t="s">
        <v>315</v>
      </c>
      <c r="N138" s="56"/>
      <c r="O138" s="57" t="s">
        <v>363</v>
      </c>
      <c r="P138" s="57" t="s">
        <v>379</v>
      </c>
    </row>
    <row r="139" spans="1:16" ht="12.75" customHeight="1" thickBot="1" x14ac:dyDescent="0.25">
      <c r="A139" s="17" t="str">
        <f t="shared" ref="A139:A170" si="24">P139</f>
        <v> BRNO 28 </v>
      </c>
      <c r="B139" s="16" t="str">
        <f t="shared" ref="B139:B170" si="25">IF(H139=INT(H139),"I","II")</f>
        <v>I</v>
      </c>
      <c r="C139" s="17">
        <f t="shared" ref="C139:C170" si="26">1*G139</f>
        <v>46679.447</v>
      </c>
      <c r="D139" s="36" t="str">
        <f t="shared" ref="D139:D170" si="27">VLOOKUP(F139,I$1:J$5,2,FALSE)</f>
        <v>vis</v>
      </c>
      <c r="E139" s="54">
        <f>VLOOKUP(C139,Active!C$21:E$973,3,FALSE)</f>
        <v>4053.9984482815175</v>
      </c>
      <c r="F139" s="16" t="s">
        <v>82</v>
      </c>
      <c r="G139" s="36" t="str">
        <f t="shared" ref="G139:G170" si="28">MID(I139,3,LEN(I139)-3)</f>
        <v>46679.447</v>
      </c>
      <c r="H139" s="17">
        <f t="shared" ref="H139:H170" si="29">1*K139</f>
        <v>4054</v>
      </c>
      <c r="I139" s="55" t="s">
        <v>382</v>
      </c>
      <c r="J139" s="56" t="s">
        <v>383</v>
      </c>
      <c r="K139" s="55">
        <v>4054</v>
      </c>
      <c r="L139" s="55" t="s">
        <v>352</v>
      </c>
      <c r="M139" s="56" t="s">
        <v>315</v>
      </c>
      <c r="N139" s="56"/>
      <c r="O139" s="57" t="s">
        <v>384</v>
      </c>
      <c r="P139" s="57" t="s">
        <v>379</v>
      </c>
    </row>
    <row r="140" spans="1:16" ht="12.75" customHeight="1" thickBot="1" x14ac:dyDescent="0.25">
      <c r="A140" s="17" t="str">
        <f t="shared" si="24"/>
        <v> BRNO 28 </v>
      </c>
      <c r="B140" s="16" t="str">
        <f t="shared" si="25"/>
        <v>I</v>
      </c>
      <c r="C140" s="17">
        <f t="shared" si="26"/>
        <v>46679.447</v>
      </c>
      <c r="D140" s="36" t="str">
        <f t="shared" si="27"/>
        <v>vis</v>
      </c>
      <c r="E140" s="54">
        <f>VLOOKUP(C140,Active!C$21:E$973,3,FALSE)</f>
        <v>4053.9984482815175</v>
      </c>
      <c r="F140" s="16" t="s">
        <v>82</v>
      </c>
      <c r="G140" s="36" t="str">
        <f t="shared" si="28"/>
        <v>46679.447</v>
      </c>
      <c r="H140" s="17">
        <f t="shared" si="29"/>
        <v>4054</v>
      </c>
      <c r="I140" s="55" t="s">
        <v>382</v>
      </c>
      <c r="J140" s="56" t="s">
        <v>383</v>
      </c>
      <c r="K140" s="55">
        <v>4054</v>
      </c>
      <c r="L140" s="55" t="s">
        <v>352</v>
      </c>
      <c r="M140" s="56" t="s">
        <v>315</v>
      </c>
      <c r="N140" s="56"/>
      <c r="O140" s="57" t="s">
        <v>385</v>
      </c>
      <c r="P140" s="57" t="s">
        <v>379</v>
      </c>
    </row>
    <row r="141" spans="1:16" ht="12.75" customHeight="1" thickBot="1" x14ac:dyDescent="0.25">
      <c r="A141" s="17" t="str">
        <f t="shared" si="24"/>
        <v> BRNO 28 </v>
      </c>
      <c r="B141" s="16" t="str">
        <f t="shared" si="25"/>
        <v>I</v>
      </c>
      <c r="C141" s="17">
        <f t="shared" si="26"/>
        <v>46679.447</v>
      </c>
      <c r="D141" s="36" t="str">
        <f t="shared" si="27"/>
        <v>vis</v>
      </c>
      <c r="E141" s="54">
        <f>VLOOKUP(C141,Active!C$21:E$973,3,FALSE)</f>
        <v>4053.9984482815175</v>
      </c>
      <c r="F141" s="16" t="s">
        <v>82</v>
      </c>
      <c r="G141" s="36" t="str">
        <f t="shared" si="28"/>
        <v>46679.447</v>
      </c>
      <c r="H141" s="17">
        <f t="shared" si="29"/>
        <v>4054</v>
      </c>
      <c r="I141" s="55" t="s">
        <v>382</v>
      </c>
      <c r="J141" s="56" t="s">
        <v>383</v>
      </c>
      <c r="K141" s="55">
        <v>4054</v>
      </c>
      <c r="L141" s="55" t="s">
        <v>352</v>
      </c>
      <c r="M141" s="56" t="s">
        <v>315</v>
      </c>
      <c r="N141" s="56"/>
      <c r="O141" s="57" t="s">
        <v>340</v>
      </c>
      <c r="P141" s="57" t="s">
        <v>379</v>
      </c>
    </row>
    <row r="142" spans="1:16" ht="12.75" customHeight="1" thickBot="1" x14ac:dyDescent="0.25">
      <c r="A142" s="17" t="str">
        <f t="shared" si="24"/>
        <v> BRNO 30.55 </v>
      </c>
      <c r="B142" s="16" t="str">
        <f t="shared" si="25"/>
        <v>I</v>
      </c>
      <c r="C142" s="17">
        <f t="shared" si="26"/>
        <v>46679.451999999997</v>
      </c>
      <c r="D142" s="36" t="str">
        <f t="shared" si="27"/>
        <v>vis</v>
      </c>
      <c r="E142" s="54">
        <f>VLOOKUP(C142,Active!C$21:E$973,3,FALSE)</f>
        <v>4054.0000311508688</v>
      </c>
      <c r="F142" s="16" t="s">
        <v>82</v>
      </c>
      <c r="G142" s="36" t="str">
        <f t="shared" si="28"/>
        <v>46679.452</v>
      </c>
      <c r="H142" s="17">
        <f t="shared" si="29"/>
        <v>4054</v>
      </c>
      <c r="I142" s="55" t="s">
        <v>386</v>
      </c>
      <c r="J142" s="56" t="s">
        <v>387</v>
      </c>
      <c r="K142" s="55">
        <v>4054</v>
      </c>
      <c r="L142" s="55" t="s">
        <v>388</v>
      </c>
      <c r="M142" s="56" t="s">
        <v>86</v>
      </c>
      <c r="N142" s="56"/>
      <c r="O142" s="57" t="s">
        <v>87</v>
      </c>
      <c r="P142" s="57" t="s">
        <v>101</v>
      </c>
    </row>
    <row r="143" spans="1:16" ht="12.75" customHeight="1" thickBot="1" x14ac:dyDescent="0.25">
      <c r="A143" s="17" t="str">
        <f t="shared" si="24"/>
        <v> BRNO 28 </v>
      </c>
      <c r="B143" s="16" t="str">
        <f t="shared" si="25"/>
        <v>I</v>
      </c>
      <c r="C143" s="17">
        <f t="shared" si="26"/>
        <v>46679.455000000002</v>
      </c>
      <c r="D143" s="36" t="str">
        <f t="shared" si="27"/>
        <v>vis</v>
      </c>
      <c r="E143" s="54">
        <f>VLOOKUP(C143,Active!C$21:E$973,3,FALSE)</f>
        <v>4054.0009808724813</v>
      </c>
      <c r="F143" s="16" t="s">
        <v>82</v>
      </c>
      <c r="G143" s="36" t="str">
        <f t="shared" si="28"/>
        <v>46679.455</v>
      </c>
      <c r="H143" s="17">
        <f t="shared" si="29"/>
        <v>4054</v>
      </c>
      <c r="I143" s="55" t="s">
        <v>389</v>
      </c>
      <c r="J143" s="56" t="s">
        <v>390</v>
      </c>
      <c r="K143" s="55">
        <v>4054</v>
      </c>
      <c r="L143" s="55" t="s">
        <v>391</v>
      </c>
      <c r="M143" s="56" t="s">
        <v>315</v>
      </c>
      <c r="N143" s="56"/>
      <c r="O143" s="57" t="s">
        <v>392</v>
      </c>
      <c r="P143" s="57" t="s">
        <v>379</v>
      </c>
    </row>
    <row r="144" spans="1:16" ht="12.75" customHeight="1" thickBot="1" x14ac:dyDescent="0.25">
      <c r="A144" s="17" t="str">
        <f t="shared" si="24"/>
        <v> BRNO 30.55 </v>
      </c>
      <c r="B144" s="16" t="str">
        <f t="shared" si="25"/>
        <v>I</v>
      </c>
      <c r="C144" s="17">
        <f t="shared" si="26"/>
        <v>47039.536</v>
      </c>
      <c r="D144" s="36" t="str">
        <f t="shared" si="27"/>
        <v>vis</v>
      </c>
      <c r="E144" s="54">
        <f>VLOOKUP(C144,Active!C$21:E$973,3,FALSE)</f>
        <v>4167.9932167083643</v>
      </c>
      <c r="F144" s="16" t="s">
        <v>82</v>
      </c>
      <c r="G144" s="36" t="str">
        <f t="shared" si="28"/>
        <v>47039.536</v>
      </c>
      <c r="H144" s="17">
        <f t="shared" si="29"/>
        <v>4168</v>
      </c>
      <c r="I144" s="55" t="s">
        <v>393</v>
      </c>
      <c r="J144" s="56" t="s">
        <v>394</v>
      </c>
      <c r="K144" s="55">
        <v>4168</v>
      </c>
      <c r="L144" s="55" t="s">
        <v>314</v>
      </c>
      <c r="M144" s="56" t="s">
        <v>86</v>
      </c>
      <c r="N144" s="56"/>
      <c r="O144" s="57" t="s">
        <v>87</v>
      </c>
      <c r="P144" s="57" t="s">
        <v>101</v>
      </c>
    </row>
    <row r="145" spans="1:16" ht="12.75" customHeight="1" thickBot="1" x14ac:dyDescent="0.25">
      <c r="A145" s="17" t="str">
        <f t="shared" si="24"/>
        <v> BRNO 30.56 </v>
      </c>
      <c r="B145" s="16" t="str">
        <f t="shared" si="25"/>
        <v>II</v>
      </c>
      <c r="C145" s="17">
        <f t="shared" si="26"/>
        <v>47060.381000000001</v>
      </c>
      <c r="D145" s="36" t="str">
        <f t="shared" si="27"/>
        <v>vis</v>
      </c>
      <c r="E145" s="54">
        <f>VLOOKUP(C145,Active!C$21:E$973,3,FALSE)</f>
        <v>4174.5921990373381</v>
      </c>
      <c r="F145" s="16" t="s">
        <v>82</v>
      </c>
      <c r="G145" s="36" t="str">
        <f t="shared" si="28"/>
        <v>47060.381</v>
      </c>
      <c r="H145" s="17">
        <f t="shared" si="29"/>
        <v>4174.5</v>
      </c>
      <c r="I145" s="55" t="s">
        <v>395</v>
      </c>
      <c r="J145" s="56" t="s">
        <v>396</v>
      </c>
      <c r="K145" s="55">
        <v>4174.5</v>
      </c>
      <c r="L145" s="55" t="s">
        <v>397</v>
      </c>
      <c r="M145" s="56" t="s">
        <v>86</v>
      </c>
      <c r="N145" s="56"/>
      <c r="O145" s="57" t="s">
        <v>87</v>
      </c>
      <c r="P145" s="57" t="s">
        <v>88</v>
      </c>
    </row>
    <row r="146" spans="1:16" ht="12.75" customHeight="1" thickBot="1" x14ac:dyDescent="0.25">
      <c r="A146" s="17" t="str">
        <f t="shared" si="24"/>
        <v> BRNO 30 </v>
      </c>
      <c r="B146" s="16" t="str">
        <f t="shared" si="25"/>
        <v>I</v>
      </c>
      <c r="C146" s="17">
        <f t="shared" si="26"/>
        <v>47734.489000000001</v>
      </c>
      <c r="D146" s="36" t="str">
        <f t="shared" si="27"/>
        <v>vis</v>
      </c>
      <c r="E146" s="54">
        <f>VLOOKUP(C146,Active!C$21:E$973,3,FALSE)</f>
        <v>4387.9971776806315</v>
      </c>
      <c r="F146" s="16" t="s">
        <v>82</v>
      </c>
      <c r="G146" s="36" t="str">
        <f t="shared" si="28"/>
        <v>47734.489</v>
      </c>
      <c r="H146" s="17">
        <f t="shared" si="29"/>
        <v>4388</v>
      </c>
      <c r="I146" s="55" t="s">
        <v>398</v>
      </c>
      <c r="J146" s="56" t="s">
        <v>399</v>
      </c>
      <c r="K146" s="55">
        <v>4388</v>
      </c>
      <c r="L146" s="55" t="s">
        <v>388</v>
      </c>
      <c r="M146" s="56" t="s">
        <v>315</v>
      </c>
      <c r="N146" s="56"/>
      <c r="O146" s="57" t="s">
        <v>400</v>
      </c>
      <c r="P146" s="57" t="s">
        <v>401</v>
      </c>
    </row>
    <row r="147" spans="1:16" ht="12.75" customHeight="1" thickBot="1" x14ac:dyDescent="0.25">
      <c r="A147" s="17" t="str">
        <f t="shared" si="24"/>
        <v> BRNO 30 </v>
      </c>
      <c r="B147" s="16" t="str">
        <f t="shared" si="25"/>
        <v>I</v>
      </c>
      <c r="C147" s="17">
        <f t="shared" si="26"/>
        <v>47734.49</v>
      </c>
      <c r="D147" s="36" t="str">
        <f t="shared" si="27"/>
        <v>vis</v>
      </c>
      <c r="E147" s="54">
        <f>VLOOKUP(C147,Active!C$21:E$973,3,FALSE)</f>
        <v>4387.9974942545005</v>
      </c>
      <c r="F147" s="16" t="s">
        <v>82</v>
      </c>
      <c r="G147" s="36" t="str">
        <f t="shared" si="28"/>
        <v>47734.490</v>
      </c>
      <c r="H147" s="17">
        <f t="shared" si="29"/>
        <v>4388</v>
      </c>
      <c r="I147" s="55" t="s">
        <v>402</v>
      </c>
      <c r="J147" s="56" t="s">
        <v>403</v>
      </c>
      <c r="K147" s="55">
        <v>4388</v>
      </c>
      <c r="L147" s="55" t="s">
        <v>404</v>
      </c>
      <c r="M147" s="56" t="s">
        <v>315</v>
      </c>
      <c r="N147" s="56"/>
      <c r="O147" s="57" t="s">
        <v>405</v>
      </c>
      <c r="P147" s="57" t="s">
        <v>401</v>
      </c>
    </row>
    <row r="148" spans="1:16" ht="12.75" customHeight="1" thickBot="1" x14ac:dyDescent="0.25">
      <c r="A148" s="17" t="str">
        <f t="shared" si="24"/>
        <v> BRNO 30 </v>
      </c>
      <c r="B148" s="16" t="str">
        <f t="shared" si="25"/>
        <v>I</v>
      </c>
      <c r="C148" s="17">
        <f t="shared" si="26"/>
        <v>47734.49</v>
      </c>
      <c r="D148" s="36" t="str">
        <f t="shared" si="27"/>
        <v>vis</v>
      </c>
      <c r="E148" s="54">
        <f>VLOOKUP(C148,Active!C$21:E$973,3,FALSE)</f>
        <v>4387.9974942545005</v>
      </c>
      <c r="F148" s="16" t="s">
        <v>82</v>
      </c>
      <c r="G148" s="36" t="str">
        <f t="shared" si="28"/>
        <v>47734.490</v>
      </c>
      <c r="H148" s="17">
        <f t="shared" si="29"/>
        <v>4388</v>
      </c>
      <c r="I148" s="55" t="s">
        <v>402</v>
      </c>
      <c r="J148" s="56" t="s">
        <v>403</v>
      </c>
      <c r="K148" s="55">
        <v>4388</v>
      </c>
      <c r="L148" s="55" t="s">
        <v>404</v>
      </c>
      <c r="M148" s="56" t="s">
        <v>315</v>
      </c>
      <c r="N148" s="56"/>
      <c r="O148" s="57" t="s">
        <v>406</v>
      </c>
      <c r="P148" s="57" t="s">
        <v>401</v>
      </c>
    </row>
    <row r="149" spans="1:16" ht="12.75" customHeight="1" thickBot="1" x14ac:dyDescent="0.25">
      <c r="A149" s="17" t="str">
        <f t="shared" si="24"/>
        <v> BRNO 30 </v>
      </c>
      <c r="B149" s="16" t="str">
        <f t="shared" si="25"/>
        <v>I</v>
      </c>
      <c r="C149" s="17">
        <f t="shared" si="26"/>
        <v>47734.49</v>
      </c>
      <c r="D149" s="36" t="str">
        <f t="shared" si="27"/>
        <v>vis</v>
      </c>
      <c r="E149" s="54">
        <f>VLOOKUP(C149,Active!C$21:E$973,3,FALSE)</f>
        <v>4387.9974942545005</v>
      </c>
      <c r="F149" s="16" t="s">
        <v>82</v>
      </c>
      <c r="G149" s="36" t="str">
        <f t="shared" si="28"/>
        <v>47734.490</v>
      </c>
      <c r="H149" s="17">
        <f t="shared" si="29"/>
        <v>4388</v>
      </c>
      <c r="I149" s="55" t="s">
        <v>402</v>
      </c>
      <c r="J149" s="56" t="s">
        <v>403</v>
      </c>
      <c r="K149" s="55">
        <v>4388</v>
      </c>
      <c r="L149" s="55" t="s">
        <v>404</v>
      </c>
      <c r="M149" s="56" t="s">
        <v>315</v>
      </c>
      <c r="N149" s="56"/>
      <c r="O149" s="57" t="s">
        <v>407</v>
      </c>
      <c r="P149" s="57" t="s">
        <v>401</v>
      </c>
    </row>
    <row r="150" spans="1:16" ht="12.75" customHeight="1" thickBot="1" x14ac:dyDescent="0.25">
      <c r="A150" s="17" t="str">
        <f t="shared" si="24"/>
        <v> BRNO 30 </v>
      </c>
      <c r="B150" s="16" t="str">
        <f t="shared" si="25"/>
        <v>I</v>
      </c>
      <c r="C150" s="17">
        <f t="shared" si="26"/>
        <v>47734.49</v>
      </c>
      <c r="D150" s="36" t="str">
        <f t="shared" si="27"/>
        <v>vis</v>
      </c>
      <c r="E150" s="54">
        <f>VLOOKUP(C150,Active!C$21:E$973,3,FALSE)</f>
        <v>4387.9974942545005</v>
      </c>
      <c r="F150" s="16" t="s">
        <v>82</v>
      </c>
      <c r="G150" s="36" t="str">
        <f t="shared" si="28"/>
        <v>47734.490</v>
      </c>
      <c r="H150" s="17">
        <f t="shared" si="29"/>
        <v>4388</v>
      </c>
      <c r="I150" s="55" t="s">
        <v>402</v>
      </c>
      <c r="J150" s="56" t="s">
        <v>403</v>
      </c>
      <c r="K150" s="55">
        <v>4388</v>
      </c>
      <c r="L150" s="55" t="s">
        <v>404</v>
      </c>
      <c r="M150" s="56" t="s">
        <v>315</v>
      </c>
      <c r="N150" s="56"/>
      <c r="O150" s="57" t="s">
        <v>408</v>
      </c>
      <c r="P150" s="57" t="s">
        <v>401</v>
      </c>
    </row>
    <row r="151" spans="1:16" ht="12.75" customHeight="1" thickBot="1" x14ac:dyDescent="0.25">
      <c r="A151" s="17" t="str">
        <f t="shared" si="24"/>
        <v> BRNO 30 </v>
      </c>
      <c r="B151" s="16" t="str">
        <f t="shared" si="25"/>
        <v>I</v>
      </c>
      <c r="C151" s="17">
        <f t="shared" si="26"/>
        <v>47734.493000000002</v>
      </c>
      <c r="D151" s="36" t="str">
        <f t="shared" si="27"/>
        <v>vis</v>
      </c>
      <c r="E151" s="54">
        <f>VLOOKUP(C151,Active!C$21:E$973,3,FALSE)</f>
        <v>4387.9984439761138</v>
      </c>
      <c r="F151" s="16" t="s">
        <v>82</v>
      </c>
      <c r="G151" s="36" t="str">
        <f t="shared" si="28"/>
        <v>47734.493</v>
      </c>
      <c r="H151" s="17">
        <f t="shared" si="29"/>
        <v>4388</v>
      </c>
      <c r="I151" s="55" t="s">
        <v>409</v>
      </c>
      <c r="J151" s="56" t="s">
        <v>410</v>
      </c>
      <c r="K151" s="55">
        <v>4388</v>
      </c>
      <c r="L151" s="55" t="s">
        <v>411</v>
      </c>
      <c r="M151" s="56" t="s">
        <v>315</v>
      </c>
      <c r="N151" s="56"/>
      <c r="O151" s="57" t="s">
        <v>412</v>
      </c>
      <c r="P151" s="57" t="s">
        <v>401</v>
      </c>
    </row>
    <row r="152" spans="1:16" ht="12.75" customHeight="1" thickBot="1" x14ac:dyDescent="0.25">
      <c r="A152" s="17" t="str">
        <f t="shared" si="24"/>
        <v> BRNO 30 </v>
      </c>
      <c r="B152" s="16" t="str">
        <f t="shared" si="25"/>
        <v>I</v>
      </c>
      <c r="C152" s="17">
        <f t="shared" si="26"/>
        <v>47734.493999999999</v>
      </c>
      <c r="D152" s="36" t="str">
        <f t="shared" si="27"/>
        <v>vis</v>
      </c>
      <c r="E152" s="54">
        <f>VLOOKUP(C152,Active!C$21:E$973,3,FALSE)</f>
        <v>4387.9987605499828</v>
      </c>
      <c r="F152" s="16" t="s">
        <v>82</v>
      </c>
      <c r="G152" s="36" t="str">
        <f t="shared" si="28"/>
        <v>47734.494</v>
      </c>
      <c r="H152" s="17">
        <f t="shared" si="29"/>
        <v>4388</v>
      </c>
      <c r="I152" s="55" t="s">
        <v>413</v>
      </c>
      <c r="J152" s="56" t="s">
        <v>414</v>
      </c>
      <c r="K152" s="55">
        <v>4388</v>
      </c>
      <c r="L152" s="55" t="s">
        <v>415</v>
      </c>
      <c r="M152" s="56" t="s">
        <v>315</v>
      </c>
      <c r="N152" s="56"/>
      <c r="O152" s="57" t="s">
        <v>416</v>
      </c>
      <c r="P152" s="57" t="s">
        <v>401</v>
      </c>
    </row>
    <row r="153" spans="1:16" ht="12.75" customHeight="1" thickBot="1" x14ac:dyDescent="0.25">
      <c r="A153" s="17" t="str">
        <f t="shared" si="24"/>
        <v> BRNO 31 </v>
      </c>
      <c r="B153" s="16" t="str">
        <f t="shared" si="25"/>
        <v>I</v>
      </c>
      <c r="C153" s="17">
        <f t="shared" si="26"/>
        <v>48189.368000000002</v>
      </c>
      <c r="D153" s="36" t="str">
        <f t="shared" si="27"/>
        <v>vis</v>
      </c>
      <c r="E153" s="54">
        <f>VLOOKUP(C153,Active!C$21:E$973,3,FALSE)</f>
        <v>4531.9999832849007</v>
      </c>
      <c r="F153" s="16" t="s">
        <v>82</v>
      </c>
      <c r="G153" s="36" t="str">
        <f t="shared" si="28"/>
        <v>48189.368</v>
      </c>
      <c r="H153" s="17">
        <f t="shared" si="29"/>
        <v>4532</v>
      </c>
      <c r="I153" s="55" t="s">
        <v>417</v>
      </c>
      <c r="J153" s="56" t="s">
        <v>418</v>
      </c>
      <c r="K153" s="55">
        <v>4532</v>
      </c>
      <c r="L153" s="55" t="s">
        <v>419</v>
      </c>
      <c r="M153" s="56" t="s">
        <v>315</v>
      </c>
      <c r="N153" s="56"/>
      <c r="O153" s="57" t="s">
        <v>420</v>
      </c>
      <c r="P153" s="57" t="s">
        <v>421</v>
      </c>
    </row>
    <row r="154" spans="1:16" ht="12.75" customHeight="1" thickBot="1" x14ac:dyDescent="0.25">
      <c r="A154" s="17" t="str">
        <f t="shared" si="24"/>
        <v> BRNO 31 </v>
      </c>
      <c r="B154" s="16" t="str">
        <f t="shared" si="25"/>
        <v>I</v>
      </c>
      <c r="C154" s="17">
        <f t="shared" si="26"/>
        <v>48410.466</v>
      </c>
      <c r="D154" s="36" t="str">
        <f t="shared" si="27"/>
        <v>vis</v>
      </c>
      <c r="E154" s="54">
        <f>VLOOKUP(C154,Active!C$21:E$973,3,FALSE)</f>
        <v>4601.9938328877461</v>
      </c>
      <c r="F154" s="16" t="s">
        <v>82</v>
      </c>
      <c r="G154" s="36" t="str">
        <f t="shared" si="28"/>
        <v>48410.466</v>
      </c>
      <c r="H154" s="17">
        <f t="shared" si="29"/>
        <v>4602</v>
      </c>
      <c r="I154" s="55" t="s">
        <v>422</v>
      </c>
      <c r="J154" s="56" t="s">
        <v>423</v>
      </c>
      <c r="K154" s="55">
        <v>4602</v>
      </c>
      <c r="L154" s="55" t="s">
        <v>424</v>
      </c>
      <c r="M154" s="56" t="s">
        <v>315</v>
      </c>
      <c r="N154" s="56"/>
      <c r="O154" s="57" t="s">
        <v>405</v>
      </c>
      <c r="P154" s="57" t="s">
        <v>421</v>
      </c>
    </row>
    <row r="155" spans="1:16" ht="12.75" customHeight="1" thickBot="1" x14ac:dyDescent="0.25">
      <c r="A155" s="17" t="str">
        <f t="shared" si="24"/>
        <v> BRNO 31 </v>
      </c>
      <c r="B155" s="16" t="str">
        <f t="shared" si="25"/>
        <v>I</v>
      </c>
      <c r="C155" s="17">
        <f t="shared" si="26"/>
        <v>48410.478000000003</v>
      </c>
      <c r="D155" s="36" t="str">
        <f t="shared" si="27"/>
        <v>vis</v>
      </c>
      <c r="E155" s="54">
        <f>VLOOKUP(C155,Active!C$21:E$973,3,FALSE)</f>
        <v>4601.9976317741912</v>
      </c>
      <c r="F155" s="16" t="s">
        <v>82</v>
      </c>
      <c r="G155" s="36" t="str">
        <f t="shared" si="28"/>
        <v>48410.478</v>
      </c>
      <c r="H155" s="17">
        <f t="shared" si="29"/>
        <v>4602</v>
      </c>
      <c r="I155" s="55" t="s">
        <v>425</v>
      </c>
      <c r="J155" s="56" t="s">
        <v>426</v>
      </c>
      <c r="K155" s="55">
        <v>4602</v>
      </c>
      <c r="L155" s="55" t="s">
        <v>427</v>
      </c>
      <c r="M155" s="56" t="s">
        <v>315</v>
      </c>
      <c r="N155" s="56"/>
      <c r="O155" s="57" t="s">
        <v>363</v>
      </c>
      <c r="P155" s="57" t="s">
        <v>421</v>
      </c>
    </row>
    <row r="156" spans="1:16" ht="12.75" customHeight="1" thickBot="1" x14ac:dyDescent="0.25">
      <c r="A156" s="17" t="str">
        <f t="shared" si="24"/>
        <v> BRNO 31 </v>
      </c>
      <c r="B156" s="16" t="str">
        <f t="shared" si="25"/>
        <v>II</v>
      </c>
      <c r="C156" s="17">
        <f t="shared" si="26"/>
        <v>48453.483</v>
      </c>
      <c r="D156" s="36" t="str">
        <f t="shared" si="27"/>
        <v>vis</v>
      </c>
      <c r="E156" s="54">
        <f>VLOOKUP(C156,Active!C$21:E$973,3,FALSE)</f>
        <v>4615.6118910717441</v>
      </c>
      <c r="F156" s="16" t="s">
        <v>82</v>
      </c>
      <c r="G156" s="36" t="str">
        <f t="shared" si="28"/>
        <v>48453.483</v>
      </c>
      <c r="H156" s="17">
        <f t="shared" si="29"/>
        <v>4615.5</v>
      </c>
      <c r="I156" s="55" t="s">
        <v>428</v>
      </c>
      <c r="J156" s="56" t="s">
        <v>429</v>
      </c>
      <c r="K156" s="55">
        <v>4615.5</v>
      </c>
      <c r="L156" s="55" t="s">
        <v>430</v>
      </c>
      <c r="M156" s="56" t="s">
        <v>315</v>
      </c>
      <c r="N156" s="56"/>
      <c r="O156" s="57" t="s">
        <v>406</v>
      </c>
      <c r="P156" s="57" t="s">
        <v>421</v>
      </c>
    </row>
    <row r="157" spans="1:16" ht="12.75" customHeight="1" thickBot="1" x14ac:dyDescent="0.25">
      <c r="A157" s="17" t="str">
        <f t="shared" si="24"/>
        <v> AAP 334.840 </v>
      </c>
      <c r="B157" s="16" t="str">
        <f t="shared" si="25"/>
        <v>I</v>
      </c>
      <c r="C157" s="17">
        <f t="shared" si="26"/>
        <v>49244.403200000001</v>
      </c>
      <c r="D157" s="36" t="str">
        <f t="shared" si="27"/>
        <v>vis</v>
      </c>
      <c r="E157" s="54">
        <f>VLOOKUP(C157,Active!C$21:E$973,3,FALSE)</f>
        <v>4865.9965599816951</v>
      </c>
      <c r="F157" s="16" t="s">
        <v>82</v>
      </c>
      <c r="G157" s="36" t="str">
        <f t="shared" si="28"/>
        <v>49244.4032</v>
      </c>
      <c r="H157" s="17">
        <f t="shared" si="29"/>
        <v>4866</v>
      </c>
      <c r="I157" s="55" t="s">
        <v>431</v>
      </c>
      <c r="J157" s="56" t="s">
        <v>432</v>
      </c>
      <c r="K157" s="55">
        <v>4866</v>
      </c>
      <c r="L157" s="55" t="s">
        <v>433</v>
      </c>
      <c r="M157" s="56" t="s">
        <v>356</v>
      </c>
      <c r="N157" s="56" t="s">
        <v>357</v>
      </c>
      <c r="O157" s="57" t="s">
        <v>358</v>
      </c>
      <c r="P157" s="57" t="s">
        <v>359</v>
      </c>
    </row>
    <row r="158" spans="1:16" ht="12.75" customHeight="1" thickBot="1" x14ac:dyDescent="0.25">
      <c r="A158" s="17" t="str">
        <f t="shared" si="24"/>
        <v> AAP 334.840 </v>
      </c>
      <c r="B158" s="16" t="str">
        <f t="shared" si="25"/>
        <v>II</v>
      </c>
      <c r="C158" s="17">
        <f t="shared" si="26"/>
        <v>49246.299599999998</v>
      </c>
      <c r="D158" s="36" t="str">
        <f t="shared" si="27"/>
        <v>vis</v>
      </c>
      <c r="E158" s="54">
        <f>VLOOKUP(C158,Active!C$21:E$973,3,FALSE)</f>
        <v>4866.5969106695647</v>
      </c>
      <c r="F158" s="16" t="s">
        <v>82</v>
      </c>
      <c r="G158" s="36" t="str">
        <f t="shared" si="28"/>
        <v>49246.2996</v>
      </c>
      <c r="H158" s="17">
        <f t="shared" si="29"/>
        <v>4866.5</v>
      </c>
      <c r="I158" s="55" t="s">
        <v>434</v>
      </c>
      <c r="J158" s="56" t="s">
        <v>435</v>
      </c>
      <c r="K158" s="55">
        <v>4866.5</v>
      </c>
      <c r="L158" s="55" t="s">
        <v>436</v>
      </c>
      <c r="M158" s="56" t="s">
        <v>356</v>
      </c>
      <c r="N158" s="56" t="s">
        <v>357</v>
      </c>
      <c r="O158" s="57" t="s">
        <v>358</v>
      </c>
      <c r="P158" s="57" t="s">
        <v>359</v>
      </c>
    </row>
    <row r="159" spans="1:16" ht="12.75" customHeight="1" thickBot="1" x14ac:dyDescent="0.25">
      <c r="A159" s="17" t="str">
        <f t="shared" si="24"/>
        <v> AAP 334.840 </v>
      </c>
      <c r="B159" s="16" t="str">
        <f t="shared" si="25"/>
        <v>II</v>
      </c>
      <c r="C159" s="17">
        <f t="shared" si="26"/>
        <v>49622.1855</v>
      </c>
      <c r="D159" s="36" t="str">
        <f t="shared" si="27"/>
        <v>vis</v>
      </c>
      <c r="E159" s="54">
        <f>VLOOKUP(C159,Active!C$21:E$973,3,FALSE)</f>
        <v>4985.5925648701023</v>
      </c>
      <c r="F159" s="16" t="s">
        <v>82</v>
      </c>
      <c r="G159" s="36" t="str">
        <f t="shared" si="28"/>
        <v>49622.1855</v>
      </c>
      <c r="H159" s="17">
        <f t="shared" si="29"/>
        <v>4985.5</v>
      </c>
      <c r="I159" s="55" t="s">
        <v>437</v>
      </c>
      <c r="J159" s="56" t="s">
        <v>438</v>
      </c>
      <c r="K159" s="55">
        <v>4985.5</v>
      </c>
      <c r="L159" s="55" t="s">
        <v>439</v>
      </c>
      <c r="M159" s="56" t="s">
        <v>356</v>
      </c>
      <c r="N159" s="56" t="s">
        <v>357</v>
      </c>
      <c r="O159" s="57" t="s">
        <v>358</v>
      </c>
      <c r="P159" s="57" t="s">
        <v>359</v>
      </c>
    </row>
    <row r="160" spans="1:16" ht="12.75" customHeight="1" thickBot="1" x14ac:dyDescent="0.25">
      <c r="A160" s="17" t="str">
        <f t="shared" si="24"/>
        <v> AAP 334.840 </v>
      </c>
      <c r="B160" s="16" t="str">
        <f t="shared" si="25"/>
        <v>I</v>
      </c>
      <c r="C160" s="17">
        <f t="shared" si="26"/>
        <v>49920.390500000001</v>
      </c>
      <c r="D160" s="36" t="str">
        <f t="shared" si="27"/>
        <v>vis</v>
      </c>
      <c r="E160" s="54">
        <f>VLOOKUP(C160,Active!C$21:E$973,3,FALSE)</f>
        <v>5079.9964758996757</v>
      </c>
      <c r="F160" s="16" t="s">
        <v>82</v>
      </c>
      <c r="G160" s="36" t="str">
        <f t="shared" si="28"/>
        <v>49920.3905</v>
      </c>
      <c r="H160" s="17">
        <f t="shared" si="29"/>
        <v>5080</v>
      </c>
      <c r="I160" s="55" t="s">
        <v>440</v>
      </c>
      <c r="J160" s="56" t="s">
        <v>441</v>
      </c>
      <c r="K160" s="55">
        <v>5080</v>
      </c>
      <c r="L160" s="55" t="s">
        <v>442</v>
      </c>
      <c r="M160" s="56" t="s">
        <v>356</v>
      </c>
      <c r="N160" s="56" t="s">
        <v>443</v>
      </c>
      <c r="O160" s="57" t="s">
        <v>358</v>
      </c>
      <c r="P160" s="57" t="s">
        <v>359</v>
      </c>
    </row>
    <row r="161" spans="1:16" ht="12.75" customHeight="1" thickBot="1" x14ac:dyDescent="0.25">
      <c r="A161" s="17" t="str">
        <f t="shared" si="24"/>
        <v> AAP 334.840 </v>
      </c>
      <c r="B161" s="16" t="str">
        <f t="shared" si="25"/>
        <v>II</v>
      </c>
      <c r="C161" s="17">
        <f t="shared" si="26"/>
        <v>49925.423699999999</v>
      </c>
      <c r="D161" s="36" t="str">
        <f t="shared" si="27"/>
        <v>vis</v>
      </c>
      <c r="E161" s="54">
        <f>VLOOKUP(C161,Active!C$21:E$973,3,FALSE)</f>
        <v>5081.5898555042895</v>
      </c>
      <c r="F161" s="16" t="s">
        <v>82</v>
      </c>
      <c r="G161" s="36" t="str">
        <f t="shared" si="28"/>
        <v>49925.4237</v>
      </c>
      <c r="H161" s="17">
        <f t="shared" si="29"/>
        <v>5081.5</v>
      </c>
      <c r="I161" s="55" t="s">
        <v>444</v>
      </c>
      <c r="J161" s="56" t="s">
        <v>445</v>
      </c>
      <c r="K161" s="55">
        <v>5081.5</v>
      </c>
      <c r="L161" s="55" t="s">
        <v>446</v>
      </c>
      <c r="M161" s="56" t="s">
        <v>356</v>
      </c>
      <c r="N161" s="56" t="s">
        <v>443</v>
      </c>
      <c r="O161" s="57" t="s">
        <v>358</v>
      </c>
      <c r="P161" s="57" t="s">
        <v>359</v>
      </c>
    </row>
    <row r="162" spans="1:16" ht="12.75" customHeight="1" thickBot="1" x14ac:dyDescent="0.25">
      <c r="A162" s="17" t="str">
        <f t="shared" si="24"/>
        <v> BRNO 32 </v>
      </c>
      <c r="B162" s="16" t="str">
        <f t="shared" si="25"/>
        <v>I</v>
      </c>
      <c r="C162" s="17">
        <f t="shared" si="26"/>
        <v>50318.416899999997</v>
      </c>
      <c r="D162" s="36" t="str">
        <f t="shared" si="27"/>
        <v>vis</v>
      </c>
      <c r="E162" s="54">
        <f>VLOOKUP(C162,Active!C$21:E$973,3,FALSE)</f>
        <v>5206.0012338783172</v>
      </c>
      <c r="F162" s="16" t="s">
        <v>82</v>
      </c>
      <c r="G162" s="36" t="str">
        <f t="shared" si="28"/>
        <v>50318.4169</v>
      </c>
      <c r="H162" s="17">
        <f t="shared" si="29"/>
        <v>5206</v>
      </c>
      <c r="I162" s="55" t="s">
        <v>453</v>
      </c>
      <c r="J162" s="56" t="s">
        <v>454</v>
      </c>
      <c r="K162" s="55">
        <v>5206</v>
      </c>
      <c r="L162" s="55" t="s">
        <v>455</v>
      </c>
      <c r="M162" s="56" t="s">
        <v>315</v>
      </c>
      <c r="N162" s="56"/>
      <c r="O162" s="57" t="s">
        <v>456</v>
      </c>
      <c r="P162" s="57" t="s">
        <v>457</v>
      </c>
    </row>
    <row r="163" spans="1:16" ht="12.75" customHeight="1" thickBot="1" x14ac:dyDescent="0.25">
      <c r="A163" s="17" t="str">
        <f t="shared" si="24"/>
        <v> BRNO 32 </v>
      </c>
      <c r="B163" s="16" t="str">
        <f t="shared" si="25"/>
        <v>I</v>
      </c>
      <c r="C163" s="17">
        <f t="shared" si="26"/>
        <v>50318.420400000003</v>
      </c>
      <c r="D163" s="36" t="str">
        <f t="shared" si="27"/>
        <v>vis</v>
      </c>
      <c r="E163" s="54">
        <f>VLOOKUP(C163,Active!C$21:E$973,3,FALSE)</f>
        <v>5206.002341886865</v>
      </c>
      <c r="F163" s="16" t="s">
        <v>82</v>
      </c>
      <c r="G163" s="36" t="str">
        <f t="shared" si="28"/>
        <v>50318.4204</v>
      </c>
      <c r="H163" s="17">
        <f t="shared" si="29"/>
        <v>5206</v>
      </c>
      <c r="I163" s="55" t="s">
        <v>458</v>
      </c>
      <c r="J163" s="56" t="s">
        <v>459</v>
      </c>
      <c r="K163" s="55">
        <v>5206</v>
      </c>
      <c r="L163" s="55" t="s">
        <v>460</v>
      </c>
      <c r="M163" s="56" t="s">
        <v>315</v>
      </c>
      <c r="N163" s="56"/>
      <c r="O163" s="57" t="s">
        <v>461</v>
      </c>
      <c r="P163" s="57" t="s">
        <v>457</v>
      </c>
    </row>
    <row r="164" spans="1:16" ht="12.75" customHeight="1" thickBot="1" x14ac:dyDescent="0.25">
      <c r="A164" s="17" t="str">
        <f t="shared" si="24"/>
        <v> BBS 119 </v>
      </c>
      <c r="B164" s="16" t="str">
        <f t="shared" si="25"/>
        <v>I</v>
      </c>
      <c r="C164" s="17">
        <f t="shared" si="26"/>
        <v>51016.502</v>
      </c>
      <c r="D164" s="36" t="str">
        <f t="shared" si="27"/>
        <v>vis</v>
      </c>
      <c r="E164" s="54">
        <f>VLOOKUP(C164,Active!C$21:E$973,3,FALSE)</f>
        <v>5426.9967358701379</v>
      </c>
      <c r="F164" s="16" t="s">
        <v>82</v>
      </c>
      <c r="G164" s="36" t="str">
        <f t="shared" si="28"/>
        <v>51016.502</v>
      </c>
      <c r="H164" s="17">
        <f t="shared" si="29"/>
        <v>5427</v>
      </c>
      <c r="I164" s="55" t="s">
        <v>486</v>
      </c>
      <c r="J164" s="56" t="s">
        <v>487</v>
      </c>
      <c r="K164" s="55">
        <v>5427</v>
      </c>
      <c r="L164" s="55" t="s">
        <v>488</v>
      </c>
      <c r="M164" s="56" t="s">
        <v>315</v>
      </c>
      <c r="N164" s="56"/>
      <c r="O164" s="57" t="s">
        <v>489</v>
      </c>
      <c r="P164" s="57" t="s">
        <v>490</v>
      </c>
    </row>
    <row r="165" spans="1:16" ht="12.75" customHeight="1" thickBot="1" x14ac:dyDescent="0.25">
      <c r="A165" s="17" t="str">
        <f t="shared" si="24"/>
        <v> BRNO 32 </v>
      </c>
      <c r="B165" s="16" t="str">
        <f t="shared" si="25"/>
        <v>I</v>
      </c>
      <c r="C165" s="17">
        <f t="shared" si="26"/>
        <v>51035.452499999999</v>
      </c>
      <c r="D165" s="36" t="str">
        <f t="shared" si="27"/>
        <v>vis</v>
      </c>
      <c r="E165" s="54">
        <f>VLOOKUP(C165,Active!C$21:E$973,3,FALSE)</f>
        <v>5432.995969001593</v>
      </c>
      <c r="F165" s="16" t="s">
        <v>82</v>
      </c>
      <c r="G165" s="36" t="str">
        <f t="shared" si="28"/>
        <v>51035.4525</v>
      </c>
      <c r="H165" s="17">
        <f t="shared" si="29"/>
        <v>5433</v>
      </c>
      <c r="I165" s="55" t="s">
        <v>491</v>
      </c>
      <c r="J165" s="56" t="s">
        <v>492</v>
      </c>
      <c r="K165" s="55">
        <v>5433</v>
      </c>
      <c r="L165" s="55" t="s">
        <v>493</v>
      </c>
      <c r="M165" s="56" t="s">
        <v>356</v>
      </c>
      <c r="N165" s="56" t="s">
        <v>450</v>
      </c>
      <c r="O165" s="57" t="s">
        <v>494</v>
      </c>
      <c r="P165" s="57" t="s">
        <v>457</v>
      </c>
    </row>
    <row r="166" spans="1:16" ht="12.75" customHeight="1" thickBot="1" x14ac:dyDescent="0.25">
      <c r="A166" s="17" t="str">
        <f t="shared" si="24"/>
        <v> BBS 120 </v>
      </c>
      <c r="B166" s="16" t="str">
        <f t="shared" si="25"/>
        <v>I</v>
      </c>
      <c r="C166" s="17">
        <f t="shared" si="26"/>
        <v>51354.493199999997</v>
      </c>
      <c r="D166" s="36" t="str">
        <f t="shared" si="27"/>
        <v>vis</v>
      </c>
      <c r="E166" s="54">
        <f>VLOOKUP(C166,Active!C$21:E$973,3,FALSE)</f>
        <v>5533.9959182231441</v>
      </c>
      <c r="F166" s="16" t="s">
        <v>82</v>
      </c>
      <c r="G166" s="36" t="str">
        <f t="shared" si="28"/>
        <v>51354.4932</v>
      </c>
      <c r="H166" s="17">
        <f t="shared" si="29"/>
        <v>5534</v>
      </c>
      <c r="I166" s="55" t="s">
        <v>495</v>
      </c>
      <c r="J166" s="56" t="s">
        <v>496</v>
      </c>
      <c r="K166" s="55">
        <v>5534</v>
      </c>
      <c r="L166" s="55" t="s">
        <v>497</v>
      </c>
      <c r="M166" s="56" t="s">
        <v>356</v>
      </c>
      <c r="N166" s="56" t="s">
        <v>450</v>
      </c>
      <c r="O166" s="57" t="s">
        <v>451</v>
      </c>
      <c r="P166" s="57" t="s">
        <v>498</v>
      </c>
    </row>
    <row r="167" spans="1:16" ht="12.75" customHeight="1" thickBot="1" x14ac:dyDescent="0.25">
      <c r="A167" s="17" t="str">
        <f t="shared" si="24"/>
        <v> BRNO 32 </v>
      </c>
      <c r="B167" s="16" t="str">
        <f t="shared" si="25"/>
        <v>I</v>
      </c>
      <c r="C167" s="17">
        <f t="shared" si="26"/>
        <v>51392.4035</v>
      </c>
      <c r="D167" s="36" t="str">
        <f t="shared" si="27"/>
        <v>vis</v>
      </c>
      <c r="E167" s="54">
        <f>VLOOKUP(C167,Active!C$21:E$973,3,FALSE)</f>
        <v>5545.9973286230525</v>
      </c>
      <c r="F167" s="16" t="s">
        <v>82</v>
      </c>
      <c r="G167" s="36" t="str">
        <f t="shared" si="28"/>
        <v>51392.4035</v>
      </c>
      <c r="H167" s="17">
        <f t="shared" si="29"/>
        <v>5546</v>
      </c>
      <c r="I167" s="55" t="s">
        <v>499</v>
      </c>
      <c r="J167" s="56" t="s">
        <v>500</v>
      </c>
      <c r="K167" s="55">
        <v>5546</v>
      </c>
      <c r="L167" s="55" t="s">
        <v>501</v>
      </c>
      <c r="M167" s="56" t="s">
        <v>356</v>
      </c>
      <c r="N167" s="56" t="s">
        <v>450</v>
      </c>
      <c r="O167" s="57" t="s">
        <v>494</v>
      </c>
      <c r="P167" s="57" t="s">
        <v>457</v>
      </c>
    </row>
    <row r="168" spans="1:16" ht="12.75" customHeight="1" thickBot="1" x14ac:dyDescent="0.25">
      <c r="A168" s="17" t="str">
        <f t="shared" si="24"/>
        <v> BRNO 32 </v>
      </c>
      <c r="B168" s="16" t="str">
        <f t="shared" si="25"/>
        <v>I</v>
      </c>
      <c r="C168" s="17">
        <f t="shared" si="26"/>
        <v>51433.484199999999</v>
      </c>
      <c r="D168" s="36" t="str">
        <f t="shared" si="27"/>
        <v>vis</v>
      </c>
      <c r="E168" s="54">
        <f>VLOOKUP(C168,Active!C$21:E$973,3,FALSE)</f>
        <v>5559.0024048217492</v>
      </c>
      <c r="F168" s="16" t="s">
        <v>82</v>
      </c>
      <c r="G168" s="36" t="str">
        <f t="shared" si="28"/>
        <v>51433.4842</v>
      </c>
      <c r="H168" s="17">
        <f t="shared" si="29"/>
        <v>5559</v>
      </c>
      <c r="I168" s="55" t="s">
        <v>502</v>
      </c>
      <c r="J168" s="56" t="s">
        <v>503</v>
      </c>
      <c r="K168" s="55">
        <v>5559</v>
      </c>
      <c r="L168" s="55" t="s">
        <v>504</v>
      </c>
      <c r="M168" s="56" t="s">
        <v>315</v>
      </c>
      <c r="N168" s="56"/>
      <c r="O168" s="57" t="s">
        <v>340</v>
      </c>
      <c r="P168" s="57" t="s">
        <v>457</v>
      </c>
    </row>
    <row r="169" spans="1:16" ht="12.75" customHeight="1" thickBot="1" x14ac:dyDescent="0.25">
      <c r="A169" s="17" t="str">
        <f t="shared" si="24"/>
        <v> BBS 126 </v>
      </c>
      <c r="B169" s="16" t="str">
        <f t="shared" si="25"/>
        <v>II</v>
      </c>
      <c r="C169" s="17">
        <f t="shared" si="26"/>
        <v>52136.527399999999</v>
      </c>
      <c r="D169" s="36" t="str">
        <f t="shared" si="27"/>
        <v>vis</v>
      </c>
      <c r="E169" s="54">
        <f>VLOOKUP(C169,Active!C$21:E$973,3,FALSE)</f>
        <v>5781.5675117205146</v>
      </c>
      <c r="F169" s="16" t="s">
        <v>82</v>
      </c>
      <c r="G169" s="36" t="str">
        <f t="shared" si="28"/>
        <v>52136.5274</v>
      </c>
      <c r="H169" s="17">
        <f t="shared" si="29"/>
        <v>5781.5</v>
      </c>
      <c r="I169" s="55" t="s">
        <v>505</v>
      </c>
      <c r="J169" s="56" t="s">
        <v>506</v>
      </c>
      <c r="K169" s="55">
        <v>5781.5</v>
      </c>
      <c r="L169" s="55" t="s">
        <v>507</v>
      </c>
      <c r="M169" s="56" t="s">
        <v>356</v>
      </c>
      <c r="N169" s="56" t="s">
        <v>450</v>
      </c>
      <c r="O169" s="57" t="s">
        <v>451</v>
      </c>
      <c r="P169" s="57" t="s">
        <v>508</v>
      </c>
    </row>
    <row r="170" spans="1:16" ht="12.75" customHeight="1" thickBot="1" x14ac:dyDescent="0.25">
      <c r="A170" s="17" t="str">
        <f t="shared" si="24"/>
        <v>OEJV 0074 </v>
      </c>
      <c r="B170" s="16" t="str">
        <f t="shared" si="25"/>
        <v>I</v>
      </c>
      <c r="C170" s="17">
        <f t="shared" si="26"/>
        <v>52147.362999999998</v>
      </c>
      <c r="D170" s="36" t="str">
        <f t="shared" si="27"/>
        <v>vis</v>
      </c>
      <c r="E170" s="54">
        <f>VLOOKUP(C170,Active!C$21:E$973,3,FALSE)</f>
        <v>5784.997779550873</v>
      </c>
      <c r="F170" s="16" t="s">
        <v>82</v>
      </c>
      <c r="G170" s="36" t="str">
        <f t="shared" si="28"/>
        <v>52147.363</v>
      </c>
      <c r="H170" s="17">
        <f t="shared" si="29"/>
        <v>5785</v>
      </c>
      <c r="I170" s="55" t="s">
        <v>509</v>
      </c>
      <c r="J170" s="56" t="s">
        <v>510</v>
      </c>
      <c r="K170" s="55">
        <v>5785</v>
      </c>
      <c r="L170" s="55" t="s">
        <v>511</v>
      </c>
      <c r="M170" s="56" t="s">
        <v>315</v>
      </c>
      <c r="N170" s="56"/>
      <c r="O170" s="57" t="s">
        <v>512</v>
      </c>
      <c r="P170" s="58" t="s">
        <v>513</v>
      </c>
    </row>
    <row r="171" spans="1:16" ht="12.75" customHeight="1" thickBot="1" x14ac:dyDescent="0.25">
      <c r="A171" s="17" t="str">
        <f t="shared" ref="A171:A180" si="30">P171</f>
        <v>BAVM 152 </v>
      </c>
      <c r="B171" s="16" t="str">
        <f t="shared" ref="B171:B180" si="31">IF(H171=INT(H171),"I","II")</f>
        <v>I</v>
      </c>
      <c r="C171" s="17">
        <f t="shared" ref="C171:C180" si="32">1*G171</f>
        <v>52267.393700000001</v>
      </c>
      <c r="D171" s="36" t="str">
        <f t="shared" ref="D171:D180" si="33">VLOOKUP(F171,I$1:J$5,2,FALSE)</f>
        <v>vis</v>
      </c>
      <c r="E171" s="54">
        <f>VLOOKUP(C171,Active!C$21:E$973,3,FALSE)</f>
        <v>5822.9963628194882</v>
      </c>
      <c r="F171" s="16" t="s">
        <v>82</v>
      </c>
      <c r="G171" s="36" t="str">
        <f t="shared" ref="G171:G180" si="34">MID(I171,3,LEN(I171)-3)</f>
        <v>52267.3937</v>
      </c>
      <c r="H171" s="17">
        <f t="shared" ref="H171:H180" si="35">1*K171</f>
        <v>5823</v>
      </c>
      <c r="I171" s="55" t="s">
        <v>520</v>
      </c>
      <c r="J171" s="56" t="s">
        <v>521</v>
      </c>
      <c r="K171" s="55">
        <v>5823</v>
      </c>
      <c r="L171" s="55" t="s">
        <v>522</v>
      </c>
      <c r="M171" s="56" t="s">
        <v>356</v>
      </c>
      <c r="N171" s="56" t="s">
        <v>523</v>
      </c>
      <c r="O171" s="57" t="s">
        <v>518</v>
      </c>
      <c r="P171" s="58" t="s">
        <v>519</v>
      </c>
    </row>
    <row r="172" spans="1:16" ht="12.75" customHeight="1" thickBot="1" x14ac:dyDescent="0.25">
      <c r="A172" s="17" t="str">
        <f t="shared" si="30"/>
        <v>BAVM 193 </v>
      </c>
      <c r="B172" s="16" t="str">
        <f t="shared" si="31"/>
        <v>II</v>
      </c>
      <c r="C172" s="17">
        <f t="shared" si="32"/>
        <v>53150.476499999997</v>
      </c>
      <c r="D172" s="36" t="str">
        <f t="shared" si="33"/>
        <v>vis</v>
      </c>
      <c r="E172" s="54">
        <f>VLOOKUP(C172,Active!C$21:E$973,3,FALSE)</f>
        <v>6102.5573027197106</v>
      </c>
      <c r="F172" s="16" t="s">
        <v>82</v>
      </c>
      <c r="G172" s="36" t="str">
        <f t="shared" si="34"/>
        <v>53150.4765</v>
      </c>
      <c r="H172" s="17">
        <f t="shared" si="35"/>
        <v>6102.5</v>
      </c>
      <c r="I172" s="55" t="s">
        <v>537</v>
      </c>
      <c r="J172" s="56" t="s">
        <v>538</v>
      </c>
      <c r="K172" s="55" t="s">
        <v>539</v>
      </c>
      <c r="L172" s="55" t="s">
        <v>540</v>
      </c>
      <c r="M172" s="56" t="s">
        <v>541</v>
      </c>
      <c r="N172" s="56" t="s">
        <v>517</v>
      </c>
      <c r="O172" s="57" t="s">
        <v>518</v>
      </c>
      <c r="P172" s="58" t="s">
        <v>542</v>
      </c>
    </row>
    <row r="173" spans="1:16" ht="12.75" customHeight="1" thickBot="1" x14ac:dyDescent="0.25">
      <c r="A173" s="17" t="str">
        <f t="shared" si="30"/>
        <v>BAVM 193 </v>
      </c>
      <c r="B173" s="16" t="str">
        <f t="shared" si="31"/>
        <v>II</v>
      </c>
      <c r="C173" s="17">
        <f t="shared" si="32"/>
        <v>54363.4283</v>
      </c>
      <c r="D173" s="36" t="str">
        <f t="shared" si="33"/>
        <v>vis</v>
      </c>
      <c r="E173" s="54">
        <f>VLOOKUP(C173,Active!C$21:E$973,3,FALSE)</f>
        <v>6486.5461486825907</v>
      </c>
      <c r="F173" s="16" t="s">
        <v>82</v>
      </c>
      <c r="G173" s="36" t="str">
        <f t="shared" si="34"/>
        <v>54363.4283</v>
      </c>
      <c r="H173" s="17">
        <f t="shared" si="35"/>
        <v>6486.5</v>
      </c>
      <c r="I173" s="55" t="s">
        <v>570</v>
      </c>
      <c r="J173" s="56" t="s">
        <v>571</v>
      </c>
      <c r="K173" s="55" t="s">
        <v>572</v>
      </c>
      <c r="L173" s="55" t="s">
        <v>573</v>
      </c>
      <c r="M173" s="56" t="s">
        <v>541</v>
      </c>
      <c r="N173" s="56" t="s">
        <v>523</v>
      </c>
      <c r="O173" s="57" t="s">
        <v>518</v>
      </c>
      <c r="P173" s="58" t="s">
        <v>542</v>
      </c>
    </row>
    <row r="174" spans="1:16" ht="12.75" customHeight="1" thickBot="1" x14ac:dyDescent="0.25">
      <c r="A174" s="17" t="str">
        <f t="shared" si="30"/>
        <v>BAVM 203 </v>
      </c>
      <c r="B174" s="16" t="str">
        <f t="shared" si="31"/>
        <v>I</v>
      </c>
      <c r="C174" s="17">
        <f t="shared" si="32"/>
        <v>54737.5916</v>
      </c>
      <c r="D174" s="36" t="str">
        <f t="shared" si="33"/>
        <v>vis</v>
      </c>
      <c r="E174" s="54">
        <f>VLOOKUP(C174,Active!C$21:E$973,3,FALSE)</f>
        <v>6604.9964727339357</v>
      </c>
      <c r="F174" s="16" t="s">
        <v>82</v>
      </c>
      <c r="G174" s="36" t="str">
        <f t="shared" si="34"/>
        <v>54737.5916</v>
      </c>
      <c r="H174" s="17">
        <f t="shared" si="35"/>
        <v>6605</v>
      </c>
      <c r="I174" s="55" t="s">
        <v>574</v>
      </c>
      <c r="J174" s="56" t="s">
        <v>575</v>
      </c>
      <c r="K174" s="55" t="s">
        <v>576</v>
      </c>
      <c r="L174" s="55" t="s">
        <v>577</v>
      </c>
      <c r="M174" s="56" t="s">
        <v>541</v>
      </c>
      <c r="N174" s="56" t="s">
        <v>523</v>
      </c>
      <c r="O174" s="57" t="s">
        <v>518</v>
      </c>
      <c r="P174" s="58" t="s">
        <v>578</v>
      </c>
    </row>
    <row r="175" spans="1:16" ht="12.75" customHeight="1" thickBot="1" x14ac:dyDescent="0.25">
      <c r="A175" s="17" t="str">
        <f t="shared" si="30"/>
        <v>BAVM 212 </v>
      </c>
      <c r="B175" s="16" t="str">
        <f t="shared" si="31"/>
        <v>I</v>
      </c>
      <c r="C175" s="17">
        <f t="shared" si="32"/>
        <v>55034.520199999999</v>
      </c>
      <c r="D175" s="36" t="str">
        <f t="shared" si="33"/>
        <v>vis</v>
      </c>
      <c r="E175" s="54">
        <f>VLOOKUP(C175,Active!C$21:E$973,3,FALSE)</f>
        <v>6698.9963088753002</v>
      </c>
      <c r="F175" s="16" t="s">
        <v>82</v>
      </c>
      <c r="G175" s="36" t="str">
        <f t="shared" si="34"/>
        <v>55034.5202</v>
      </c>
      <c r="H175" s="17">
        <f t="shared" si="35"/>
        <v>6699</v>
      </c>
      <c r="I175" s="55" t="s">
        <v>579</v>
      </c>
      <c r="J175" s="56" t="s">
        <v>580</v>
      </c>
      <c r="K175" s="55" t="s">
        <v>581</v>
      </c>
      <c r="L175" s="55" t="s">
        <v>582</v>
      </c>
      <c r="M175" s="56" t="s">
        <v>541</v>
      </c>
      <c r="N175" s="56" t="s">
        <v>523</v>
      </c>
      <c r="O175" s="57" t="s">
        <v>518</v>
      </c>
      <c r="P175" s="58" t="s">
        <v>583</v>
      </c>
    </row>
    <row r="176" spans="1:16" ht="12.75" customHeight="1" thickBot="1" x14ac:dyDescent="0.25">
      <c r="A176" s="17" t="str">
        <f t="shared" si="30"/>
        <v>OEJV 0137 </v>
      </c>
      <c r="B176" s="16" t="str">
        <f t="shared" si="31"/>
        <v>II</v>
      </c>
      <c r="C176" s="17">
        <f t="shared" si="32"/>
        <v>55459.502500000002</v>
      </c>
      <c r="D176" s="36" t="str">
        <f t="shared" si="33"/>
        <v>vis</v>
      </c>
      <c r="E176" s="54">
        <f>VLOOKUP(C176,Active!C$21:E$973,3,FALSE)</f>
        <v>6833.5346004476869</v>
      </c>
      <c r="F176" s="16" t="s">
        <v>82</v>
      </c>
      <c r="G176" s="36" t="str">
        <f t="shared" si="34"/>
        <v>55459.5025</v>
      </c>
      <c r="H176" s="17">
        <f t="shared" si="35"/>
        <v>6833.5</v>
      </c>
      <c r="I176" s="55" t="s">
        <v>594</v>
      </c>
      <c r="J176" s="56" t="s">
        <v>595</v>
      </c>
      <c r="K176" s="55" t="s">
        <v>596</v>
      </c>
      <c r="L176" s="55" t="s">
        <v>597</v>
      </c>
      <c r="M176" s="56" t="s">
        <v>541</v>
      </c>
      <c r="N176" s="56" t="s">
        <v>20</v>
      </c>
      <c r="O176" s="57" t="s">
        <v>598</v>
      </c>
      <c r="P176" s="58" t="s">
        <v>599</v>
      </c>
    </row>
    <row r="177" spans="1:16" ht="12.75" customHeight="1" thickBot="1" x14ac:dyDescent="0.25">
      <c r="A177" s="17" t="str">
        <f t="shared" si="30"/>
        <v>OEJV 0137 </v>
      </c>
      <c r="B177" s="16" t="str">
        <f t="shared" si="31"/>
        <v>II</v>
      </c>
      <c r="C177" s="17">
        <f t="shared" si="32"/>
        <v>55459.503199999999</v>
      </c>
      <c r="D177" s="36" t="str">
        <f t="shared" si="33"/>
        <v>vis</v>
      </c>
      <c r="E177" s="54">
        <f>VLOOKUP(C177,Active!C$21:E$973,3,FALSE)</f>
        <v>6833.5348220493952</v>
      </c>
      <c r="F177" s="16" t="s">
        <v>82</v>
      </c>
      <c r="G177" s="36" t="str">
        <f t="shared" si="34"/>
        <v>55459.5032</v>
      </c>
      <c r="H177" s="17">
        <f t="shared" si="35"/>
        <v>6833.5</v>
      </c>
      <c r="I177" s="55" t="s">
        <v>600</v>
      </c>
      <c r="J177" s="56" t="s">
        <v>601</v>
      </c>
      <c r="K177" s="55" t="s">
        <v>596</v>
      </c>
      <c r="L177" s="55" t="s">
        <v>602</v>
      </c>
      <c r="M177" s="56" t="s">
        <v>541</v>
      </c>
      <c r="N177" s="56" t="s">
        <v>443</v>
      </c>
      <c r="O177" s="57" t="s">
        <v>598</v>
      </c>
      <c r="P177" s="58" t="s">
        <v>599</v>
      </c>
    </row>
    <row r="178" spans="1:16" ht="12.75" customHeight="1" thickBot="1" x14ac:dyDescent="0.25">
      <c r="A178" s="17" t="str">
        <f t="shared" si="30"/>
        <v>OEJV 0137 </v>
      </c>
      <c r="B178" s="16" t="str">
        <f t="shared" si="31"/>
        <v>II</v>
      </c>
      <c r="C178" s="17">
        <f t="shared" si="32"/>
        <v>55459.503499999999</v>
      </c>
      <c r="D178" s="36" t="str">
        <f t="shared" si="33"/>
        <v>vis</v>
      </c>
      <c r="E178" s="54">
        <f>VLOOKUP(C178,Active!C$21:E$973,3,FALSE)</f>
        <v>6833.5349170215568</v>
      </c>
      <c r="F178" s="16" t="s">
        <v>82</v>
      </c>
      <c r="G178" s="36" t="str">
        <f t="shared" si="34"/>
        <v>55459.5035</v>
      </c>
      <c r="H178" s="17">
        <f t="shared" si="35"/>
        <v>6833.5</v>
      </c>
      <c r="I178" s="55" t="s">
        <v>603</v>
      </c>
      <c r="J178" s="56" t="s">
        <v>604</v>
      </c>
      <c r="K178" s="55" t="s">
        <v>596</v>
      </c>
      <c r="L178" s="55" t="s">
        <v>605</v>
      </c>
      <c r="M178" s="56" t="s">
        <v>541</v>
      </c>
      <c r="N178" s="56" t="s">
        <v>82</v>
      </c>
      <c r="O178" s="57" t="s">
        <v>598</v>
      </c>
      <c r="P178" s="58" t="s">
        <v>599</v>
      </c>
    </row>
    <row r="179" spans="1:16" ht="12.75" customHeight="1" thickBot="1" x14ac:dyDescent="0.25">
      <c r="A179" s="17" t="str">
        <f t="shared" si="30"/>
        <v>BAVM 225 </v>
      </c>
      <c r="B179" s="16" t="str">
        <f t="shared" si="31"/>
        <v>I</v>
      </c>
      <c r="C179" s="17">
        <f t="shared" si="32"/>
        <v>55849.495499999997</v>
      </c>
      <c r="D179" s="36" t="str">
        <f t="shared" si="33"/>
        <v>vis</v>
      </c>
      <c r="E179" s="54">
        <f>VLOOKUP(C179,Active!C$21:E$973,3,FALSE)</f>
        <v>6956.9961938956703</v>
      </c>
      <c r="F179" s="16" t="s">
        <v>82</v>
      </c>
      <c r="G179" s="36" t="str">
        <f t="shared" si="34"/>
        <v>55849.4955</v>
      </c>
      <c r="H179" s="17">
        <f t="shared" si="35"/>
        <v>6957</v>
      </c>
      <c r="I179" s="55" t="s">
        <v>616</v>
      </c>
      <c r="J179" s="56" t="s">
        <v>617</v>
      </c>
      <c r="K179" s="55">
        <v>6957</v>
      </c>
      <c r="L179" s="55" t="s">
        <v>618</v>
      </c>
      <c r="M179" s="56" t="s">
        <v>541</v>
      </c>
      <c r="N179" s="56" t="e">
        <f>-#NAME?</f>
        <v>#NAME?</v>
      </c>
      <c r="O179" s="57" t="s">
        <v>518</v>
      </c>
      <c r="P179" s="58" t="s">
        <v>619</v>
      </c>
    </row>
    <row r="180" spans="1:16" ht="12.75" customHeight="1" thickBot="1" x14ac:dyDescent="0.25">
      <c r="A180" s="17" t="str">
        <f t="shared" si="30"/>
        <v>BAVM 225 </v>
      </c>
      <c r="B180" s="16" t="str">
        <f t="shared" si="31"/>
        <v>I</v>
      </c>
      <c r="C180" s="17">
        <f t="shared" si="32"/>
        <v>55887.401700000002</v>
      </c>
      <c r="D180" s="36" t="str">
        <f t="shared" si="33"/>
        <v>vis</v>
      </c>
      <c r="E180" s="54">
        <f>VLOOKUP(C180,Active!C$21:E$973,3,FALSE)</f>
        <v>6968.9963063427103</v>
      </c>
      <c r="F180" s="16" t="s">
        <v>82</v>
      </c>
      <c r="G180" s="36" t="str">
        <f t="shared" si="34"/>
        <v>55887.4017</v>
      </c>
      <c r="H180" s="17">
        <f t="shared" si="35"/>
        <v>6969</v>
      </c>
      <c r="I180" s="55" t="s">
        <v>624</v>
      </c>
      <c r="J180" s="56" t="s">
        <v>625</v>
      </c>
      <c r="K180" s="55">
        <v>6969</v>
      </c>
      <c r="L180" s="55" t="s">
        <v>626</v>
      </c>
      <c r="M180" s="56" t="s">
        <v>541</v>
      </c>
      <c r="N180" s="56" t="e">
        <f>-#NAME?</f>
        <v>#NAME?</v>
      </c>
      <c r="O180" s="57" t="s">
        <v>518</v>
      </c>
      <c r="P180" s="58" t="s">
        <v>619</v>
      </c>
    </row>
    <row r="181" spans="1:16" x14ac:dyDescent="0.2">
      <c r="B181" s="16"/>
      <c r="E181" s="54"/>
      <c r="F181" s="16"/>
    </row>
    <row r="182" spans="1:16" x14ac:dyDescent="0.2">
      <c r="B182" s="16"/>
      <c r="E182" s="54"/>
      <c r="F182" s="16"/>
    </row>
    <row r="183" spans="1:16" x14ac:dyDescent="0.2">
      <c r="B183" s="16"/>
      <c r="E183" s="54"/>
      <c r="F183" s="16"/>
    </row>
    <row r="184" spans="1:16" x14ac:dyDescent="0.2">
      <c r="B184" s="16"/>
      <c r="E184" s="54"/>
      <c r="F184" s="16"/>
    </row>
    <row r="185" spans="1:16" x14ac:dyDescent="0.2">
      <c r="B185" s="16"/>
      <c r="E185" s="54"/>
      <c r="F185" s="16"/>
    </row>
    <row r="186" spans="1:16" x14ac:dyDescent="0.2">
      <c r="B186" s="16"/>
      <c r="E186" s="54"/>
      <c r="F186" s="16"/>
    </row>
    <row r="187" spans="1:16" x14ac:dyDescent="0.2">
      <c r="B187" s="16"/>
      <c r="E187" s="54"/>
      <c r="F187" s="16"/>
    </row>
    <row r="188" spans="1:16" x14ac:dyDescent="0.2">
      <c r="B188" s="16"/>
      <c r="E188" s="54"/>
      <c r="F188" s="16"/>
    </row>
    <row r="189" spans="1:16" x14ac:dyDescent="0.2">
      <c r="B189" s="16"/>
      <c r="E189" s="54"/>
      <c r="F189" s="16"/>
    </row>
    <row r="190" spans="1:16" x14ac:dyDescent="0.2">
      <c r="B190" s="16"/>
      <c r="E190" s="54"/>
      <c r="F190" s="16"/>
    </row>
    <row r="191" spans="1:16" x14ac:dyDescent="0.2">
      <c r="B191" s="16"/>
      <c r="E191" s="54"/>
      <c r="F191" s="16"/>
    </row>
    <row r="192" spans="1:16" x14ac:dyDescent="0.2">
      <c r="B192" s="16"/>
      <c r="E192" s="54"/>
      <c r="F192" s="16"/>
    </row>
    <row r="193" spans="2:6" x14ac:dyDescent="0.2">
      <c r="B193" s="16"/>
      <c r="E193" s="54"/>
      <c r="F193" s="16"/>
    </row>
    <row r="194" spans="2:6" x14ac:dyDescent="0.2">
      <c r="B194" s="16"/>
      <c r="E194" s="54"/>
      <c r="F194" s="16"/>
    </row>
    <row r="195" spans="2:6" x14ac:dyDescent="0.2">
      <c r="B195" s="16"/>
      <c r="E195" s="54"/>
      <c r="F195" s="16"/>
    </row>
    <row r="196" spans="2:6" x14ac:dyDescent="0.2">
      <c r="B196" s="16"/>
      <c r="E196" s="54"/>
      <c r="F196" s="16"/>
    </row>
    <row r="197" spans="2:6" x14ac:dyDescent="0.2">
      <c r="B197" s="16"/>
      <c r="E197" s="54"/>
      <c r="F197" s="16"/>
    </row>
    <row r="198" spans="2:6" x14ac:dyDescent="0.2">
      <c r="B198" s="16"/>
      <c r="E198" s="54"/>
      <c r="F198" s="16"/>
    </row>
    <row r="199" spans="2:6" x14ac:dyDescent="0.2">
      <c r="B199" s="16"/>
      <c r="E199" s="54"/>
      <c r="F199" s="16"/>
    </row>
    <row r="200" spans="2:6" x14ac:dyDescent="0.2">
      <c r="B200" s="16"/>
      <c r="E200" s="54"/>
      <c r="F200" s="16"/>
    </row>
    <row r="201" spans="2:6" x14ac:dyDescent="0.2">
      <c r="B201" s="16"/>
      <c r="E201" s="54"/>
      <c r="F201" s="16"/>
    </row>
    <row r="202" spans="2:6" x14ac:dyDescent="0.2">
      <c r="B202" s="16"/>
      <c r="E202" s="54"/>
      <c r="F202" s="16"/>
    </row>
    <row r="203" spans="2:6" x14ac:dyDescent="0.2">
      <c r="B203" s="16"/>
      <c r="E203" s="54"/>
      <c r="F203" s="16"/>
    </row>
    <row r="204" spans="2:6" x14ac:dyDescent="0.2">
      <c r="B204" s="16"/>
      <c r="E204" s="54"/>
      <c r="F204" s="16"/>
    </row>
    <row r="205" spans="2:6" x14ac:dyDescent="0.2">
      <c r="B205" s="16"/>
      <c r="E205" s="54"/>
      <c r="F205" s="16"/>
    </row>
    <row r="206" spans="2:6" x14ac:dyDescent="0.2">
      <c r="B206" s="16"/>
      <c r="E206" s="54"/>
      <c r="F206" s="16"/>
    </row>
    <row r="207" spans="2:6" x14ac:dyDescent="0.2">
      <c r="B207" s="16"/>
      <c r="E207" s="54"/>
      <c r="F207" s="16"/>
    </row>
    <row r="208" spans="2:6" x14ac:dyDescent="0.2">
      <c r="B208" s="16"/>
      <c r="E208" s="54"/>
      <c r="F208" s="16"/>
    </row>
    <row r="209" spans="2:6" x14ac:dyDescent="0.2">
      <c r="B209" s="16"/>
      <c r="E209" s="54"/>
      <c r="F209" s="16"/>
    </row>
    <row r="210" spans="2:6" x14ac:dyDescent="0.2">
      <c r="B210" s="16"/>
      <c r="E210" s="54"/>
      <c r="F210" s="16"/>
    </row>
    <row r="211" spans="2:6" x14ac:dyDescent="0.2">
      <c r="B211" s="16"/>
      <c r="E211" s="54"/>
      <c r="F211" s="16"/>
    </row>
    <row r="212" spans="2:6" x14ac:dyDescent="0.2">
      <c r="B212" s="16"/>
      <c r="E212" s="54"/>
      <c r="F212" s="16"/>
    </row>
    <row r="213" spans="2:6" x14ac:dyDescent="0.2">
      <c r="B213" s="16"/>
      <c r="E213" s="54"/>
      <c r="F213" s="16"/>
    </row>
    <row r="214" spans="2:6" x14ac:dyDescent="0.2">
      <c r="B214" s="16"/>
      <c r="E214" s="54"/>
      <c r="F214" s="16"/>
    </row>
    <row r="215" spans="2:6" x14ac:dyDescent="0.2">
      <c r="B215" s="16"/>
      <c r="E215" s="54"/>
      <c r="F215" s="16"/>
    </row>
    <row r="216" spans="2:6" x14ac:dyDescent="0.2">
      <c r="B216" s="16"/>
      <c r="E216" s="54"/>
      <c r="F216" s="16"/>
    </row>
    <row r="217" spans="2:6" x14ac:dyDescent="0.2">
      <c r="B217" s="16"/>
      <c r="E217" s="54"/>
      <c r="F217" s="16"/>
    </row>
    <row r="218" spans="2:6" x14ac:dyDescent="0.2">
      <c r="B218" s="16"/>
      <c r="E218" s="54"/>
      <c r="F218" s="16"/>
    </row>
    <row r="219" spans="2:6" x14ac:dyDescent="0.2">
      <c r="B219" s="16"/>
      <c r="E219" s="54"/>
      <c r="F219" s="16"/>
    </row>
    <row r="220" spans="2:6" x14ac:dyDescent="0.2">
      <c r="B220" s="16"/>
      <c r="E220" s="54"/>
      <c r="F220" s="16"/>
    </row>
    <row r="221" spans="2:6" x14ac:dyDescent="0.2">
      <c r="B221" s="16"/>
      <c r="E221" s="54"/>
      <c r="F221" s="16"/>
    </row>
    <row r="222" spans="2:6" x14ac:dyDescent="0.2">
      <c r="B222" s="16"/>
      <c r="E222" s="54"/>
      <c r="F222" s="16"/>
    </row>
    <row r="223" spans="2:6" x14ac:dyDescent="0.2">
      <c r="B223" s="16"/>
      <c r="E223" s="54"/>
      <c r="F223" s="16"/>
    </row>
    <row r="224" spans="2:6" x14ac:dyDescent="0.2">
      <c r="B224" s="16"/>
      <c r="E224" s="54"/>
      <c r="F224" s="16"/>
    </row>
    <row r="225" spans="2:6" x14ac:dyDescent="0.2">
      <c r="B225" s="16"/>
      <c r="E225" s="54"/>
      <c r="F225" s="16"/>
    </row>
    <row r="226" spans="2:6" x14ac:dyDescent="0.2">
      <c r="B226" s="16"/>
      <c r="E226" s="54"/>
      <c r="F226" s="16"/>
    </row>
    <row r="227" spans="2:6" x14ac:dyDescent="0.2">
      <c r="B227" s="16"/>
      <c r="E227" s="54"/>
      <c r="F227" s="16"/>
    </row>
    <row r="228" spans="2:6" x14ac:dyDescent="0.2">
      <c r="B228" s="16"/>
      <c r="E228" s="54"/>
      <c r="F228" s="16"/>
    </row>
    <row r="229" spans="2:6" x14ac:dyDescent="0.2">
      <c r="B229" s="16"/>
      <c r="E229" s="54"/>
      <c r="F229" s="16"/>
    </row>
    <row r="230" spans="2:6" x14ac:dyDescent="0.2">
      <c r="B230" s="16"/>
      <c r="E230" s="54"/>
      <c r="F230" s="16"/>
    </row>
    <row r="231" spans="2:6" x14ac:dyDescent="0.2">
      <c r="B231" s="16"/>
      <c r="E231" s="54"/>
      <c r="F231" s="16"/>
    </row>
    <row r="232" spans="2:6" x14ac:dyDescent="0.2">
      <c r="B232" s="16"/>
      <c r="E232" s="54"/>
      <c r="F232" s="16"/>
    </row>
    <row r="233" spans="2:6" x14ac:dyDescent="0.2">
      <c r="B233" s="16"/>
      <c r="E233" s="54"/>
      <c r="F233" s="16"/>
    </row>
    <row r="234" spans="2:6" x14ac:dyDescent="0.2">
      <c r="B234" s="16"/>
      <c r="E234" s="54"/>
      <c r="F234" s="16"/>
    </row>
    <row r="235" spans="2:6" x14ac:dyDescent="0.2">
      <c r="B235" s="16"/>
      <c r="E235" s="54"/>
      <c r="F235" s="16"/>
    </row>
    <row r="236" spans="2:6" x14ac:dyDescent="0.2">
      <c r="B236" s="16"/>
      <c r="E236" s="54"/>
      <c r="F236" s="16"/>
    </row>
    <row r="237" spans="2:6" x14ac:dyDescent="0.2">
      <c r="B237" s="16"/>
      <c r="E237" s="54"/>
      <c r="F237" s="16"/>
    </row>
    <row r="238" spans="2:6" x14ac:dyDescent="0.2">
      <c r="B238" s="16"/>
      <c r="E238" s="54"/>
      <c r="F238" s="16"/>
    </row>
    <row r="239" spans="2:6" x14ac:dyDescent="0.2">
      <c r="B239" s="16"/>
      <c r="E239" s="54"/>
      <c r="F239" s="16"/>
    </row>
    <row r="240" spans="2:6" x14ac:dyDescent="0.2">
      <c r="B240" s="16"/>
      <c r="E240" s="54"/>
      <c r="F240" s="16"/>
    </row>
    <row r="241" spans="2:6" x14ac:dyDescent="0.2">
      <c r="B241" s="16"/>
      <c r="E241" s="54"/>
      <c r="F241" s="16"/>
    </row>
    <row r="242" spans="2:6" x14ac:dyDescent="0.2">
      <c r="B242" s="16"/>
      <c r="E242" s="54"/>
      <c r="F242" s="16"/>
    </row>
    <row r="243" spans="2:6" x14ac:dyDescent="0.2">
      <c r="B243" s="16"/>
      <c r="E243" s="54"/>
      <c r="F243" s="16"/>
    </row>
    <row r="244" spans="2:6" x14ac:dyDescent="0.2">
      <c r="B244" s="16"/>
      <c r="E244" s="54"/>
      <c r="F244" s="16"/>
    </row>
    <row r="245" spans="2:6" x14ac:dyDescent="0.2">
      <c r="B245" s="16"/>
      <c r="E245" s="54"/>
      <c r="F245" s="16"/>
    </row>
    <row r="246" spans="2:6" x14ac:dyDescent="0.2">
      <c r="B246" s="16"/>
      <c r="E246" s="54"/>
      <c r="F246" s="16"/>
    </row>
    <row r="247" spans="2:6" x14ac:dyDescent="0.2">
      <c r="B247" s="16"/>
      <c r="E247" s="54"/>
      <c r="F247" s="16"/>
    </row>
    <row r="248" spans="2:6" x14ac:dyDescent="0.2">
      <c r="B248" s="16"/>
      <c r="E248" s="54"/>
      <c r="F248" s="16"/>
    </row>
    <row r="249" spans="2:6" x14ac:dyDescent="0.2">
      <c r="B249" s="16"/>
      <c r="E249" s="54"/>
      <c r="F249" s="16"/>
    </row>
    <row r="250" spans="2:6" x14ac:dyDescent="0.2">
      <c r="B250" s="16"/>
      <c r="E250" s="54"/>
      <c r="F250" s="16"/>
    </row>
    <row r="251" spans="2:6" x14ac:dyDescent="0.2">
      <c r="B251" s="16"/>
      <c r="E251" s="54"/>
      <c r="F251" s="16"/>
    </row>
    <row r="252" spans="2:6" x14ac:dyDescent="0.2">
      <c r="B252" s="16"/>
      <c r="E252" s="54"/>
      <c r="F252" s="16"/>
    </row>
    <row r="253" spans="2:6" x14ac:dyDescent="0.2">
      <c r="B253" s="16"/>
      <c r="E253" s="54"/>
      <c r="F253" s="16"/>
    </row>
    <row r="254" spans="2:6" x14ac:dyDescent="0.2">
      <c r="B254" s="16"/>
      <c r="E254" s="54"/>
      <c r="F254" s="16"/>
    </row>
    <row r="255" spans="2:6" x14ac:dyDescent="0.2">
      <c r="B255" s="16"/>
      <c r="E255" s="54"/>
      <c r="F255" s="16"/>
    </row>
    <row r="256" spans="2:6" x14ac:dyDescent="0.2">
      <c r="B256" s="16"/>
      <c r="E256" s="54"/>
      <c r="F256" s="16"/>
    </row>
    <row r="257" spans="2:6" x14ac:dyDescent="0.2">
      <c r="B257" s="16"/>
      <c r="E257" s="54"/>
      <c r="F257" s="16"/>
    </row>
    <row r="258" spans="2:6" x14ac:dyDescent="0.2">
      <c r="B258" s="16"/>
      <c r="E258" s="54"/>
      <c r="F258" s="16"/>
    </row>
    <row r="259" spans="2:6" x14ac:dyDescent="0.2">
      <c r="B259" s="16"/>
      <c r="E259" s="54"/>
      <c r="F259" s="16"/>
    </row>
    <row r="260" spans="2:6" x14ac:dyDescent="0.2">
      <c r="B260" s="16"/>
      <c r="E260" s="54"/>
      <c r="F260" s="16"/>
    </row>
    <row r="261" spans="2:6" x14ac:dyDescent="0.2">
      <c r="B261" s="16"/>
      <c r="E261" s="54"/>
      <c r="F261" s="16"/>
    </row>
    <row r="262" spans="2:6" x14ac:dyDescent="0.2">
      <c r="B262" s="16"/>
      <c r="E262" s="54"/>
      <c r="F262" s="16"/>
    </row>
    <row r="263" spans="2:6" x14ac:dyDescent="0.2">
      <c r="B263" s="16"/>
      <c r="E263" s="54"/>
      <c r="F263" s="16"/>
    </row>
    <row r="264" spans="2:6" x14ac:dyDescent="0.2">
      <c r="B264" s="16"/>
      <c r="E264" s="54"/>
      <c r="F264" s="16"/>
    </row>
    <row r="265" spans="2:6" x14ac:dyDescent="0.2">
      <c r="B265" s="16"/>
      <c r="E265" s="54"/>
      <c r="F265" s="16"/>
    </row>
    <row r="266" spans="2:6" x14ac:dyDescent="0.2">
      <c r="B266" s="16"/>
      <c r="E266" s="54"/>
      <c r="F266" s="16"/>
    </row>
    <row r="267" spans="2:6" x14ac:dyDescent="0.2">
      <c r="B267" s="16"/>
      <c r="E267" s="54"/>
      <c r="F267" s="16"/>
    </row>
    <row r="268" spans="2:6" x14ac:dyDescent="0.2">
      <c r="B268" s="16"/>
      <c r="E268" s="54"/>
      <c r="F268" s="16"/>
    </row>
    <row r="269" spans="2:6" x14ac:dyDescent="0.2">
      <c r="B269" s="16"/>
      <c r="E269" s="54"/>
      <c r="F269" s="16"/>
    </row>
    <row r="270" spans="2:6" x14ac:dyDescent="0.2">
      <c r="B270" s="16"/>
      <c r="E270" s="54"/>
      <c r="F270" s="16"/>
    </row>
    <row r="271" spans="2:6" x14ac:dyDescent="0.2">
      <c r="B271" s="16"/>
      <c r="E271" s="54"/>
      <c r="F271" s="16"/>
    </row>
    <row r="272" spans="2:6" x14ac:dyDescent="0.2">
      <c r="B272" s="16"/>
      <c r="E272" s="54"/>
      <c r="F272" s="16"/>
    </row>
    <row r="273" spans="2:6" x14ac:dyDescent="0.2">
      <c r="B273" s="16"/>
      <c r="E273" s="54"/>
      <c r="F273" s="16"/>
    </row>
    <row r="274" spans="2:6" x14ac:dyDescent="0.2">
      <c r="B274" s="16"/>
      <c r="E274" s="54"/>
      <c r="F274" s="16"/>
    </row>
    <row r="275" spans="2:6" x14ac:dyDescent="0.2">
      <c r="B275" s="16"/>
      <c r="E275" s="54"/>
      <c r="F275" s="16"/>
    </row>
    <row r="276" spans="2:6" x14ac:dyDescent="0.2">
      <c r="B276" s="16"/>
      <c r="E276" s="54"/>
      <c r="F276" s="16"/>
    </row>
    <row r="277" spans="2:6" x14ac:dyDescent="0.2">
      <c r="B277" s="16"/>
      <c r="E277" s="54"/>
      <c r="F277" s="16"/>
    </row>
    <row r="278" spans="2:6" x14ac:dyDescent="0.2">
      <c r="B278" s="16"/>
      <c r="E278" s="54"/>
      <c r="F278" s="16"/>
    </row>
    <row r="279" spans="2:6" x14ac:dyDescent="0.2">
      <c r="B279" s="16"/>
      <c r="E279" s="54"/>
      <c r="F279" s="16"/>
    </row>
    <row r="280" spans="2:6" x14ac:dyDescent="0.2">
      <c r="B280" s="16"/>
      <c r="E280" s="54"/>
      <c r="F280" s="16"/>
    </row>
    <row r="281" spans="2:6" x14ac:dyDescent="0.2">
      <c r="B281" s="16"/>
      <c r="E281" s="54"/>
      <c r="F281" s="16"/>
    </row>
    <row r="282" spans="2:6" x14ac:dyDescent="0.2">
      <c r="B282" s="16"/>
      <c r="E282" s="54"/>
      <c r="F282" s="16"/>
    </row>
    <row r="283" spans="2:6" x14ac:dyDescent="0.2">
      <c r="B283" s="16"/>
      <c r="E283" s="54"/>
      <c r="F283" s="16"/>
    </row>
    <row r="284" spans="2:6" x14ac:dyDescent="0.2">
      <c r="B284" s="16"/>
      <c r="E284" s="54"/>
      <c r="F284" s="16"/>
    </row>
    <row r="285" spans="2:6" x14ac:dyDescent="0.2">
      <c r="B285" s="16"/>
      <c r="E285" s="54"/>
      <c r="F285" s="16"/>
    </row>
    <row r="286" spans="2:6" x14ac:dyDescent="0.2">
      <c r="B286" s="16"/>
      <c r="E286" s="54"/>
      <c r="F286" s="16"/>
    </row>
    <row r="287" spans="2:6" x14ac:dyDescent="0.2">
      <c r="B287" s="16"/>
      <c r="E287" s="54"/>
      <c r="F287" s="16"/>
    </row>
    <row r="288" spans="2:6" x14ac:dyDescent="0.2">
      <c r="B288" s="16"/>
      <c r="E288" s="54"/>
      <c r="F288" s="16"/>
    </row>
    <row r="289" spans="2:6" x14ac:dyDescent="0.2">
      <c r="B289" s="16"/>
      <c r="E289" s="54"/>
      <c r="F289" s="16"/>
    </row>
    <row r="290" spans="2:6" x14ac:dyDescent="0.2">
      <c r="B290" s="16"/>
      <c r="E290" s="54"/>
      <c r="F290" s="16"/>
    </row>
    <row r="291" spans="2:6" x14ac:dyDescent="0.2">
      <c r="B291" s="16"/>
      <c r="E291" s="54"/>
      <c r="F291" s="16"/>
    </row>
    <row r="292" spans="2:6" x14ac:dyDescent="0.2">
      <c r="B292" s="16"/>
      <c r="E292" s="54"/>
      <c r="F292" s="16"/>
    </row>
    <row r="293" spans="2:6" x14ac:dyDescent="0.2">
      <c r="B293" s="16"/>
      <c r="E293" s="54"/>
      <c r="F293" s="16"/>
    </row>
    <row r="294" spans="2:6" x14ac:dyDescent="0.2">
      <c r="B294" s="16"/>
      <c r="E294" s="54"/>
      <c r="F294" s="16"/>
    </row>
    <row r="295" spans="2:6" x14ac:dyDescent="0.2">
      <c r="B295" s="16"/>
      <c r="E295" s="54"/>
      <c r="F295" s="16"/>
    </row>
    <row r="296" spans="2:6" x14ac:dyDescent="0.2">
      <c r="B296" s="16"/>
      <c r="E296" s="54"/>
      <c r="F296" s="16"/>
    </row>
    <row r="297" spans="2:6" x14ac:dyDescent="0.2">
      <c r="B297" s="16"/>
      <c r="E297" s="54"/>
      <c r="F297" s="16"/>
    </row>
    <row r="298" spans="2:6" x14ac:dyDescent="0.2">
      <c r="B298" s="16"/>
      <c r="E298" s="54"/>
      <c r="F298" s="16"/>
    </row>
    <row r="299" spans="2:6" x14ac:dyDescent="0.2">
      <c r="B299" s="16"/>
      <c r="E299" s="54"/>
      <c r="F299" s="16"/>
    </row>
    <row r="300" spans="2:6" x14ac:dyDescent="0.2">
      <c r="B300" s="16"/>
      <c r="E300" s="54"/>
      <c r="F300" s="16"/>
    </row>
    <row r="301" spans="2:6" x14ac:dyDescent="0.2">
      <c r="B301" s="16"/>
      <c r="E301" s="54"/>
      <c r="F301" s="16"/>
    </row>
    <row r="302" spans="2:6" x14ac:dyDescent="0.2">
      <c r="B302" s="16"/>
      <c r="E302" s="54"/>
      <c r="F302" s="16"/>
    </row>
    <row r="303" spans="2:6" x14ac:dyDescent="0.2">
      <c r="B303" s="16"/>
      <c r="E303" s="54"/>
      <c r="F303" s="16"/>
    </row>
    <row r="304" spans="2:6" x14ac:dyDescent="0.2">
      <c r="B304" s="16"/>
      <c r="E304" s="54"/>
      <c r="F304" s="16"/>
    </row>
    <row r="305" spans="2:6" x14ac:dyDescent="0.2">
      <c r="B305" s="16"/>
      <c r="E305" s="54"/>
      <c r="F305" s="16"/>
    </row>
    <row r="306" spans="2:6" x14ac:dyDescent="0.2">
      <c r="B306" s="16"/>
      <c r="E306" s="54"/>
      <c r="F306" s="16"/>
    </row>
    <row r="307" spans="2:6" x14ac:dyDescent="0.2">
      <c r="B307" s="16"/>
      <c r="E307" s="54"/>
      <c r="F307" s="16"/>
    </row>
    <row r="308" spans="2:6" x14ac:dyDescent="0.2">
      <c r="B308" s="16"/>
      <c r="E308" s="54"/>
      <c r="F308" s="16"/>
    </row>
    <row r="309" spans="2:6" x14ac:dyDescent="0.2">
      <c r="B309" s="16"/>
      <c r="E309" s="54"/>
      <c r="F309" s="16"/>
    </row>
    <row r="310" spans="2:6" x14ac:dyDescent="0.2">
      <c r="B310" s="16"/>
      <c r="E310" s="54"/>
      <c r="F310" s="16"/>
    </row>
    <row r="311" spans="2:6" x14ac:dyDescent="0.2">
      <c r="B311" s="16"/>
      <c r="E311" s="54"/>
      <c r="F311" s="16"/>
    </row>
    <row r="312" spans="2:6" x14ac:dyDescent="0.2">
      <c r="B312" s="16"/>
      <c r="E312" s="54"/>
      <c r="F312" s="16"/>
    </row>
    <row r="313" spans="2:6" x14ac:dyDescent="0.2">
      <c r="B313" s="16"/>
      <c r="E313" s="54"/>
      <c r="F313" s="16"/>
    </row>
    <row r="314" spans="2:6" x14ac:dyDescent="0.2">
      <c r="B314" s="16"/>
      <c r="E314" s="54"/>
      <c r="F314" s="16"/>
    </row>
    <row r="315" spans="2:6" x14ac:dyDescent="0.2">
      <c r="B315" s="16"/>
      <c r="E315" s="54"/>
      <c r="F315" s="16"/>
    </row>
    <row r="316" spans="2:6" x14ac:dyDescent="0.2">
      <c r="B316" s="16"/>
      <c r="E316" s="54"/>
      <c r="F316" s="16"/>
    </row>
    <row r="317" spans="2:6" x14ac:dyDescent="0.2">
      <c r="B317" s="16"/>
      <c r="E317" s="54"/>
      <c r="F317" s="16"/>
    </row>
    <row r="318" spans="2:6" x14ac:dyDescent="0.2">
      <c r="B318" s="16"/>
      <c r="E318" s="54"/>
      <c r="F318" s="16"/>
    </row>
    <row r="319" spans="2:6" x14ac:dyDescent="0.2">
      <c r="B319" s="16"/>
      <c r="E319" s="54"/>
      <c r="F319" s="16"/>
    </row>
    <row r="320" spans="2:6" x14ac:dyDescent="0.2">
      <c r="B320" s="16"/>
      <c r="E320" s="54"/>
      <c r="F320" s="16"/>
    </row>
    <row r="321" spans="2:6" x14ac:dyDescent="0.2">
      <c r="B321" s="16"/>
      <c r="E321" s="54"/>
      <c r="F321" s="16"/>
    </row>
    <row r="322" spans="2:6" x14ac:dyDescent="0.2">
      <c r="B322" s="16"/>
      <c r="E322" s="54"/>
      <c r="F322" s="16"/>
    </row>
    <row r="323" spans="2:6" x14ac:dyDescent="0.2">
      <c r="B323" s="16"/>
      <c r="E323" s="54"/>
      <c r="F323" s="16"/>
    </row>
    <row r="324" spans="2:6" x14ac:dyDescent="0.2">
      <c r="B324" s="16"/>
      <c r="E324" s="54"/>
      <c r="F324" s="16"/>
    </row>
    <row r="325" spans="2:6" x14ac:dyDescent="0.2">
      <c r="B325" s="16"/>
      <c r="E325" s="54"/>
      <c r="F325" s="16"/>
    </row>
    <row r="326" spans="2:6" x14ac:dyDescent="0.2">
      <c r="B326" s="16"/>
      <c r="E326" s="54"/>
      <c r="F326" s="16"/>
    </row>
    <row r="327" spans="2:6" x14ac:dyDescent="0.2">
      <c r="B327" s="16"/>
      <c r="E327" s="54"/>
      <c r="F327" s="16"/>
    </row>
    <row r="328" spans="2:6" x14ac:dyDescent="0.2">
      <c r="B328" s="16"/>
      <c r="E328" s="54"/>
      <c r="F328" s="16"/>
    </row>
    <row r="329" spans="2:6" x14ac:dyDescent="0.2">
      <c r="B329" s="16"/>
      <c r="E329" s="54"/>
      <c r="F329" s="16"/>
    </row>
    <row r="330" spans="2:6" x14ac:dyDescent="0.2">
      <c r="B330" s="16"/>
      <c r="E330" s="54"/>
      <c r="F330" s="16"/>
    </row>
    <row r="331" spans="2:6" x14ac:dyDescent="0.2">
      <c r="B331" s="16"/>
      <c r="E331" s="54"/>
      <c r="F331" s="16"/>
    </row>
    <row r="332" spans="2:6" x14ac:dyDescent="0.2">
      <c r="B332" s="16"/>
      <c r="E332" s="54"/>
      <c r="F332" s="16"/>
    </row>
    <row r="333" spans="2:6" x14ac:dyDescent="0.2">
      <c r="B333" s="16"/>
      <c r="E333" s="54"/>
      <c r="F333" s="16"/>
    </row>
    <row r="334" spans="2:6" x14ac:dyDescent="0.2">
      <c r="B334" s="16"/>
      <c r="E334" s="54"/>
      <c r="F334" s="16"/>
    </row>
    <row r="335" spans="2:6" x14ac:dyDescent="0.2">
      <c r="B335" s="16"/>
      <c r="E335" s="54"/>
      <c r="F335" s="16"/>
    </row>
    <row r="336" spans="2:6" x14ac:dyDescent="0.2">
      <c r="B336" s="16"/>
      <c r="E336" s="54"/>
      <c r="F336" s="16"/>
    </row>
    <row r="337" spans="2:6" x14ac:dyDescent="0.2">
      <c r="B337" s="16"/>
      <c r="E337" s="54"/>
      <c r="F337" s="16"/>
    </row>
    <row r="338" spans="2:6" x14ac:dyDescent="0.2">
      <c r="B338" s="16"/>
      <c r="E338" s="54"/>
      <c r="F338" s="16"/>
    </row>
    <row r="339" spans="2:6" x14ac:dyDescent="0.2">
      <c r="B339" s="16"/>
      <c r="E339" s="54"/>
      <c r="F339" s="16"/>
    </row>
    <row r="340" spans="2:6" x14ac:dyDescent="0.2">
      <c r="B340" s="16"/>
      <c r="E340" s="54"/>
      <c r="F340" s="16"/>
    </row>
    <row r="341" spans="2:6" x14ac:dyDescent="0.2">
      <c r="B341" s="16"/>
      <c r="F341" s="16"/>
    </row>
    <row r="342" spans="2:6" x14ac:dyDescent="0.2">
      <c r="B342" s="16"/>
      <c r="F342" s="16"/>
    </row>
    <row r="343" spans="2:6" x14ac:dyDescent="0.2">
      <c r="B343" s="16"/>
      <c r="F343" s="16"/>
    </row>
    <row r="344" spans="2:6" x14ac:dyDescent="0.2">
      <c r="B344" s="16"/>
      <c r="F344" s="16"/>
    </row>
    <row r="345" spans="2:6" x14ac:dyDescent="0.2">
      <c r="B345" s="16"/>
      <c r="F345" s="16"/>
    </row>
    <row r="346" spans="2:6" x14ac:dyDescent="0.2">
      <c r="B346" s="16"/>
      <c r="F346" s="16"/>
    </row>
    <row r="347" spans="2:6" x14ac:dyDescent="0.2">
      <c r="B347" s="16"/>
      <c r="F347" s="16"/>
    </row>
    <row r="348" spans="2:6" x14ac:dyDescent="0.2">
      <c r="B348" s="16"/>
      <c r="F348" s="16"/>
    </row>
    <row r="349" spans="2:6" x14ac:dyDescent="0.2">
      <c r="B349" s="16"/>
      <c r="F349" s="16"/>
    </row>
    <row r="350" spans="2:6" x14ac:dyDescent="0.2">
      <c r="B350" s="16"/>
      <c r="F350" s="16"/>
    </row>
    <row r="351" spans="2:6" x14ac:dyDescent="0.2">
      <c r="B351" s="16"/>
      <c r="F351" s="16"/>
    </row>
    <row r="352" spans="2:6" x14ac:dyDescent="0.2">
      <c r="B352" s="16"/>
      <c r="F352" s="16"/>
    </row>
    <row r="353" spans="2:6" x14ac:dyDescent="0.2">
      <c r="B353" s="16"/>
      <c r="F353" s="16"/>
    </row>
    <row r="354" spans="2:6" x14ac:dyDescent="0.2">
      <c r="B354" s="16"/>
      <c r="F354" s="16"/>
    </row>
    <row r="355" spans="2:6" x14ac:dyDescent="0.2">
      <c r="B355" s="16"/>
      <c r="F355" s="16"/>
    </row>
    <row r="356" spans="2:6" x14ac:dyDescent="0.2">
      <c r="B356" s="16"/>
      <c r="F356" s="16"/>
    </row>
    <row r="357" spans="2:6" x14ac:dyDescent="0.2">
      <c r="B357" s="16"/>
      <c r="F357" s="16"/>
    </row>
    <row r="358" spans="2:6" x14ac:dyDescent="0.2">
      <c r="B358" s="16"/>
      <c r="F358" s="16"/>
    </row>
    <row r="359" spans="2:6" x14ac:dyDescent="0.2">
      <c r="B359" s="16"/>
      <c r="F359" s="16"/>
    </row>
    <row r="360" spans="2:6" x14ac:dyDescent="0.2">
      <c r="B360" s="16"/>
      <c r="F360" s="16"/>
    </row>
    <row r="361" spans="2:6" x14ac:dyDescent="0.2">
      <c r="B361" s="16"/>
      <c r="F361" s="16"/>
    </row>
    <row r="362" spans="2:6" x14ac:dyDescent="0.2">
      <c r="B362" s="16"/>
      <c r="F362" s="16"/>
    </row>
    <row r="363" spans="2:6" x14ac:dyDescent="0.2">
      <c r="B363" s="16"/>
      <c r="F363" s="16"/>
    </row>
    <row r="364" spans="2:6" x14ac:dyDescent="0.2">
      <c r="B364" s="16"/>
      <c r="F364" s="16"/>
    </row>
    <row r="365" spans="2:6" x14ac:dyDescent="0.2">
      <c r="B365" s="16"/>
      <c r="F365" s="16"/>
    </row>
    <row r="366" spans="2:6" x14ac:dyDescent="0.2">
      <c r="B366" s="16"/>
      <c r="F366" s="16"/>
    </row>
    <row r="367" spans="2:6" x14ac:dyDescent="0.2">
      <c r="B367" s="16"/>
      <c r="F367" s="16"/>
    </row>
    <row r="368" spans="2:6" x14ac:dyDescent="0.2">
      <c r="B368" s="16"/>
      <c r="F368" s="16"/>
    </row>
    <row r="369" spans="2:6" x14ac:dyDescent="0.2">
      <c r="B369" s="16"/>
      <c r="F369" s="16"/>
    </row>
    <row r="370" spans="2:6" x14ac:dyDescent="0.2">
      <c r="B370" s="16"/>
      <c r="F370" s="16"/>
    </row>
    <row r="371" spans="2:6" x14ac:dyDescent="0.2">
      <c r="B371" s="16"/>
      <c r="F371" s="16"/>
    </row>
    <row r="372" spans="2:6" x14ac:dyDescent="0.2">
      <c r="B372" s="16"/>
      <c r="F372" s="16"/>
    </row>
    <row r="373" spans="2:6" x14ac:dyDescent="0.2">
      <c r="B373" s="16"/>
      <c r="F373" s="16"/>
    </row>
    <row r="374" spans="2:6" x14ac:dyDescent="0.2">
      <c r="B374" s="16"/>
      <c r="F374" s="16"/>
    </row>
    <row r="375" spans="2:6" x14ac:dyDescent="0.2">
      <c r="B375" s="16"/>
      <c r="F375" s="16"/>
    </row>
    <row r="376" spans="2:6" x14ac:dyDescent="0.2">
      <c r="B376" s="16"/>
      <c r="F376" s="16"/>
    </row>
    <row r="377" spans="2:6" x14ac:dyDescent="0.2">
      <c r="B377" s="16"/>
      <c r="F377" s="16"/>
    </row>
    <row r="378" spans="2:6" x14ac:dyDescent="0.2">
      <c r="B378" s="16"/>
      <c r="F378" s="16"/>
    </row>
    <row r="379" spans="2:6" x14ac:dyDescent="0.2">
      <c r="B379" s="16"/>
      <c r="F379" s="16"/>
    </row>
    <row r="380" spans="2:6" x14ac:dyDescent="0.2">
      <c r="B380" s="16"/>
      <c r="F380" s="16"/>
    </row>
    <row r="381" spans="2:6" x14ac:dyDescent="0.2">
      <c r="B381" s="16"/>
      <c r="F381" s="16"/>
    </row>
    <row r="382" spans="2:6" x14ac:dyDescent="0.2">
      <c r="B382" s="16"/>
      <c r="F382" s="16"/>
    </row>
    <row r="383" spans="2:6" x14ac:dyDescent="0.2">
      <c r="B383" s="16"/>
      <c r="F383" s="16"/>
    </row>
    <row r="384" spans="2:6" x14ac:dyDescent="0.2">
      <c r="B384" s="16"/>
      <c r="F384" s="16"/>
    </row>
    <row r="385" spans="2:6" x14ac:dyDescent="0.2">
      <c r="B385" s="16"/>
      <c r="F385" s="16"/>
    </row>
    <row r="386" spans="2:6" x14ac:dyDescent="0.2">
      <c r="B386" s="16"/>
      <c r="F386" s="16"/>
    </row>
    <row r="387" spans="2:6" x14ac:dyDescent="0.2">
      <c r="B387" s="16"/>
      <c r="F387" s="16"/>
    </row>
    <row r="388" spans="2:6" x14ac:dyDescent="0.2">
      <c r="B388" s="16"/>
      <c r="F388" s="16"/>
    </row>
    <row r="389" spans="2:6" x14ac:dyDescent="0.2">
      <c r="B389" s="16"/>
      <c r="F389" s="16"/>
    </row>
    <row r="390" spans="2:6" x14ac:dyDescent="0.2">
      <c r="B390" s="16"/>
      <c r="F390" s="16"/>
    </row>
    <row r="391" spans="2:6" x14ac:dyDescent="0.2">
      <c r="B391" s="16"/>
      <c r="F391" s="16"/>
    </row>
    <row r="392" spans="2:6" x14ac:dyDescent="0.2">
      <c r="B392" s="16"/>
      <c r="F392" s="16"/>
    </row>
    <row r="393" spans="2:6" x14ac:dyDescent="0.2">
      <c r="B393" s="16"/>
      <c r="F393" s="16"/>
    </row>
    <row r="394" spans="2:6" x14ac:dyDescent="0.2">
      <c r="B394" s="16"/>
      <c r="F394" s="16"/>
    </row>
    <row r="395" spans="2:6" x14ac:dyDescent="0.2">
      <c r="B395" s="16"/>
      <c r="F395" s="16"/>
    </row>
    <row r="396" spans="2:6" x14ac:dyDescent="0.2">
      <c r="B396" s="16"/>
      <c r="F396" s="16"/>
    </row>
    <row r="397" spans="2:6" x14ac:dyDescent="0.2">
      <c r="B397" s="16"/>
      <c r="F397" s="16"/>
    </row>
    <row r="398" spans="2:6" x14ac:dyDescent="0.2">
      <c r="B398" s="16"/>
      <c r="F398" s="16"/>
    </row>
    <row r="399" spans="2:6" x14ac:dyDescent="0.2">
      <c r="B399" s="16"/>
      <c r="F399" s="16"/>
    </row>
    <row r="400" spans="2:6" x14ac:dyDescent="0.2">
      <c r="B400" s="16"/>
      <c r="F400" s="16"/>
    </row>
    <row r="401" spans="2:6" x14ac:dyDescent="0.2">
      <c r="B401" s="16"/>
      <c r="F401" s="16"/>
    </row>
    <row r="402" spans="2:6" x14ac:dyDescent="0.2">
      <c r="B402" s="16"/>
      <c r="F402" s="16"/>
    </row>
    <row r="403" spans="2:6" x14ac:dyDescent="0.2">
      <c r="B403" s="16"/>
      <c r="F403" s="16"/>
    </row>
    <row r="404" spans="2:6" x14ac:dyDescent="0.2">
      <c r="B404" s="16"/>
      <c r="F404" s="16"/>
    </row>
    <row r="405" spans="2:6" x14ac:dyDescent="0.2">
      <c r="B405" s="16"/>
      <c r="F405" s="16"/>
    </row>
    <row r="406" spans="2:6" x14ac:dyDescent="0.2">
      <c r="B406" s="16"/>
      <c r="F406" s="16"/>
    </row>
    <row r="407" spans="2:6" x14ac:dyDescent="0.2">
      <c r="B407" s="16"/>
      <c r="F407" s="16"/>
    </row>
    <row r="408" spans="2:6" x14ac:dyDescent="0.2">
      <c r="B408" s="16"/>
      <c r="F408" s="16"/>
    </row>
    <row r="409" spans="2:6" x14ac:dyDescent="0.2">
      <c r="B409" s="16"/>
      <c r="F409" s="16"/>
    </row>
    <row r="410" spans="2:6" x14ac:dyDescent="0.2">
      <c r="B410" s="16"/>
      <c r="F410" s="16"/>
    </row>
    <row r="411" spans="2:6" x14ac:dyDescent="0.2">
      <c r="B411" s="16"/>
      <c r="F411" s="16"/>
    </row>
    <row r="412" spans="2:6" x14ac:dyDescent="0.2">
      <c r="B412" s="16"/>
      <c r="F412" s="16"/>
    </row>
    <row r="413" spans="2:6" x14ac:dyDescent="0.2">
      <c r="B413" s="16"/>
      <c r="F413" s="16"/>
    </row>
    <row r="414" spans="2:6" x14ac:dyDescent="0.2">
      <c r="B414" s="16"/>
      <c r="F414" s="16"/>
    </row>
    <row r="415" spans="2:6" x14ac:dyDescent="0.2">
      <c r="B415" s="16"/>
      <c r="F415" s="16"/>
    </row>
    <row r="416" spans="2:6" x14ac:dyDescent="0.2">
      <c r="B416" s="16"/>
      <c r="F416" s="16"/>
    </row>
    <row r="417" spans="2:6" x14ac:dyDescent="0.2">
      <c r="B417" s="16"/>
      <c r="F417" s="16"/>
    </row>
    <row r="418" spans="2:6" x14ac:dyDescent="0.2">
      <c r="B418" s="16"/>
      <c r="F418" s="16"/>
    </row>
    <row r="419" spans="2:6" x14ac:dyDescent="0.2">
      <c r="B419" s="16"/>
      <c r="F419" s="16"/>
    </row>
    <row r="420" spans="2:6" x14ac:dyDescent="0.2">
      <c r="B420" s="16"/>
      <c r="F420" s="16"/>
    </row>
    <row r="421" spans="2:6" x14ac:dyDescent="0.2">
      <c r="B421" s="16"/>
      <c r="F421" s="16"/>
    </row>
    <row r="422" spans="2:6" x14ac:dyDescent="0.2">
      <c r="B422" s="16"/>
      <c r="F422" s="16"/>
    </row>
    <row r="423" spans="2:6" x14ac:dyDescent="0.2">
      <c r="B423" s="16"/>
      <c r="F423" s="16"/>
    </row>
    <row r="424" spans="2:6" x14ac:dyDescent="0.2">
      <c r="B424" s="16"/>
      <c r="F424" s="16"/>
    </row>
    <row r="425" spans="2:6" x14ac:dyDescent="0.2">
      <c r="B425" s="16"/>
      <c r="F425" s="16"/>
    </row>
    <row r="426" spans="2:6" x14ac:dyDescent="0.2">
      <c r="B426" s="16"/>
      <c r="F426" s="16"/>
    </row>
    <row r="427" spans="2:6" x14ac:dyDescent="0.2">
      <c r="B427" s="16"/>
      <c r="F427" s="16"/>
    </row>
    <row r="428" spans="2:6" x14ac:dyDescent="0.2">
      <c r="B428" s="16"/>
      <c r="F428" s="16"/>
    </row>
    <row r="429" spans="2:6" x14ac:dyDescent="0.2">
      <c r="B429" s="16"/>
      <c r="F429" s="16"/>
    </row>
    <row r="430" spans="2:6" x14ac:dyDescent="0.2">
      <c r="B430" s="16"/>
      <c r="F430" s="16"/>
    </row>
    <row r="431" spans="2:6" x14ac:dyDescent="0.2">
      <c r="B431" s="16"/>
      <c r="F431" s="16"/>
    </row>
    <row r="432" spans="2:6" x14ac:dyDescent="0.2">
      <c r="B432" s="16"/>
      <c r="F432" s="16"/>
    </row>
    <row r="433" spans="2:6" x14ac:dyDescent="0.2">
      <c r="B433" s="16"/>
      <c r="F433" s="16"/>
    </row>
    <row r="434" spans="2:6" x14ac:dyDescent="0.2">
      <c r="B434" s="16"/>
      <c r="F434" s="16"/>
    </row>
    <row r="435" spans="2:6" x14ac:dyDescent="0.2">
      <c r="B435" s="16"/>
      <c r="F435" s="16"/>
    </row>
    <row r="436" spans="2:6" x14ac:dyDescent="0.2">
      <c r="B436" s="16"/>
      <c r="F436" s="16"/>
    </row>
    <row r="437" spans="2:6" x14ac:dyDescent="0.2">
      <c r="B437" s="16"/>
      <c r="F437" s="16"/>
    </row>
    <row r="438" spans="2:6" x14ac:dyDescent="0.2">
      <c r="B438" s="16"/>
      <c r="F438" s="16"/>
    </row>
    <row r="439" spans="2:6" x14ac:dyDescent="0.2">
      <c r="B439" s="16"/>
      <c r="F439" s="16"/>
    </row>
    <row r="440" spans="2:6" x14ac:dyDescent="0.2">
      <c r="B440" s="16"/>
      <c r="F440" s="16"/>
    </row>
    <row r="441" spans="2:6" x14ac:dyDescent="0.2">
      <c r="B441" s="16"/>
      <c r="F441" s="16"/>
    </row>
    <row r="442" spans="2:6" x14ac:dyDescent="0.2">
      <c r="B442" s="16"/>
      <c r="F442" s="16"/>
    </row>
    <row r="443" spans="2:6" x14ac:dyDescent="0.2">
      <c r="B443" s="16"/>
      <c r="F443" s="16"/>
    </row>
    <row r="444" spans="2:6" x14ac:dyDescent="0.2">
      <c r="B444" s="16"/>
      <c r="F444" s="16"/>
    </row>
    <row r="445" spans="2:6" x14ac:dyDescent="0.2">
      <c r="B445" s="16"/>
      <c r="F445" s="16"/>
    </row>
    <row r="446" spans="2:6" x14ac:dyDescent="0.2">
      <c r="B446" s="16"/>
      <c r="F446" s="16"/>
    </row>
    <row r="447" spans="2:6" x14ac:dyDescent="0.2">
      <c r="B447" s="16"/>
      <c r="F447" s="16"/>
    </row>
    <row r="448" spans="2:6" x14ac:dyDescent="0.2">
      <c r="B448" s="16"/>
      <c r="F448" s="16"/>
    </row>
    <row r="449" spans="2:6" x14ac:dyDescent="0.2">
      <c r="B449" s="16"/>
      <c r="F449" s="16"/>
    </row>
    <row r="450" spans="2:6" x14ac:dyDescent="0.2">
      <c r="B450" s="16"/>
      <c r="F450" s="16"/>
    </row>
    <row r="451" spans="2:6" x14ac:dyDescent="0.2">
      <c r="B451" s="16"/>
      <c r="F451" s="16"/>
    </row>
    <row r="452" spans="2:6" x14ac:dyDescent="0.2">
      <c r="B452" s="16"/>
      <c r="F452" s="16"/>
    </row>
    <row r="453" spans="2:6" x14ac:dyDescent="0.2">
      <c r="B453" s="16"/>
      <c r="F453" s="16"/>
    </row>
    <row r="454" spans="2:6" x14ac:dyDescent="0.2">
      <c r="B454" s="16"/>
      <c r="F454" s="16"/>
    </row>
    <row r="455" spans="2:6" x14ac:dyDescent="0.2">
      <c r="B455" s="16"/>
      <c r="F455" s="16"/>
    </row>
    <row r="456" spans="2:6" x14ac:dyDescent="0.2">
      <c r="B456" s="16"/>
      <c r="F456" s="16"/>
    </row>
    <row r="457" spans="2:6" x14ac:dyDescent="0.2">
      <c r="B457" s="16"/>
      <c r="F457" s="16"/>
    </row>
    <row r="458" spans="2:6" x14ac:dyDescent="0.2">
      <c r="B458" s="16"/>
      <c r="F458" s="16"/>
    </row>
    <row r="459" spans="2:6" x14ac:dyDescent="0.2">
      <c r="B459" s="16"/>
      <c r="F459" s="16"/>
    </row>
    <row r="460" spans="2:6" x14ac:dyDescent="0.2">
      <c r="B460" s="16"/>
      <c r="F460" s="16"/>
    </row>
    <row r="461" spans="2:6" x14ac:dyDescent="0.2">
      <c r="B461" s="16"/>
      <c r="F461" s="16"/>
    </row>
    <row r="462" spans="2:6" x14ac:dyDescent="0.2">
      <c r="B462" s="16"/>
      <c r="F462" s="16"/>
    </row>
    <row r="463" spans="2:6" x14ac:dyDescent="0.2">
      <c r="B463" s="16"/>
      <c r="F463" s="16"/>
    </row>
    <row r="464" spans="2:6" x14ac:dyDescent="0.2">
      <c r="B464" s="16"/>
      <c r="F464" s="16"/>
    </row>
    <row r="465" spans="2:6" x14ac:dyDescent="0.2">
      <c r="B465" s="16"/>
      <c r="F465" s="16"/>
    </row>
    <row r="466" spans="2:6" x14ac:dyDescent="0.2">
      <c r="B466" s="16"/>
      <c r="F466" s="16"/>
    </row>
    <row r="467" spans="2:6" x14ac:dyDescent="0.2">
      <c r="B467" s="16"/>
      <c r="F467" s="16"/>
    </row>
    <row r="468" spans="2:6" x14ac:dyDescent="0.2">
      <c r="B468" s="16"/>
      <c r="F468" s="16"/>
    </row>
    <row r="469" spans="2:6" x14ac:dyDescent="0.2">
      <c r="B469" s="16"/>
      <c r="F469" s="16"/>
    </row>
    <row r="470" spans="2:6" x14ac:dyDescent="0.2">
      <c r="B470" s="16"/>
      <c r="F470" s="16"/>
    </row>
    <row r="471" spans="2:6" x14ac:dyDescent="0.2">
      <c r="B471" s="16"/>
      <c r="F471" s="16"/>
    </row>
    <row r="472" spans="2:6" x14ac:dyDescent="0.2">
      <c r="B472" s="16"/>
      <c r="F472" s="16"/>
    </row>
    <row r="473" spans="2:6" x14ac:dyDescent="0.2">
      <c r="B473" s="16"/>
      <c r="F473" s="16"/>
    </row>
    <row r="474" spans="2:6" x14ac:dyDescent="0.2">
      <c r="B474" s="16"/>
      <c r="F474" s="16"/>
    </row>
    <row r="475" spans="2:6" x14ac:dyDescent="0.2">
      <c r="B475" s="16"/>
      <c r="F475" s="16"/>
    </row>
    <row r="476" spans="2:6" x14ac:dyDescent="0.2">
      <c r="B476" s="16"/>
      <c r="F476" s="16"/>
    </row>
    <row r="477" spans="2:6" x14ac:dyDescent="0.2">
      <c r="B477" s="16"/>
      <c r="F477" s="16"/>
    </row>
    <row r="478" spans="2:6" x14ac:dyDescent="0.2">
      <c r="B478" s="16"/>
      <c r="F478" s="16"/>
    </row>
    <row r="479" spans="2:6" x14ac:dyDescent="0.2">
      <c r="B479" s="16"/>
      <c r="F479" s="16"/>
    </row>
    <row r="480" spans="2:6" x14ac:dyDescent="0.2">
      <c r="B480" s="16"/>
      <c r="F480" s="16"/>
    </row>
    <row r="481" spans="2:6" x14ac:dyDescent="0.2">
      <c r="B481" s="16"/>
      <c r="F481" s="16"/>
    </row>
    <row r="482" spans="2:6" x14ac:dyDescent="0.2">
      <c r="B482" s="16"/>
      <c r="F482" s="16"/>
    </row>
    <row r="483" spans="2:6" x14ac:dyDescent="0.2">
      <c r="B483" s="16"/>
      <c r="F483" s="16"/>
    </row>
    <row r="484" spans="2:6" x14ac:dyDescent="0.2">
      <c r="B484" s="16"/>
      <c r="F484" s="16"/>
    </row>
    <row r="485" spans="2:6" x14ac:dyDescent="0.2">
      <c r="B485" s="16"/>
      <c r="F485" s="16"/>
    </row>
    <row r="486" spans="2:6" x14ac:dyDescent="0.2">
      <c r="B486" s="16"/>
      <c r="F486" s="16"/>
    </row>
    <row r="487" spans="2:6" x14ac:dyDescent="0.2">
      <c r="B487" s="16"/>
      <c r="F487" s="16"/>
    </row>
    <row r="488" spans="2:6" x14ac:dyDescent="0.2">
      <c r="B488" s="16"/>
      <c r="F488" s="16"/>
    </row>
    <row r="489" spans="2:6" x14ac:dyDescent="0.2">
      <c r="B489" s="16"/>
      <c r="F489" s="16"/>
    </row>
    <row r="490" spans="2:6" x14ac:dyDescent="0.2">
      <c r="B490" s="16"/>
      <c r="F490" s="16"/>
    </row>
    <row r="491" spans="2:6" x14ac:dyDescent="0.2">
      <c r="B491" s="16"/>
      <c r="F491" s="16"/>
    </row>
    <row r="492" spans="2:6" x14ac:dyDescent="0.2">
      <c r="B492" s="16"/>
      <c r="F492" s="16"/>
    </row>
    <row r="493" spans="2:6" x14ac:dyDescent="0.2">
      <c r="B493" s="16"/>
      <c r="F493" s="16"/>
    </row>
    <row r="494" spans="2:6" x14ac:dyDescent="0.2">
      <c r="B494" s="16"/>
      <c r="F494" s="16"/>
    </row>
    <row r="495" spans="2:6" x14ac:dyDescent="0.2">
      <c r="B495" s="16"/>
      <c r="F495" s="16"/>
    </row>
    <row r="496" spans="2:6" x14ac:dyDescent="0.2">
      <c r="B496" s="16"/>
      <c r="F496" s="16"/>
    </row>
    <row r="497" spans="2:6" x14ac:dyDescent="0.2">
      <c r="B497" s="16"/>
      <c r="F497" s="16"/>
    </row>
    <row r="498" spans="2:6" x14ac:dyDescent="0.2">
      <c r="B498" s="16"/>
      <c r="F498" s="16"/>
    </row>
    <row r="499" spans="2:6" x14ac:dyDescent="0.2">
      <c r="B499" s="16"/>
      <c r="F499" s="16"/>
    </row>
    <row r="500" spans="2:6" x14ac:dyDescent="0.2">
      <c r="B500" s="16"/>
      <c r="F500" s="16"/>
    </row>
    <row r="501" spans="2:6" x14ac:dyDescent="0.2">
      <c r="B501" s="16"/>
      <c r="F501" s="16"/>
    </row>
    <row r="502" spans="2:6" x14ac:dyDescent="0.2">
      <c r="B502" s="16"/>
      <c r="F502" s="16"/>
    </row>
    <row r="503" spans="2:6" x14ac:dyDescent="0.2">
      <c r="B503" s="16"/>
      <c r="F503" s="16"/>
    </row>
    <row r="504" spans="2:6" x14ac:dyDescent="0.2">
      <c r="B504" s="16"/>
      <c r="F504" s="16"/>
    </row>
    <row r="505" spans="2:6" x14ac:dyDescent="0.2">
      <c r="B505" s="16"/>
      <c r="F505" s="16"/>
    </row>
    <row r="506" spans="2:6" x14ac:dyDescent="0.2">
      <c r="B506" s="16"/>
      <c r="F506" s="16"/>
    </row>
    <row r="507" spans="2:6" x14ac:dyDescent="0.2">
      <c r="B507" s="16"/>
      <c r="F507" s="16"/>
    </row>
    <row r="508" spans="2:6" x14ac:dyDescent="0.2">
      <c r="B508" s="16"/>
      <c r="F508" s="16"/>
    </row>
    <row r="509" spans="2:6" x14ac:dyDescent="0.2">
      <c r="B509" s="16"/>
      <c r="F509" s="16"/>
    </row>
    <row r="510" spans="2:6" x14ac:dyDescent="0.2">
      <c r="B510" s="16"/>
      <c r="F510" s="16"/>
    </row>
    <row r="511" spans="2:6" x14ac:dyDescent="0.2">
      <c r="B511" s="16"/>
      <c r="F511" s="16"/>
    </row>
    <row r="512" spans="2:6" x14ac:dyDescent="0.2">
      <c r="B512" s="16"/>
      <c r="F512" s="16"/>
    </row>
    <row r="513" spans="2:6" x14ac:dyDescent="0.2">
      <c r="B513" s="16"/>
      <c r="F513" s="16"/>
    </row>
    <row r="514" spans="2:6" x14ac:dyDescent="0.2">
      <c r="B514" s="16"/>
      <c r="F514" s="16"/>
    </row>
    <row r="515" spans="2:6" x14ac:dyDescent="0.2">
      <c r="B515" s="16"/>
      <c r="F515" s="16"/>
    </row>
    <row r="516" spans="2:6" x14ac:dyDescent="0.2">
      <c r="B516" s="16"/>
      <c r="F516" s="16"/>
    </row>
    <row r="517" spans="2:6" x14ac:dyDescent="0.2">
      <c r="B517" s="16"/>
      <c r="F517" s="16"/>
    </row>
    <row r="518" spans="2:6" x14ac:dyDescent="0.2">
      <c r="B518" s="16"/>
      <c r="F518" s="16"/>
    </row>
    <row r="519" spans="2:6" x14ac:dyDescent="0.2">
      <c r="B519" s="16"/>
      <c r="F519" s="16"/>
    </row>
    <row r="520" spans="2:6" x14ac:dyDescent="0.2">
      <c r="B520" s="16"/>
      <c r="F520" s="16"/>
    </row>
    <row r="521" spans="2:6" x14ac:dyDescent="0.2">
      <c r="B521" s="16"/>
      <c r="F521" s="16"/>
    </row>
    <row r="522" spans="2:6" x14ac:dyDescent="0.2">
      <c r="B522" s="16"/>
      <c r="F522" s="16"/>
    </row>
    <row r="523" spans="2:6" x14ac:dyDescent="0.2">
      <c r="B523" s="16"/>
      <c r="F523" s="16"/>
    </row>
    <row r="524" spans="2:6" x14ac:dyDescent="0.2">
      <c r="B524" s="16"/>
      <c r="F524" s="16"/>
    </row>
    <row r="525" spans="2:6" x14ac:dyDescent="0.2">
      <c r="B525" s="16"/>
      <c r="F525" s="16"/>
    </row>
    <row r="526" spans="2:6" x14ac:dyDescent="0.2">
      <c r="B526" s="16"/>
      <c r="F526" s="16"/>
    </row>
    <row r="527" spans="2:6" x14ac:dyDescent="0.2">
      <c r="B527" s="16"/>
      <c r="F527" s="16"/>
    </row>
    <row r="528" spans="2:6" x14ac:dyDescent="0.2">
      <c r="B528" s="16"/>
      <c r="F528" s="16"/>
    </row>
    <row r="529" spans="2:6" x14ac:dyDescent="0.2">
      <c r="B529" s="16"/>
      <c r="F529" s="16"/>
    </row>
    <row r="530" spans="2:6" x14ac:dyDescent="0.2">
      <c r="B530" s="16"/>
      <c r="F530" s="16"/>
    </row>
    <row r="531" spans="2:6" x14ac:dyDescent="0.2">
      <c r="B531" s="16"/>
      <c r="F531" s="16"/>
    </row>
    <row r="532" spans="2:6" x14ac:dyDescent="0.2">
      <c r="B532" s="16"/>
      <c r="F532" s="16"/>
    </row>
    <row r="533" spans="2:6" x14ac:dyDescent="0.2">
      <c r="B533" s="16"/>
      <c r="F533" s="16"/>
    </row>
    <row r="534" spans="2:6" x14ac:dyDescent="0.2">
      <c r="B534" s="16"/>
      <c r="F534" s="16"/>
    </row>
    <row r="535" spans="2:6" x14ac:dyDescent="0.2">
      <c r="B535" s="16"/>
      <c r="F535" s="16"/>
    </row>
    <row r="536" spans="2:6" x14ac:dyDescent="0.2">
      <c r="B536" s="16"/>
      <c r="F536" s="16"/>
    </row>
    <row r="537" spans="2:6" x14ac:dyDescent="0.2">
      <c r="B537" s="16"/>
      <c r="F537" s="16"/>
    </row>
    <row r="538" spans="2:6" x14ac:dyDescent="0.2">
      <c r="B538" s="16"/>
      <c r="F538" s="16"/>
    </row>
    <row r="539" spans="2:6" x14ac:dyDescent="0.2">
      <c r="B539" s="16"/>
      <c r="F539" s="16"/>
    </row>
    <row r="540" spans="2:6" x14ac:dyDescent="0.2">
      <c r="B540" s="16"/>
      <c r="F540" s="16"/>
    </row>
    <row r="541" spans="2:6" x14ac:dyDescent="0.2">
      <c r="B541" s="16"/>
      <c r="F541" s="16"/>
    </row>
    <row r="542" spans="2:6" x14ac:dyDescent="0.2">
      <c r="B542" s="16"/>
      <c r="F542" s="16"/>
    </row>
    <row r="543" spans="2:6" x14ac:dyDescent="0.2">
      <c r="B543" s="16"/>
      <c r="F543" s="16"/>
    </row>
    <row r="544" spans="2:6" x14ac:dyDescent="0.2">
      <c r="B544" s="16"/>
      <c r="F544" s="16"/>
    </row>
    <row r="545" spans="2:6" x14ac:dyDescent="0.2">
      <c r="B545" s="16"/>
      <c r="F545" s="16"/>
    </row>
    <row r="546" spans="2:6" x14ac:dyDescent="0.2">
      <c r="B546" s="16"/>
      <c r="F546" s="16"/>
    </row>
    <row r="547" spans="2:6" x14ac:dyDescent="0.2">
      <c r="B547" s="16"/>
      <c r="F547" s="16"/>
    </row>
    <row r="548" spans="2:6" x14ac:dyDescent="0.2">
      <c r="B548" s="16"/>
      <c r="F548" s="16"/>
    </row>
    <row r="549" spans="2:6" x14ac:dyDescent="0.2">
      <c r="B549" s="16"/>
      <c r="F549" s="16"/>
    </row>
    <row r="550" spans="2:6" x14ac:dyDescent="0.2">
      <c r="B550" s="16"/>
      <c r="F550" s="16"/>
    </row>
    <row r="551" spans="2:6" x14ac:dyDescent="0.2">
      <c r="B551" s="16"/>
      <c r="F551" s="16"/>
    </row>
    <row r="552" spans="2:6" x14ac:dyDescent="0.2">
      <c r="B552" s="16"/>
      <c r="F552" s="16"/>
    </row>
    <row r="553" spans="2:6" x14ac:dyDescent="0.2">
      <c r="B553" s="16"/>
      <c r="F553" s="16"/>
    </row>
    <row r="554" spans="2:6" x14ac:dyDescent="0.2">
      <c r="B554" s="16"/>
      <c r="F554" s="16"/>
    </row>
    <row r="555" spans="2:6" x14ac:dyDescent="0.2">
      <c r="B555" s="16"/>
      <c r="F555" s="16"/>
    </row>
    <row r="556" spans="2:6" x14ac:dyDescent="0.2">
      <c r="B556" s="16"/>
      <c r="F556" s="16"/>
    </row>
    <row r="557" spans="2:6" x14ac:dyDescent="0.2">
      <c r="B557" s="16"/>
      <c r="F557" s="16"/>
    </row>
    <row r="558" spans="2:6" x14ac:dyDescent="0.2">
      <c r="B558" s="16"/>
      <c r="F558" s="16"/>
    </row>
    <row r="559" spans="2:6" x14ac:dyDescent="0.2">
      <c r="B559" s="16"/>
      <c r="F559" s="16"/>
    </row>
    <row r="560" spans="2:6" x14ac:dyDescent="0.2">
      <c r="B560" s="16"/>
      <c r="F560" s="16"/>
    </row>
    <row r="561" spans="2:6" x14ac:dyDescent="0.2">
      <c r="B561" s="16"/>
      <c r="F561" s="16"/>
    </row>
    <row r="562" spans="2:6" x14ac:dyDescent="0.2">
      <c r="B562" s="16"/>
      <c r="F562" s="16"/>
    </row>
    <row r="563" spans="2:6" x14ac:dyDescent="0.2">
      <c r="B563" s="16"/>
      <c r="F563" s="16"/>
    </row>
    <row r="564" spans="2:6" x14ac:dyDescent="0.2">
      <c r="B564" s="16"/>
      <c r="F564" s="16"/>
    </row>
    <row r="565" spans="2:6" x14ac:dyDescent="0.2">
      <c r="B565" s="16"/>
      <c r="F565" s="16"/>
    </row>
    <row r="566" spans="2:6" x14ac:dyDescent="0.2">
      <c r="B566" s="16"/>
      <c r="F566" s="16"/>
    </row>
    <row r="567" spans="2:6" x14ac:dyDescent="0.2">
      <c r="B567" s="16"/>
      <c r="F567" s="16"/>
    </row>
    <row r="568" spans="2:6" x14ac:dyDescent="0.2">
      <c r="B568" s="16"/>
      <c r="F568" s="16"/>
    </row>
    <row r="569" spans="2:6" x14ac:dyDescent="0.2">
      <c r="B569" s="16"/>
      <c r="F569" s="16"/>
    </row>
    <row r="570" spans="2:6" x14ac:dyDescent="0.2">
      <c r="B570" s="16"/>
      <c r="F570" s="16"/>
    </row>
    <row r="571" spans="2:6" x14ac:dyDescent="0.2">
      <c r="B571" s="16"/>
      <c r="F571" s="16"/>
    </row>
    <row r="572" spans="2:6" x14ac:dyDescent="0.2">
      <c r="B572" s="16"/>
      <c r="F572" s="16"/>
    </row>
    <row r="573" spans="2:6" x14ac:dyDescent="0.2">
      <c r="B573" s="16"/>
      <c r="F573" s="16"/>
    </row>
    <row r="574" spans="2:6" x14ac:dyDescent="0.2">
      <c r="B574" s="16"/>
      <c r="F574" s="16"/>
    </row>
    <row r="575" spans="2:6" x14ac:dyDescent="0.2">
      <c r="B575" s="16"/>
      <c r="F575" s="16"/>
    </row>
    <row r="576" spans="2:6" x14ac:dyDescent="0.2">
      <c r="B576" s="16"/>
      <c r="F576" s="16"/>
    </row>
    <row r="577" spans="2:6" x14ac:dyDescent="0.2">
      <c r="B577" s="16"/>
      <c r="F577" s="16"/>
    </row>
    <row r="578" spans="2:6" x14ac:dyDescent="0.2">
      <c r="B578" s="16"/>
      <c r="F578" s="16"/>
    </row>
    <row r="579" spans="2:6" x14ac:dyDescent="0.2">
      <c r="B579" s="16"/>
      <c r="F579" s="16"/>
    </row>
    <row r="580" spans="2:6" x14ac:dyDescent="0.2">
      <c r="B580" s="16"/>
      <c r="F580" s="16"/>
    </row>
    <row r="581" spans="2:6" x14ac:dyDescent="0.2">
      <c r="B581" s="16"/>
      <c r="F581" s="16"/>
    </row>
    <row r="582" spans="2:6" x14ac:dyDescent="0.2">
      <c r="B582" s="16"/>
      <c r="F582" s="16"/>
    </row>
    <row r="583" spans="2:6" x14ac:dyDescent="0.2">
      <c r="B583" s="16"/>
      <c r="F583" s="16"/>
    </row>
    <row r="584" spans="2:6" x14ac:dyDescent="0.2">
      <c r="B584" s="16"/>
      <c r="F584" s="16"/>
    </row>
    <row r="585" spans="2:6" x14ac:dyDescent="0.2">
      <c r="B585" s="16"/>
      <c r="F585" s="16"/>
    </row>
    <row r="586" spans="2:6" x14ac:dyDescent="0.2">
      <c r="B586" s="16"/>
      <c r="F586" s="16"/>
    </row>
    <row r="587" spans="2:6" x14ac:dyDescent="0.2">
      <c r="B587" s="16"/>
      <c r="F587" s="16"/>
    </row>
    <row r="588" spans="2:6" x14ac:dyDescent="0.2">
      <c r="B588" s="16"/>
      <c r="F588" s="16"/>
    </row>
    <row r="589" spans="2:6" x14ac:dyDescent="0.2">
      <c r="B589" s="16"/>
      <c r="F589" s="16"/>
    </row>
    <row r="590" spans="2:6" x14ac:dyDescent="0.2">
      <c r="B590" s="16"/>
      <c r="F590" s="16"/>
    </row>
    <row r="591" spans="2:6" x14ac:dyDescent="0.2">
      <c r="B591" s="16"/>
      <c r="F591" s="16"/>
    </row>
    <row r="592" spans="2:6" x14ac:dyDescent="0.2">
      <c r="B592" s="16"/>
      <c r="F592" s="16"/>
    </row>
    <row r="593" spans="2:6" x14ac:dyDescent="0.2">
      <c r="B593" s="16"/>
      <c r="F593" s="16"/>
    </row>
    <row r="594" spans="2:6" x14ac:dyDescent="0.2">
      <c r="B594" s="16"/>
      <c r="F594" s="16"/>
    </row>
    <row r="595" spans="2:6" x14ac:dyDescent="0.2">
      <c r="B595" s="16"/>
      <c r="F595" s="16"/>
    </row>
    <row r="596" spans="2:6" x14ac:dyDescent="0.2">
      <c r="B596" s="16"/>
      <c r="F596" s="16"/>
    </row>
    <row r="597" spans="2:6" x14ac:dyDescent="0.2">
      <c r="B597" s="16"/>
      <c r="F597" s="16"/>
    </row>
    <row r="598" spans="2:6" x14ac:dyDescent="0.2">
      <c r="B598" s="16"/>
      <c r="F598" s="16"/>
    </row>
    <row r="599" spans="2:6" x14ac:dyDescent="0.2">
      <c r="B599" s="16"/>
      <c r="F599" s="16"/>
    </row>
    <row r="600" spans="2:6" x14ac:dyDescent="0.2">
      <c r="B600" s="16"/>
      <c r="F600" s="16"/>
    </row>
    <row r="601" spans="2:6" x14ac:dyDescent="0.2">
      <c r="B601" s="16"/>
      <c r="F601" s="16"/>
    </row>
    <row r="602" spans="2:6" x14ac:dyDescent="0.2">
      <c r="B602" s="16"/>
      <c r="F602" s="16"/>
    </row>
    <row r="603" spans="2:6" x14ac:dyDescent="0.2">
      <c r="B603" s="16"/>
      <c r="F603" s="16"/>
    </row>
    <row r="604" spans="2:6" x14ac:dyDescent="0.2">
      <c r="B604" s="16"/>
      <c r="F604" s="16"/>
    </row>
    <row r="605" spans="2:6" x14ac:dyDescent="0.2">
      <c r="B605" s="16"/>
      <c r="F605" s="16"/>
    </row>
    <row r="606" spans="2:6" x14ac:dyDescent="0.2">
      <c r="B606" s="16"/>
      <c r="F606" s="16"/>
    </row>
    <row r="607" spans="2:6" x14ac:dyDescent="0.2">
      <c r="B607" s="16"/>
      <c r="F607" s="16"/>
    </row>
    <row r="608" spans="2:6" x14ac:dyDescent="0.2">
      <c r="B608" s="16"/>
      <c r="F608" s="16"/>
    </row>
    <row r="609" spans="2:6" x14ac:dyDescent="0.2">
      <c r="B609" s="16"/>
      <c r="F609" s="16"/>
    </row>
    <row r="610" spans="2:6" x14ac:dyDescent="0.2">
      <c r="B610" s="16"/>
      <c r="F610" s="16"/>
    </row>
    <row r="611" spans="2:6" x14ac:dyDescent="0.2">
      <c r="B611" s="16"/>
      <c r="F611" s="16"/>
    </row>
    <row r="612" spans="2:6" x14ac:dyDescent="0.2">
      <c r="B612" s="16"/>
      <c r="F612" s="16"/>
    </row>
    <row r="613" spans="2:6" x14ac:dyDescent="0.2">
      <c r="B613" s="16"/>
      <c r="F613" s="16"/>
    </row>
    <row r="614" spans="2:6" x14ac:dyDescent="0.2">
      <c r="B614" s="16"/>
      <c r="F614" s="16"/>
    </row>
    <row r="615" spans="2:6" x14ac:dyDescent="0.2">
      <c r="B615" s="16"/>
      <c r="F615" s="16"/>
    </row>
    <row r="616" spans="2:6" x14ac:dyDescent="0.2">
      <c r="B616" s="16"/>
      <c r="F616" s="16"/>
    </row>
    <row r="617" spans="2:6" x14ac:dyDescent="0.2">
      <c r="B617" s="16"/>
      <c r="F617" s="16"/>
    </row>
    <row r="618" spans="2:6" x14ac:dyDescent="0.2">
      <c r="B618" s="16"/>
      <c r="F618" s="16"/>
    </row>
    <row r="619" spans="2:6" x14ac:dyDescent="0.2">
      <c r="B619" s="16"/>
      <c r="F619" s="16"/>
    </row>
    <row r="620" spans="2:6" x14ac:dyDescent="0.2">
      <c r="B620" s="16"/>
      <c r="F620" s="16"/>
    </row>
    <row r="621" spans="2:6" x14ac:dyDescent="0.2">
      <c r="B621" s="16"/>
      <c r="F621" s="16"/>
    </row>
    <row r="622" spans="2:6" x14ac:dyDescent="0.2">
      <c r="B622" s="16"/>
      <c r="F622" s="16"/>
    </row>
    <row r="623" spans="2:6" x14ac:dyDescent="0.2">
      <c r="B623" s="16"/>
      <c r="F623" s="16"/>
    </row>
    <row r="624" spans="2:6" x14ac:dyDescent="0.2">
      <c r="B624" s="16"/>
      <c r="F624" s="16"/>
    </row>
    <row r="625" spans="2:6" x14ac:dyDescent="0.2">
      <c r="B625" s="16"/>
      <c r="F625" s="16"/>
    </row>
    <row r="626" spans="2:6" x14ac:dyDescent="0.2">
      <c r="B626" s="16"/>
      <c r="F626" s="16"/>
    </row>
    <row r="627" spans="2:6" x14ac:dyDescent="0.2">
      <c r="B627" s="16"/>
      <c r="F627" s="16"/>
    </row>
    <row r="628" spans="2:6" x14ac:dyDescent="0.2">
      <c r="B628" s="16"/>
      <c r="F628" s="16"/>
    </row>
    <row r="629" spans="2:6" x14ac:dyDescent="0.2">
      <c r="B629" s="16"/>
      <c r="F629" s="16"/>
    </row>
    <row r="630" spans="2:6" x14ac:dyDescent="0.2">
      <c r="B630" s="16"/>
      <c r="F630" s="16"/>
    </row>
    <row r="631" spans="2:6" x14ac:dyDescent="0.2">
      <c r="B631" s="16"/>
      <c r="F631" s="16"/>
    </row>
    <row r="632" spans="2:6" x14ac:dyDescent="0.2">
      <c r="B632" s="16"/>
      <c r="F632" s="16"/>
    </row>
    <row r="633" spans="2:6" x14ac:dyDescent="0.2">
      <c r="B633" s="16"/>
      <c r="F633" s="16"/>
    </row>
    <row r="634" spans="2:6" x14ac:dyDescent="0.2">
      <c r="B634" s="16"/>
      <c r="F634" s="16"/>
    </row>
    <row r="635" spans="2:6" x14ac:dyDescent="0.2">
      <c r="B635" s="16"/>
      <c r="F635" s="16"/>
    </row>
    <row r="636" spans="2:6" x14ac:dyDescent="0.2">
      <c r="B636" s="16"/>
      <c r="F636" s="16"/>
    </row>
    <row r="637" spans="2:6" x14ac:dyDescent="0.2">
      <c r="B637" s="16"/>
      <c r="F637" s="16"/>
    </row>
    <row r="638" spans="2:6" x14ac:dyDescent="0.2">
      <c r="B638" s="16"/>
      <c r="F638" s="16"/>
    </row>
    <row r="639" spans="2:6" x14ac:dyDescent="0.2">
      <c r="B639" s="16"/>
      <c r="F639" s="16"/>
    </row>
    <row r="640" spans="2:6" x14ac:dyDescent="0.2">
      <c r="B640" s="16"/>
      <c r="F640" s="16"/>
    </row>
    <row r="641" spans="2:6" x14ac:dyDescent="0.2">
      <c r="B641" s="16"/>
      <c r="F641" s="16"/>
    </row>
    <row r="642" spans="2:6" x14ac:dyDescent="0.2">
      <c r="B642" s="16"/>
      <c r="F642" s="16"/>
    </row>
    <row r="643" spans="2:6" x14ac:dyDescent="0.2">
      <c r="B643" s="16"/>
      <c r="F643" s="16"/>
    </row>
    <row r="644" spans="2:6" x14ac:dyDescent="0.2">
      <c r="B644" s="16"/>
      <c r="F644" s="16"/>
    </row>
    <row r="645" spans="2:6" x14ac:dyDescent="0.2">
      <c r="B645" s="16"/>
      <c r="F645" s="16"/>
    </row>
    <row r="646" spans="2:6" x14ac:dyDescent="0.2">
      <c r="B646" s="16"/>
      <c r="F646" s="16"/>
    </row>
    <row r="647" spans="2:6" x14ac:dyDescent="0.2">
      <c r="B647" s="16"/>
      <c r="F647" s="16"/>
    </row>
    <row r="648" spans="2:6" x14ac:dyDescent="0.2">
      <c r="B648" s="16"/>
      <c r="F648" s="16"/>
    </row>
    <row r="649" spans="2:6" x14ac:dyDescent="0.2">
      <c r="B649" s="16"/>
      <c r="F649" s="16"/>
    </row>
    <row r="650" spans="2:6" x14ac:dyDescent="0.2">
      <c r="B650" s="16"/>
      <c r="F650" s="16"/>
    </row>
    <row r="651" spans="2:6" x14ac:dyDescent="0.2">
      <c r="B651" s="16"/>
      <c r="F651" s="16"/>
    </row>
    <row r="652" spans="2:6" x14ac:dyDescent="0.2">
      <c r="B652" s="16"/>
      <c r="F652" s="16"/>
    </row>
    <row r="653" spans="2:6" x14ac:dyDescent="0.2">
      <c r="B653" s="16"/>
      <c r="F653" s="16"/>
    </row>
    <row r="654" spans="2:6" x14ac:dyDescent="0.2">
      <c r="B654" s="16"/>
      <c r="F654" s="16"/>
    </row>
    <row r="655" spans="2:6" x14ac:dyDescent="0.2">
      <c r="B655" s="16"/>
      <c r="F655" s="16"/>
    </row>
    <row r="656" spans="2:6" x14ac:dyDescent="0.2">
      <c r="B656" s="16"/>
      <c r="F656" s="16"/>
    </row>
    <row r="657" spans="2:6" x14ac:dyDescent="0.2">
      <c r="B657" s="16"/>
      <c r="F657" s="16"/>
    </row>
    <row r="658" spans="2:6" x14ac:dyDescent="0.2">
      <c r="B658" s="16"/>
      <c r="F658" s="16"/>
    </row>
    <row r="659" spans="2:6" x14ac:dyDescent="0.2">
      <c r="B659" s="16"/>
      <c r="F659" s="16"/>
    </row>
    <row r="660" spans="2:6" x14ac:dyDescent="0.2">
      <c r="B660" s="16"/>
      <c r="F660" s="16"/>
    </row>
    <row r="661" spans="2:6" x14ac:dyDescent="0.2">
      <c r="B661" s="16"/>
      <c r="F661" s="16"/>
    </row>
    <row r="662" spans="2:6" x14ac:dyDescent="0.2">
      <c r="B662" s="16"/>
      <c r="F662" s="16"/>
    </row>
    <row r="663" spans="2:6" x14ac:dyDescent="0.2">
      <c r="B663" s="16"/>
      <c r="F663" s="16"/>
    </row>
    <row r="664" spans="2:6" x14ac:dyDescent="0.2">
      <c r="B664" s="16"/>
      <c r="F664" s="16"/>
    </row>
    <row r="665" spans="2:6" x14ac:dyDescent="0.2">
      <c r="B665" s="16"/>
      <c r="F665" s="16"/>
    </row>
    <row r="666" spans="2:6" x14ac:dyDescent="0.2">
      <c r="B666" s="16"/>
      <c r="F666" s="16"/>
    </row>
    <row r="667" spans="2:6" x14ac:dyDescent="0.2">
      <c r="B667" s="16"/>
      <c r="F667" s="16"/>
    </row>
    <row r="668" spans="2:6" x14ac:dyDescent="0.2">
      <c r="B668" s="16"/>
      <c r="F668" s="16"/>
    </row>
    <row r="669" spans="2:6" x14ac:dyDescent="0.2">
      <c r="B669" s="16"/>
      <c r="F669" s="16"/>
    </row>
    <row r="670" spans="2:6" x14ac:dyDescent="0.2">
      <c r="B670" s="16"/>
      <c r="F670" s="16"/>
    </row>
    <row r="671" spans="2:6" x14ac:dyDescent="0.2">
      <c r="B671" s="16"/>
      <c r="F671" s="16"/>
    </row>
    <row r="672" spans="2:6" x14ac:dyDescent="0.2">
      <c r="B672" s="16"/>
      <c r="F672" s="16"/>
    </row>
    <row r="673" spans="2:6" x14ac:dyDescent="0.2">
      <c r="B673" s="16"/>
      <c r="F673" s="16"/>
    </row>
    <row r="674" spans="2:6" x14ac:dyDescent="0.2">
      <c r="B674" s="16"/>
      <c r="F674" s="16"/>
    </row>
    <row r="675" spans="2:6" x14ac:dyDescent="0.2">
      <c r="B675" s="16"/>
      <c r="F675" s="16"/>
    </row>
    <row r="676" spans="2:6" x14ac:dyDescent="0.2">
      <c r="B676" s="16"/>
      <c r="F676" s="16"/>
    </row>
    <row r="677" spans="2:6" x14ac:dyDescent="0.2">
      <c r="B677" s="16"/>
      <c r="F677" s="16"/>
    </row>
    <row r="678" spans="2:6" x14ac:dyDescent="0.2">
      <c r="B678" s="16"/>
      <c r="F678" s="16"/>
    </row>
    <row r="679" spans="2:6" x14ac:dyDescent="0.2">
      <c r="B679" s="16"/>
      <c r="F679" s="16"/>
    </row>
    <row r="680" spans="2:6" x14ac:dyDescent="0.2">
      <c r="B680" s="16"/>
      <c r="F680" s="16"/>
    </row>
    <row r="681" spans="2:6" x14ac:dyDescent="0.2">
      <c r="B681" s="16"/>
      <c r="F681" s="16"/>
    </row>
    <row r="682" spans="2:6" x14ac:dyDescent="0.2">
      <c r="B682" s="16"/>
      <c r="F682" s="16"/>
    </row>
    <row r="683" spans="2:6" x14ac:dyDescent="0.2">
      <c r="B683" s="16"/>
      <c r="F683" s="16"/>
    </row>
    <row r="684" spans="2:6" x14ac:dyDescent="0.2">
      <c r="B684" s="16"/>
      <c r="F684" s="16"/>
    </row>
    <row r="685" spans="2:6" x14ac:dyDescent="0.2">
      <c r="B685" s="16"/>
      <c r="F685" s="16"/>
    </row>
    <row r="686" spans="2:6" x14ac:dyDescent="0.2">
      <c r="B686" s="16"/>
      <c r="F686" s="16"/>
    </row>
    <row r="687" spans="2:6" x14ac:dyDescent="0.2">
      <c r="B687" s="16"/>
      <c r="F687" s="16"/>
    </row>
    <row r="688" spans="2:6" x14ac:dyDescent="0.2">
      <c r="B688" s="16"/>
      <c r="F688" s="16"/>
    </row>
    <row r="689" spans="2:6" x14ac:dyDescent="0.2">
      <c r="B689" s="16"/>
      <c r="F689" s="16"/>
    </row>
    <row r="690" spans="2:6" x14ac:dyDescent="0.2">
      <c r="B690" s="16"/>
      <c r="F690" s="16"/>
    </row>
    <row r="691" spans="2:6" x14ac:dyDescent="0.2">
      <c r="B691" s="16"/>
      <c r="F691" s="16"/>
    </row>
    <row r="692" spans="2:6" x14ac:dyDescent="0.2">
      <c r="B692" s="16"/>
      <c r="F692" s="16"/>
    </row>
    <row r="693" spans="2:6" x14ac:dyDescent="0.2">
      <c r="B693" s="16"/>
      <c r="F693" s="16"/>
    </row>
    <row r="694" spans="2:6" x14ac:dyDescent="0.2">
      <c r="B694" s="16"/>
      <c r="F694" s="16"/>
    </row>
    <row r="695" spans="2:6" x14ac:dyDescent="0.2">
      <c r="B695" s="16"/>
      <c r="F695" s="16"/>
    </row>
    <row r="696" spans="2:6" x14ac:dyDescent="0.2">
      <c r="B696" s="16"/>
      <c r="F696" s="16"/>
    </row>
    <row r="697" spans="2:6" x14ac:dyDescent="0.2">
      <c r="B697" s="16"/>
      <c r="F697" s="16"/>
    </row>
    <row r="698" spans="2:6" x14ac:dyDescent="0.2">
      <c r="B698" s="16"/>
      <c r="F698" s="16"/>
    </row>
    <row r="699" spans="2:6" x14ac:dyDescent="0.2">
      <c r="B699" s="16"/>
      <c r="F699" s="16"/>
    </row>
    <row r="700" spans="2:6" x14ac:dyDescent="0.2">
      <c r="B700" s="16"/>
      <c r="F700" s="16"/>
    </row>
    <row r="701" spans="2:6" x14ac:dyDescent="0.2">
      <c r="B701" s="16"/>
      <c r="F701" s="16"/>
    </row>
    <row r="702" spans="2:6" x14ac:dyDescent="0.2">
      <c r="B702" s="16"/>
      <c r="F702" s="16"/>
    </row>
    <row r="703" spans="2:6" x14ac:dyDescent="0.2">
      <c r="B703" s="16"/>
      <c r="F703" s="16"/>
    </row>
    <row r="704" spans="2:6" x14ac:dyDescent="0.2">
      <c r="B704" s="16"/>
      <c r="F704" s="16"/>
    </row>
    <row r="705" spans="2:6" x14ac:dyDescent="0.2">
      <c r="B705" s="16"/>
      <c r="F705" s="16"/>
    </row>
    <row r="706" spans="2:6" x14ac:dyDescent="0.2">
      <c r="B706" s="16"/>
      <c r="F706" s="16"/>
    </row>
    <row r="707" spans="2:6" x14ac:dyDescent="0.2">
      <c r="B707" s="16"/>
      <c r="F707" s="16"/>
    </row>
    <row r="708" spans="2:6" x14ac:dyDescent="0.2">
      <c r="B708" s="16"/>
      <c r="F708" s="16"/>
    </row>
    <row r="709" spans="2:6" x14ac:dyDescent="0.2">
      <c r="B709" s="16"/>
      <c r="F709" s="16"/>
    </row>
    <row r="710" spans="2:6" x14ac:dyDescent="0.2">
      <c r="B710" s="16"/>
      <c r="F710" s="16"/>
    </row>
    <row r="711" spans="2:6" x14ac:dyDescent="0.2">
      <c r="B711" s="16"/>
      <c r="F711" s="16"/>
    </row>
    <row r="712" spans="2:6" x14ac:dyDescent="0.2">
      <c r="B712" s="16"/>
      <c r="F712" s="16"/>
    </row>
    <row r="713" spans="2:6" x14ac:dyDescent="0.2">
      <c r="B713" s="16"/>
      <c r="F713" s="16"/>
    </row>
    <row r="714" spans="2:6" x14ac:dyDescent="0.2">
      <c r="B714" s="16"/>
      <c r="F714" s="16"/>
    </row>
    <row r="715" spans="2:6" x14ac:dyDescent="0.2">
      <c r="B715" s="16"/>
      <c r="F715" s="16"/>
    </row>
    <row r="716" spans="2:6" x14ac:dyDescent="0.2">
      <c r="B716" s="16"/>
      <c r="F716" s="16"/>
    </row>
    <row r="717" spans="2:6" x14ac:dyDescent="0.2">
      <c r="B717" s="16"/>
      <c r="F717" s="16"/>
    </row>
    <row r="718" spans="2:6" x14ac:dyDescent="0.2">
      <c r="B718" s="16"/>
      <c r="F718" s="16"/>
    </row>
    <row r="719" spans="2:6" x14ac:dyDescent="0.2">
      <c r="B719" s="16"/>
      <c r="F719" s="16"/>
    </row>
    <row r="720" spans="2:6" x14ac:dyDescent="0.2">
      <c r="B720" s="16"/>
      <c r="F720" s="16"/>
    </row>
    <row r="721" spans="2:6" x14ac:dyDescent="0.2">
      <c r="B721" s="16"/>
      <c r="F721" s="16"/>
    </row>
    <row r="722" spans="2:6" x14ac:dyDescent="0.2">
      <c r="B722" s="16"/>
      <c r="F722" s="16"/>
    </row>
    <row r="723" spans="2:6" x14ac:dyDescent="0.2">
      <c r="B723" s="16"/>
      <c r="F723" s="16"/>
    </row>
    <row r="724" spans="2:6" x14ac:dyDescent="0.2">
      <c r="B724" s="16"/>
      <c r="F724" s="16"/>
    </row>
    <row r="725" spans="2:6" x14ac:dyDescent="0.2">
      <c r="B725" s="16"/>
      <c r="F725" s="16"/>
    </row>
    <row r="726" spans="2:6" x14ac:dyDescent="0.2">
      <c r="B726" s="16"/>
      <c r="F726" s="16"/>
    </row>
    <row r="727" spans="2:6" x14ac:dyDescent="0.2">
      <c r="B727" s="16"/>
      <c r="F727" s="16"/>
    </row>
    <row r="728" spans="2:6" x14ac:dyDescent="0.2">
      <c r="B728" s="16"/>
      <c r="F728" s="16"/>
    </row>
    <row r="729" spans="2:6" x14ac:dyDescent="0.2">
      <c r="B729" s="16"/>
      <c r="F729" s="16"/>
    </row>
    <row r="730" spans="2:6" x14ac:dyDescent="0.2">
      <c r="B730" s="16"/>
      <c r="F730" s="16"/>
    </row>
    <row r="731" spans="2:6" x14ac:dyDescent="0.2">
      <c r="B731" s="16"/>
      <c r="F731" s="16"/>
    </row>
    <row r="732" spans="2:6" x14ac:dyDescent="0.2">
      <c r="B732" s="16"/>
      <c r="F732" s="16"/>
    </row>
    <row r="733" spans="2:6" x14ac:dyDescent="0.2">
      <c r="B733" s="16"/>
      <c r="F733" s="16"/>
    </row>
    <row r="734" spans="2:6" x14ac:dyDescent="0.2">
      <c r="B734" s="16"/>
      <c r="F734" s="16"/>
    </row>
    <row r="735" spans="2:6" x14ac:dyDescent="0.2">
      <c r="B735" s="16"/>
      <c r="F735" s="16"/>
    </row>
    <row r="736" spans="2:6" x14ac:dyDescent="0.2">
      <c r="B736" s="16"/>
      <c r="F736" s="16"/>
    </row>
    <row r="737" spans="2:6" x14ac:dyDescent="0.2">
      <c r="B737" s="16"/>
      <c r="F737" s="16"/>
    </row>
    <row r="738" spans="2:6" x14ac:dyDescent="0.2">
      <c r="B738" s="16"/>
      <c r="F738" s="16"/>
    </row>
    <row r="739" spans="2:6" x14ac:dyDescent="0.2">
      <c r="B739" s="16"/>
      <c r="F739" s="16"/>
    </row>
    <row r="740" spans="2:6" x14ac:dyDescent="0.2">
      <c r="B740" s="16"/>
      <c r="F740" s="16"/>
    </row>
    <row r="741" spans="2:6" x14ac:dyDescent="0.2">
      <c r="B741" s="16"/>
      <c r="F741" s="16"/>
    </row>
    <row r="742" spans="2:6" x14ac:dyDescent="0.2">
      <c r="B742" s="16"/>
      <c r="F742" s="16"/>
    </row>
    <row r="743" spans="2:6" x14ac:dyDescent="0.2">
      <c r="B743" s="16"/>
      <c r="F743" s="16"/>
    </row>
    <row r="744" spans="2:6" x14ac:dyDescent="0.2">
      <c r="B744" s="16"/>
      <c r="F744" s="16"/>
    </row>
    <row r="745" spans="2:6" x14ac:dyDescent="0.2">
      <c r="B745" s="16"/>
      <c r="F745" s="16"/>
    </row>
    <row r="746" spans="2:6" x14ac:dyDescent="0.2">
      <c r="B746" s="16"/>
      <c r="F746" s="16"/>
    </row>
    <row r="747" spans="2:6" x14ac:dyDescent="0.2">
      <c r="B747" s="16"/>
      <c r="F747" s="16"/>
    </row>
    <row r="748" spans="2:6" x14ac:dyDescent="0.2">
      <c r="B748" s="16"/>
      <c r="F748" s="16"/>
    </row>
    <row r="749" spans="2:6" x14ac:dyDescent="0.2">
      <c r="B749" s="16"/>
      <c r="F749" s="16"/>
    </row>
    <row r="750" spans="2:6" x14ac:dyDescent="0.2">
      <c r="B750" s="16"/>
      <c r="F750" s="16"/>
    </row>
    <row r="751" spans="2:6" x14ac:dyDescent="0.2">
      <c r="B751" s="16"/>
      <c r="F751" s="16"/>
    </row>
    <row r="752" spans="2:6" x14ac:dyDescent="0.2">
      <c r="B752" s="16"/>
      <c r="F752" s="16"/>
    </row>
    <row r="753" spans="2:6" x14ac:dyDescent="0.2">
      <c r="B753" s="16"/>
      <c r="F753" s="16"/>
    </row>
    <row r="754" spans="2:6" x14ac:dyDescent="0.2">
      <c r="B754" s="16"/>
      <c r="F754" s="16"/>
    </row>
    <row r="755" spans="2:6" x14ac:dyDescent="0.2">
      <c r="B755" s="16"/>
      <c r="F755" s="16"/>
    </row>
    <row r="756" spans="2:6" x14ac:dyDescent="0.2">
      <c r="B756" s="16"/>
      <c r="F756" s="16"/>
    </row>
    <row r="757" spans="2:6" x14ac:dyDescent="0.2">
      <c r="B757" s="16"/>
      <c r="F757" s="16"/>
    </row>
    <row r="758" spans="2:6" x14ac:dyDescent="0.2">
      <c r="B758" s="16"/>
      <c r="F758" s="16"/>
    </row>
    <row r="759" spans="2:6" x14ac:dyDescent="0.2">
      <c r="B759" s="16"/>
      <c r="F759" s="16"/>
    </row>
    <row r="760" spans="2:6" x14ac:dyDescent="0.2">
      <c r="B760" s="16"/>
      <c r="F760" s="16"/>
    </row>
    <row r="761" spans="2:6" x14ac:dyDescent="0.2">
      <c r="B761" s="16"/>
      <c r="F761" s="16"/>
    </row>
    <row r="762" spans="2:6" x14ac:dyDescent="0.2">
      <c r="B762" s="16"/>
      <c r="F762" s="16"/>
    </row>
    <row r="763" spans="2:6" x14ac:dyDescent="0.2">
      <c r="B763" s="16"/>
      <c r="F763" s="16"/>
    </row>
    <row r="764" spans="2:6" x14ac:dyDescent="0.2">
      <c r="B764" s="16"/>
      <c r="F764" s="16"/>
    </row>
    <row r="765" spans="2:6" x14ac:dyDescent="0.2">
      <c r="B765" s="16"/>
      <c r="F765" s="16"/>
    </row>
    <row r="766" spans="2:6" x14ac:dyDescent="0.2">
      <c r="B766" s="16"/>
      <c r="F766" s="16"/>
    </row>
    <row r="767" spans="2:6" x14ac:dyDescent="0.2">
      <c r="B767" s="16"/>
      <c r="F767" s="16"/>
    </row>
    <row r="768" spans="2:6" x14ac:dyDescent="0.2">
      <c r="B768" s="16"/>
      <c r="F768" s="16"/>
    </row>
    <row r="769" spans="2:6" x14ac:dyDescent="0.2">
      <c r="B769" s="16"/>
      <c r="F769" s="16"/>
    </row>
    <row r="770" spans="2:6" x14ac:dyDescent="0.2">
      <c r="B770" s="16"/>
      <c r="F770" s="16"/>
    </row>
    <row r="771" spans="2:6" x14ac:dyDescent="0.2">
      <c r="B771" s="16"/>
      <c r="F771" s="16"/>
    </row>
    <row r="772" spans="2:6" x14ac:dyDescent="0.2">
      <c r="B772" s="16"/>
      <c r="F772" s="16"/>
    </row>
    <row r="773" spans="2:6" x14ac:dyDescent="0.2">
      <c r="B773" s="16"/>
      <c r="F773" s="16"/>
    </row>
    <row r="774" spans="2:6" x14ac:dyDescent="0.2">
      <c r="B774" s="16"/>
      <c r="F774" s="16"/>
    </row>
    <row r="775" spans="2:6" x14ac:dyDescent="0.2">
      <c r="B775" s="16"/>
      <c r="F775" s="16"/>
    </row>
    <row r="776" spans="2:6" x14ac:dyDescent="0.2">
      <c r="B776" s="16"/>
      <c r="F776" s="16"/>
    </row>
    <row r="777" spans="2:6" x14ac:dyDescent="0.2">
      <c r="B777" s="16"/>
      <c r="F777" s="16"/>
    </row>
    <row r="778" spans="2:6" x14ac:dyDescent="0.2">
      <c r="B778" s="16"/>
      <c r="F778" s="16"/>
    </row>
    <row r="779" spans="2:6" x14ac:dyDescent="0.2">
      <c r="B779" s="16"/>
      <c r="F779" s="16"/>
    </row>
    <row r="780" spans="2:6" x14ac:dyDescent="0.2">
      <c r="B780" s="16"/>
      <c r="F780" s="16"/>
    </row>
    <row r="781" spans="2:6" x14ac:dyDescent="0.2">
      <c r="B781" s="16"/>
      <c r="F781" s="16"/>
    </row>
    <row r="782" spans="2:6" x14ac:dyDescent="0.2">
      <c r="B782" s="16"/>
      <c r="F782" s="16"/>
    </row>
    <row r="783" spans="2:6" x14ac:dyDescent="0.2">
      <c r="B783" s="16"/>
      <c r="F783" s="16"/>
    </row>
    <row r="784" spans="2:6" x14ac:dyDescent="0.2">
      <c r="B784" s="16"/>
      <c r="F784" s="16"/>
    </row>
    <row r="785" spans="2:6" x14ac:dyDescent="0.2">
      <c r="B785" s="16"/>
      <c r="F785" s="16"/>
    </row>
    <row r="786" spans="2:6" x14ac:dyDescent="0.2">
      <c r="B786" s="16"/>
      <c r="F786" s="16"/>
    </row>
    <row r="787" spans="2:6" x14ac:dyDescent="0.2">
      <c r="B787" s="16"/>
      <c r="F787" s="16"/>
    </row>
    <row r="788" spans="2:6" x14ac:dyDescent="0.2">
      <c r="B788" s="16"/>
      <c r="F788" s="16"/>
    </row>
    <row r="789" spans="2:6" x14ac:dyDescent="0.2">
      <c r="B789" s="16"/>
      <c r="F789" s="16"/>
    </row>
    <row r="790" spans="2:6" x14ac:dyDescent="0.2">
      <c r="B790" s="16"/>
      <c r="F790" s="16"/>
    </row>
    <row r="791" spans="2:6" x14ac:dyDescent="0.2">
      <c r="B791" s="16"/>
      <c r="F791" s="16"/>
    </row>
    <row r="792" spans="2:6" x14ac:dyDescent="0.2">
      <c r="B792" s="16"/>
      <c r="F792" s="16"/>
    </row>
    <row r="793" spans="2:6" x14ac:dyDescent="0.2">
      <c r="B793" s="16"/>
      <c r="F793" s="16"/>
    </row>
    <row r="794" spans="2:6" x14ac:dyDescent="0.2">
      <c r="B794" s="16"/>
      <c r="F794" s="16"/>
    </row>
    <row r="795" spans="2:6" x14ac:dyDescent="0.2">
      <c r="B795" s="16"/>
      <c r="F795" s="16"/>
    </row>
    <row r="796" spans="2:6" x14ac:dyDescent="0.2">
      <c r="B796" s="16"/>
      <c r="F796" s="16"/>
    </row>
    <row r="797" spans="2:6" x14ac:dyDescent="0.2">
      <c r="B797" s="16"/>
      <c r="F797" s="16"/>
    </row>
    <row r="798" spans="2:6" x14ac:dyDescent="0.2">
      <c r="B798" s="16"/>
      <c r="F798" s="16"/>
    </row>
    <row r="799" spans="2:6" x14ac:dyDescent="0.2">
      <c r="B799" s="16"/>
      <c r="F799" s="16"/>
    </row>
    <row r="800" spans="2:6" x14ac:dyDescent="0.2">
      <c r="B800" s="16"/>
      <c r="F800" s="16"/>
    </row>
    <row r="801" spans="2:6" x14ac:dyDescent="0.2">
      <c r="B801" s="16"/>
      <c r="F801" s="16"/>
    </row>
    <row r="802" spans="2:6" x14ac:dyDescent="0.2">
      <c r="B802" s="16"/>
      <c r="F802" s="16"/>
    </row>
    <row r="803" spans="2:6" x14ac:dyDescent="0.2">
      <c r="B803" s="16"/>
      <c r="F803" s="16"/>
    </row>
    <row r="804" spans="2:6" x14ac:dyDescent="0.2">
      <c r="B804" s="16"/>
      <c r="F804" s="16"/>
    </row>
    <row r="805" spans="2:6" x14ac:dyDescent="0.2">
      <c r="B805" s="16"/>
      <c r="F805" s="16"/>
    </row>
    <row r="806" spans="2:6" x14ac:dyDescent="0.2">
      <c r="B806" s="16"/>
      <c r="F806" s="16"/>
    </row>
    <row r="807" spans="2:6" x14ac:dyDescent="0.2">
      <c r="B807" s="16"/>
      <c r="F807" s="16"/>
    </row>
    <row r="808" spans="2:6" x14ac:dyDescent="0.2">
      <c r="B808" s="16"/>
      <c r="F808" s="16"/>
    </row>
    <row r="809" spans="2:6" x14ac:dyDescent="0.2">
      <c r="B809" s="16"/>
      <c r="F809" s="16"/>
    </row>
    <row r="810" spans="2:6" x14ac:dyDescent="0.2">
      <c r="B810" s="16"/>
      <c r="F810" s="16"/>
    </row>
    <row r="811" spans="2:6" x14ac:dyDescent="0.2">
      <c r="B811" s="16"/>
      <c r="F811" s="16"/>
    </row>
    <row r="812" spans="2:6" x14ac:dyDescent="0.2">
      <c r="B812" s="16"/>
      <c r="F812" s="16"/>
    </row>
    <row r="813" spans="2:6" x14ac:dyDescent="0.2">
      <c r="B813" s="16"/>
      <c r="F813" s="16"/>
    </row>
    <row r="814" spans="2:6" x14ac:dyDescent="0.2">
      <c r="B814" s="16"/>
      <c r="F814" s="16"/>
    </row>
    <row r="815" spans="2:6" x14ac:dyDescent="0.2">
      <c r="B815" s="16"/>
      <c r="F815" s="16"/>
    </row>
    <row r="816" spans="2:6" x14ac:dyDescent="0.2">
      <c r="B816" s="16"/>
      <c r="F816" s="16"/>
    </row>
    <row r="817" spans="2:6" x14ac:dyDescent="0.2">
      <c r="B817" s="16"/>
      <c r="F817" s="16"/>
    </row>
    <row r="818" spans="2:6" x14ac:dyDescent="0.2">
      <c r="B818" s="16"/>
      <c r="F818" s="16"/>
    </row>
    <row r="819" spans="2:6" x14ac:dyDescent="0.2">
      <c r="B819" s="16"/>
      <c r="F819" s="16"/>
    </row>
    <row r="820" spans="2:6" x14ac:dyDescent="0.2">
      <c r="B820" s="16"/>
      <c r="F820" s="16"/>
    </row>
    <row r="821" spans="2:6" x14ac:dyDescent="0.2">
      <c r="B821" s="16"/>
      <c r="F821" s="16"/>
    </row>
    <row r="822" spans="2:6" x14ac:dyDescent="0.2">
      <c r="B822" s="16"/>
      <c r="F822" s="16"/>
    </row>
    <row r="823" spans="2:6" x14ac:dyDescent="0.2">
      <c r="B823" s="16"/>
      <c r="F823" s="16"/>
    </row>
    <row r="824" spans="2:6" x14ac:dyDescent="0.2">
      <c r="B824" s="16"/>
      <c r="F824" s="16"/>
    </row>
    <row r="825" spans="2:6" x14ac:dyDescent="0.2">
      <c r="B825" s="16"/>
      <c r="F825" s="16"/>
    </row>
    <row r="826" spans="2:6" x14ac:dyDescent="0.2">
      <c r="B826" s="16"/>
      <c r="F826" s="16"/>
    </row>
    <row r="827" spans="2:6" x14ac:dyDescent="0.2">
      <c r="B827" s="16"/>
      <c r="F827" s="16"/>
    </row>
    <row r="828" spans="2:6" x14ac:dyDescent="0.2">
      <c r="B828" s="16"/>
      <c r="F828" s="16"/>
    </row>
    <row r="829" spans="2:6" x14ac:dyDescent="0.2">
      <c r="B829" s="16"/>
      <c r="F829" s="16"/>
    </row>
    <row r="830" spans="2:6" x14ac:dyDescent="0.2">
      <c r="B830" s="16"/>
      <c r="F830" s="16"/>
    </row>
    <row r="831" spans="2:6" x14ac:dyDescent="0.2">
      <c r="B831" s="16"/>
      <c r="F831" s="16"/>
    </row>
    <row r="832" spans="2:6" x14ac:dyDescent="0.2">
      <c r="B832" s="16"/>
      <c r="F832" s="16"/>
    </row>
    <row r="833" spans="2:6" x14ac:dyDescent="0.2">
      <c r="B833" s="16"/>
      <c r="F833" s="16"/>
    </row>
    <row r="834" spans="2:6" x14ac:dyDescent="0.2">
      <c r="B834" s="16"/>
      <c r="F834" s="16"/>
    </row>
    <row r="835" spans="2:6" x14ac:dyDescent="0.2">
      <c r="B835" s="16"/>
      <c r="F835" s="16"/>
    </row>
    <row r="836" spans="2:6" x14ac:dyDescent="0.2">
      <c r="B836" s="16"/>
      <c r="F836" s="16"/>
    </row>
    <row r="837" spans="2:6" x14ac:dyDescent="0.2">
      <c r="B837" s="16"/>
      <c r="F837" s="16"/>
    </row>
    <row r="838" spans="2:6" x14ac:dyDescent="0.2">
      <c r="B838" s="16"/>
      <c r="F838" s="16"/>
    </row>
    <row r="839" spans="2:6" x14ac:dyDescent="0.2">
      <c r="B839" s="16"/>
      <c r="F839" s="16"/>
    </row>
    <row r="840" spans="2:6" x14ac:dyDescent="0.2">
      <c r="B840" s="16"/>
      <c r="F840" s="16"/>
    </row>
    <row r="841" spans="2:6" x14ac:dyDescent="0.2">
      <c r="B841" s="16"/>
      <c r="F841" s="16"/>
    </row>
    <row r="842" spans="2:6" x14ac:dyDescent="0.2">
      <c r="B842" s="16"/>
      <c r="F842" s="16"/>
    </row>
    <row r="843" spans="2:6" x14ac:dyDescent="0.2">
      <c r="B843" s="16"/>
      <c r="F843" s="16"/>
    </row>
    <row r="844" spans="2:6" x14ac:dyDescent="0.2">
      <c r="B844" s="16"/>
      <c r="F844" s="16"/>
    </row>
    <row r="845" spans="2:6" x14ac:dyDescent="0.2">
      <c r="B845" s="16"/>
      <c r="F845" s="16"/>
    </row>
    <row r="846" spans="2:6" x14ac:dyDescent="0.2">
      <c r="B846" s="16"/>
      <c r="F846" s="16"/>
    </row>
    <row r="847" spans="2:6" x14ac:dyDescent="0.2">
      <c r="B847" s="16"/>
      <c r="F847" s="16"/>
    </row>
    <row r="848" spans="2:6" x14ac:dyDescent="0.2">
      <c r="B848" s="16"/>
      <c r="F848" s="16"/>
    </row>
    <row r="849" spans="2:6" x14ac:dyDescent="0.2">
      <c r="B849" s="16"/>
      <c r="F849" s="16"/>
    </row>
    <row r="850" spans="2:6" x14ac:dyDescent="0.2">
      <c r="B850" s="16"/>
      <c r="F850" s="16"/>
    </row>
    <row r="851" spans="2:6" x14ac:dyDescent="0.2">
      <c r="B851" s="16"/>
      <c r="F851" s="16"/>
    </row>
    <row r="852" spans="2:6" x14ac:dyDescent="0.2">
      <c r="B852" s="16"/>
      <c r="F852" s="16"/>
    </row>
    <row r="853" spans="2:6" x14ac:dyDescent="0.2">
      <c r="B853" s="16"/>
      <c r="F853" s="16"/>
    </row>
    <row r="854" spans="2:6" x14ac:dyDescent="0.2">
      <c r="B854" s="16"/>
      <c r="F854" s="16"/>
    </row>
    <row r="855" spans="2:6" x14ac:dyDescent="0.2">
      <c r="B855" s="16"/>
      <c r="F855" s="16"/>
    </row>
    <row r="856" spans="2:6" x14ac:dyDescent="0.2">
      <c r="B856" s="16"/>
      <c r="F856" s="16"/>
    </row>
    <row r="857" spans="2:6" x14ac:dyDescent="0.2">
      <c r="B857" s="16"/>
      <c r="F857" s="16"/>
    </row>
    <row r="858" spans="2:6" x14ac:dyDescent="0.2">
      <c r="B858" s="16"/>
      <c r="F858" s="16"/>
    </row>
    <row r="859" spans="2:6" x14ac:dyDescent="0.2">
      <c r="B859" s="16"/>
      <c r="F859" s="16"/>
    </row>
    <row r="860" spans="2:6" x14ac:dyDescent="0.2">
      <c r="B860" s="16"/>
      <c r="F860" s="16"/>
    </row>
    <row r="861" spans="2:6" x14ac:dyDescent="0.2">
      <c r="B861" s="16"/>
      <c r="F861" s="16"/>
    </row>
    <row r="862" spans="2:6" x14ac:dyDescent="0.2">
      <c r="B862" s="16"/>
      <c r="F862" s="16"/>
    </row>
    <row r="863" spans="2:6" x14ac:dyDescent="0.2">
      <c r="B863" s="16"/>
      <c r="F863" s="16"/>
    </row>
    <row r="864" spans="2:6" x14ac:dyDescent="0.2">
      <c r="B864" s="16"/>
      <c r="F864" s="16"/>
    </row>
    <row r="865" spans="2:6" x14ac:dyDescent="0.2">
      <c r="B865" s="16"/>
      <c r="F865" s="16"/>
    </row>
    <row r="866" spans="2:6" x14ac:dyDescent="0.2">
      <c r="B866" s="16"/>
      <c r="F866" s="16"/>
    </row>
    <row r="867" spans="2:6" x14ac:dyDescent="0.2">
      <c r="B867" s="16"/>
      <c r="F867" s="16"/>
    </row>
    <row r="868" spans="2:6" x14ac:dyDescent="0.2">
      <c r="B868" s="16"/>
      <c r="F868" s="16"/>
    </row>
    <row r="869" spans="2:6" x14ac:dyDescent="0.2">
      <c r="B869" s="16"/>
      <c r="F869" s="16"/>
    </row>
    <row r="870" spans="2:6" x14ac:dyDescent="0.2">
      <c r="B870" s="16"/>
      <c r="F870" s="16"/>
    </row>
    <row r="871" spans="2:6" x14ac:dyDescent="0.2">
      <c r="B871" s="16"/>
      <c r="F871" s="16"/>
    </row>
    <row r="872" spans="2:6" x14ac:dyDescent="0.2">
      <c r="B872" s="16"/>
      <c r="F872" s="16"/>
    </row>
    <row r="873" spans="2:6" x14ac:dyDescent="0.2">
      <c r="B873" s="16"/>
      <c r="F873" s="16"/>
    </row>
    <row r="874" spans="2:6" x14ac:dyDescent="0.2">
      <c r="B874" s="16"/>
      <c r="F874" s="16"/>
    </row>
    <row r="875" spans="2:6" x14ac:dyDescent="0.2">
      <c r="B875" s="16"/>
      <c r="F875" s="16"/>
    </row>
    <row r="876" spans="2:6" x14ac:dyDescent="0.2">
      <c r="B876" s="16"/>
      <c r="F876" s="16"/>
    </row>
    <row r="877" spans="2:6" x14ac:dyDescent="0.2">
      <c r="B877" s="16"/>
      <c r="F877" s="16"/>
    </row>
    <row r="878" spans="2:6" x14ac:dyDescent="0.2">
      <c r="B878" s="16"/>
      <c r="F878" s="16"/>
    </row>
    <row r="879" spans="2:6" x14ac:dyDescent="0.2">
      <c r="B879" s="16"/>
      <c r="F879" s="16"/>
    </row>
    <row r="880" spans="2:6" x14ac:dyDescent="0.2">
      <c r="B880" s="16"/>
      <c r="F880" s="16"/>
    </row>
    <row r="881" spans="2:6" x14ac:dyDescent="0.2">
      <c r="B881" s="16"/>
      <c r="F881" s="16"/>
    </row>
    <row r="882" spans="2:6" x14ac:dyDescent="0.2">
      <c r="B882" s="16"/>
      <c r="F882" s="16"/>
    </row>
    <row r="883" spans="2:6" x14ac:dyDescent="0.2">
      <c r="B883" s="16"/>
      <c r="F883" s="16"/>
    </row>
    <row r="884" spans="2:6" x14ac:dyDescent="0.2">
      <c r="B884" s="16"/>
      <c r="F884" s="16"/>
    </row>
    <row r="885" spans="2:6" x14ac:dyDescent="0.2">
      <c r="B885" s="16"/>
      <c r="F885" s="16"/>
    </row>
    <row r="886" spans="2:6" x14ac:dyDescent="0.2">
      <c r="B886" s="16"/>
      <c r="F886" s="16"/>
    </row>
    <row r="887" spans="2:6" x14ac:dyDescent="0.2">
      <c r="B887" s="16"/>
      <c r="F887" s="16"/>
    </row>
    <row r="888" spans="2:6" x14ac:dyDescent="0.2">
      <c r="B888" s="16"/>
      <c r="F888" s="16"/>
    </row>
    <row r="889" spans="2:6" x14ac:dyDescent="0.2">
      <c r="B889" s="16"/>
      <c r="F889" s="16"/>
    </row>
    <row r="890" spans="2:6" x14ac:dyDescent="0.2">
      <c r="B890" s="16"/>
      <c r="F890" s="16"/>
    </row>
    <row r="891" spans="2:6" x14ac:dyDescent="0.2">
      <c r="B891" s="16"/>
      <c r="F891" s="16"/>
    </row>
    <row r="892" spans="2:6" x14ac:dyDescent="0.2">
      <c r="B892" s="16"/>
      <c r="F892" s="16"/>
    </row>
    <row r="893" spans="2:6" x14ac:dyDescent="0.2">
      <c r="B893" s="16"/>
      <c r="F893" s="16"/>
    </row>
    <row r="894" spans="2:6" x14ac:dyDescent="0.2">
      <c r="B894" s="16"/>
      <c r="F894" s="16"/>
    </row>
    <row r="895" spans="2:6" x14ac:dyDescent="0.2">
      <c r="B895" s="16"/>
      <c r="F895" s="16"/>
    </row>
    <row r="896" spans="2:6" x14ac:dyDescent="0.2">
      <c r="B896" s="16"/>
      <c r="F896" s="16"/>
    </row>
    <row r="897" spans="2:6" x14ac:dyDescent="0.2">
      <c r="B897" s="16"/>
      <c r="F897" s="16"/>
    </row>
    <row r="898" spans="2:6" x14ac:dyDescent="0.2">
      <c r="B898" s="16"/>
      <c r="F898" s="16"/>
    </row>
    <row r="899" spans="2:6" x14ac:dyDescent="0.2">
      <c r="B899" s="16"/>
      <c r="F899" s="16"/>
    </row>
    <row r="900" spans="2:6" x14ac:dyDescent="0.2">
      <c r="B900" s="16"/>
      <c r="F900" s="16"/>
    </row>
    <row r="901" spans="2:6" x14ac:dyDescent="0.2">
      <c r="B901" s="16"/>
      <c r="F901" s="16"/>
    </row>
    <row r="902" spans="2:6" x14ac:dyDescent="0.2">
      <c r="B902" s="16"/>
      <c r="F902" s="16"/>
    </row>
    <row r="903" spans="2:6" x14ac:dyDescent="0.2">
      <c r="B903" s="16"/>
      <c r="F903" s="16"/>
    </row>
    <row r="904" spans="2:6" x14ac:dyDescent="0.2">
      <c r="B904" s="16"/>
      <c r="F904" s="16"/>
    </row>
    <row r="905" spans="2:6" x14ac:dyDescent="0.2">
      <c r="B905" s="16"/>
      <c r="F905" s="16"/>
    </row>
    <row r="906" spans="2:6" x14ac:dyDescent="0.2">
      <c r="B906" s="16"/>
      <c r="F906" s="16"/>
    </row>
    <row r="907" spans="2:6" x14ac:dyDescent="0.2">
      <c r="B907" s="16"/>
      <c r="F907" s="16"/>
    </row>
    <row r="908" spans="2:6" x14ac:dyDescent="0.2">
      <c r="B908" s="16"/>
      <c r="F908" s="16"/>
    </row>
    <row r="909" spans="2:6" x14ac:dyDescent="0.2">
      <c r="B909" s="16"/>
      <c r="F909" s="16"/>
    </row>
    <row r="910" spans="2:6" x14ac:dyDescent="0.2">
      <c r="B910" s="16"/>
      <c r="F910" s="16"/>
    </row>
    <row r="911" spans="2:6" x14ac:dyDescent="0.2">
      <c r="B911" s="16"/>
      <c r="F911" s="16"/>
    </row>
    <row r="912" spans="2:6" x14ac:dyDescent="0.2">
      <c r="B912" s="16"/>
      <c r="F912" s="16"/>
    </row>
    <row r="913" spans="2:6" x14ac:dyDescent="0.2">
      <c r="B913" s="16"/>
      <c r="F913" s="16"/>
    </row>
    <row r="914" spans="2:6" x14ac:dyDescent="0.2">
      <c r="B914" s="16"/>
      <c r="F914" s="16"/>
    </row>
    <row r="915" spans="2:6" x14ac:dyDescent="0.2">
      <c r="B915" s="16"/>
      <c r="F915" s="16"/>
    </row>
    <row r="916" spans="2:6" x14ac:dyDescent="0.2">
      <c r="B916" s="16"/>
      <c r="F916" s="16"/>
    </row>
    <row r="917" spans="2:6" x14ac:dyDescent="0.2">
      <c r="B917" s="16"/>
      <c r="F917" s="16"/>
    </row>
    <row r="918" spans="2:6" x14ac:dyDescent="0.2">
      <c r="B918" s="16"/>
      <c r="F918" s="16"/>
    </row>
    <row r="919" spans="2:6" x14ac:dyDescent="0.2">
      <c r="B919" s="16"/>
      <c r="F919" s="16"/>
    </row>
    <row r="920" spans="2:6" x14ac:dyDescent="0.2">
      <c r="B920" s="16"/>
      <c r="F920" s="16"/>
    </row>
    <row r="921" spans="2:6" x14ac:dyDescent="0.2">
      <c r="B921" s="16"/>
      <c r="F921" s="16"/>
    </row>
    <row r="922" spans="2:6" x14ac:dyDescent="0.2">
      <c r="B922" s="16"/>
      <c r="F922" s="16"/>
    </row>
    <row r="923" spans="2:6" x14ac:dyDescent="0.2">
      <c r="B923" s="16"/>
      <c r="F923" s="16"/>
    </row>
    <row r="924" spans="2:6" x14ac:dyDescent="0.2">
      <c r="B924" s="16"/>
      <c r="F924" s="16"/>
    </row>
    <row r="925" spans="2:6" x14ac:dyDescent="0.2">
      <c r="B925" s="16"/>
      <c r="F925" s="16"/>
    </row>
    <row r="926" spans="2:6" x14ac:dyDescent="0.2">
      <c r="B926" s="16"/>
      <c r="F926" s="16"/>
    </row>
    <row r="927" spans="2:6" x14ac:dyDescent="0.2">
      <c r="B927" s="16"/>
      <c r="F927" s="16"/>
    </row>
    <row r="928" spans="2:6" x14ac:dyDescent="0.2">
      <c r="B928" s="16"/>
      <c r="F928" s="16"/>
    </row>
    <row r="929" spans="2:6" x14ac:dyDescent="0.2">
      <c r="B929" s="16"/>
      <c r="F929" s="16"/>
    </row>
    <row r="930" spans="2:6" x14ac:dyDescent="0.2">
      <c r="B930" s="16"/>
      <c r="F930" s="16"/>
    </row>
    <row r="931" spans="2:6" x14ac:dyDescent="0.2">
      <c r="B931" s="16"/>
      <c r="F931" s="16"/>
    </row>
    <row r="932" spans="2:6" x14ac:dyDescent="0.2">
      <c r="B932" s="16"/>
      <c r="F932" s="16"/>
    </row>
    <row r="933" spans="2:6" x14ac:dyDescent="0.2">
      <c r="B933" s="16"/>
      <c r="F933" s="16"/>
    </row>
    <row r="934" spans="2:6" x14ac:dyDescent="0.2">
      <c r="B934" s="16"/>
      <c r="F934" s="16"/>
    </row>
    <row r="935" spans="2:6" x14ac:dyDescent="0.2">
      <c r="B935" s="16"/>
      <c r="F935" s="16"/>
    </row>
    <row r="936" spans="2:6" x14ac:dyDescent="0.2">
      <c r="B936" s="16"/>
      <c r="F936" s="16"/>
    </row>
    <row r="937" spans="2:6" x14ac:dyDescent="0.2">
      <c r="B937" s="16"/>
      <c r="F937" s="16"/>
    </row>
    <row r="938" spans="2:6" x14ac:dyDescent="0.2">
      <c r="B938" s="16"/>
      <c r="F938" s="16"/>
    </row>
    <row r="939" spans="2:6" x14ac:dyDescent="0.2">
      <c r="B939" s="16"/>
      <c r="F939" s="16"/>
    </row>
    <row r="940" spans="2:6" x14ac:dyDescent="0.2">
      <c r="B940" s="16"/>
      <c r="F940" s="16"/>
    </row>
    <row r="941" spans="2:6" x14ac:dyDescent="0.2">
      <c r="B941" s="16"/>
      <c r="F941" s="16"/>
    </row>
    <row r="942" spans="2:6" x14ac:dyDescent="0.2">
      <c r="B942" s="16"/>
      <c r="F942" s="16"/>
    </row>
    <row r="943" spans="2:6" x14ac:dyDescent="0.2">
      <c r="B943" s="16"/>
      <c r="F943" s="16"/>
    </row>
    <row r="944" spans="2:6" x14ac:dyDescent="0.2">
      <c r="B944" s="16"/>
      <c r="F944" s="16"/>
    </row>
    <row r="945" spans="2:6" x14ac:dyDescent="0.2">
      <c r="B945" s="16"/>
      <c r="F945" s="16"/>
    </row>
    <row r="946" spans="2:6" x14ac:dyDescent="0.2">
      <c r="B946" s="16"/>
      <c r="F946" s="16"/>
    </row>
    <row r="947" spans="2:6" x14ac:dyDescent="0.2">
      <c r="B947" s="16"/>
      <c r="F947" s="16"/>
    </row>
    <row r="948" spans="2:6" x14ac:dyDescent="0.2">
      <c r="B948" s="16"/>
      <c r="F948" s="16"/>
    </row>
    <row r="949" spans="2:6" x14ac:dyDescent="0.2">
      <c r="B949" s="16"/>
      <c r="F949" s="16"/>
    </row>
    <row r="950" spans="2:6" x14ac:dyDescent="0.2">
      <c r="B950" s="16"/>
      <c r="F950" s="16"/>
    </row>
    <row r="951" spans="2:6" x14ac:dyDescent="0.2">
      <c r="B951" s="16"/>
      <c r="F951" s="16"/>
    </row>
    <row r="952" spans="2:6" x14ac:dyDescent="0.2">
      <c r="B952" s="16"/>
      <c r="F952" s="16"/>
    </row>
    <row r="953" spans="2:6" x14ac:dyDescent="0.2">
      <c r="B953" s="16"/>
      <c r="F953" s="16"/>
    </row>
    <row r="954" spans="2:6" x14ac:dyDescent="0.2">
      <c r="B954" s="16"/>
      <c r="F954" s="16"/>
    </row>
    <row r="955" spans="2:6" x14ac:dyDescent="0.2">
      <c r="B955" s="16"/>
      <c r="F955" s="16"/>
    </row>
    <row r="956" spans="2:6" x14ac:dyDescent="0.2">
      <c r="B956" s="16"/>
      <c r="F956" s="16"/>
    </row>
    <row r="957" spans="2:6" x14ac:dyDescent="0.2">
      <c r="B957" s="16"/>
      <c r="F957" s="16"/>
    </row>
    <row r="958" spans="2:6" x14ac:dyDescent="0.2">
      <c r="B958" s="16"/>
      <c r="F958" s="16"/>
    </row>
    <row r="959" spans="2:6" x14ac:dyDescent="0.2">
      <c r="B959" s="16"/>
      <c r="F959" s="16"/>
    </row>
    <row r="960" spans="2:6" x14ac:dyDescent="0.2">
      <c r="B960" s="16"/>
      <c r="F960" s="16"/>
    </row>
    <row r="961" spans="2:6" x14ac:dyDescent="0.2">
      <c r="B961" s="16"/>
      <c r="F961" s="16"/>
    </row>
    <row r="962" spans="2:6" x14ac:dyDescent="0.2">
      <c r="B962" s="16"/>
      <c r="F962" s="16"/>
    </row>
    <row r="963" spans="2:6" x14ac:dyDescent="0.2">
      <c r="B963" s="16"/>
      <c r="F963" s="16"/>
    </row>
    <row r="964" spans="2:6" x14ac:dyDescent="0.2">
      <c r="B964" s="16"/>
      <c r="F964" s="16"/>
    </row>
    <row r="965" spans="2:6" x14ac:dyDescent="0.2">
      <c r="B965" s="16"/>
      <c r="F965" s="16"/>
    </row>
    <row r="966" spans="2:6" x14ac:dyDescent="0.2">
      <c r="B966" s="16"/>
      <c r="F966" s="16"/>
    </row>
    <row r="967" spans="2:6" x14ac:dyDescent="0.2">
      <c r="B967" s="16"/>
      <c r="F967" s="16"/>
    </row>
    <row r="968" spans="2:6" x14ac:dyDescent="0.2">
      <c r="B968" s="16"/>
      <c r="F968" s="16"/>
    </row>
    <row r="969" spans="2:6" x14ac:dyDescent="0.2">
      <c r="B969" s="16"/>
      <c r="F969" s="16"/>
    </row>
    <row r="970" spans="2:6" x14ac:dyDescent="0.2">
      <c r="B970" s="16"/>
      <c r="F970" s="16"/>
    </row>
    <row r="971" spans="2:6" x14ac:dyDescent="0.2">
      <c r="B971" s="16"/>
      <c r="F971" s="16"/>
    </row>
    <row r="972" spans="2:6" x14ac:dyDescent="0.2">
      <c r="B972" s="16"/>
      <c r="F972" s="16"/>
    </row>
    <row r="973" spans="2:6" x14ac:dyDescent="0.2">
      <c r="B973" s="16"/>
      <c r="F973" s="16"/>
    </row>
    <row r="974" spans="2:6" x14ac:dyDescent="0.2">
      <c r="B974" s="16"/>
      <c r="F974" s="16"/>
    </row>
    <row r="975" spans="2:6" x14ac:dyDescent="0.2">
      <c r="B975" s="16"/>
      <c r="F975" s="16"/>
    </row>
    <row r="976" spans="2:6" x14ac:dyDescent="0.2">
      <c r="B976" s="16"/>
      <c r="F976" s="16"/>
    </row>
    <row r="977" spans="2:6" x14ac:dyDescent="0.2">
      <c r="B977" s="16"/>
      <c r="F977" s="16"/>
    </row>
    <row r="978" spans="2:6" x14ac:dyDescent="0.2">
      <c r="B978" s="16"/>
      <c r="F978" s="16"/>
    </row>
    <row r="979" spans="2:6" x14ac:dyDescent="0.2">
      <c r="B979" s="16"/>
      <c r="F979" s="16"/>
    </row>
    <row r="980" spans="2:6" x14ac:dyDescent="0.2">
      <c r="B980" s="16"/>
      <c r="F980" s="16"/>
    </row>
    <row r="981" spans="2:6" x14ac:dyDescent="0.2">
      <c r="B981" s="16"/>
      <c r="F981" s="16"/>
    </row>
    <row r="982" spans="2:6" x14ac:dyDescent="0.2">
      <c r="B982" s="16"/>
      <c r="F982" s="16"/>
    </row>
    <row r="983" spans="2:6" x14ac:dyDescent="0.2">
      <c r="B983" s="16"/>
      <c r="F983" s="16"/>
    </row>
    <row r="984" spans="2:6" x14ac:dyDescent="0.2">
      <c r="B984" s="16"/>
      <c r="F984" s="16"/>
    </row>
    <row r="985" spans="2:6" x14ac:dyDescent="0.2">
      <c r="B985" s="16"/>
      <c r="F985" s="16"/>
    </row>
    <row r="986" spans="2:6" x14ac:dyDescent="0.2">
      <c r="B986" s="16"/>
      <c r="F986" s="16"/>
    </row>
    <row r="987" spans="2:6" x14ac:dyDescent="0.2">
      <c r="B987" s="16"/>
      <c r="F987" s="16"/>
    </row>
    <row r="988" spans="2:6" x14ac:dyDescent="0.2">
      <c r="B988" s="16"/>
      <c r="F988" s="16"/>
    </row>
    <row r="989" spans="2:6" x14ac:dyDescent="0.2">
      <c r="B989" s="16"/>
      <c r="F989" s="16"/>
    </row>
    <row r="990" spans="2:6" x14ac:dyDescent="0.2">
      <c r="B990" s="16"/>
      <c r="F990" s="16"/>
    </row>
    <row r="991" spans="2:6" x14ac:dyDescent="0.2">
      <c r="B991" s="16"/>
      <c r="F991" s="16"/>
    </row>
    <row r="992" spans="2:6" x14ac:dyDescent="0.2">
      <c r="B992" s="16"/>
      <c r="F992" s="16"/>
    </row>
    <row r="993" spans="2:6" x14ac:dyDescent="0.2">
      <c r="B993" s="16"/>
      <c r="F993" s="16"/>
    </row>
    <row r="994" spans="2:6" x14ac:dyDescent="0.2">
      <c r="B994" s="16"/>
      <c r="F994" s="16"/>
    </row>
    <row r="995" spans="2:6" x14ac:dyDescent="0.2">
      <c r="B995" s="16"/>
      <c r="F995" s="16"/>
    </row>
    <row r="996" spans="2:6" x14ac:dyDescent="0.2">
      <c r="B996" s="16"/>
      <c r="F996" s="16"/>
    </row>
    <row r="997" spans="2:6" x14ac:dyDescent="0.2">
      <c r="B997" s="16"/>
      <c r="F997" s="16"/>
    </row>
    <row r="998" spans="2:6" x14ac:dyDescent="0.2">
      <c r="B998" s="16"/>
      <c r="F998" s="16"/>
    </row>
    <row r="999" spans="2:6" x14ac:dyDescent="0.2">
      <c r="B999" s="16"/>
      <c r="F999" s="16"/>
    </row>
    <row r="1000" spans="2:6" x14ac:dyDescent="0.2">
      <c r="B1000" s="16"/>
      <c r="F1000" s="16"/>
    </row>
    <row r="1001" spans="2:6" x14ac:dyDescent="0.2">
      <c r="B1001" s="16"/>
      <c r="F1001" s="16"/>
    </row>
    <row r="1002" spans="2:6" x14ac:dyDescent="0.2">
      <c r="B1002" s="16"/>
      <c r="F1002" s="16"/>
    </row>
    <row r="1003" spans="2:6" x14ac:dyDescent="0.2">
      <c r="B1003" s="16"/>
      <c r="F1003" s="16"/>
    </row>
    <row r="1004" spans="2:6" x14ac:dyDescent="0.2">
      <c r="B1004" s="16"/>
      <c r="F1004" s="16"/>
    </row>
    <row r="1005" spans="2:6" x14ac:dyDescent="0.2">
      <c r="B1005" s="16"/>
      <c r="F1005" s="16"/>
    </row>
    <row r="1006" spans="2:6" x14ac:dyDescent="0.2">
      <c r="B1006" s="16"/>
      <c r="F1006" s="16"/>
    </row>
    <row r="1007" spans="2:6" x14ac:dyDescent="0.2">
      <c r="B1007" s="16"/>
      <c r="F1007" s="16"/>
    </row>
    <row r="1008" spans="2:6" x14ac:dyDescent="0.2">
      <c r="B1008" s="16"/>
      <c r="F1008" s="16"/>
    </row>
    <row r="1009" spans="2:6" x14ac:dyDescent="0.2">
      <c r="B1009" s="16"/>
      <c r="F1009" s="16"/>
    </row>
    <row r="1010" spans="2:6" x14ac:dyDescent="0.2">
      <c r="B1010" s="16"/>
      <c r="F1010" s="16"/>
    </row>
    <row r="1011" spans="2:6" x14ac:dyDescent="0.2">
      <c r="B1011" s="16"/>
      <c r="F1011" s="16"/>
    </row>
    <row r="1012" spans="2:6" x14ac:dyDescent="0.2">
      <c r="B1012" s="16"/>
      <c r="F1012" s="16"/>
    </row>
    <row r="1013" spans="2:6" x14ac:dyDescent="0.2">
      <c r="B1013" s="16"/>
      <c r="F1013" s="16"/>
    </row>
    <row r="1014" spans="2:6" x14ac:dyDescent="0.2">
      <c r="B1014" s="16"/>
      <c r="F1014" s="16"/>
    </row>
    <row r="1015" spans="2:6" x14ac:dyDescent="0.2">
      <c r="B1015" s="16"/>
      <c r="F1015" s="16"/>
    </row>
    <row r="1016" spans="2:6" x14ac:dyDescent="0.2">
      <c r="B1016" s="16"/>
      <c r="F1016" s="16"/>
    </row>
    <row r="1017" spans="2:6" x14ac:dyDescent="0.2">
      <c r="B1017" s="16"/>
      <c r="F1017" s="16"/>
    </row>
    <row r="1018" spans="2:6" x14ac:dyDescent="0.2">
      <c r="B1018" s="16"/>
      <c r="F1018" s="16"/>
    </row>
    <row r="1019" spans="2:6" x14ac:dyDescent="0.2">
      <c r="B1019" s="16"/>
      <c r="F1019" s="16"/>
    </row>
    <row r="1020" spans="2:6" x14ac:dyDescent="0.2">
      <c r="B1020" s="16"/>
      <c r="F1020" s="16"/>
    </row>
    <row r="1021" spans="2:6" x14ac:dyDescent="0.2">
      <c r="B1021" s="16"/>
      <c r="F1021" s="16"/>
    </row>
    <row r="1022" spans="2:6" x14ac:dyDescent="0.2">
      <c r="B1022" s="16"/>
      <c r="F1022" s="16"/>
    </row>
    <row r="1023" spans="2:6" x14ac:dyDescent="0.2">
      <c r="B1023" s="16"/>
      <c r="F1023" s="16"/>
    </row>
    <row r="1024" spans="2:6" x14ac:dyDescent="0.2">
      <c r="B1024" s="16"/>
      <c r="F1024" s="16"/>
    </row>
    <row r="1025" spans="2:6" x14ac:dyDescent="0.2">
      <c r="B1025" s="16"/>
      <c r="F1025" s="16"/>
    </row>
    <row r="1026" spans="2:6" x14ac:dyDescent="0.2">
      <c r="B1026" s="16"/>
      <c r="F1026" s="16"/>
    </row>
    <row r="1027" spans="2:6" x14ac:dyDescent="0.2">
      <c r="B1027" s="16"/>
      <c r="F1027" s="16"/>
    </row>
    <row r="1028" spans="2:6" x14ac:dyDescent="0.2">
      <c r="B1028" s="16"/>
      <c r="F1028" s="16"/>
    </row>
    <row r="1029" spans="2:6" x14ac:dyDescent="0.2">
      <c r="B1029" s="16"/>
      <c r="F1029" s="16"/>
    </row>
    <row r="1030" spans="2:6" x14ac:dyDescent="0.2">
      <c r="B1030" s="16"/>
      <c r="F1030" s="16"/>
    </row>
    <row r="1031" spans="2:6" x14ac:dyDescent="0.2">
      <c r="B1031" s="16"/>
      <c r="F1031" s="16"/>
    </row>
    <row r="1032" spans="2:6" x14ac:dyDescent="0.2">
      <c r="B1032" s="16"/>
      <c r="F1032" s="16"/>
    </row>
    <row r="1033" spans="2:6" x14ac:dyDescent="0.2">
      <c r="B1033" s="16"/>
      <c r="F1033" s="16"/>
    </row>
    <row r="1034" spans="2:6" x14ac:dyDescent="0.2">
      <c r="B1034" s="16"/>
      <c r="F1034" s="16"/>
    </row>
    <row r="1035" spans="2:6" x14ac:dyDescent="0.2">
      <c r="B1035" s="16"/>
      <c r="F1035" s="16"/>
    </row>
    <row r="1036" spans="2:6" x14ac:dyDescent="0.2">
      <c r="B1036" s="16"/>
      <c r="F1036" s="16"/>
    </row>
    <row r="1037" spans="2:6" x14ac:dyDescent="0.2">
      <c r="B1037" s="16"/>
      <c r="F1037" s="16"/>
    </row>
    <row r="1038" spans="2:6" x14ac:dyDescent="0.2">
      <c r="B1038" s="16"/>
      <c r="F1038" s="16"/>
    </row>
    <row r="1039" spans="2:6" x14ac:dyDescent="0.2">
      <c r="B1039" s="16"/>
      <c r="F1039" s="16"/>
    </row>
    <row r="1040" spans="2:6" x14ac:dyDescent="0.2">
      <c r="B1040" s="16"/>
      <c r="F1040" s="16"/>
    </row>
    <row r="1041" spans="2:6" x14ac:dyDescent="0.2">
      <c r="B1041" s="16"/>
      <c r="F1041" s="16"/>
    </row>
    <row r="1042" spans="2:6" x14ac:dyDescent="0.2">
      <c r="B1042" s="16"/>
      <c r="F1042" s="16"/>
    </row>
    <row r="1043" spans="2:6" x14ac:dyDescent="0.2">
      <c r="B1043" s="16"/>
      <c r="F1043" s="16"/>
    </row>
    <row r="1044" spans="2:6" x14ac:dyDescent="0.2">
      <c r="B1044" s="16"/>
      <c r="F1044" s="16"/>
    </row>
    <row r="1045" spans="2:6" x14ac:dyDescent="0.2">
      <c r="B1045" s="16"/>
      <c r="F1045" s="16"/>
    </row>
    <row r="1046" spans="2:6" x14ac:dyDescent="0.2">
      <c r="B1046" s="16"/>
      <c r="F1046" s="16"/>
    </row>
    <row r="1047" spans="2:6" x14ac:dyDescent="0.2">
      <c r="B1047" s="16"/>
      <c r="F1047" s="16"/>
    </row>
    <row r="1048" spans="2:6" x14ac:dyDescent="0.2">
      <c r="B1048" s="16"/>
      <c r="F1048" s="16"/>
    </row>
    <row r="1049" spans="2:6" x14ac:dyDescent="0.2">
      <c r="B1049" s="16"/>
      <c r="F1049" s="16"/>
    </row>
    <row r="1050" spans="2:6" x14ac:dyDescent="0.2">
      <c r="B1050" s="16"/>
      <c r="F1050" s="16"/>
    </row>
    <row r="1051" spans="2:6" x14ac:dyDescent="0.2">
      <c r="B1051" s="16"/>
      <c r="F1051" s="16"/>
    </row>
    <row r="1052" spans="2:6" x14ac:dyDescent="0.2">
      <c r="B1052" s="16"/>
      <c r="F1052" s="16"/>
    </row>
    <row r="1053" spans="2:6" x14ac:dyDescent="0.2">
      <c r="B1053" s="16"/>
      <c r="F1053" s="16"/>
    </row>
    <row r="1054" spans="2:6" x14ac:dyDescent="0.2">
      <c r="B1054" s="16"/>
      <c r="F1054" s="16"/>
    </row>
    <row r="1055" spans="2:6" x14ac:dyDescent="0.2">
      <c r="B1055" s="16"/>
      <c r="F1055" s="16"/>
    </row>
    <row r="1056" spans="2:6" x14ac:dyDescent="0.2">
      <c r="B1056" s="16"/>
      <c r="F1056" s="16"/>
    </row>
    <row r="1057" spans="2:6" x14ac:dyDescent="0.2">
      <c r="B1057" s="16"/>
      <c r="F1057" s="16"/>
    </row>
    <row r="1058" spans="2:6" x14ac:dyDescent="0.2">
      <c r="B1058" s="16"/>
      <c r="F1058" s="16"/>
    </row>
    <row r="1059" spans="2:6" x14ac:dyDescent="0.2">
      <c r="B1059" s="16"/>
      <c r="F1059" s="16"/>
    </row>
    <row r="1060" spans="2:6" x14ac:dyDescent="0.2">
      <c r="B1060" s="16"/>
      <c r="F1060" s="16"/>
    </row>
    <row r="1061" spans="2:6" x14ac:dyDescent="0.2">
      <c r="B1061" s="16"/>
      <c r="F1061" s="16"/>
    </row>
    <row r="1062" spans="2:6" x14ac:dyDescent="0.2">
      <c r="B1062" s="16"/>
      <c r="F1062" s="16"/>
    </row>
    <row r="1063" spans="2:6" x14ac:dyDescent="0.2">
      <c r="B1063" s="16"/>
      <c r="F1063" s="16"/>
    </row>
    <row r="1064" spans="2:6" x14ac:dyDescent="0.2">
      <c r="B1064" s="16"/>
      <c r="F1064" s="16"/>
    </row>
    <row r="1065" spans="2:6" x14ac:dyDescent="0.2">
      <c r="B1065" s="16"/>
      <c r="F1065" s="16"/>
    </row>
    <row r="1066" spans="2:6" x14ac:dyDescent="0.2">
      <c r="B1066" s="16"/>
      <c r="F1066" s="16"/>
    </row>
    <row r="1067" spans="2:6" x14ac:dyDescent="0.2">
      <c r="B1067" s="16"/>
      <c r="F1067" s="16"/>
    </row>
    <row r="1068" spans="2:6" x14ac:dyDescent="0.2">
      <c r="B1068" s="16"/>
      <c r="F1068" s="16"/>
    </row>
    <row r="1069" spans="2:6" x14ac:dyDescent="0.2">
      <c r="B1069" s="16"/>
      <c r="F1069" s="16"/>
    </row>
    <row r="1070" spans="2:6" x14ac:dyDescent="0.2">
      <c r="B1070" s="16"/>
      <c r="F1070" s="16"/>
    </row>
    <row r="1071" spans="2:6" x14ac:dyDescent="0.2">
      <c r="B1071" s="16"/>
      <c r="F1071" s="16"/>
    </row>
    <row r="1072" spans="2:6" x14ac:dyDescent="0.2">
      <c r="B1072" s="16"/>
      <c r="F1072" s="16"/>
    </row>
    <row r="1073" spans="2:6" x14ac:dyDescent="0.2">
      <c r="B1073" s="16"/>
      <c r="F1073" s="16"/>
    </row>
    <row r="1074" spans="2:6" x14ac:dyDescent="0.2">
      <c r="B1074" s="16"/>
      <c r="F1074" s="16"/>
    </row>
    <row r="1075" spans="2:6" x14ac:dyDescent="0.2">
      <c r="B1075" s="16"/>
      <c r="F1075" s="16"/>
    </row>
    <row r="1076" spans="2:6" x14ac:dyDescent="0.2">
      <c r="B1076" s="16"/>
      <c r="F1076" s="16"/>
    </row>
    <row r="1077" spans="2:6" x14ac:dyDescent="0.2">
      <c r="B1077" s="16"/>
      <c r="F1077" s="16"/>
    </row>
    <row r="1078" spans="2:6" x14ac:dyDescent="0.2">
      <c r="B1078" s="16"/>
      <c r="F1078" s="16"/>
    </row>
    <row r="1079" spans="2:6" x14ac:dyDescent="0.2">
      <c r="B1079" s="16"/>
      <c r="F1079" s="16"/>
    </row>
    <row r="1080" spans="2:6" x14ac:dyDescent="0.2">
      <c r="B1080" s="16"/>
      <c r="F1080" s="16"/>
    </row>
    <row r="1081" spans="2:6" x14ac:dyDescent="0.2">
      <c r="B1081" s="16"/>
      <c r="F1081" s="16"/>
    </row>
    <row r="1082" spans="2:6" x14ac:dyDescent="0.2">
      <c r="B1082" s="16"/>
      <c r="F1082" s="16"/>
    </row>
    <row r="1083" spans="2:6" x14ac:dyDescent="0.2">
      <c r="B1083" s="16"/>
      <c r="F1083" s="16"/>
    </row>
    <row r="1084" spans="2:6" x14ac:dyDescent="0.2">
      <c r="B1084" s="16"/>
      <c r="F1084" s="16"/>
    </row>
    <row r="1085" spans="2:6" x14ac:dyDescent="0.2">
      <c r="B1085" s="16"/>
      <c r="F1085" s="16"/>
    </row>
    <row r="1086" spans="2:6" x14ac:dyDescent="0.2">
      <c r="B1086" s="16"/>
      <c r="F1086" s="16"/>
    </row>
    <row r="1087" spans="2:6" x14ac:dyDescent="0.2">
      <c r="B1087" s="16"/>
      <c r="F1087" s="16"/>
    </row>
    <row r="1088" spans="2:6" x14ac:dyDescent="0.2">
      <c r="B1088" s="16"/>
      <c r="F1088" s="16"/>
    </row>
    <row r="1089" spans="2:6" x14ac:dyDescent="0.2">
      <c r="B1089" s="16"/>
      <c r="F1089" s="16"/>
    </row>
    <row r="1090" spans="2:6" x14ac:dyDescent="0.2">
      <c r="B1090" s="16"/>
      <c r="F1090" s="16"/>
    </row>
    <row r="1091" spans="2:6" x14ac:dyDescent="0.2">
      <c r="B1091" s="16"/>
      <c r="F1091" s="16"/>
    </row>
    <row r="1092" spans="2:6" x14ac:dyDescent="0.2">
      <c r="B1092" s="16"/>
      <c r="F1092" s="16"/>
    </row>
    <row r="1093" spans="2:6" x14ac:dyDescent="0.2">
      <c r="B1093" s="16"/>
      <c r="F1093" s="16"/>
    </row>
    <row r="1094" spans="2:6" x14ac:dyDescent="0.2">
      <c r="B1094" s="16"/>
      <c r="F1094" s="16"/>
    </row>
    <row r="1095" spans="2:6" x14ac:dyDescent="0.2">
      <c r="B1095" s="16"/>
      <c r="F1095" s="16"/>
    </row>
    <row r="1096" spans="2:6" x14ac:dyDescent="0.2">
      <c r="B1096" s="16"/>
      <c r="F1096" s="16"/>
    </row>
    <row r="1097" spans="2:6" x14ac:dyDescent="0.2">
      <c r="B1097" s="16"/>
      <c r="F1097" s="16"/>
    </row>
    <row r="1098" spans="2:6" x14ac:dyDescent="0.2">
      <c r="B1098" s="16"/>
      <c r="F1098" s="16"/>
    </row>
    <row r="1099" spans="2:6" x14ac:dyDescent="0.2">
      <c r="B1099" s="16"/>
      <c r="F1099" s="16"/>
    </row>
    <row r="1100" spans="2:6" x14ac:dyDescent="0.2">
      <c r="B1100" s="16"/>
      <c r="F1100" s="16"/>
    </row>
    <row r="1101" spans="2:6" x14ac:dyDescent="0.2">
      <c r="B1101" s="16"/>
      <c r="F1101" s="16"/>
    </row>
    <row r="1102" spans="2:6" x14ac:dyDescent="0.2">
      <c r="B1102" s="16"/>
      <c r="F1102" s="16"/>
    </row>
    <row r="1103" spans="2:6" x14ac:dyDescent="0.2">
      <c r="B1103" s="16"/>
      <c r="F1103" s="16"/>
    </row>
    <row r="1104" spans="2:6" x14ac:dyDescent="0.2">
      <c r="B1104" s="16"/>
      <c r="F1104" s="16"/>
    </row>
    <row r="1105" spans="2:6" x14ac:dyDescent="0.2">
      <c r="B1105" s="16"/>
      <c r="F1105" s="16"/>
    </row>
    <row r="1106" spans="2:6" x14ac:dyDescent="0.2">
      <c r="B1106" s="16"/>
      <c r="F1106" s="16"/>
    </row>
    <row r="1107" spans="2:6" x14ac:dyDescent="0.2">
      <c r="B1107" s="16"/>
      <c r="F1107" s="16"/>
    </row>
    <row r="1108" spans="2:6" x14ac:dyDescent="0.2">
      <c r="B1108" s="16"/>
      <c r="F1108" s="16"/>
    </row>
    <row r="1109" spans="2:6" x14ac:dyDescent="0.2">
      <c r="B1109" s="16"/>
      <c r="F1109" s="16"/>
    </row>
    <row r="1110" spans="2:6" x14ac:dyDescent="0.2">
      <c r="B1110" s="16"/>
      <c r="F1110" s="16"/>
    </row>
    <row r="1111" spans="2:6" x14ac:dyDescent="0.2">
      <c r="B1111" s="16"/>
      <c r="F1111" s="16"/>
    </row>
    <row r="1112" spans="2:6" x14ac:dyDescent="0.2">
      <c r="B1112" s="16"/>
      <c r="F1112" s="16"/>
    </row>
    <row r="1113" spans="2:6" x14ac:dyDescent="0.2">
      <c r="B1113" s="16"/>
      <c r="F1113" s="16"/>
    </row>
    <row r="1114" spans="2:6" x14ac:dyDescent="0.2">
      <c r="B1114" s="16"/>
      <c r="F1114" s="16"/>
    </row>
    <row r="1115" spans="2:6" x14ac:dyDescent="0.2">
      <c r="B1115" s="16"/>
      <c r="F1115" s="16"/>
    </row>
    <row r="1116" spans="2:6" x14ac:dyDescent="0.2">
      <c r="B1116" s="16"/>
      <c r="F1116" s="16"/>
    </row>
    <row r="1117" spans="2:6" x14ac:dyDescent="0.2">
      <c r="B1117" s="16"/>
      <c r="F1117" s="16"/>
    </row>
    <row r="1118" spans="2:6" x14ac:dyDescent="0.2">
      <c r="B1118" s="16"/>
      <c r="F1118" s="16"/>
    </row>
    <row r="1119" spans="2:6" x14ac:dyDescent="0.2">
      <c r="B1119" s="16"/>
      <c r="F1119" s="16"/>
    </row>
    <row r="1120" spans="2:6" x14ac:dyDescent="0.2">
      <c r="B1120" s="16"/>
      <c r="F1120" s="16"/>
    </row>
    <row r="1121" spans="2:6" x14ac:dyDescent="0.2">
      <c r="B1121" s="16"/>
      <c r="F1121" s="16"/>
    </row>
    <row r="1122" spans="2:6" x14ac:dyDescent="0.2">
      <c r="B1122" s="16"/>
      <c r="F1122" s="16"/>
    </row>
    <row r="1123" spans="2:6" x14ac:dyDescent="0.2">
      <c r="B1123" s="16"/>
      <c r="F1123" s="16"/>
    </row>
    <row r="1124" spans="2:6" x14ac:dyDescent="0.2">
      <c r="B1124" s="16"/>
      <c r="F1124" s="16"/>
    </row>
    <row r="1125" spans="2:6" x14ac:dyDescent="0.2">
      <c r="B1125" s="16"/>
      <c r="F1125" s="16"/>
    </row>
    <row r="1126" spans="2:6" x14ac:dyDescent="0.2">
      <c r="B1126" s="16"/>
      <c r="F1126" s="16"/>
    </row>
    <row r="1127" spans="2:6" x14ac:dyDescent="0.2">
      <c r="B1127" s="16"/>
      <c r="F1127" s="16"/>
    </row>
    <row r="1128" spans="2:6" x14ac:dyDescent="0.2">
      <c r="B1128" s="16"/>
      <c r="F1128" s="16"/>
    </row>
  </sheetData>
  <phoneticPr fontId="7" type="noConversion"/>
  <hyperlinks>
    <hyperlink ref="P12" r:id="rId1" display="http://www.konkoly.hu/cgi-bin/IBVS?5745"/>
    <hyperlink ref="P13" r:id="rId2" display="http://www.konkoly.hu/cgi-bin/IBVS?5595"/>
    <hyperlink ref="P14" r:id="rId3" display="http://www.konkoly.hu/cgi-bin/IBVS?5745"/>
    <hyperlink ref="P15" r:id="rId4" display="http://www.konkoly.hu/cgi-bin/IBVS?5595"/>
    <hyperlink ref="P16" r:id="rId5" display="http://www.konkoly.hu/cgi-bin/IBVS?5745"/>
    <hyperlink ref="P170" r:id="rId6" display="http://var.astro.cz/oejv/issues/oejv0074.pdf"/>
    <hyperlink ref="P19" r:id="rId7" display="http://www.bav-astro.de/sfs/BAVM_link.php?BAVMnr=152"/>
    <hyperlink ref="P171" r:id="rId8" display="http://www.bav-astro.de/sfs/BAVM_link.php?BAVMnr=152"/>
    <hyperlink ref="P20" r:id="rId9" display="http://www.konkoly.hu/cgi-bin/IBVS?5595"/>
    <hyperlink ref="P21" r:id="rId10" display="http://www.bav-astro.de/sfs/BAVM_link.php?BAVMnr=172"/>
    <hyperlink ref="P22" r:id="rId11" display="http://www.konkoly.hu/cgi-bin/IBVS?5595"/>
    <hyperlink ref="P23" r:id="rId12" display="http://www.konkoly.hu/cgi-bin/IBVS?5745"/>
    <hyperlink ref="P172" r:id="rId13" display="http://www.bav-astro.de/sfs/BAVM_link.php?BAVMnr=193"/>
    <hyperlink ref="P24" r:id="rId14" display="http://www.bav-astro.de/sfs/BAVM_link.php?BAVMnr=173"/>
    <hyperlink ref="P25" r:id="rId15" display="http://www.bav-astro.de/sfs/BAVM_link.php?BAVMnr=173"/>
    <hyperlink ref="P26" r:id="rId16" display="http://var.astro.cz/oejv/issues/oejv0074.pdf"/>
    <hyperlink ref="P173" r:id="rId17" display="http://www.bav-astro.de/sfs/BAVM_link.php?BAVMnr=193"/>
    <hyperlink ref="P174" r:id="rId18" display="http://www.bav-astro.de/sfs/BAVM_link.php?BAVMnr=203"/>
    <hyperlink ref="P175" r:id="rId19" display="http://www.bav-astro.de/sfs/BAVM_link.php?BAVMnr=212"/>
    <hyperlink ref="P30" r:id="rId20" display="http://www.bav-astro.de/sfs/BAVM_link.php?BAVMnr=214"/>
    <hyperlink ref="P31" r:id="rId21" display="http://www.bav-astro.de/sfs/BAVM_link.php?BAVMnr=215"/>
    <hyperlink ref="P176" r:id="rId22" display="http://var.astro.cz/oejv/issues/oejv0137.pdf"/>
    <hyperlink ref="P177" r:id="rId23" display="http://var.astro.cz/oejv/issues/oejv0137.pdf"/>
    <hyperlink ref="P178" r:id="rId24" display="http://var.astro.cz/oejv/issues/oejv0137.pdf"/>
    <hyperlink ref="P32" r:id="rId25" display="http://www.bav-astro.de/sfs/BAVM_link.php?BAVMnr=220"/>
    <hyperlink ref="P33" r:id="rId26" display="http://var.astro.cz/oejv/issues/oejv0160.pdf"/>
    <hyperlink ref="P179" r:id="rId27" display="http://www.bav-astro.de/sfs/BAVM_link.php?BAVMnr=225"/>
    <hyperlink ref="P34" r:id="rId28" display="http://www.konkoly.hu/cgi-bin/IBVS?6011"/>
    <hyperlink ref="P180" r:id="rId29" display="http://www.bav-astro.de/sfs/BAVM_link.php?BAVMnr=225"/>
    <hyperlink ref="P35" r:id="rId30" display="http://var.astro.cz/oejv/issues/oejv0160.pdf"/>
    <hyperlink ref="P36" r:id="rId31" display="http://var.astro.cz/oejv/issues/oejv0160.pdf"/>
    <hyperlink ref="P37" r:id="rId32" display="http://var.astro.cz/oejv/issues/oejv0160.pdf"/>
    <hyperlink ref="P38" r:id="rId33" display="http://www.bav-astro.de/sfs/BAVM_link.php?BAVMnr=231"/>
    <hyperlink ref="P39" r:id="rId34" display="http://www.konkoly.hu/cgi-bin/IBVS?6042"/>
    <hyperlink ref="P40" r:id="rId35" display="http://var.astro.cz/oejv/issues/oejv0160.pdf"/>
    <hyperlink ref="P41" r:id="rId36" display="http://var.astro.cz/oejv/issues/oejv0160.pdf"/>
    <hyperlink ref="P42" r:id="rId37" display="http://www.konkoly.hu/cgi-bin/IBVS?6093"/>
    <hyperlink ref="P43" r:id="rId38" display="http://www.bav-astro.de/sfs/BAVM_link.php?BAVMnr=234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2023-01-17T01:11:26Z</dcterms:modified>
</cp:coreProperties>
</file>