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<sst xmlns="http://schemas.openxmlformats.org/spreadsheetml/2006/main" count="63" uniqueCount="48">
  <si>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</si>
  <si>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</si>
  <si>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</si>
  <si>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</si>
  <si>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</si>
  <si>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</si>
  <si>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</si>
  <si>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</si>
  <si>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</si>
  <si>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</si>
  <si>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</si>
  <si>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</si>
  <si>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</si>
  <si>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</si>
  <si>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</si>
  <si>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</si>
  <si>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</si>
  <si>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</si>
  <si>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</si>
  <si>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</si>
  <si>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</si>
  <si>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</si>
  <si>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</si>
  <si>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</si>
  <si>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</si>
  <si>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</si>
  <si>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</si>
  <si>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</si>
  <si>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</si>
  <si>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</si>
  <si>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</si>
  <si>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</si>
  <si>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</si>
  <si>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</si>
  <si>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</si>
  <si>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</si>
  <si>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</si>
  <si>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</si>
  <si>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OP Lac / na</t>
  </si>
  <si>
    <t>EA</t>
  </si>
  <si>
    <t>OEJV 0107</t>
  </si>
  <si>
    <t>I</t>
  </si>
  <si>
    <t>OEJV</t>
  </si>
  <si>
    <t>Add cycle</t>
  </si>
  <si>
    <t>Old Cycle</t>
  </si>
  <si>
    <t>OEJV 0137</t>
  </si>
  <si>
    <t>II</t>
  </si>
  <si>
    <t>OEJV 0160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</si>
</sst>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 Lac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0.0007</c:v>
                  </c:pt>
                  <c:pt idx="6">
                    <c:v>0.0014</c:v>
                  </c:pt>
                  <c:pt idx="7">
                    <c:v>0.0009</c:v>
                  </c:pt>
                  <c:pt idx="8">
                    <c:v>0.0005</c:v>
                  </c:pt>
                  <c:pt idx="9">
                    <c:v>0.0005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0.0007</c:v>
                  </c:pt>
                  <c:pt idx="6">
                    <c:v>0.0014</c:v>
                  </c:pt>
                  <c:pt idx="7">
                    <c:v>0.0009</c:v>
                  </c:pt>
                  <c:pt idx="8">
                    <c:v>0.0005</c:v>
                  </c:pt>
                  <c:pt idx="9">
                    <c:v>0.0005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0.0007</c:v>
                  </c:pt>
                  <c:pt idx="6">
                    <c:v>0.0014</c:v>
                  </c:pt>
                  <c:pt idx="7">
                    <c:v>0.0009</c:v>
                  </c:pt>
                  <c:pt idx="8">
                    <c:v>0.0005</c:v>
                  </c:pt>
                  <c:pt idx="9">
                    <c:v>0.0005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0.0007</c:v>
                  </c:pt>
                  <c:pt idx="6">
                    <c:v>0.0014</c:v>
                  </c:pt>
                  <c:pt idx="7">
                    <c:v>0.0009</c:v>
                  </c:pt>
                  <c:pt idx="8">
                    <c:v>0.0005</c:v>
                  </c:pt>
                  <c:pt idx="9">
                    <c:v>0.0005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0.0007</c:v>
                  </c:pt>
                  <c:pt idx="6">
                    <c:v>0.0014</c:v>
                  </c:pt>
                  <c:pt idx="7">
                    <c:v>0.0009</c:v>
                  </c:pt>
                  <c:pt idx="8">
                    <c:v>0.0005</c:v>
                  </c:pt>
                  <c:pt idx="9">
                    <c:v>0.0005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0.0007</c:v>
                  </c:pt>
                  <c:pt idx="6">
                    <c:v>0.0014</c:v>
                  </c:pt>
                  <c:pt idx="7">
                    <c:v>0.0009</c:v>
                  </c:pt>
                  <c:pt idx="8">
                    <c:v>0.0005</c:v>
                  </c:pt>
                  <c:pt idx="9">
                    <c:v>0.0005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0.0007</c:v>
                  </c:pt>
                  <c:pt idx="6">
                    <c:v>0.0014</c:v>
                  </c:pt>
                  <c:pt idx="7">
                    <c:v>0.0009</c:v>
                  </c:pt>
                  <c:pt idx="8">
                    <c:v>0.0005</c:v>
                  </c:pt>
                  <c:pt idx="9">
                    <c:v>0.0005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0.0007</c:v>
                  </c:pt>
                  <c:pt idx="6">
                    <c:v>0.0014</c:v>
                  </c:pt>
                  <c:pt idx="7">
                    <c:v>0.0009</c:v>
                  </c:pt>
                  <c:pt idx="8">
                    <c:v>0.0005</c:v>
                  </c:pt>
                  <c:pt idx="9">
                    <c:v>0.0005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0.0007</c:v>
                  </c:pt>
                  <c:pt idx="6">
                    <c:v>0.0014</c:v>
                  </c:pt>
                  <c:pt idx="7">
                    <c:v>0.0009</c:v>
                  </c:pt>
                  <c:pt idx="8">
                    <c:v>0.0005</c:v>
                  </c:pt>
                  <c:pt idx="9">
                    <c:v>0.0005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0.0007</c:v>
                  </c:pt>
                  <c:pt idx="6">
                    <c:v>0.0014</c:v>
                  </c:pt>
                  <c:pt idx="7">
                    <c:v>0.0009</c:v>
                  </c:pt>
                  <c:pt idx="8">
                    <c:v>0.0005</c:v>
                  </c:pt>
                  <c:pt idx="9">
                    <c:v>0.0005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0.0007</c:v>
                  </c:pt>
                  <c:pt idx="6">
                    <c:v>0.0014</c:v>
                  </c:pt>
                  <c:pt idx="7">
                    <c:v>0.0009</c:v>
                  </c:pt>
                  <c:pt idx="8">
                    <c:v>0.0005</c:v>
                  </c:pt>
                  <c:pt idx="9">
                    <c:v>0.0005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0.0007</c:v>
                  </c:pt>
                  <c:pt idx="6">
                    <c:v>0.0014</c:v>
                  </c:pt>
                  <c:pt idx="7">
                    <c:v>0.0009</c:v>
                  </c:pt>
                  <c:pt idx="8">
                    <c:v>0.0005</c:v>
                  </c:pt>
                  <c:pt idx="9">
                    <c:v>0.0005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0.0007</c:v>
                  </c:pt>
                  <c:pt idx="6">
                    <c:v>0.0014</c:v>
                  </c:pt>
                  <c:pt idx="7">
                    <c:v>0.0009</c:v>
                  </c:pt>
                  <c:pt idx="8">
                    <c:v>0.0005</c:v>
                  </c:pt>
                  <c:pt idx="9">
                    <c:v>0.0005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0.0008</c:v>
                  </c:pt>
                  <c:pt idx="5">
                    <c:v>0.0007</c:v>
                  </c:pt>
                  <c:pt idx="6">
                    <c:v>0.0014</c:v>
                  </c:pt>
                  <c:pt idx="7">
                    <c:v>0.0009</c:v>
                  </c:pt>
                  <c:pt idx="8">
                    <c:v>0.0005</c:v>
                  </c:pt>
                  <c:pt idx="9">
                    <c:v>0.0005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62344540"/>
        <c:axId val="24229949"/>
      </c:scatterChart>
      <c:valAx>
        <c:axId val="62344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29949"/>
        <c:crosses val="autoZero"/>
        <c:crossBetween val="midCat"/>
        <c:dispUnits/>
      </c:valAx>
      <c:valAx>
        <c:axId val="24229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454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55"/>
          <c:y val="0.93375"/>
          <c:w val="0.68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281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4" ht="12.75">
      <c r="A2" t="s">
        <v>25</v>
      </c>
      <c r="B2" t="s">
        <v>39</v>
      </c>
      <c r="C2" s="3"/>
      <c r="D2" s="3"/>
    </row>
    <row r="3" ht="13.5" thickBot="1"/>
    <row r="4" spans="1:4" ht="14.25" thickBot="1" thickTop="1">
      <c r="A4" s="5" t="s">
        <v>0</v>
      </c>
      <c r="C4" s="8">
        <v>34714.331</v>
      </c>
      <c r="D4" s="9">
        <v>3.39303</v>
      </c>
    </row>
    <row r="6" ht="12.75">
      <c r="A6" s="5" t="s">
        <v>1</v>
      </c>
    </row>
    <row r="7" spans="1:3" ht="12.75">
      <c r="A7" t="s">
        <v>2</v>
      </c>
      <c r="C7">
        <f>+C4</f>
        <v>34714.331</v>
      </c>
    </row>
    <row r="8" spans="1:3" ht="12.75">
      <c r="A8" t="s">
        <v>3</v>
      </c>
      <c r="C8">
        <f>+D4</f>
        <v>3.39303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7" ht="12.75">
      <c r="A11" s="12" t="s">
        <v>16</v>
      </c>
      <c r="B11" s="12"/>
      <c r="C11" s="24">
        <f ca="1">INTERCEPT(INDIRECT($G$11):G992,INDIRECT($F$11):F992)</f>
        <v>-0.12466010581732478</v>
      </c>
      <c r="D11" s="3"/>
      <c r="E11" s="12"/>
      <c r="F11" s="25" t="str">
        <f>"F"&amp;E19</f>
        <v>F22</v>
      </c>
      <c r="G11" s="26" t="str">
        <f>"G"&amp;E19</f>
        <v>G22</v>
      </c>
    </row>
    <row r="12" spans="1:5" ht="12.75">
      <c r="A12" s="12" t="s">
        <v>17</v>
      </c>
      <c r="B12" s="12"/>
      <c r="C12" s="24">
        <f ca="1">SLOPE(INDIRECT($G$11):G992,INDIRECT($F$11):F992)</f>
        <v>-1.172343866706631E-05</v>
      </c>
      <c r="D12" s="3"/>
      <c r="E12" s="12"/>
    </row>
    <row r="13" spans="1:5" ht="12.75">
      <c r="A13" s="12" t="s">
        <v>20</v>
      </c>
      <c r="B13" s="12"/>
      <c r="C13" s="3" t="s">
        <v>14</v>
      </c>
      <c r="D13" s="16" t="s">
        <v>43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59902.687912037036</v>
      </c>
    </row>
    <row r="15" spans="1:5" ht="12.75">
      <c r="A15" s="14" t="s">
        <v>18</v>
      </c>
      <c r="B15" s="12"/>
      <c r="C15" s="15">
        <f>(C7+C11)+(C8+C12)*INT(MAX(F21:F3533))</f>
        <v>56246.300322952404</v>
      </c>
      <c r="D15" s="16" t="s">
        <v>44</v>
      </c>
      <c r="E15" s="17">
        <f>ROUND(2*(E14-$C$7)/$C$8,0)/2+E13</f>
        <v>7424.5</v>
      </c>
    </row>
    <row r="16" spans="1:5" ht="12.75">
      <c r="A16" s="18" t="s">
        <v>4</v>
      </c>
      <c r="B16" s="12"/>
      <c r="C16" s="19">
        <f>+C8+C12</f>
        <v>3.393018276561333</v>
      </c>
      <c r="D16" s="16" t="s">
        <v>34</v>
      </c>
      <c r="E16" s="26">
        <f>ROUND(2*(E14-$C$15)/$C$16,0)/2+E13</f>
        <v>1078.5</v>
      </c>
    </row>
    <row r="17" spans="1:5" ht="13.5" thickBot="1">
      <c r="A17" s="16" t="s">
        <v>30</v>
      </c>
      <c r="B17" s="12"/>
      <c r="C17" s="12">
        <f>COUNT(C21:C2191)</f>
        <v>10</v>
      </c>
      <c r="D17" s="16" t="s">
        <v>35</v>
      </c>
      <c r="E17" s="20">
        <f>+$C$15+$C$16*E16-15018.5-$C$9/24</f>
        <v>44887.566367557134</v>
      </c>
    </row>
    <row r="18" spans="1:5" ht="14.25" thickBot="1" thickTop="1">
      <c r="A18" s="18" t="s">
        <v>5</v>
      </c>
      <c r="B18" s="12"/>
      <c r="C18" s="21">
        <f>+C15</f>
        <v>56246.300322952404</v>
      </c>
      <c r="D18" s="22">
        <f>+C16</f>
        <v>3.393018276561333</v>
      </c>
      <c r="E18" s="23" t="s">
        <v>36</v>
      </c>
    </row>
    <row r="19" spans="1:5" ht="13.5" thickTop="1">
      <c r="A19" s="27" t="s">
        <v>37</v>
      </c>
      <c r="E19" s="28">
        <v>22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42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12</v>
      </c>
      <c r="C21" s="10">
        <f>+C4</f>
        <v>34714.331</v>
      </c>
      <c r="D21" s="10" t="s">
        <v>14</v>
      </c>
      <c r="E21">
        <f aca="true" t="shared" si="0" ref="E21:E30">+(C21-C$7)/C$8</f>
        <v>0</v>
      </c>
      <c r="F21">
        <f aca="true" t="shared" si="1" ref="F21:F30">ROUND(2*E21,0)/2</f>
        <v>0</v>
      </c>
      <c r="G21">
        <f aca="true" t="shared" si="2" ref="G21:G30">+C21-(C$7+F21*C$8)</f>
        <v>0</v>
      </c>
      <c r="H21">
        <f>+G21</f>
        <v>0</v>
      </c>
      <c r="O21">
        <f aca="true" t="shared" si="3" ref="O21:O30">+C$11+C$12*$F21</f>
        <v>-0.12466010581732478</v>
      </c>
      <c r="Q21" s="2">
        <f aca="true" t="shared" si="4" ref="Q21:Q30">+C21-15018.5</f>
        <v>19695.831</v>
      </c>
    </row>
    <row r="22" spans="1:17" ht="12.75">
      <c r="A22" s="32" t="s">
        <v>40</v>
      </c>
      <c r="B22" s="33" t="s">
        <v>41</v>
      </c>
      <c r="C22" s="34">
        <v>54366.57133</v>
      </c>
      <c r="D22" s="34">
        <v>0.0004</v>
      </c>
      <c r="E22">
        <f t="shared" si="0"/>
        <v>5791.944170844349</v>
      </c>
      <c r="F22">
        <f t="shared" si="1"/>
        <v>5792</v>
      </c>
      <c r="G22">
        <f t="shared" si="2"/>
        <v>-0.18942999999853782</v>
      </c>
      <c r="I22">
        <f aca="true" t="shared" si="5" ref="I22:I30">+G22</f>
        <v>-0.18942999999853782</v>
      </c>
      <c r="O22">
        <f t="shared" si="3"/>
        <v>-0.19256226257697284</v>
      </c>
      <c r="Q22" s="2">
        <f t="shared" si="4"/>
        <v>39348.07133</v>
      </c>
    </row>
    <row r="23" spans="1:17" ht="12.75">
      <c r="A23" s="32" t="s">
        <v>40</v>
      </c>
      <c r="B23" s="33" t="s">
        <v>41</v>
      </c>
      <c r="C23" s="34">
        <v>54373.354</v>
      </c>
      <c r="D23" s="34">
        <v>0.0006</v>
      </c>
      <c r="E23">
        <f t="shared" si="0"/>
        <v>5793.943171737356</v>
      </c>
      <c r="F23">
        <f t="shared" si="1"/>
        <v>5794</v>
      </c>
      <c r="G23">
        <f t="shared" si="2"/>
        <v>-0.1928200000038487</v>
      </c>
      <c r="I23">
        <f t="shared" si="5"/>
        <v>-0.1928200000038487</v>
      </c>
      <c r="O23">
        <f t="shared" si="3"/>
        <v>-0.19258570945430697</v>
      </c>
      <c r="Q23" s="2">
        <f t="shared" si="4"/>
        <v>39354.854</v>
      </c>
    </row>
    <row r="24" spans="1:17" ht="12.75">
      <c r="A24" s="32" t="s">
        <v>40</v>
      </c>
      <c r="B24" s="33" t="s">
        <v>41</v>
      </c>
      <c r="C24" s="34">
        <v>54763.54542</v>
      </c>
      <c r="D24" s="34">
        <v>0.0004</v>
      </c>
      <c r="E24">
        <f t="shared" si="0"/>
        <v>5908.941099842915</v>
      </c>
      <c r="F24">
        <f t="shared" si="1"/>
        <v>5909</v>
      </c>
      <c r="G24">
        <f t="shared" si="2"/>
        <v>-0.19984999999724096</v>
      </c>
      <c r="I24">
        <f t="shared" si="5"/>
        <v>-0.19984999999724096</v>
      </c>
      <c r="O24">
        <f t="shared" si="3"/>
        <v>-0.1939339049010196</v>
      </c>
      <c r="Q24" s="2">
        <f t="shared" si="4"/>
        <v>39745.04542</v>
      </c>
    </row>
    <row r="25" spans="1:17" ht="12.75">
      <c r="A25" s="32" t="s">
        <v>45</v>
      </c>
      <c r="B25" s="33" t="s">
        <v>46</v>
      </c>
      <c r="C25" s="34">
        <v>55457.42362</v>
      </c>
      <c r="D25" s="34">
        <v>0.0008</v>
      </c>
      <c r="E25">
        <f t="shared" si="0"/>
        <v>6113.442150526227</v>
      </c>
      <c r="F25">
        <f t="shared" si="1"/>
        <v>6113.5</v>
      </c>
      <c r="G25">
        <f t="shared" si="2"/>
        <v>-0.19628499999816995</v>
      </c>
      <c r="I25">
        <f t="shared" si="5"/>
        <v>-0.19628499999816995</v>
      </c>
      <c r="O25">
        <f t="shared" si="3"/>
        <v>-0.19633134810843467</v>
      </c>
      <c r="Q25" s="2">
        <f t="shared" si="4"/>
        <v>40438.92362</v>
      </c>
    </row>
    <row r="26" spans="1:17" ht="12.75">
      <c r="A26" s="32" t="s">
        <v>45</v>
      </c>
      <c r="B26" s="33" t="s">
        <v>41</v>
      </c>
      <c r="C26" s="34">
        <v>55462.5032</v>
      </c>
      <c r="D26" s="34">
        <v>0.0007</v>
      </c>
      <c r="E26">
        <f t="shared" si="0"/>
        <v>6114.939213623222</v>
      </c>
      <c r="F26">
        <f t="shared" si="1"/>
        <v>6115</v>
      </c>
      <c r="G26">
        <f t="shared" si="2"/>
        <v>-0.20624999999563443</v>
      </c>
      <c r="I26">
        <f t="shared" si="5"/>
        <v>-0.20624999999563443</v>
      </c>
      <c r="O26">
        <f t="shared" si="3"/>
        <v>-0.19634893326643527</v>
      </c>
      <c r="Q26" s="2">
        <f t="shared" si="4"/>
        <v>40444.0032</v>
      </c>
    </row>
    <row r="27" spans="1:17" ht="12.75">
      <c r="A27" s="29" t="s">
        <v>47</v>
      </c>
      <c r="B27" s="30" t="s">
        <v>46</v>
      </c>
      <c r="C27" s="31">
        <v>55837.45495</v>
      </c>
      <c r="D27" s="31">
        <v>0.0014</v>
      </c>
      <c r="E27">
        <f t="shared" si="0"/>
        <v>6225.445678346493</v>
      </c>
      <c r="F27">
        <f t="shared" si="1"/>
        <v>6225.5</v>
      </c>
      <c r="G27">
        <f t="shared" si="2"/>
        <v>-0.18431499999860534</v>
      </c>
      <c r="I27">
        <f t="shared" si="5"/>
        <v>-0.18431499999860534</v>
      </c>
      <c r="O27">
        <f t="shared" si="3"/>
        <v>-0.19764437323914608</v>
      </c>
      <c r="Q27" s="2">
        <f t="shared" si="4"/>
        <v>40818.95495</v>
      </c>
    </row>
    <row r="28" spans="1:17" ht="12.75">
      <c r="A28" s="29" t="s">
        <v>47</v>
      </c>
      <c r="B28" s="30" t="s">
        <v>46</v>
      </c>
      <c r="C28" s="31">
        <v>55837.45531</v>
      </c>
      <c r="D28" s="31">
        <v>0.0009</v>
      </c>
      <c r="E28">
        <f t="shared" si="0"/>
        <v>6225.44578444635</v>
      </c>
      <c r="F28">
        <f t="shared" si="1"/>
        <v>6225.5</v>
      </c>
      <c r="G28">
        <f t="shared" si="2"/>
        <v>-0.18395500000042375</v>
      </c>
      <c r="I28">
        <f t="shared" si="5"/>
        <v>-0.18395500000042375</v>
      </c>
      <c r="O28">
        <f t="shared" si="3"/>
        <v>-0.19764437323914608</v>
      </c>
      <c r="Q28" s="2">
        <f t="shared" si="4"/>
        <v>40818.95531</v>
      </c>
    </row>
    <row r="29" spans="1:17" ht="12.75">
      <c r="A29" s="29" t="s">
        <v>47</v>
      </c>
      <c r="B29" s="30" t="s">
        <v>41</v>
      </c>
      <c r="C29" s="31">
        <v>56246.29102</v>
      </c>
      <c r="D29" s="31">
        <v>0.0005</v>
      </c>
      <c r="E29">
        <f t="shared" si="0"/>
        <v>6345.938591760167</v>
      </c>
      <c r="F29">
        <f t="shared" si="1"/>
        <v>6346</v>
      </c>
      <c r="G29">
        <f t="shared" si="2"/>
        <v>-0.20835999999690102</v>
      </c>
      <c r="I29">
        <f t="shared" si="5"/>
        <v>-0.20835999999690102</v>
      </c>
      <c r="O29">
        <f t="shared" si="3"/>
        <v>-0.19905704759852758</v>
      </c>
      <c r="Q29" s="2">
        <f t="shared" si="4"/>
        <v>41227.79102</v>
      </c>
    </row>
    <row r="30" spans="1:17" ht="12.75">
      <c r="A30" s="29" t="s">
        <v>47</v>
      </c>
      <c r="B30" s="30" t="s">
        <v>41</v>
      </c>
      <c r="C30" s="31">
        <v>56246.29548</v>
      </c>
      <c r="D30" s="31">
        <v>0.0005</v>
      </c>
      <c r="E30">
        <f t="shared" si="0"/>
        <v>6345.939906219515</v>
      </c>
      <c r="F30">
        <f t="shared" si="1"/>
        <v>6346</v>
      </c>
      <c r="G30">
        <f t="shared" si="2"/>
        <v>-0.20389999999315478</v>
      </c>
      <c r="I30">
        <f t="shared" si="5"/>
        <v>-0.20389999999315478</v>
      </c>
      <c r="O30">
        <f t="shared" si="3"/>
        <v>-0.19905704759852758</v>
      </c>
      <c r="Q30" s="2">
        <f t="shared" si="4"/>
        <v>41227.79548</v>
      </c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2022-11-19T03:30:35Z</dcterms:modified>
  <cp:category/>
  <cp:version/>
  <cp:contentType/>
  <cp:contentStatus/>
</cp:coreProperties>
</file>