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0" windowWidth="7785" windowHeight="125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<sst xmlns="http://schemas.openxmlformats.org/spreadsheetml/2006/main" count="76" uniqueCount="52">
  <si>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</si>
  <si>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</si>
  <si>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</si>
  <si>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</si>
  <si>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</si>
  <si>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</si>
  <si>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</si>
  <si>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</si>
  <si>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</si>
  <si>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</si>
  <si>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</si>
  <si>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</si>
  <si>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</si>
  <si>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</si>
  <si>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</si>
  <si>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</si>
  <si>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</si>
  <si>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</si>
  <si>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</si>
  <si>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</si>
  <si>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</si>
  <si>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</si>
  <si>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</si>
  <si>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</si>
  <si>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</si>
  <si>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</si>
  <si>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</si>
  <si>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</si>
  <si>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</si>
  <si>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</si>
  <si>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</si>
  <si>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</si>
  <si>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</si>
  <si>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</si>
  <si>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</si>
  <si>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</si>
  <si>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</si>
  <si>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</si>
  <si>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</si>
  <si>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</si>
  <si>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V0398 Lac / GSC 3969-1626</t>
  </si>
  <si>
    <t>EA</t>
  </si>
  <si>
    <t>VSX</t>
  </si>
  <si>
    <t>IBVS 5898</t>
  </si>
  <si>
    <t>I</t>
  </si>
  <si>
    <t>IBVS 6007</t>
  </si>
  <si>
    <t>OEJV 0137</t>
  </si>
  <si>
    <t>II</t>
  </si>
  <si>
    <t>not avail.</t>
  </si>
  <si>
    <t>IBVS</t>
  </si>
  <si>
    <t>OEJV</t>
  </si>
  <si>
    <t>OEJV 0160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</si>
</sst>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57527785"/>
        <c:axId val="47988018"/>
      </c:scatterChart>
      <c:val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crossBetween val="midCat"/>
        <c:dispUnits/>
      </c:valAx>
      <c:valAx>
        <c:axId val="47988018"/>
        <c:scaling>
          <c:orientation val="minMax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77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474"/>
                  <c:pt idx="0">
                    <c:v>48501.57</c:v>
                  </c:pt>
                  <c:pt idx="1">
                    <c:v>54783.2979</c:v>
                  </c:pt>
                  <c:pt idx="2">
                    <c:v>55837.46515</c:v>
                  </c:pt>
                  <c:pt idx="3">
                    <c:v>55156.31076</c:v>
                  </c:pt>
                  <c:pt idx="4">
                    <c:v>55156.31306</c:v>
                  </c:pt>
                  <c:pt idx="5">
                    <c:v>55156.31686</c:v>
                  </c:pt>
                  <c:pt idx="6">
                    <c:v>55169.26805</c:v>
                  </c:pt>
                  <c:pt idx="7">
                    <c:v>55169.26855</c:v>
                  </c:pt>
                  <c:pt idx="8">
                    <c:v>55169.26925</c:v>
                  </c:pt>
                  <c:pt idx="9">
                    <c:v>55837.467</c:v>
                  </c:pt>
                  <c:pt idx="10">
                    <c:v>55837.4671</c:v>
                  </c:pt>
                  <c:pt idx="11">
                    <c:v>55837.4687</c:v>
                  </c:pt>
                  <c:pt idx="12">
                    <c:v>55837.4687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A!$C$21:$C$494</c:f>
                <c:numCache>
                  <c:ptCount val="474"/>
                  <c:pt idx="0">
                    <c:v>48501.57</c:v>
                  </c:pt>
                  <c:pt idx="1">
                    <c:v>54783.2979</c:v>
                  </c:pt>
                  <c:pt idx="2">
                    <c:v>55837.46515</c:v>
                  </c:pt>
                  <c:pt idx="3">
                    <c:v>55156.31076</c:v>
                  </c:pt>
                  <c:pt idx="4">
                    <c:v>55156.31306</c:v>
                  </c:pt>
                  <c:pt idx="5">
                    <c:v>55156.31686</c:v>
                  </c:pt>
                  <c:pt idx="6">
                    <c:v>55169.26805</c:v>
                  </c:pt>
                  <c:pt idx="7">
                    <c:v>55169.26855</c:v>
                  </c:pt>
                  <c:pt idx="8">
                    <c:v>55169.26925</c:v>
                  </c:pt>
                  <c:pt idx="9">
                    <c:v>55837.467</c:v>
                  </c:pt>
                  <c:pt idx="10">
                    <c:v>55837.4671</c:v>
                  </c:pt>
                  <c:pt idx="11">
                    <c:v>55837.4687</c:v>
                  </c:pt>
                  <c:pt idx="12">
                    <c:v>55837.4687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29238979"/>
        <c:axId val="61824220"/>
      </c:scatterChart>
      <c:valAx>
        <c:axId val="2923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crossBetween val="midCat"/>
        <c:dispUnits/>
      </c:valAx>
      <c:valAx>
        <c:axId val="61824220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125"/>
          <c:w val="0.39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19547069"/>
        <c:axId val="41705894"/>
      </c:scatterChart>
      <c:valAx>
        <c:axId val="1954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crossBetween val="midCat"/>
        <c:dispUnits/>
      </c:valAx>
      <c:valAx>
        <c:axId val="417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8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1005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19050</xdr:rowOff>
    </xdr:from>
    <xdr:to>
      <xdr:col>30</xdr:col>
      <xdr:colOff>419100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13925550" y="1905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10625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42187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2" ht="12.75">
      <c r="A2" t="s">
        <v>16</v>
      </c>
      <c r="B2" t="s">
        <v>41</v>
      </c>
    </row>
    <row r="3" ht="13.5" thickBot="1">
      <c r="C3" s="10"/>
    </row>
    <row r="4" spans="1:4" ht="14.25" thickBot="1" thickTop="1">
      <c r="A4" s="6" t="s">
        <v>0</v>
      </c>
      <c r="C4" s="32" t="s">
        <v>48</v>
      </c>
      <c r="D4" s="33" t="s">
        <v>48</v>
      </c>
    </row>
    <row r="5" spans="1:4" ht="13.5" thickTop="1">
      <c r="A5" s="24" t="s">
        <v>32</v>
      </c>
      <c r="B5" s="18"/>
      <c r="C5" s="25">
        <v>-9.5</v>
      </c>
      <c r="D5" s="18" t="s">
        <v>33</v>
      </c>
    </row>
    <row r="6" ht="12.75">
      <c r="A6" s="6" t="s">
        <v>1</v>
      </c>
    </row>
    <row r="7" spans="1:4" ht="12.75">
      <c r="A7" t="s">
        <v>2</v>
      </c>
      <c r="C7" s="13">
        <v>48501.57</v>
      </c>
      <c r="D7" s="31" t="s">
        <v>42</v>
      </c>
    </row>
    <row r="8" spans="1:4" ht="12.75">
      <c r="A8" t="s">
        <v>3</v>
      </c>
      <c r="C8" s="13">
        <v>5.4057</v>
      </c>
      <c r="D8" s="31" t="s">
        <v>42</v>
      </c>
    </row>
    <row r="9" spans="1:4" ht="12.75">
      <c r="A9" s="16" t="s">
        <v>29</v>
      </c>
      <c r="B9" s="16"/>
      <c r="C9" s="17">
        <v>21</v>
      </c>
      <c r="D9" s="17">
        <v>21</v>
      </c>
    </row>
    <row r="10" spans="1:4" ht="13.5" thickBot="1">
      <c r="A10" s="18"/>
      <c r="B10" s="18"/>
      <c r="C10" s="5" t="s">
        <v>18</v>
      </c>
      <c r="D10" s="5" t="s">
        <v>19</v>
      </c>
    </row>
    <row r="11" spans="1:6" ht="12.75">
      <c r="A11" s="18" t="s">
        <v>13</v>
      </c>
      <c r="B11" s="18"/>
      <c r="C11" s="19">
        <f ca="1">INTERCEPT(INDIRECT(C14):R$935,INDIRECT(C13):$F$935)</f>
        <v>-0.0008803652390053651</v>
      </c>
      <c r="D11" s="19" t="e">
        <f ca="1">INTERCEPT(INDIRECT(D14):S$935,INDIRECT(D13):$F$935)</f>
        <v>#DIV/0!</v>
      </c>
      <c r="E11" s="16" t="s">
        <v>35</v>
      </c>
      <c r="F11">
        <v>1</v>
      </c>
    </row>
    <row r="12" spans="1:6" ht="12.75">
      <c r="A12" s="18" t="s">
        <v>14</v>
      </c>
      <c r="B12" s="18"/>
      <c r="C12" s="19">
        <f ca="1">SLOPE(INDIRECT(C14):R$935,INDIRECT(C13):$F$935)</f>
        <v>0.00026684137907125884</v>
      </c>
      <c r="D12" s="19" t="e">
        <f ca="1">SLOPE(INDIRECT(D14):S$935,INDIRECT(D13):$F$935)</f>
        <v>#DIV/0!</v>
      </c>
      <c r="E12" s="16" t="s">
        <v>36</v>
      </c>
      <c r="F12" s="26">
        <f ca="1">NOW()+15018.5+$C$5/24</f>
        <v>59902.71101655092</v>
      </c>
    </row>
    <row r="13" spans="1:6" ht="12.75">
      <c r="A13" s="16" t="s">
        <v>30</v>
      </c>
      <c r="B13" s="16"/>
      <c r="C13" s="17" t="str">
        <f>"F"&amp;C9</f>
        <v>F21</v>
      </c>
      <c r="D13" s="17" t="str">
        <f>"F"&amp;D9</f>
        <v>F21</v>
      </c>
      <c r="E13" s="16" t="s">
        <v>37</v>
      </c>
      <c r="F13" s="26">
        <f>ROUND(2*(F12-$C$7)/$C$8,0)/2+F11</f>
        <v>2110</v>
      </c>
    </row>
    <row r="14" spans="1:6" ht="12.75">
      <c r="A14" s="16" t="s">
        <v>31</v>
      </c>
      <c r="B14" s="16"/>
      <c r="C14" s="17" t="str">
        <f>"R"&amp;C9</f>
        <v>R21</v>
      </c>
      <c r="D14" s="17" t="str">
        <f>"S"&amp;D9</f>
        <v>S21</v>
      </c>
      <c r="E14" s="16" t="s">
        <v>38</v>
      </c>
      <c r="F14" s="27">
        <f>ROUND(2*(F12-$C$15)/$C$16,0)/2+F11</f>
        <v>753</v>
      </c>
    </row>
    <row r="15" spans="1:6" ht="12.75">
      <c r="A15" s="20" t="s">
        <v>15</v>
      </c>
      <c r="B15" s="18"/>
      <c r="C15" s="21">
        <f>($C7+C11)+($C8+C12)*INT(MAX($F21:$F3533))</f>
        <v>55837.46612338616</v>
      </c>
      <c r="D15" s="21" t="e">
        <f>($C7+D11)+($C8+D12)*INT(MAX($F21:$F3533))</f>
        <v>#DIV/0!</v>
      </c>
      <c r="E15" s="16" t="s">
        <v>39</v>
      </c>
      <c r="F15" s="28">
        <f>+$C$15+$C$16*F14-15018.5-$C$5/24</f>
        <v>44890.05498827794</v>
      </c>
    </row>
    <row r="16" spans="1:6" ht="12.75">
      <c r="A16" s="22" t="s">
        <v>4</v>
      </c>
      <c r="B16" s="18"/>
      <c r="C16" s="23">
        <f>+$C8+C12</f>
        <v>5.405966841379072</v>
      </c>
      <c r="D16" s="19" t="e">
        <f>+$C8+D12</f>
        <v>#DIV/0!</v>
      </c>
      <c r="E16" s="29"/>
      <c r="F16" s="29" t="s">
        <v>34</v>
      </c>
    </row>
    <row r="17" spans="1:3" ht="13.5" thickBot="1">
      <c r="A17" s="15" t="s">
        <v>28</v>
      </c>
      <c r="C17">
        <f>COUNT(C21:C1247)</f>
        <v>13</v>
      </c>
    </row>
    <row r="18" spans="1:5" ht="14.25" thickBot="1" thickTop="1">
      <c r="A18" s="6" t="s">
        <v>21</v>
      </c>
      <c r="C18" s="3">
        <f>+C15</f>
        <v>55837.46612338616</v>
      </c>
      <c r="D18" s="4">
        <f>+C16</f>
        <v>5.405966841379072</v>
      </c>
      <c r="E18" s="30">
        <f>R19</f>
        <v>10</v>
      </c>
    </row>
    <row r="19" spans="1:19" ht="14.25" thickBot="1" thickTop="1">
      <c r="A19" s="6" t="s">
        <v>22</v>
      </c>
      <c r="C19" s="3">
        <v>55169.26805</v>
      </c>
      <c r="D19" s="4" t="e">
        <f>+D16</f>
        <v>#DIV/0!</v>
      </c>
      <c r="E19" s="30">
        <f>S19</f>
        <v>3</v>
      </c>
      <c r="R19">
        <f>COUNT(R21:R322)</f>
        <v>10</v>
      </c>
      <c r="S19">
        <f>COUNT(S21:S322)</f>
        <v>3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11</v>
      </c>
      <c r="E20" s="5" t="s">
        <v>8</v>
      </c>
      <c r="F20" s="5" t="s">
        <v>9</v>
      </c>
      <c r="G20" s="5" t="s">
        <v>10</v>
      </c>
      <c r="H20" s="8" t="s">
        <v>42</v>
      </c>
      <c r="I20" s="8" t="s">
        <v>49</v>
      </c>
      <c r="J20" s="8" t="s">
        <v>50</v>
      </c>
      <c r="K20" s="8" t="s">
        <v>25</v>
      </c>
      <c r="L20" s="8" t="s">
        <v>26</v>
      </c>
      <c r="M20" s="8" t="s">
        <v>17</v>
      </c>
      <c r="N20" s="8" t="s">
        <v>20</v>
      </c>
      <c r="O20" s="8" t="s">
        <v>23</v>
      </c>
      <c r="P20" s="7" t="s">
        <v>24</v>
      </c>
      <c r="Q20" s="5" t="s">
        <v>12</v>
      </c>
      <c r="R20" s="9" t="s">
        <v>18</v>
      </c>
      <c r="S20" s="9" t="s">
        <v>19</v>
      </c>
    </row>
    <row r="21" spans="1:18" ht="12.75">
      <c r="A21" s="34" t="s">
        <v>42</v>
      </c>
      <c r="B21" s="34"/>
      <c r="C21" s="35">
        <f>C7</f>
        <v>48501.57</v>
      </c>
      <c r="D21" s="35" t="s">
        <v>27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-0.0008803652390053651</v>
      </c>
      <c r="P21" t="e">
        <f>+D$11+D$12*$F21</f>
        <v>#DIV/0!</v>
      </c>
      <c r="Q21" s="2">
        <f>+C21-15018.5</f>
        <v>33483.07</v>
      </c>
      <c r="R21">
        <f>G21</f>
        <v>0</v>
      </c>
    </row>
    <row r="22" spans="1:18" ht="12.75">
      <c r="A22" s="36" t="s">
        <v>43</v>
      </c>
      <c r="B22" s="37" t="s">
        <v>44</v>
      </c>
      <c r="C22" s="36">
        <v>54783.2979</v>
      </c>
      <c r="D22" s="36">
        <v>0.0002</v>
      </c>
      <c r="E22">
        <f aca="true" t="shared" si="0" ref="E22:E33">+(C22-C$7)/C$8</f>
        <v>1162.0563294300457</v>
      </c>
      <c r="F22">
        <f aca="true" t="shared" si="1" ref="F22:F33">ROUND(2*E22,0)/2</f>
        <v>1162</v>
      </c>
      <c r="G22">
        <f aca="true" t="shared" si="2" ref="G22:G33">+C22-(C$7+F22*C$8)</f>
        <v>0.3044999999983702</v>
      </c>
      <c r="I22">
        <f>+G22</f>
        <v>0.3044999999983702</v>
      </c>
      <c r="O22">
        <f aca="true" t="shared" si="3" ref="O22:O29">+C$11+C$12*$F22</f>
        <v>0.30918931724179743</v>
      </c>
      <c r="P22" t="e">
        <f aca="true" t="shared" si="4" ref="P22:P29">+D$11+D$12*$F22</f>
        <v>#DIV/0!</v>
      </c>
      <c r="Q22" s="2">
        <f aca="true" t="shared" si="5" ref="Q22:Q29">+C22-15018.5</f>
        <v>39764.7979</v>
      </c>
      <c r="R22">
        <f aca="true" t="shared" si="6" ref="R22:R33">G22</f>
        <v>0.3044999999983702</v>
      </c>
    </row>
    <row r="23" spans="1:18" ht="12.75">
      <c r="A23" s="36" t="s">
        <v>45</v>
      </c>
      <c r="B23" s="37" t="s">
        <v>44</v>
      </c>
      <c r="C23" s="36">
        <v>55837.46515</v>
      </c>
      <c r="D23" s="36">
        <v>0.00082</v>
      </c>
      <c r="E23">
        <f t="shared" si="0"/>
        <v>1357.066642617978</v>
      </c>
      <c r="F23">
        <f t="shared" si="1"/>
        <v>1357</v>
      </c>
      <c r="G23">
        <f t="shared" si="2"/>
        <v>0.3602500000051805</v>
      </c>
      <c r="I23">
        <f>+G23</f>
        <v>0.3602500000051805</v>
      </c>
      <c r="O23">
        <f t="shared" si="3"/>
        <v>0.3612233861606929</v>
      </c>
      <c r="P23" t="e">
        <f t="shared" si="4"/>
        <v>#DIV/0!</v>
      </c>
      <c r="Q23" s="2">
        <f t="shared" si="5"/>
        <v>40818.96515</v>
      </c>
      <c r="R23">
        <f t="shared" si="6"/>
        <v>0.3602500000051805</v>
      </c>
    </row>
    <row r="24" spans="1:18" ht="12.75">
      <c r="A24" s="36" t="s">
        <v>46</v>
      </c>
      <c r="B24" s="37" t="s">
        <v>44</v>
      </c>
      <c r="C24" s="36">
        <v>55156.31076</v>
      </c>
      <c r="D24" s="36">
        <v>0.0005</v>
      </c>
      <c r="E24">
        <f t="shared" si="0"/>
        <v>1231.0599478328431</v>
      </c>
      <c r="F24">
        <f t="shared" si="1"/>
        <v>1231</v>
      </c>
      <c r="G24">
        <f t="shared" si="2"/>
        <v>0.32405999999900814</v>
      </c>
      <c r="J24">
        <f aca="true" t="shared" si="7" ref="J24:J33">+G24</f>
        <v>0.32405999999900814</v>
      </c>
      <c r="O24">
        <f t="shared" si="3"/>
        <v>0.32760137239771425</v>
      </c>
      <c r="P24" t="e">
        <f t="shared" si="4"/>
        <v>#DIV/0!</v>
      </c>
      <c r="Q24" s="2">
        <f t="shared" si="5"/>
        <v>40137.81076</v>
      </c>
      <c r="R24">
        <f t="shared" si="6"/>
        <v>0.32405999999900814</v>
      </c>
    </row>
    <row r="25" spans="1:18" ht="12.75">
      <c r="A25" s="36" t="s">
        <v>46</v>
      </c>
      <c r="B25" s="37" t="s">
        <v>44</v>
      </c>
      <c r="C25" s="36">
        <v>55156.31306</v>
      </c>
      <c r="D25" s="36">
        <v>0.0005</v>
      </c>
      <c r="E25">
        <f t="shared" si="0"/>
        <v>1231.0603733096546</v>
      </c>
      <c r="F25">
        <f t="shared" si="1"/>
        <v>1231</v>
      </c>
      <c r="G25">
        <f t="shared" si="2"/>
        <v>0.3263599999991129</v>
      </c>
      <c r="J25">
        <f t="shared" si="7"/>
        <v>0.3263599999991129</v>
      </c>
      <c r="O25">
        <f t="shared" si="3"/>
        <v>0.32760137239771425</v>
      </c>
      <c r="P25" t="e">
        <f t="shared" si="4"/>
        <v>#DIV/0!</v>
      </c>
      <c r="Q25" s="2">
        <f t="shared" si="5"/>
        <v>40137.81306</v>
      </c>
      <c r="R25">
        <f t="shared" si="6"/>
        <v>0.3263599999991129</v>
      </c>
    </row>
    <row r="26" spans="1:18" ht="12.75">
      <c r="A26" s="36" t="s">
        <v>46</v>
      </c>
      <c r="B26" s="37" t="s">
        <v>44</v>
      </c>
      <c r="C26" s="36">
        <v>55156.31686</v>
      </c>
      <c r="D26" s="36">
        <v>0.0003</v>
      </c>
      <c r="E26">
        <f t="shared" si="0"/>
        <v>1231.061076271343</v>
      </c>
      <c r="F26">
        <f t="shared" si="1"/>
        <v>1231</v>
      </c>
      <c r="G26">
        <f t="shared" si="2"/>
        <v>0.3301599999977043</v>
      </c>
      <c r="J26">
        <f t="shared" si="7"/>
        <v>0.3301599999977043</v>
      </c>
      <c r="O26">
        <f t="shared" si="3"/>
        <v>0.32760137239771425</v>
      </c>
      <c r="P26" t="e">
        <f t="shared" si="4"/>
        <v>#DIV/0!</v>
      </c>
      <c r="Q26" s="2">
        <f t="shared" si="5"/>
        <v>40137.81686</v>
      </c>
      <c r="R26">
        <f t="shared" si="6"/>
        <v>0.3301599999977043</v>
      </c>
    </row>
    <row r="27" spans="1:19" ht="12.75">
      <c r="A27" s="36" t="s">
        <v>46</v>
      </c>
      <c r="B27" s="37" t="s">
        <v>47</v>
      </c>
      <c r="C27" s="36">
        <v>55169.26805</v>
      </c>
      <c r="D27" s="36">
        <v>0.0007</v>
      </c>
      <c r="E27">
        <f t="shared" si="0"/>
        <v>1233.456915848086</v>
      </c>
      <c r="F27">
        <f t="shared" si="1"/>
        <v>1233.5</v>
      </c>
      <c r="G27">
        <f t="shared" si="2"/>
        <v>-0.23290000000270084</v>
      </c>
      <c r="J27">
        <f t="shared" si="7"/>
        <v>-0.23290000000270084</v>
      </c>
      <c r="O27">
        <f t="shared" si="3"/>
        <v>0.3282684758453924</v>
      </c>
      <c r="P27" t="e">
        <f t="shared" si="4"/>
        <v>#DIV/0!</v>
      </c>
      <c r="Q27" s="2">
        <f t="shared" si="5"/>
        <v>40150.76805</v>
      </c>
      <c r="S27">
        <f>G27</f>
        <v>-0.23290000000270084</v>
      </c>
    </row>
    <row r="28" spans="1:19" ht="12.75">
      <c r="A28" s="36" t="s">
        <v>46</v>
      </c>
      <c r="B28" s="37" t="s">
        <v>47</v>
      </c>
      <c r="C28" s="36">
        <v>55169.26855</v>
      </c>
      <c r="D28" s="36">
        <v>0.0005</v>
      </c>
      <c r="E28">
        <f t="shared" si="0"/>
        <v>1233.4570083430453</v>
      </c>
      <c r="F28">
        <f t="shared" si="1"/>
        <v>1233.5</v>
      </c>
      <c r="G28">
        <f t="shared" si="2"/>
        <v>-0.23240000000077998</v>
      </c>
      <c r="J28">
        <f t="shared" si="7"/>
        <v>-0.23240000000077998</v>
      </c>
      <c r="O28">
        <f t="shared" si="3"/>
        <v>0.3282684758453924</v>
      </c>
      <c r="P28" t="e">
        <f t="shared" si="4"/>
        <v>#DIV/0!</v>
      </c>
      <c r="Q28" s="2">
        <f t="shared" si="5"/>
        <v>40150.76855</v>
      </c>
      <c r="S28">
        <f>G28</f>
        <v>-0.23240000000077998</v>
      </c>
    </row>
    <row r="29" spans="1:19" ht="12.75">
      <c r="A29" s="36" t="s">
        <v>46</v>
      </c>
      <c r="B29" s="37" t="s">
        <v>47</v>
      </c>
      <c r="C29" s="36">
        <v>55169.26925</v>
      </c>
      <c r="D29" s="36">
        <v>0.0003</v>
      </c>
      <c r="E29">
        <f t="shared" si="0"/>
        <v>1233.4571378359874</v>
      </c>
      <c r="F29">
        <f t="shared" si="1"/>
        <v>1233.5</v>
      </c>
      <c r="G29">
        <f t="shared" si="2"/>
        <v>-0.23170000000391155</v>
      </c>
      <c r="J29">
        <f t="shared" si="7"/>
        <v>-0.23170000000391155</v>
      </c>
      <c r="O29">
        <f t="shared" si="3"/>
        <v>0.3282684758453924</v>
      </c>
      <c r="P29" t="e">
        <f t="shared" si="4"/>
        <v>#DIV/0!</v>
      </c>
      <c r="Q29" s="2">
        <f t="shared" si="5"/>
        <v>40150.76925</v>
      </c>
      <c r="S29">
        <f>G29</f>
        <v>-0.23170000000391155</v>
      </c>
    </row>
    <row r="30" spans="1:18" ht="12.75">
      <c r="A30" s="38" t="s">
        <v>51</v>
      </c>
      <c r="B30" s="39" t="s">
        <v>44</v>
      </c>
      <c r="C30" s="40">
        <v>55837.467</v>
      </c>
      <c r="D30" s="40">
        <v>0.0004</v>
      </c>
      <c r="E30">
        <f t="shared" si="0"/>
        <v>1357.066984849325</v>
      </c>
      <c r="F30">
        <f t="shared" si="1"/>
        <v>1357</v>
      </c>
      <c r="G30">
        <f t="shared" si="2"/>
        <v>0.3620999999984633</v>
      </c>
      <c r="J30">
        <f t="shared" si="7"/>
        <v>0.3620999999984633</v>
      </c>
      <c r="O30">
        <f aca="true" t="shared" si="8" ref="O30:P33">+C$11+C$12*$F30</f>
        <v>0.3612233861606929</v>
      </c>
      <c r="P30" t="e">
        <f t="shared" si="8"/>
        <v>#DIV/0!</v>
      </c>
      <c r="Q30" s="2">
        <f>+C30-15018.5</f>
        <v>40818.967</v>
      </c>
      <c r="R30">
        <f t="shared" si="6"/>
        <v>0.3620999999984633</v>
      </c>
    </row>
    <row r="31" spans="1:18" ht="12.75">
      <c r="A31" s="38" t="s">
        <v>51</v>
      </c>
      <c r="B31" s="39" t="s">
        <v>44</v>
      </c>
      <c r="C31" s="40">
        <v>55837.4671</v>
      </c>
      <c r="D31" s="40">
        <v>0.0004</v>
      </c>
      <c r="E31">
        <f t="shared" si="0"/>
        <v>1357.0670033483177</v>
      </c>
      <c r="F31">
        <f t="shared" si="1"/>
        <v>1357</v>
      </c>
      <c r="G31">
        <f t="shared" si="2"/>
        <v>0.36220000000321306</v>
      </c>
      <c r="J31">
        <f t="shared" si="7"/>
        <v>0.36220000000321306</v>
      </c>
      <c r="O31">
        <f t="shared" si="8"/>
        <v>0.3612233861606929</v>
      </c>
      <c r="P31" t="e">
        <f t="shared" si="8"/>
        <v>#DIV/0!</v>
      </c>
      <c r="Q31" s="2">
        <f>+C31-15018.5</f>
        <v>40818.9671</v>
      </c>
      <c r="R31">
        <f t="shared" si="6"/>
        <v>0.36220000000321306</v>
      </c>
    </row>
    <row r="32" spans="1:18" ht="12.75">
      <c r="A32" s="38" t="s">
        <v>51</v>
      </c>
      <c r="B32" s="39" t="s">
        <v>44</v>
      </c>
      <c r="C32" s="40">
        <v>55837.4687</v>
      </c>
      <c r="D32" s="40">
        <v>0.0006</v>
      </c>
      <c r="E32">
        <f t="shared" si="0"/>
        <v>1357.067299332186</v>
      </c>
      <c r="F32">
        <f t="shared" si="1"/>
        <v>1357</v>
      </c>
      <c r="G32">
        <f t="shared" si="2"/>
        <v>0.36379999999917345</v>
      </c>
      <c r="J32">
        <f t="shared" si="7"/>
        <v>0.36379999999917345</v>
      </c>
      <c r="O32">
        <f t="shared" si="8"/>
        <v>0.3612233861606929</v>
      </c>
      <c r="P32" t="e">
        <f t="shared" si="8"/>
        <v>#DIV/0!</v>
      </c>
      <c r="Q32" s="2">
        <f>+C32-15018.5</f>
        <v>40818.9687</v>
      </c>
      <c r="R32">
        <f t="shared" si="6"/>
        <v>0.36379999999917345</v>
      </c>
    </row>
    <row r="33" spans="1:18" ht="12.75">
      <c r="A33" s="38" t="s">
        <v>51</v>
      </c>
      <c r="B33" s="39" t="s">
        <v>44</v>
      </c>
      <c r="C33" s="40">
        <v>55837.4687</v>
      </c>
      <c r="D33" s="40">
        <v>0.0003</v>
      </c>
      <c r="E33">
        <f t="shared" si="0"/>
        <v>1357.067299332186</v>
      </c>
      <c r="F33">
        <f t="shared" si="1"/>
        <v>1357</v>
      </c>
      <c r="G33">
        <f t="shared" si="2"/>
        <v>0.36379999999917345</v>
      </c>
      <c r="J33">
        <f t="shared" si="7"/>
        <v>0.36379999999917345</v>
      </c>
      <c r="O33">
        <f t="shared" si="8"/>
        <v>0.3612233861606929</v>
      </c>
      <c r="P33" t="e">
        <f t="shared" si="8"/>
        <v>#DIV/0!</v>
      </c>
      <c r="Q33" s="2">
        <f>+C33-15018.5</f>
        <v>40818.9687</v>
      </c>
      <c r="R33">
        <f t="shared" si="6"/>
        <v>0.36379999999917345</v>
      </c>
    </row>
    <row r="34" spans="1:17" ht="12.75">
      <c r="A34" s="14"/>
      <c r="B34" s="11"/>
      <c r="C34" s="12"/>
      <c r="D34" s="13"/>
      <c r="Q34" s="2"/>
    </row>
    <row r="35" spans="1:17" ht="12.75">
      <c r="A35" s="14"/>
      <c r="B35" s="11"/>
      <c r="C35" s="12"/>
      <c r="D35" s="13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2022-11-19T04:03:51Z</dcterms:modified>
  <cp:category/>
  <cp:version/>
  <cp:contentType/>
  <cp:contentStatus/>
</cp:coreProperties>
</file>