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ctive 1" sheetId="1" r:id="rId1"/>
    <sheet name="Active 2" sheetId="2" r:id="rId2"/>
  </sheets>
  <definedNames/>
  <calcPr fullCalcOnLoad="1"/>
</workbook>
</file>

<file path=xl/sharedStrings.xml><?xml version="1.0" encoding="utf-8"?>
<sst xmlns="http://schemas.openxmlformats.org/spreadsheetml/2006/main" count="120" uniqueCount="47">
  <si>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</si>
  <si>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</si>
  <si>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</si>
  <si>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</si>
  <si>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</si>
  <si>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</si>
  <si>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</si>
  <si>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</si>
  <si>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</si>
  <si>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</si>
  <si>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</si>
  <si>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</si>
  <si>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</si>
  <si>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</si>
  <si>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</si>
  <si>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</si>
  <si>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</si>
  <si>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</si>
  <si>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</si>
  <si>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</si>
  <si>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</si>
  <si>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</si>
  <si>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</si>
  <si>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</si>
  <si>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</si>
  <si>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</si>
  <si>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</si>
  <si>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</si>
  <si>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</si>
  <si>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aka HIP 110662</t>
  </si>
  <si>
    <t>HIP</t>
  </si>
  <si>
    <t># of data points:</t>
  </si>
  <si>
    <t>EW?</t>
  </si>
  <si>
    <t>V407 Lac / GSC 03208-02570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</si>
  <si>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</si>
  <si>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</si>
  <si>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</si>
  <si>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</si>
  <si>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</si>
  <si>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</si>
  <si>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</si>
  <si>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</si>
  <si>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</si>
  <si>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5958</t>
  </si>
  <si>
    <t>II</t>
  </si>
  <si>
    <t>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</si>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</sst>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V407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25"/>
          <c:w val="0.9087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1'!$F$21:$F$30</c:f>
              <c:numCache/>
            </c:numRef>
          </c:xVal>
          <c:yVal>
            <c:numRef>
              <c:f>'Active 1'!$H$21:$H$30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1'!$D$22:$D$50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</c:v>
                  </c:pt>
                  <c:pt idx="4">
                    <c:v>0.0018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1'!$F$21:$F$50</c:f>
              <c:numCache/>
            </c:numRef>
          </c:xVal>
          <c:yVal>
            <c:numRef>
              <c:f>'Active 1'!$I$21:$I$50</c:f>
              <c:numCache/>
            </c:numRef>
          </c:yVal>
          <c:smooth val="0"/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'Active 1'!$D$21:$D$50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1'!$F$21:$F$50</c:f>
              <c:numCache/>
            </c:numRef>
          </c:xVal>
          <c:yVal>
            <c:numRef>
              <c:f>'Active 1'!$J$21:$J$50</c:f>
              <c:numCache/>
            </c:numRef>
          </c:yVal>
          <c:smooth val="0"/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1'!$F$21:$F$50</c:f>
              <c:numCache/>
            </c:numRef>
          </c:xVal>
          <c:yVal>
            <c:numRef>
              <c:f>'Active 1'!$K$21:$K$50</c:f>
              <c:numCache/>
            </c:numRef>
          </c:yVal>
          <c:smooth val="0"/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1'!$F$21:$F$50</c:f>
              <c:numCache/>
            </c:numRef>
          </c:xVal>
          <c:yVal>
            <c:numRef>
              <c:f>'Active 1'!$L$21:$L$50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1'!$F$21:$F$50</c:f>
              <c:numCache/>
            </c:numRef>
          </c:xVal>
          <c:yVal>
            <c:numRef>
              <c:f>'Active 1'!$M$21:$M$50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1'!$F$21:$F$50</c:f>
              <c:numCache/>
            </c:numRef>
          </c:xVal>
          <c:yVal>
            <c:numRef>
              <c:f>'Active 1'!$N$21:$N$50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1'!$F$21:$F$50</c:f>
              <c:numCache/>
            </c:numRef>
          </c:xVal>
          <c:yVal>
            <c:numRef>
              <c:f>'Active 1'!$O$21:$O$50</c:f>
              <c:numCache/>
            </c:numRef>
          </c:yVal>
          <c:smooth val="0"/>
        </c:ser>
        <c:axId val="37438078"/>
        <c:axId val="16932967"/>
      </c:scatterChart>
      <c:valAx>
        <c:axId val="3743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2967"/>
        <c:crosses val="autoZero"/>
        <c:crossBetween val="midCat"/>
        <c:dispUnits/>
      </c:valAx>
      <c:valAx>
        <c:axId val="16932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80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932"/>
          <c:w val="0.6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V407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225"/>
          <c:w val="0.90875"/>
          <c:h val="0.7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2'!$F$21:$F$30</c:f>
              <c:numCache/>
            </c:numRef>
          </c:xVal>
          <c:yVal>
            <c:numRef>
              <c:f>'Active 2'!$H$21:$H$30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2'!$D$22:$D$50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</c:v>
                  </c:pt>
                  <c:pt idx="4">
                    <c:v>0.0018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2'!$F$21:$F$50</c:f>
              <c:numCache/>
            </c:numRef>
          </c:xVal>
          <c:yVal>
            <c:numRef>
              <c:f>'Active 2'!$I$21:$I$50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'Active 2'!$D$21:$D$50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2'!$F$21:$F$50</c:f>
              <c:numCache/>
            </c:numRef>
          </c:xVal>
          <c:yVal>
            <c:numRef>
              <c:f>'Active 2'!$J$21:$J$50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2'!$K$21:$K$50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2'!$L$21:$L$50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2'!$M$21:$M$50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2'!$N$21:$N$50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2'!$F$21:$F$50</c:f>
              <c:numCache/>
            </c:numRef>
          </c:xVal>
          <c:yVal>
            <c:numRef>
              <c:f>'Active 2'!$O$21:$O$50</c:f>
              <c:numCache/>
            </c:numRef>
          </c:yVal>
          <c:smooth val="0"/>
        </c:ser>
        <c:axId val="18801980"/>
        <c:axId val="43099149"/>
      </c:scatterChart>
      <c:valAx>
        <c:axId val="18801980"/>
        <c:scaling>
          <c:orientation val="minMax"/>
          <c:max val="10000"/>
          <c:min val="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149"/>
        <c:crosses val="autoZero"/>
        <c:crossBetween val="midCat"/>
        <c:dispUnits/>
      </c:valAx>
      <c:valAx>
        <c:axId val="43099149"/>
        <c:scaling>
          <c:orientation val="minMax"/>
          <c:max val="2.2"/>
          <c:min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9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3225"/>
          <c:w val="0.64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V407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2"/>
          <c:w val="0.909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2'!$F$21:$F$30</c:f>
              <c:numCache/>
            </c:numRef>
          </c:xVal>
          <c:yVal>
            <c:numRef>
              <c:f>'Active 2'!$H$21:$H$30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2'!$D$22:$D$50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0.002</c:v>
                  </c:pt>
                  <c:pt idx="4">
                    <c:v>0.0018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2'!$F$21:$F$50</c:f>
              <c:numCache/>
            </c:numRef>
          </c:xVal>
          <c:yVal>
            <c:numRef>
              <c:f>'Active 2'!$I$21:$I$50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'Active 2'!$D$21:$D$50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0.0018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2'!$F$21:$F$50</c:f>
              <c:numCache/>
            </c:numRef>
          </c:xVal>
          <c:yVal>
            <c:numRef>
              <c:f>'Active 2'!$J$21:$J$50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2'!$K$21:$K$50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2'!$L$21:$L$50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2'!$M$21:$M$50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2'!$F$21:$F$50</c:f>
              <c:numCache/>
            </c:numRef>
          </c:xVal>
          <c:yVal>
            <c:numRef>
              <c:f>'Active 2'!$N$21:$N$50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2'!$F$21:$F$50</c:f>
              <c:numCache/>
            </c:numRef>
          </c:xVal>
          <c:yVal>
            <c:numRef>
              <c:f>'Active 2'!$O$21:$O$50</c:f>
              <c:numCache/>
            </c:numRef>
          </c:yVal>
          <c:smooth val="0"/>
        </c:ser>
        <c:axId val="23418026"/>
        <c:axId val="35998883"/>
      </c:scatterChart>
      <c:valAx>
        <c:axId val="23418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98883"/>
        <c:crosses val="autoZero"/>
        <c:crossBetween val="midCat"/>
        <c:dispUnits/>
      </c:valAx>
      <c:valAx>
        <c:axId val="3599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80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25"/>
          <c:w val="0.643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16</xdr:col>
      <xdr:colOff>19050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762375" y="19050"/>
        <a:ext cx="62103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17</xdr:col>
      <xdr:colOff>123825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4514850" y="0"/>
        <a:ext cx="6219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57150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11296650" y="0"/>
        <a:ext cx="62293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3" ht="12.75">
      <c r="A2" t="s">
        <v>25</v>
      </c>
      <c r="B2" s="10" t="s">
        <v>32</v>
      </c>
      <c r="C2" t="s">
        <v>29</v>
      </c>
    </row>
    <row r="3" ht="13.5" thickBot="1"/>
    <row r="4" spans="1:4" ht="12.75">
      <c r="A4" s="7" t="s">
        <v>0</v>
      </c>
      <c r="C4" s="3" t="s">
        <v>13</v>
      </c>
      <c r="D4" s="4" t="s">
        <v>13</v>
      </c>
    </row>
    <row r="6" ht="12.75">
      <c r="A6" s="7" t="s">
        <v>1</v>
      </c>
    </row>
    <row r="7" spans="1:3" ht="12.75">
      <c r="A7" t="s">
        <v>2</v>
      </c>
      <c r="C7">
        <v>47861.65</v>
      </c>
    </row>
    <row r="8" spans="1:3" ht="12.75">
      <c r="A8" t="s">
        <v>3</v>
      </c>
      <c r="C8">
        <v>0.813076</v>
      </c>
    </row>
    <row r="9" spans="1:5" ht="12.75">
      <c r="A9" s="11" t="s">
        <v>34</v>
      </c>
      <c r="B9" s="12"/>
      <c r="C9" s="13">
        <v>-9.5</v>
      </c>
      <c r="D9" s="12" t="s">
        <v>35</v>
      </c>
      <c r="E9" s="12"/>
    </row>
    <row r="10" spans="1:5" ht="13.5" thickBot="1">
      <c r="A10" s="12"/>
      <c r="B10" s="12"/>
      <c r="C10" s="6" t="s">
        <v>21</v>
      </c>
      <c r="D10" s="6" t="s">
        <v>22</v>
      </c>
      <c r="E10" s="12"/>
    </row>
    <row r="11" spans="1:7" ht="12.75">
      <c r="A11" s="12" t="s">
        <v>15</v>
      </c>
      <c r="B11" s="12"/>
      <c r="C11" s="14">
        <f ca="1">INTERCEPT(INDIRECT($G$11):G992,INDIRECT($F$11):F992)</f>
        <v>0.03481807028498833</v>
      </c>
      <c r="D11" s="5"/>
      <c r="E11" s="12"/>
      <c r="F11" s="15" t="str">
        <f>"F"&amp;E19</f>
        <v>F21</v>
      </c>
      <c r="G11" s="16" t="str">
        <f>"G"&amp;E19</f>
        <v>G21</v>
      </c>
    </row>
    <row r="12" spans="1:5" ht="12.75">
      <c r="A12" s="12" t="s">
        <v>16</v>
      </c>
      <c r="B12" s="12"/>
      <c r="C12" s="14">
        <f ca="1">SLOPE(INDIRECT($G$11):G992,INDIRECT($F$11):F992)</f>
        <v>-4.3442145656776315E-06</v>
      </c>
      <c r="D12" s="5"/>
      <c r="E12" s="12"/>
    </row>
    <row r="13" spans="1:5" ht="12.75">
      <c r="A13" s="12" t="s">
        <v>20</v>
      </c>
      <c r="B13" s="12"/>
      <c r="C13" s="5" t="s">
        <v>13</v>
      </c>
      <c r="D13" s="17" t="s">
        <v>36</v>
      </c>
      <c r="E13" s="13">
        <v>1</v>
      </c>
    </row>
    <row r="14" spans="1:5" ht="12.75">
      <c r="A14" s="12"/>
      <c r="B14" s="12"/>
      <c r="C14" s="12"/>
      <c r="D14" s="17" t="s">
        <v>37</v>
      </c>
      <c r="E14" s="18">
        <f ca="1">NOW()+15018.5+$C$9/24</f>
        <v>59902.712953124996</v>
      </c>
    </row>
    <row r="15" spans="1:5" ht="12.75">
      <c r="A15" s="19" t="s">
        <v>17</v>
      </c>
      <c r="B15" s="12"/>
      <c r="C15" s="20">
        <f>(C7+C11)+(C8+C12)*INT(MAX(F21:F3533))</f>
        <v>55411.05514203804</v>
      </c>
      <c r="D15" s="17" t="s">
        <v>38</v>
      </c>
      <c r="E15" s="18">
        <f>ROUND(2*(E14-$C$7)/$C$8,0)/2+E13</f>
        <v>14810.5</v>
      </c>
    </row>
    <row r="16" spans="1:5" ht="12.75">
      <c r="A16" s="21" t="s">
        <v>4</v>
      </c>
      <c r="B16" s="12"/>
      <c r="C16" s="22">
        <f>+C8+C12</f>
        <v>0.8130716557854344</v>
      </c>
      <c r="D16" s="17" t="s">
        <v>39</v>
      </c>
      <c r="E16" s="16">
        <f>ROUND(2*(E14-$C$15)/$C$16,0)/2+E13</f>
        <v>5525.5</v>
      </c>
    </row>
    <row r="17" spans="1:5" ht="13.5" thickBot="1">
      <c r="A17" s="17" t="s">
        <v>31</v>
      </c>
      <c r="B17" s="12"/>
      <c r="C17" s="12">
        <f>COUNT(C21:C2191)</f>
        <v>7</v>
      </c>
      <c r="D17" s="17" t="s">
        <v>40</v>
      </c>
      <c r="E17" s="23">
        <f>+$C$15+$C$16*E16-15018.5-$C$9/24</f>
        <v>44885.5784094138</v>
      </c>
    </row>
    <row r="18" spans="1:5" ht="14.25" thickBot="1" thickTop="1">
      <c r="A18" s="21" t="s">
        <v>5</v>
      </c>
      <c r="B18" s="12"/>
      <c r="C18" s="24">
        <f>+C15</f>
        <v>55411.05514203804</v>
      </c>
      <c r="D18" s="25">
        <f>+C16</f>
        <v>0.8130716557854344</v>
      </c>
      <c r="E18" s="26" t="s">
        <v>41</v>
      </c>
    </row>
    <row r="19" spans="1:5" ht="13.5" thickTop="1">
      <c r="A19" s="27" t="s">
        <v>42</v>
      </c>
      <c r="E19" s="28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12</v>
      </c>
      <c r="E20" s="6" t="s">
        <v>9</v>
      </c>
      <c r="F20" s="6" t="s">
        <v>10</v>
      </c>
      <c r="G20" s="6" t="s">
        <v>11</v>
      </c>
      <c r="H20" s="9" t="s">
        <v>30</v>
      </c>
      <c r="I20" s="9" t="s">
        <v>46</v>
      </c>
      <c r="J20" s="9" t="s">
        <v>18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14</v>
      </c>
    </row>
    <row r="21" spans="1:17" ht="12.75">
      <c r="A21" t="s">
        <v>30</v>
      </c>
      <c r="C21">
        <v>48164.91717</v>
      </c>
      <c r="D21" s="5" t="s">
        <v>13</v>
      </c>
      <c r="E21">
        <f aca="true" t="shared" si="0" ref="E21:E27">+(C21-C$7)/C$8</f>
        <v>372.98748210499286</v>
      </c>
      <c r="F21">
        <f aca="true" t="shared" si="1" ref="F21:F27">ROUND(2*E21,0)/2</f>
        <v>373</v>
      </c>
      <c r="G21">
        <f aca="true" t="shared" si="2" ref="G21:G27">+C21-(C$7+F21*C$8)</f>
        <v>-0.010178000004088972</v>
      </c>
      <c r="H21">
        <f>+G21</f>
        <v>-0.010178000004088972</v>
      </c>
      <c r="O21">
        <f aca="true" t="shared" si="3" ref="O21:O27">+C$11+C$12*F21</f>
        <v>0.033197678251990576</v>
      </c>
      <c r="Q21" s="2">
        <f aca="true" t="shared" si="4" ref="Q21:Q27">+C21-15018.5</f>
        <v>33146.41717</v>
      </c>
    </row>
    <row r="22" spans="1:17" ht="12.75">
      <c r="A22" t="s">
        <v>30</v>
      </c>
      <c r="C22">
        <v>48703.99824</v>
      </c>
      <c r="D22" s="5" t="s">
        <v>13</v>
      </c>
      <c r="E22">
        <f t="shared" si="0"/>
        <v>1036.0018497655808</v>
      </c>
      <c r="F22">
        <f t="shared" si="1"/>
        <v>1036</v>
      </c>
      <c r="G22">
        <f t="shared" si="2"/>
        <v>0.0015039999998407438</v>
      </c>
      <c r="H22">
        <f>+G22</f>
        <v>0.0015039999998407438</v>
      </c>
      <c r="O22">
        <f t="shared" si="3"/>
        <v>0.030317463994946305</v>
      </c>
      <c r="Q22" s="2">
        <f t="shared" si="4"/>
        <v>33685.49824</v>
      </c>
    </row>
    <row r="23" spans="1:17" ht="12.75">
      <c r="A23" t="s">
        <v>30</v>
      </c>
      <c r="C23">
        <v>48756.87332</v>
      </c>
      <c r="D23" s="5" t="s">
        <v>13</v>
      </c>
      <c r="E23">
        <f t="shared" si="0"/>
        <v>1101.0327693844085</v>
      </c>
      <c r="F23">
        <f t="shared" si="1"/>
        <v>1101</v>
      </c>
      <c r="G23">
        <f t="shared" si="2"/>
        <v>0.026643999997759238</v>
      </c>
      <c r="H23">
        <f>+G23</f>
        <v>0.026643999997759238</v>
      </c>
      <c r="O23">
        <f t="shared" si="3"/>
        <v>0.030035090048177258</v>
      </c>
      <c r="Q23" s="2">
        <f t="shared" si="4"/>
        <v>33738.37332</v>
      </c>
    </row>
    <row r="24" spans="1:17" ht="12.75">
      <c r="A24" t="s">
        <v>30</v>
      </c>
      <c r="C24">
        <v>49019.98835</v>
      </c>
      <c r="D24" s="5" t="s">
        <v>13</v>
      </c>
      <c r="E24">
        <f t="shared" si="0"/>
        <v>1424.6372417830537</v>
      </c>
      <c r="F24">
        <f t="shared" si="1"/>
        <v>1424.5</v>
      </c>
      <c r="G24">
        <f t="shared" si="2"/>
        <v>0.111587999999756</v>
      </c>
      <c r="H24">
        <f>+G24</f>
        <v>0.111587999999756</v>
      </c>
      <c r="O24">
        <f t="shared" si="3"/>
        <v>0.028629736636180545</v>
      </c>
      <c r="Q24" s="2">
        <f t="shared" si="4"/>
        <v>34001.48835</v>
      </c>
    </row>
    <row r="25" spans="1:17" ht="12.75">
      <c r="A25" s="29" t="s">
        <v>43</v>
      </c>
      <c r="B25" s="30" t="s">
        <v>44</v>
      </c>
      <c r="C25" s="31">
        <v>55400.4772</v>
      </c>
      <c r="D25" s="31">
        <v>0.002</v>
      </c>
      <c r="E25">
        <f t="shared" si="0"/>
        <v>9271.983430823195</v>
      </c>
      <c r="F25">
        <f t="shared" si="1"/>
        <v>9272</v>
      </c>
      <c r="G25">
        <f t="shared" si="2"/>
        <v>-0.013471999998728279</v>
      </c>
      <c r="I25">
        <f>+G25</f>
        <v>-0.013471999998728279</v>
      </c>
      <c r="O25">
        <f t="shared" si="3"/>
        <v>-0.00546148716797467</v>
      </c>
      <c r="Q25" s="2">
        <f t="shared" si="4"/>
        <v>40381.9772</v>
      </c>
    </row>
    <row r="26" spans="1:17" ht="12.75">
      <c r="A26" s="29" t="s">
        <v>43</v>
      </c>
      <c r="B26" s="30" t="s">
        <v>45</v>
      </c>
      <c r="C26" s="31">
        <v>55402.5188</v>
      </c>
      <c r="D26" s="31">
        <v>0.0018</v>
      </c>
      <c r="E26">
        <f t="shared" si="0"/>
        <v>9274.494389208385</v>
      </c>
      <c r="F26">
        <f t="shared" si="1"/>
        <v>9274.5</v>
      </c>
      <c r="G26">
        <f t="shared" si="2"/>
        <v>-0.004562000001897104</v>
      </c>
      <c r="I26">
        <f>+G26</f>
        <v>-0.004562000001897104</v>
      </c>
      <c r="O26">
        <f t="shared" si="3"/>
        <v>-0.005472347704388862</v>
      </c>
      <c r="Q26" s="2">
        <f t="shared" si="4"/>
        <v>40384.0188</v>
      </c>
    </row>
    <row r="27" spans="1:17" ht="12.75">
      <c r="A27" s="29" t="s">
        <v>43</v>
      </c>
      <c r="B27" s="30" t="s">
        <v>45</v>
      </c>
      <c r="C27" s="31">
        <v>55411.4614</v>
      </c>
      <c r="D27" s="31">
        <v>0.001</v>
      </c>
      <c r="E27">
        <f t="shared" si="0"/>
        <v>9285.49286905529</v>
      </c>
      <c r="F27">
        <f t="shared" si="1"/>
        <v>9285.5</v>
      </c>
      <c r="G27">
        <f t="shared" si="2"/>
        <v>-0.005797999998321757</v>
      </c>
      <c r="I27">
        <f>+G27</f>
        <v>-0.005797999998321757</v>
      </c>
      <c r="O27">
        <f t="shared" si="3"/>
        <v>-0.005520134064611319</v>
      </c>
      <c r="Q27" s="2">
        <f t="shared" si="4"/>
        <v>40392.9614</v>
      </c>
    </row>
    <row r="28" spans="4:17" ht="12.75">
      <c r="D28" s="5"/>
      <c r="Q28" s="2"/>
    </row>
    <row r="29" spans="4:17" ht="12.75">
      <c r="D29" s="5"/>
      <c r="Q29" s="2"/>
    </row>
    <row r="30" spans="4:17" ht="12.75">
      <c r="D30" s="5"/>
      <c r="Q30" s="2"/>
    </row>
    <row r="31" spans="4:17" ht="12.75">
      <c r="D31" s="5"/>
      <c r="Q31" s="2"/>
    </row>
    <row r="32" spans="4:17" ht="12.75">
      <c r="D32" s="5"/>
      <c r="Q32" s="2"/>
    </row>
    <row r="33" spans="4:17" ht="12.75">
      <c r="D33" s="5"/>
      <c r="Q33" s="2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3" ht="12.75">
      <c r="A2" t="s">
        <v>25</v>
      </c>
      <c r="B2" s="10" t="s">
        <v>32</v>
      </c>
      <c r="C2" t="s">
        <v>29</v>
      </c>
    </row>
    <row r="3" ht="13.5" thickBot="1"/>
    <row r="4" spans="1:4" ht="12.75">
      <c r="A4" s="7" t="s">
        <v>0</v>
      </c>
      <c r="C4" s="3" t="s">
        <v>13</v>
      </c>
      <c r="D4" s="4" t="s">
        <v>13</v>
      </c>
    </row>
    <row r="6" ht="12.75">
      <c r="A6" s="7" t="s">
        <v>1</v>
      </c>
    </row>
    <row r="7" spans="1:3" ht="12.75">
      <c r="A7" t="s">
        <v>2</v>
      </c>
      <c r="C7">
        <v>47861.65</v>
      </c>
    </row>
    <row r="8" spans="1:3" ht="12.75">
      <c r="A8" t="s">
        <v>3</v>
      </c>
      <c r="C8">
        <v>0.813076</v>
      </c>
    </row>
    <row r="9" spans="1:5" ht="12.75">
      <c r="A9" s="11" t="s">
        <v>34</v>
      </c>
      <c r="B9" s="12"/>
      <c r="C9" s="13">
        <v>-9.5</v>
      </c>
      <c r="D9" s="12" t="s">
        <v>35</v>
      </c>
      <c r="E9" s="12"/>
    </row>
    <row r="10" spans="1:5" ht="13.5" thickBot="1">
      <c r="A10" s="12"/>
      <c r="B10" s="12"/>
      <c r="C10" s="6" t="s">
        <v>21</v>
      </c>
      <c r="D10" s="6" t="s">
        <v>22</v>
      </c>
      <c r="E10" s="12"/>
    </row>
    <row r="11" spans="1:7" ht="12.75">
      <c r="A11" s="12" t="s">
        <v>15</v>
      </c>
      <c r="B11" s="12"/>
      <c r="C11" s="14">
        <f ca="1">INTERCEPT(INDIRECT($G$11):G992,INDIRECT($F$11):F992)</f>
        <v>-0.2008453736351744</v>
      </c>
      <c r="D11" s="5"/>
      <c r="E11" s="12"/>
      <c r="F11" s="15" t="str">
        <f>"F"&amp;E19</f>
        <v>F21</v>
      </c>
      <c r="G11" s="16" t="str">
        <f>"G"&amp;E19</f>
        <v>G21</v>
      </c>
    </row>
    <row r="12" spans="1:5" ht="12.75">
      <c r="A12" s="12" t="s">
        <v>16</v>
      </c>
      <c r="B12" s="12"/>
      <c r="C12" s="14">
        <f ca="1">SLOPE(INDIRECT($G$11):G992,INDIRECT($F$11):F992)</f>
        <v>0.00023960809897771566</v>
      </c>
      <c r="D12" s="5"/>
      <c r="E12" s="12"/>
    </row>
    <row r="13" spans="1:5" ht="12.75">
      <c r="A13" s="12" t="s">
        <v>20</v>
      </c>
      <c r="B13" s="12"/>
      <c r="C13" s="5" t="s">
        <v>13</v>
      </c>
      <c r="D13" s="17" t="s">
        <v>36</v>
      </c>
      <c r="E13" s="13">
        <v>1</v>
      </c>
    </row>
    <row r="14" spans="1:5" ht="12.75">
      <c r="A14" s="12"/>
      <c r="B14" s="12"/>
      <c r="C14" s="12"/>
      <c r="D14" s="17" t="s">
        <v>37</v>
      </c>
      <c r="E14" s="18">
        <f ca="1">NOW()+15018.5+$C$9/24</f>
        <v>59902.712953124996</v>
      </c>
    </row>
    <row r="15" spans="1:5" ht="12.75">
      <c r="A15" s="19" t="s">
        <v>17</v>
      </c>
      <c r="B15" s="12"/>
      <c r="C15" s="20">
        <f>(C7+C11)+(C8+C12)*INT(MAX(F21:F3533))</f>
        <v>55411.45794460918</v>
      </c>
      <c r="D15" s="17" t="s">
        <v>38</v>
      </c>
      <c r="E15" s="18">
        <f>ROUND(2*(E14-$C$7)/$C$8,0)/2+E13</f>
        <v>14810.5</v>
      </c>
    </row>
    <row r="16" spans="1:5" ht="12.75">
      <c r="A16" s="21" t="s">
        <v>4</v>
      </c>
      <c r="B16" s="12"/>
      <c r="C16" s="22">
        <f>+C8+C12</f>
        <v>0.8133156080989777</v>
      </c>
      <c r="D16" s="17" t="s">
        <v>39</v>
      </c>
      <c r="E16" s="16">
        <f>ROUND(2*(E14-$C$15)/$C$16,0)/2+E13</f>
        <v>5523</v>
      </c>
    </row>
    <row r="17" spans="1:5" ht="13.5" thickBot="1">
      <c r="A17" s="17" t="s">
        <v>31</v>
      </c>
      <c r="B17" s="12"/>
      <c r="C17" s="12">
        <f>COUNT(C21:C2191)</f>
        <v>7</v>
      </c>
      <c r="D17" s="17" t="s">
        <v>40</v>
      </c>
      <c r="E17" s="23">
        <f>+$C$15+$C$16*E16-15018.5-$C$9/24</f>
        <v>44885.29588147317</v>
      </c>
    </row>
    <row r="18" spans="1:5" ht="14.25" thickBot="1" thickTop="1">
      <c r="A18" s="21" t="s">
        <v>5</v>
      </c>
      <c r="B18" s="12"/>
      <c r="C18" s="24">
        <f>+C15</f>
        <v>55411.45794460918</v>
      </c>
      <c r="D18" s="25">
        <f>+C16</f>
        <v>0.8133156080989777</v>
      </c>
      <c r="E18" s="26" t="s">
        <v>41</v>
      </c>
    </row>
    <row r="19" spans="1:6" ht="13.5" thickTop="1">
      <c r="A19" s="27" t="s">
        <v>42</v>
      </c>
      <c r="E19" s="28">
        <v>21</v>
      </c>
      <c r="F19">
        <v>2.5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12</v>
      </c>
      <c r="E20" s="6" t="s">
        <v>9</v>
      </c>
      <c r="F20" s="6" t="s">
        <v>10</v>
      </c>
      <c r="G20" s="6" t="s">
        <v>11</v>
      </c>
      <c r="H20" s="9" t="s">
        <v>30</v>
      </c>
      <c r="I20" s="9" t="s">
        <v>46</v>
      </c>
      <c r="J20" s="9" t="s">
        <v>18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14</v>
      </c>
    </row>
    <row r="21" spans="1:17" ht="12.75">
      <c r="A21" t="s">
        <v>30</v>
      </c>
      <c r="C21">
        <v>48164.91717</v>
      </c>
      <c r="D21" s="5" t="s">
        <v>13</v>
      </c>
      <c r="E21">
        <f aca="true" t="shared" si="0" ref="E21:E27">+(C21-C$7)/C$8</f>
        <v>372.98748210499286</v>
      </c>
      <c r="F21">
        <f>ROUND(2*E21,0)/2</f>
        <v>373</v>
      </c>
      <c r="G21">
        <f aca="true" t="shared" si="1" ref="G21:G27">+C21-(C$7+F21*C$8)</f>
        <v>-0.010178000004088972</v>
      </c>
      <c r="H21">
        <f>+G21</f>
        <v>-0.010178000004088972</v>
      </c>
      <c r="O21">
        <f aca="true" t="shared" si="2" ref="O21:O27">+C$11+C$12*F21</f>
        <v>-0.11147155271648647</v>
      </c>
      <c r="Q21" s="2">
        <f aca="true" t="shared" si="3" ref="Q21:Q27">+C21-15018.5</f>
        <v>33146.41717</v>
      </c>
    </row>
    <row r="22" spans="1:17" ht="12.75">
      <c r="A22" t="s">
        <v>30</v>
      </c>
      <c r="C22">
        <v>48703.99824</v>
      </c>
      <c r="D22" s="5" t="s">
        <v>13</v>
      </c>
      <c r="E22">
        <f t="shared" si="0"/>
        <v>1036.0018497655808</v>
      </c>
      <c r="F22">
        <f>ROUND(2*E22,0)/2</f>
        <v>1036</v>
      </c>
      <c r="G22">
        <f t="shared" si="1"/>
        <v>0.0015039999998407438</v>
      </c>
      <c r="H22">
        <f>+G22</f>
        <v>0.0015039999998407438</v>
      </c>
      <c r="O22">
        <f t="shared" si="2"/>
        <v>0.047388616905739006</v>
      </c>
      <c r="Q22" s="2">
        <f t="shared" si="3"/>
        <v>33685.49824</v>
      </c>
    </row>
    <row r="23" spans="1:17" ht="12.75">
      <c r="A23" t="s">
        <v>30</v>
      </c>
      <c r="C23">
        <v>48756.87332</v>
      </c>
      <c r="D23" s="5" t="s">
        <v>13</v>
      </c>
      <c r="E23">
        <f t="shared" si="0"/>
        <v>1101.0327693844085</v>
      </c>
      <c r="F23">
        <f>ROUND(2*E23,0)/2</f>
        <v>1101</v>
      </c>
      <c r="G23">
        <f t="shared" si="1"/>
        <v>0.026643999997759238</v>
      </c>
      <c r="H23">
        <f>+G23</f>
        <v>0.026643999997759238</v>
      </c>
      <c r="O23">
        <f t="shared" si="2"/>
        <v>0.06296314333929054</v>
      </c>
      <c r="Q23" s="2">
        <f t="shared" si="3"/>
        <v>33738.37332</v>
      </c>
    </row>
    <row r="24" spans="1:17" ht="12.75">
      <c r="A24" t="s">
        <v>30</v>
      </c>
      <c r="C24">
        <v>49019.98835</v>
      </c>
      <c r="D24" s="5" t="s">
        <v>13</v>
      </c>
      <c r="E24">
        <f t="shared" si="0"/>
        <v>1424.6372417830537</v>
      </c>
      <c r="F24">
        <f>ROUND(2*E24,0)/2</f>
        <v>1424.5</v>
      </c>
      <c r="G24">
        <f t="shared" si="1"/>
        <v>0.111587999999756</v>
      </c>
      <c r="H24">
        <f>+G24</f>
        <v>0.111587999999756</v>
      </c>
      <c r="O24">
        <f t="shared" si="2"/>
        <v>0.14047636335858155</v>
      </c>
      <c r="Q24" s="2">
        <f t="shared" si="3"/>
        <v>34001.48835</v>
      </c>
    </row>
    <row r="25" spans="1:17" ht="12.75">
      <c r="A25" s="29" t="s">
        <v>43</v>
      </c>
      <c r="B25" s="30" t="s">
        <v>44</v>
      </c>
      <c r="C25" s="31">
        <v>55400.4772</v>
      </c>
      <c r="D25" s="31">
        <v>0.002</v>
      </c>
      <c r="E25">
        <f t="shared" si="0"/>
        <v>9271.983430823195</v>
      </c>
      <c r="F25" s="32">
        <f>ROUND(2*E25,0)/2-F$19</f>
        <v>9269.5</v>
      </c>
      <c r="G25">
        <f t="shared" si="1"/>
        <v>2.019218000001274</v>
      </c>
      <c r="I25">
        <f>+G25</f>
        <v>2.019218000001274</v>
      </c>
      <c r="O25">
        <f t="shared" si="2"/>
        <v>2.020201899838761</v>
      </c>
      <c r="Q25" s="2">
        <f t="shared" si="3"/>
        <v>40381.9772</v>
      </c>
    </row>
    <row r="26" spans="1:17" ht="12.75">
      <c r="A26" s="29" t="s">
        <v>43</v>
      </c>
      <c r="B26" s="30" t="s">
        <v>45</v>
      </c>
      <c r="C26" s="31">
        <v>55402.5188</v>
      </c>
      <c r="D26" s="31">
        <v>0.0018</v>
      </c>
      <c r="E26">
        <f t="shared" si="0"/>
        <v>9274.494389208385</v>
      </c>
      <c r="F26" s="32">
        <f>ROUND(2*E26,0)/2-F$19</f>
        <v>9272</v>
      </c>
      <c r="G26">
        <f t="shared" si="1"/>
        <v>2.0281279999981052</v>
      </c>
      <c r="I26">
        <f>+G26</f>
        <v>2.0281279999981052</v>
      </c>
      <c r="O26">
        <f t="shared" si="2"/>
        <v>2.020800920086205</v>
      </c>
      <c r="Q26" s="2">
        <f t="shared" si="3"/>
        <v>40384.0188</v>
      </c>
    </row>
    <row r="27" spans="1:17" ht="12.75">
      <c r="A27" s="29" t="s">
        <v>43</v>
      </c>
      <c r="B27" s="30" t="s">
        <v>45</v>
      </c>
      <c r="C27" s="31">
        <v>55411.4614</v>
      </c>
      <c r="D27" s="31">
        <v>0.001</v>
      </c>
      <c r="E27">
        <f t="shared" si="0"/>
        <v>9285.49286905529</v>
      </c>
      <c r="F27" s="32">
        <f>ROUND(2*E27,0)/2-F$19</f>
        <v>9283</v>
      </c>
      <c r="G27">
        <f t="shared" si="1"/>
        <v>2.0268919999944046</v>
      </c>
      <c r="I27">
        <f>+G27</f>
        <v>2.0268919999944046</v>
      </c>
      <c r="O27">
        <f t="shared" si="2"/>
        <v>2.02343660917496</v>
      </c>
      <c r="Q27" s="2">
        <f t="shared" si="3"/>
        <v>40392.9614</v>
      </c>
    </row>
    <row r="28" spans="4:17" ht="12.75">
      <c r="D28" s="5"/>
      <c r="Q28" s="2"/>
    </row>
    <row r="29" spans="4:17" ht="12.75">
      <c r="D29" s="5"/>
      <c r="Q29" s="2"/>
    </row>
    <row r="30" spans="4:17" ht="12.75">
      <c r="D30" s="5"/>
      <c r="Q30" s="2"/>
    </row>
    <row r="31" spans="4:17" ht="12.75">
      <c r="D31" s="5"/>
      <c r="Q31" s="2"/>
    </row>
    <row r="32" spans="4:17" ht="12.75">
      <c r="D32" s="5"/>
      <c r="Q32" s="2"/>
    </row>
    <row r="33" spans="4:17" ht="12.75">
      <c r="D33" s="5"/>
      <c r="Q33" s="2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2022-11-19T04:06:39Z</dcterms:modified>
  <cp:category/>
  <cp:version/>
  <cp:contentType/>
  <cp:contentStatus/>
</cp:coreProperties>
</file>