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<sst xmlns="http://schemas.openxmlformats.org/spreadsheetml/2006/main" count="55" uniqueCount="49">
  <si>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</si>
  <si>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</si>
  <si>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</si>
  <si>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</si>
  <si>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</si>
  <si>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</si>
  <si>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</si>
  <si>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</si>
  <si>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</si>
  <si>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</si>
  <si>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</si>
  <si>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</si>
  <si>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</si>
  <si>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</si>
  <si>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</si>
  <si>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</si>
  <si>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</si>
  <si>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</si>
  <si>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</si>
  <si>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</si>
  <si>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</si>
  <si>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</si>
  <si>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</si>
  <si>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</si>
  <si>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</si>
  <si>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</si>
  <si>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</si>
  <si>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</si>
  <si>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</si>
  <si>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</si>
  <si>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</si>
  <si>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</si>
  <si>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</si>
  <si>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</si>
  <si>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</si>
  <si>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</si>
  <si>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</si>
  <si>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Lac</t>
  </si>
  <si>
    <t>EA</t>
  </si>
  <si>
    <t>IBVS 5686 Eph.</t>
  </si>
  <si>
    <t>IBVS 5686</t>
  </si>
  <si>
    <t>G3621-0146_Lac.xls</t>
  </si>
  <si>
    <t>V0458 Lac / GSC 3621-0146</t>
  </si>
  <si>
    <t>Add cycle</t>
  </si>
  <si>
    <t>Old Cycle</t>
  </si>
  <si>
    <t>OEJV 0137</t>
  </si>
  <si>
    <t>I</t>
  </si>
  <si>
    <t>IBVS 6070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</si>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</sst>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V0458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0.0018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792308"/>
        <c:axId val="34130773"/>
      </c:scatterChart>
      <c:valAx>
        <c:axId val="379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</c:valAx>
      <c:valAx>
        <c:axId val="3413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42</v>
      </c>
      <c r="E1" s="30"/>
      <c r="F1" s="32" t="s">
        <v>37</v>
      </c>
      <c r="G1" s="30" t="s">
        <v>38</v>
      </c>
      <c r="H1" s="33" t="s">
        <v>39</v>
      </c>
      <c r="I1" s="31">
        <v>51505.64</v>
      </c>
      <c r="J1" s="31">
        <v>1.34795</v>
      </c>
      <c r="K1" s="34" t="s">
        <v>40</v>
      </c>
      <c r="L1" s="35" t="s">
        <v>41</v>
      </c>
    </row>
    <row r="2" spans="1:4" ht="12.75">
      <c r="A2" t="s">
        <v>23</v>
      </c>
      <c r="B2" t="s">
        <v>38</v>
      </c>
      <c r="C2" s="9"/>
      <c r="D2" s="9"/>
    </row>
    <row r="3" ht="13.5" thickBot="1"/>
    <row r="4" spans="1:4" ht="14.25" thickBot="1" thickTop="1">
      <c r="A4" s="29" t="s">
        <v>39</v>
      </c>
      <c r="C4" s="7">
        <v>51505.64</v>
      </c>
      <c r="D4" s="8">
        <v>1.34795</v>
      </c>
    </row>
    <row r="6" ht="12.75">
      <c r="A6" s="4" t="s">
        <v>0</v>
      </c>
    </row>
    <row r="7" spans="1:3" ht="12.75">
      <c r="A7" t="s">
        <v>1</v>
      </c>
      <c r="C7">
        <f>+C4</f>
        <v>51505.64</v>
      </c>
    </row>
    <row r="8" spans="1:3" ht="12.75">
      <c r="A8" t="s">
        <v>2</v>
      </c>
      <c r="C8">
        <f>+D4</f>
        <v>1.34795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-0.0588385696614144</v>
      </c>
      <c r="D11" s="13"/>
      <c r="E11" s="11"/>
      <c r="F11" s="25" t="str">
        <f>"F"&amp;E19</f>
        <v>F22</v>
      </c>
      <c r="G11" s="26" t="str">
        <f>"G"&amp;E19</f>
        <v>G22</v>
      </c>
    </row>
    <row r="12" spans="1:5" ht="12.75">
      <c r="A12" s="11" t="s">
        <v>15</v>
      </c>
      <c r="B12" s="11"/>
      <c r="C12" s="24">
        <f ca="1">SLOPE(INDIRECT($G$11):G992,INDIRECT($F$11):F992)</f>
        <v>-7.278005618229256E-06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43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59902.71469710648</v>
      </c>
    </row>
    <row r="15" spans="1:5" ht="12.75">
      <c r="A15" s="14" t="s">
        <v>16</v>
      </c>
      <c r="B15" s="11"/>
      <c r="C15" s="15">
        <f>(C7+C11)+(C8+C12)*INT(MAX(F21:F3533))</f>
        <v>56219.33686024469</v>
      </c>
      <c r="D15" s="16" t="s">
        <v>44</v>
      </c>
      <c r="E15" s="17">
        <f>ROUND(2*(E14-$C$7)/$C$8,0)/2+E13</f>
        <v>6230.5</v>
      </c>
    </row>
    <row r="16" spans="1:5" ht="12.75">
      <c r="A16" s="18" t="s">
        <v>3</v>
      </c>
      <c r="B16" s="11"/>
      <c r="C16" s="19">
        <f>+C8+C12</f>
        <v>1.3479427219943818</v>
      </c>
      <c r="D16" s="16" t="s">
        <v>33</v>
      </c>
      <c r="E16" s="26">
        <f>ROUND(2*(E14-$C$15)/$C$16,0)/2+E13</f>
        <v>2733.5</v>
      </c>
    </row>
    <row r="17" spans="1:5" ht="13.5" thickBot="1">
      <c r="A17" s="16" t="s">
        <v>29</v>
      </c>
      <c r="B17" s="11"/>
      <c r="C17" s="11">
        <f>COUNT(C21:C2191)</f>
        <v>4</v>
      </c>
      <c r="D17" s="16" t="s">
        <v>34</v>
      </c>
      <c r="E17" s="20">
        <f>+$C$15+$C$16*E16-15018.5-$C$9/24</f>
        <v>44885.834124149675</v>
      </c>
    </row>
    <row r="18" spans="1:5" ht="14.25" thickBot="1" thickTop="1">
      <c r="A18" s="18" t="s">
        <v>4</v>
      </c>
      <c r="B18" s="11"/>
      <c r="C18" s="21">
        <f>+C15</f>
        <v>56219.33686024469</v>
      </c>
      <c r="D18" s="22">
        <f>+C16</f>
        <v>1.3479427219943818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48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51505.64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-0.0588385696614144</v>
      </c>
      <c r="Q21" s="2">
        <f>+C21-15018.5</f>
        <v>36487.14</v>
      </c>
    </row>
    <row r="22" spans="1:17" ht="12.75">
      <c r="A22" s="39" t="s">
        <v>45</v>
      </c>
      <c r="B22" s="40" t="s">
        <v>46</v>
      </c>
      <c r="C22" s="41">
        <v>55161.20198</v>
      </c>
      <c r="D22" s="41">
        <v>0.0004</v>
      </c>
      <c r="E22">
        <f>+(C22-C$7)/C$8</f>
        <v>2711.9418227679057</v>
      </c>
      <c r="F22">
        <f>ROUND(2*E22,0)/2</f>
        <v>2712</v>
      </c>
      <c r="G22">
        <f>+C22-(C$7+F22*C$8)</f>
        <v>-0.07841999999800464</v>
      </c>
      <c r="I22">
        <f>+G22</f>
        <v>-0.07841999999800464</v>
      </c>
      <c r="O22">
        <f>+C$11+C$12*$F22</f>
        <v>-0.07857652089805214</v>
      </c>
      <c r="Q22" s="2">
        <f>+C22-15018.5</f>
        <v>40142.70198</v>
      </c>
    </row>
    <row r="23" spans="1:17" ht="12.75">
      <c r="A23" s="39" t="s">
        <v>45</v>
      </c>
      <c r="B23" s="40" t="s">
        <v>46</v>
      </c>
      <c r="C23" s="41">
        <v>55375.52452</v>
      </c>
      <c r="D23" s="41">
        <v>0.0002</v>
      </c>
      <c r="E23">
        <f>+(C23-C$7)/C$8</f>
        <v>2870.9407025483138</v>
      </c>
      <c r="F23">
        <f>ROUND(2*E23,0)/2</f>
        <v>2871</v>
      </c>
      <c r="G23">
        <f>+C23-(C$7+F23*C$8)</f>
        <v>-0.0799299999998766</v>
      </c>
      <c r="I23">
        <f>+G23</f>
        <v>-0.0799299999998766</v>
      </c>
      <c r="O23">
        <f>+C$11+C$12*$F23</f>
        <v>-0.0797337237913506</v>
      </c>
      <c r="Q23" s="2">
        <f>+C23-15018.5</f>
        <v>40357.02452</v>
      </c>
    </row>
    <row r="24" spans="1:17" ht="12.75">
      <c r="A24" s="36" t="s">
        <v>47</v>
      </c>
      <c r="B24" s="37" t="s">
        <v>46</v>
      </c>
      <c r="C24" s="38">
        <v>56219.3369</v>
      </c>
      <c r="D24" s="38">
        <v>0.0018</v>
      </c>
      <c r="E24">
        <f>+(C24-C$7)/C$8</f>
        <v>3496.9374976816666</v>
      </c>
      <c r="F24">
        <f>ROUND(2*E24,0)/2</f>
        <v>3497</v>
      </c>
      <c r="G24">
        <f>+C24-(C$7+F24*C$8)</f>
        <v>-0.08424999999988358</v>
      </c>
      <c r="H24">
        <f>+G24</f>
        <v>-0.08424999999988358</v>
      </c>
      <c r="O24">
        <f>+C$11+C$12*$F24</f>
        <v>-0.08428975530836211</v>
      </c>
      <c r="Q24" s="2">
        <f>+C24-15018.5</f>
        <v>41200.8369</v>
      </c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2022-11-19T04:09:09Z</dcterms:modified>
  <cp:category/>
  <cp:version/>
  <cp:contentType/>
  <cp:contentStatus/>
</cp:coreProperties>
</file>