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F64461D0-D9CA-4A20-A245-0408D41125ED}" xr6:coauthVersionLast="47" xr6:coauthVersionMax="47" xr10:uidLastSave="{00000000-0000-0000-0000-000000000000}"/>
  <bookViews>
    <workbookView xWindow="13890" yWindow="150" windowWidth="12975" windowHeight="14640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4" i="1" l="1"/>
  <c r="F34" i="1" s="1"/>
  <c r="G34" i="1" s="1"/>
  <c r="K34" i="1" s="1"/>
  <c r="Q34" i="1"/>
  <c r="E35" i="1"/>
  <c r="F35" i="1"/>
  <c r="G35" i="1" s="1"/>
  <c r="K35" i="1" s="1"/>
  <c r="Q35" i="1"/>
  <c r="E21" i="1"/>
  <c r="F21" i="1"/>
  <c r="G21" i="1"/>
  <c r="K21" i="1" s="1"/>
  <c r="E22" i="1"/>
  <c r="F22" i="1"/>
  <c r="G22" i="1"/>
  <c r="K22" i="1" s="1"/>
  <c r="E23" i="1"/>
  <c r="F23" i="1"/>
  <c r="G23" i="1"/>
  <c r="K23" i="1" s="1"/>
  <c r="E24" i="1"/>
  <c r="F24" i="1"/>
  <c r="G24" i="1"/>
  <c r="K24" i="1" s="1"/>
  <c r="E26" i="1"/>
  <c r="F26" i="1" s="1"/>
  <c r="G26" i="1" s="1"/>
  <c r="K26" i="1" s="1"/>
  <c r="E27" i="1"/>
  <c r="F27" i="1" s="1"/>
  <c r="G27" i="1" s="1"/>
  <c r="K27" i="1" s="1"/>
  <c r="E28" i="1"/>
  <c r="F28" i="1" s="1"/>
  <c r="G28" i="1" s="1"/>
  <c r="K28" i="1" s="1"/>
  <c r="E29" i="1"/>
  <c r="F29" i="1" s="1"/>
  <c r="G29" i="1" s="1"/>
  <c r="K29" i="1" s="1"/>
  <c r="E30" i="1"/>
  <c r="F30" i="1" s="1"/>
  <c r="G30" i="1" s="1"/>
  <c r="K30" i="1" s="1"/>
  <c r="E31" i="1"/>
  <c r="F31" i="1" s="1"/>
  <c r="G31" i="1" s="1"/>
  <c r="K31" i="1" s="1"/>
  <c r="E25" i="1"/>
  <c r="F25" i="1" s="1"/>
  <c r="G25" i="1" s="1"/>
  <c r="I25" i="1" s="1"/>
  <c r="E32" i="1"/>
  <c r="F32" i="1" s="1"/>
  <c r="G32" i="1" s="1"/>
  <c r="I32" i="1" s="1"/>
  <c r="E33" i="1"/>
  <c r="F33" i="1" s="1"/>
  <c r="G33" i="1" s="1"/>
  <c r="I33" i="1" s="1"/>
  <c r="Q21" i="1"/>
  <c r="Q22" i="1"/>
  <c r="Q23" i="1"/>
  <c r="Q24" i="1"/>
  <c r="Q26" i="1"/>
  <c r="Q27" i="1"/>
  <c r="Q28" i="1"/>
  <c r="Q29" i="1"/>
  <c r="Q30" i="1"/>
  <c r="Q31" i="1"/>
  <c r="Q32" i="1"/>
  <c r="Q33" i="1"/>
  <c r="F16" i="1"/>
  <c r="F17" i="1" s="1"/>
  <c r="C17" i="1"/>
  <c r="Q25" i="1"/>
  <c r="C11" i="1"/>
  <c r="C12" i="1"/>
  <c r="O35" i="1" l="1"/>
  <c r="O34" i="1"/>
  <c r="C16" i="1"/>
  <c r="D18" i="1" s="1"/>
  <c r="O31" i="1"/>
  <c r="O27" i="1"/>
  <c r="O21" i="1"/>
  <c r="O24" i="1"/>
  <c r="O26" i="1"/>
  <c r="O33" i="1"/>
  <c r="O29" i="1"/>
  <c r="C15" i="1"/>
  <c r="O23" i="1"/>
  <c r="O22" i="1"/>
  <c r="O30" i="1"/>
  <c r="O25" i="1"/>
  <c r="O28" i="1"/>
  <c r="O32" i="1"/>
  <c r="F18" i="1" l="1"/>
  <c r="F19" i="1" s="1"/>
  <c r="C18" i="1"/>
</calcChain>
</file>

<file path=xl/sharedStrings.xml><?xml version="1.0" encoding="utf-8"?>
<sst xmlns="http://schemas.openxmlformats.org/spreadsheetml/2006/main" count="86" uniqueCount="63">
  <si>
    <t>IBVS 6244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</si>
  <si>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</si>
  <si>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</si>
  <si>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</si>
  <si>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</si>
  <si>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</si>
  <si>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</si>
  <si>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</si>
  <si>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</si>
  <si>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</si>
  <si>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</si>
  <si>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</si>
  <si>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</si>
  <si>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</si>
  <si>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</si>
  <si>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</si>
  <si>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</si>
  <si>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</si>
  <si>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</si>
  <si>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</si>
  <si>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</si>
  <si>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</si>
  <si>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</si>
  <si>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</si>
  <si>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</si>
  <si>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</si>
  <si>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</si>
  <si>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</si>
  <si>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</si>
  <si>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</si>
  <si>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</si>
  <si>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</si>
  <si>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</si>
  <si>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</si>
  <si>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</si>
  <si>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</si>
  <si>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</si>
  <si>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</si>
  <si>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</si>
  <si>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</si>
  <si>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</si>
  <si>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</si>
  <si>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</si>
  <si>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V0482 Lac</t>
  </si>
  <si>
    <t>2019G</t>
  </si>
  <si>
    <t>G3210-1456</t>
  </si>
  <si>
    <t>EW</t>
  </si>
  <si>
    <t>pr_</t>
  </si>
  <si>
    <t>V0482</t>
  </si>
  <si>
    <t>0482</t>
  </si>
  <si>
    <t>Lac</t>
  </si>
  <si>
    <t>VSX</t>
  </si>
  <si>
    <t>GCVS</t>
  </si>
  <si>
    <t>IBVS 5959</t>
  </si>
  <si>
    <t>OEJV 0137</t>
  </si>
  <si>
    <t>IBVS 5984</t>
  </si>
  <si>
    <t>IBVS 6011</t>
  </si>
  <si>
    <t>IBVS 6042</t>
  </si>
  <si>
    <t>II</t>
  </si>
  <si>
    <t>JBAV, 60</t>
  </si>
  <si>
    <t>V0482 Lac / GSC 3210-1456</t>
  </si>
  <si>
    <t>F21</t>
  </si>
  <si>
    <t>G21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</si>
</sst>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6" formatCode="0.00000"/>
  </numFmts>
  <fonts count="3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4" applyNumberFormat="0" applyFill="0" applyAlignment="0" applyProtection="0"/>
    <xf numFmtId="0" fontId="29" fillId="22" borderId="0" applyNumberFormat="0" applyBorder="0" applyAlignment="0" applyProtection="0"/>
    <xf numFmtId="0" fontId="16" fillId="0" borderId="0"/>
    <xf numFmtId="0" fontId="16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5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5" fillId="24" borderId="5" xfId="0" applyFont="1" applyFill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6" fillId="24" borderId="5" xfId="0" applyFont="1" applyFill="1" applyBorder="1" applyAlignment="1">
      <alignment vertical="center"/>
    </xf>
    <xf numFmtId="0" fontId="18" fillId="0" borderId="5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16" fillId="25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6" fillId="0" borderId="5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16" fillId="0" borderId="12" xfId="0" applyFont="1" applyBorder="1" applyAlignment="1"/>
    <xf numFmtId="0" fontId="33" fillId="0" borderId="0" xfId="41" applyFont="1" applyAlignment="1">
      <alignment horizontal="left"/>
    </xf>
    <xf numFmtId="0" fontId="33" fillId="0" borderId="0" xfId="41" applyFont="1" applyAlignment="1">
      <alignment horizontal="center" wrapText="1"/>
    </xf>
    <xf numFmtId="0" fontId="33" fillId="0" borderId="0" xfId="41" applyFont="1" applyAlignment="1">
      <alignment horizontal="left"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/>
    </xf>
    <xf numFmtId="0" fontId="34" fillId="0" borderId="0" xfId="0" applyFont="1">
      <alignment vertical="top"/>
    </xf>
    <xf numFmtId="0" fontId="34" fillId="0" borderId="0" xfId="0" applyFont="1" applyAlignment="1">
      <alignment horizontal="left"/>
    </xf>
    <xf numFmtId="0" fontId="34" fillId="0" borderId="0" xfId="0" applyFont="1" applyFill="1">
      <alignment vertical="top"/>
    </xf>
    <xf numFmtId="0" fontId="34" fillId="0" borderId="0" xfId="0" applyFont="1" applyFill="1" applyAlignment="1">
      <alignment horizontal="center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176" fontId="36" fillId="0" borderId="0" xfId="0" applyNumberFormat="1" applyFont="1" applyAlignment="1">
      <alignment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V0482 Lac - O-C Diagr.</a:t>
            </a:r>
          </a:p>
        </c:rich>
      </c:tx>
      <c:layout>
        <c:manualLayout>
          <c:xMode val="edge"/>
          <c:yMode val="edge"/>
          <c:x val="0.36842105263157893"/>
          <c:y val="3.52941176470588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117667333506626"/>
          <c:w val="0.81203007518796988"/>
          <c:h val="0.6441185720912397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20-4707-BAAD-9C449DF8DD2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4">
                  <c:v>0</c:v>
                </c:pt>
                <c:pt idx="11">
                  <c:v>-1.6622000213828869E-2</c:v>
                </c:pt>
                <c:pt idx="12">
                  <c:v>-1.7745000222930685E-2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20-4707-BAAD-9C449DF8DD25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20-4707-BAAD-9C449DF8DD25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-2.1150002212380059E-3</c:v>
                </c:pt>
                <c:pt idx="1">
                  <c:v>1.7739997783792205E-3</c:v>
                </c:pt>
                <c:pt idx="2">
                  <c:v>9.304997802246362E-4</c:v>
                </c:pt>
                <c:pt idx="3">
                  <c:v>-2.1827872842550278E-10</c:v>
                </c:pt>
                <c:pt idx="5">
                  <c:v>-4.4650022027781233E-4</c:v>
                </c:pt>
                <c:pt idx="6">
                  <c:v>9.27999775740318E-4</c:v>
                </c:pt>
                <c:pt idx="7">
                  <c:v>-1.3050022243987769E-4</c:v>
                </c:pt>
                <c:pt idx="8">
                  <c:v>-2.8815002224291675E-3</c:v>
                </c:pt>
                <c:pt idx="9">
                  <c:v>-1.0410002214484848E-3</c:v>
                </c:pt>
                <c:pt idx="10">
                  <c:v>-2.9365002192207612E-3</c:v>
                </c:pt>
                <c:pt idx="13">
                  <c:v>-2.0278500225686003E-2</c:v>
                </c:pt>
                <c:pt idx="14">
                  <c:v>-2.1925000219198409E-2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20-4707-BAAD-9C449DF8DD25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620-4707-BAAD-9C449DF8DD2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20-4707-BAAD-9C449DF8DD2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5.0000000000000001E-4</c:v>
                  </c:pt>
                  <c:pt idx="1">
                    <c:v>2.2000000000000001E-3</c:v>
                  </c:pt>
                  <c:pt idx="2">
                    <c:v>6.9999999999999999E-4</c:v>
                  </c:pt>
                  <c:pt idx="3">
                    <c:v>4.0000000000000002E-4</c:v>
                  </c:pt>
                  <c:pt idx="4">
                    <c:v>0</c:v>
                  </c:pt>
                  <c:pt idx="5">
                    <c:v>8.0000000000000004E-4</c:v>
                  </c:pt>
                  <c:pt idx="6">
                    <c:v>8.9999999999999998E-4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2.3E-3</c:v>
                  </c:pt>
                  <c:pt idx="12">
                    <c:v>1.8E-3</c:v>
                  </c:pt>
                  <c:pt idx="13">
                    <c:v>4.5999999999999999E-3</c:v>
                  </c:pt>
                  <c:pt idx="14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620-4707-BAAD-9C449DF8DD2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7.1588430498023179E-4</c:v>
                </c:pt>
                <c:pt idx="1">
                  <c:v>6.6379987717403097E-4</c:v>
                </c:pt>
                <c:pt idx="2">
                  <c:v>6.0689281716355225E-4</c:v>
                </c:pt>
                <c:pt idx="3">
                  <c:v>4.3617163713211612E-4</c:v>
                </c:pt>
                <c:pt idx="4">
                  <c:v>4.3617163713211612E-4</c:v>
                </c:pt>
                <c:pt idx="5">
                  <c:v>4.3520711069126053E-4</c:v>
                </c:pt>
                <c:pt idx="6">
                  <c:v>-9.2188159159252827E-4</c:v>
                </c:pt>
                <c:pt idx="7">
                  <c:v>-1.046305502462897E-3</c:v>
                </c:pt>
                <c:pt idx="8">
                  <c:v>-1.0983899302690978E-3</c:v>
                </c:pt>
                <c:pt idx="9">
                  <c:v>-3.4933090829134816E-3</c:v>
                </c:pt>
                <c:pt idx="10">
                  <c:v>-5.4098231208935012E-3</c:v>
                </c:pt>
                <c:pt idx="11">
                  <c:v>-1.4714609695827198E-2</c:v>
                </c:pt>
                <c:pt idx="12">
                  <c:v>-1.4735829277526018E-2</c:v>
                </c:pt>
                <c:pt idx="13">
                  <c:v>-2.2181008874490173E-2</c:v>
                </c:pt>
                <c:pt idx="14">
                  <c:v>-2.2181973400931029E-2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620-4707-BAAD-9C449DF8DD2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-145</c:v>
                </c:pt>
                <c:pt idx="1">
                  <c:v>-118</c:v>
                </c:pt>
                <c:pt idx="2">
                  <c:v>-88.5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704</c:v>
                </c:pt>
                <c:pt idx="7">
                  <c:v>768.5</c:v>
                </c:pt>
                <c:pt idx="8">
                  <c:v>795.5</c:v>
                </c:pt>
                <c:pt idx="9">
                  <c:v>2037</c:v>
                </c:pt>
                <c:pt idx="10">
                  <c:v>3030.5</c:v>
                </c:pt>
                <c:pt idx="11">
                  <c:v>7854</c:v>
                </c:pt>
                <c:pt idx="12">
                  <c:v>7865</c:v>
                </c:pt>
                <c:pt idx="13">
                  <c:v>11724.5</c:v>
                </c:pt>
                <c:pt idx="14">
                  <c:v>11725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620-4707-BAAD-9C449DF8D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908072"/>
        <c:axId val="1"/>
      </c:scatterChart>
      <c:valAx>
        <c:axId val="73790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932330827067664"/>
              <c:y val="0.844118882198548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353002933456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790807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04511278195488"/>
          <c:y val="0.92353064690443099"/>
          <c:w val="0.71428571428571419"/>
          <c:h val="5.8823529411764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7092ACB4-ACFF-F42A-0A00-0D9E82AD5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39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22" ht="20.25" x14ac:dyDescent="0.3">
      <c r="A1" s="1" t="s">
        <v>60</v>
      </c>
      <c r="F1" s="29" t="s">
        <v>43</v>
      </c>
      <c r="G1" s="30" t="s">
        <v>44</v>
      </c>
      <c r="H1" s="31"/>
      <c r="I1" s="32" t="s">
        <v>45</v>
      </c>
      <c r="J1" s="33" t="s">
        <v>43</v>
      </c>
      <c r="K1" s="34">
        <v>22.021000000000001</v>
      </c>
      <c r="L1" s="35">
        <v>44.012300000000003</v>
      </c>
      <c r="M1" s="36">
        <v>55095.396800000221</v>
      </c>
      <c r="N1" s="36">
        <v>0.37229299999999999</v>
      </c>
      <c r="O1" s="39" t="s">
        <v>46</v>
      </c>
      <c r="P1">
        <v>11.78</v>
      </c>
      <c r="Q1">
        <v>12.24</v>
      </c>
      <c r="R1" t="s">
        <v>47</v>
      </c>
      <c r="S1" t="s">
        <v>15</v>
      </c>
      <c r="T1" t="s">
        <v>48</v>
      </c>
      <c r="U1" t="s">
        <v>49</v>
      </c>
      <c r="V1" t="s">
        <v>50</v>
      </c>
    </row>
    <row r="2" spans="1:22" x14ac:dyDescent="0.2">
      <c r="A2" t="s">
        <v>25</v>
      </c>
      <c r="B2" t="s">
        <v>46</v>
      </c>
      <c r="C2" s="28"/>
      <c r="D2" s="3"/>
    </row>
    <row r="3" spans="1:22" ht="13.5" thickBot="1" x14ac:dyDescent="0.25"/>
    <row r="4" spans="1:22" ht="13.5" thickBot="1" x14ac:dyDescent="0.25">
      <c r="A4" s="5" t="s">
        <v>2</v>
      </c>
      <c r="C4" s="40">
        <v>55095.396800000221</v>
      </c>
      <c r="D4" s="41">
        <v>0.3765</v>
      </c>
    </row>
    <row r="5" spans="1:22" x14ac:dyDescent="0.2">
      <c r="A5" s="9" t="s">
        <v>30</v>
      </c>
      <c r="B5" s="10"/>
      <c r="C5" s="11">
        <v>-9.5</v>
      </c>
      <c r="D5" s="10" t="s">
        <v>31</v>
      </c>
      <c r="E5" s="10"/>
    </row>
    <row r="6" spans="1:22" x14ac:dyDescent="0.2">
      <c r="A6" s="5" t="s">
        <v>3</v>
      </c>
    </row>
    <row r="7" spans="1:22" x14ac:dyDescent="0.2">
      <c r="A7" t="s">
        <v>4</v>
      </c>
      <c r="C7" s="8">
        <v>55095.396800000221</v>
      </c>
      <c r="D7" s="27" t="s">
        <v>52</v>
      </c>
    </row>
    <row r="8" spans="1:22" x14ac:dyDescent="0.2">
      <c r="A8" t="s">
        <v>5</v>
      </c>
      <c r="C8" s="8">
        <v>0.37229299999999999</v>
      </c>
      <c r="D8" s="27" t="s">
        <v>51</v>
      </c>
    </row>
    <row r="9" spans="1:22" x14ac:dyDescent="0.2">
      <c r="A9" s="24" t="s">
        <v>34</v>
      </c>
      <c r="C9" s="25">
        <v>21</v>
      </c>
      <c r="D9" s="22" t="s">
        <v>61</v>
      </c>
      <c r="E9" s="23" t="s">
        <v>62</v>
      </c>
    </row>
    <row r="10" spans="1:22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22" x14ac:dyDescent="0.2">
      <c r="A11" s="10" t="s">
        <v>17</v>
      </c>
      <c r="B11" s="10"/>
      <c r="C11" s="21">
        <f ca="1">INTERCEPT(INDIRECT($E$9):G991,INDIRECT($D$9):F991)</f>
        <v>4.3617163713211612E-4</v>
      </c>
      <c r="D11" s="3"/>
      <c r="E11" s="10"/>
    </row>
    <row r="12" spans="1:22" x14ac:dyDescent="0.2">
      <c r="A12" s="10" t="s">
        <v>18</v>
      </c>
      <c r="B12" s="10"/>
      <c r="C12" s="21">
        <f ca="1">SLOPE(INDIRECT($E$9):G991,INDIRECT($D$9):F991)</f>
        <v>-1.9290528817111426E-6</v>
      </c>
      <c r="D12" s="3"/>
      <c r="E12" s="10"/>
    </row>
    <row r="13" spans="1:22" x14ac:dyDescent="0.2">
      <c r="A13" s="10" t="s">
        <v>20</v>
      </c>
      <c r="B13" s="10"/>
      <c r="C13" s="3" t="s">
        <v>15</v>
      </c>
    </row>
    <row r="14" spans="1:22" x14ac:dyDescent="0.2">
      <c r="A14" s="10"/>
      <c r="B14" s="10"/>
      <c r="C14" s="10"/>
    </row>
    <row r="15" spans="1:22" x14ac:dyDescent="0.2">
      <c r="A15" s="12" t="s">
        <v>19</v>
      </c>
      <c r="B15" s="10"/>
      <c r="C15" s="13">
        <f ca="1">(C7+C11)+(C8+C12)*INT(MAX(F21:F3532))</f>
        <v>59460.510043026814</v>
      </c>
      <c r="E15" s="14" t="s">
        <v>36</v>
      </c>
      <c r="F15" s="37">
        <v>1</v>
      </c>
    </row>
    <row r="16" spans="1:22" x14ac:dyDescent="0.2">
      <c r="A16" s="16" t="s">
        <v>6</v>
      </c>
      <c r="B16" s="10"/>
      <c r="C16" s="17">
        <f ca="1">+C8+C12</f>
        <v>0.37229107094711827</v>
      </c>
      <c r="E16" s="14" t="s">
        <v>32</v>
      </c>
      <c r="F16" s="38">
        <f ca="1">NOW()+15018.5+$C$5/24</f>
        <v>59961.624709374999</v>
      </c>
    </row>
    <row r="17" spans="1:21" ht="13.5" thickBot="1" x14ac:dyDescent="0.25">
      <c r="A17" s="14" t="s">
        <v>29</v>
      </c>
      <c r="B17" s="10"/>
      <c r="C17" s="10">
        <f>COUNT(C21:C2190)</f>
        <v>15</v>
      </c>
      <c r="E17" s="14" t="s">
        <v>37</v>
      </c>
      <c r="F17" s="15">
        <f ca="1">ROUND(2*(F16-$C$7)/$C$8,0)/2+F15</f>
        <v>13072</v>
      </c>
    </row>
    <row r="18" spans="1:21" ht="14.25" thickTop="1" thickBot="1" x14ac:dyDescent="0.25">
      <c r="A18" s="16" t="s">
        <v>7</v>
      </c>
      <c r="B18" s="10"/>
      <c r="C18" s="19">
        <f ca="1">+C15</f>
        <v>59460.510043026814</v>
      </c>
      <c r="D18" s="20">
        <f ca="1">+C16</f>
        <v>0.37229107094711827</v>
      </c>
      <c r="E18" s="14" t="s">
        <v>38</v>
      </c>
      <c r="F18" s="23">
        <f ca="1">ROUND(2*(F16-$C$15)/$C$16,0)/2+F15</f>
        <v>1347</v>
      </c>
    </row>
    <row r="19" spans="1:21" ht="13.5" thickTop="1" x14ac:dyDescent="0.2">
      <c r="E19" s="14" t="s">
        <v>33</v>
      </c>
      <c r="F19" s="18">
        <f ca="1">+$C$15+$C$16*F18-15018.5-$C$5/24</f>
        <v>44943.881948925919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39</v>
      </c>
      <c r="I20" s="7" t="s">
        <v>40</v>
      </c>
      <c r="J20" s="7" t="s">
        <v>41</v>
      </c>
      <c r="K20" s="7" t="s">
        <v>42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6" t="s">
        <v>35</v>
      </c>
    </row>
    <row r="21" spans="1:21" x14ac:dyDescent="0.2">
      <c r="A21" s="45" t="s">
        <v>53</v>
      </c>
      <c r="B21" s="46" t="s">
        <v>1</v>
      </c>
      <c r="C21" s="45">
        <v>55041.412199999999</v>
      </c>
      <c r="D21" s="45">
        <v>5.0000000000000001E-4</v>
      </c>
      <c r="E21">
        <f t="shared" ref="E21:E33" si="0">+(C21-C$7)/C$8</f>
        <v>-145.00568100990805</v>
      </c>
      <c r="F21">
        <f t="shared" ref="F21:F33" si="1">ROUND(2*E21,0)/2</f>
        <v>-145</v>
      </c>
      <c r="G21">
        <f t="shared" ref="G21:G33" si="2">+C21-(C$7+F21*C$8)</f>
        <v>-2.1150002212380059E-3</v>
      </c>
      <c r="K21">
        <f>+G21</f>
        <v>-2.1150002212380059E-3</v>
      </c>
      <c r="O21">
        <f t="shared" ref="O21:O33" ca="1" si="3">+C$11+C$12*$F21</f>
        <v>7.1588430498023179E-4</v>
      </c>
      <c r="Q21" s="2">
        <f t="shared" ref="Q21:Q33" si="4">+C21-15018.5</f>
        <v>40022.912199999999</v>
      </c>
    </row>
    <row r="22" spans="1:21" x14ac:dyDescent="0.2">
      <c r="A22" s="45" t="s">
        <v>53</v>
      </c>
      <c r="B22" s="46" t="s">
        <v>1</v>
      </c>
      <c r="C22" s="45">
        <v>55051.468000000001</v>
      </c>
      <c r="D22" s="45">
        <v>2.2000000000000001E-3</v>
      </c>
      <c r="E22">
        <f t="shared" si="0"/>
        <v>-117.99523493651448</v>
      </c>
      <c r="F22">
        <f t="shared" si="1"/>
        <v>-118</v>
      </c>
      <c r="G22">
        <f t="shared" si="2"/>
        <v>1.7739997783792205E-3</v>
      </c>
      <c r="K22">
        <f>+G22</f>
        <v>1.7739997783792205E-3</v>
      </c>
      <c r="O22">
        <f t="shared" ca="1" si="3"/>
        <v>6.6379987717403097E-4</v>
      </c>
      <c r="Q22" s="2">
        <f t="shared" si="4"/>
        <v>40032.968000000001</v>
      </c>
    </row>
    <row r="23" spans="1:21" x14ac:dyDescent="0.2">
      <c r="A23" s="45" t="s">
        <v>53</v>
      </c>
      <c r="B23" s="46" t="s">
        <v>1</v>
      </c>
      <c r="C23" s="45">
        <v>55062.449800000002</v>
      </c>
      <c r="D23" s="45">
        <v>6.9999999999999999E-4</v>
      </c>
      <c r="E23">
        <f t="shared" si="0"/>
        <v>-88.497500625094744</v>
      </c>
      <c r="F23">
        <f t="shared" si="1"/>
        <v>-88.5</v>
      </c>
      <c r="G23">
        <f t="shared" si="2"/>
        <v>9.304997802246362E-4</v>
      </c>
      <c r="K23">
        <f>+G23</f>
        <v>9.304997802246362E-4</v>
      </c>
      <c r="O23">
        <f t="shared" ca="1" si="3"/>
        <v>6.0689281716355225E-4</v>
      </c>
      <c r="Q23" s="2">
        <f t="shared" si="4"/>
        <v>40043.949800000002</v>
      </c>
    </row>
    <row r="24" spans="1:21" x14ac:dyDescent="0.2">
      <c r="A24" s="45" t="s">
        <v>53</v>
      </c>
      <c r="B24" s="46" t="s">
        <v>1</v>
      </c>
      <c r="C24" s="45">
        <v>55095.396800000002</v>
      </c>
      <c r="D24" s="45">
        <v>4.0000000000000002E-4</v>
      </c>
      <c r="E24">
        <f t="shared" si="0"/>
        <v>-5.8630897821206091E-10</v>
      </c>
      <c r="F24">
        <f t="shared" si="1"/>
        <v>0</v>
      </c>
      <c r="G24">
        <f t="shared" si="2"/>
        <v>-2.1827872842550278E-10</v>
      </c>
      <c r="K24">
        <f>+G24</f>
        <v>-2.1827872842550278E-10</v>
      </c>
      <c r="O24">
        <f t="shared" ca="1" si="3"/>
        <v>4.3617163713211612E-4</v>
      </c>
      <c r="Q24" s="2">
        <f t="shared" si="4"/>
        <v>40076.896800000002</v>
      </c>
    </row>
    <row r="25" spans="1:21" x14ac:dyDescent="0.2">
      <c r="A25" t="s">
        <v>52</v>
      </c>
      <c r="C25" s="8">
        <v>55095.396800000221</v>
      </c>
      <c r="D25" s="8" t="s">
        <v>15</v>
      </c>
      <c r="E25">
        <f t="shared" si="0"/>
        <v>0</v>
      </c>
      <c r="F25">
        <f t="shared" si="1"/>
        <v>0</v>
      </c>
      <c r="G25">
        <f t="shared" si="2"/>
        <v>0</v>
      </c>
      <c r="I25">
        <f>+G25</f>
        <v>0</v>
      </c>
      <c r="O25">
        <f t="shared" ca="1" si="3"/>
        <v>4.3617163713211612E-4</v>
      </c>
      <c r="Q25" s="2">
        <f t="shared" si="4"/>
        <v>40076.896800000221</v>
      </c>
    </row>
    <row r="26" spans="1:21" x14ac:dyDescent="0.2">
      <c r="A26" s="45" t="s">
        <v>53</v>
      </c>
      <c r="B26" s="46" t="s">
        <v>1</v>
      </c>
      <c r="C26" s="45">
        <v>55095.582499999997</v>
      </c>
      <c r="D26" s="45">
        <v>8.0000000000000004E-4</v>
      </c>
      <c r="E26">
        <f t="shared" si="0"/>
        <v>0.49880067521081889</v>
      </c>
      <c r="F26">
        <f t="shared" si="1"/>
        <v>0.5</v>
      </c>
      <c r="G26">
        <f t="shared" si="2"/>
        <v>-4.4650022027781233E-4</v>
      </c>
      <c r="K26">
        <f t="shared" ref="K26:K31" si="5">+G26</f>
        <v>-4.4650022027781233E-4</v>
      </c>
      <c r="O26">
        <f t="shared" ca="1" si="3"/>
        <v>4.3520711069126053E-4</v>
      </c>
      <c r="Q26" s="2">
        <f t="shared" si="4"/>
        <v>40077.082499999997</v>
      </c>
    </row>
    <row r="27" spans="1:21" x14ac:dyDescent="0.2">
      <c r="A27" s="45" t="s">
        <v>53</v>
      </c>
      <c r="B27" s="46" t="s">
        <v>1</v>
      </c>
      <c r="C27" s="45">
        <v>55357.491999999998</v>
      </c>
      <c r="D27" s="45">
        <v>8.9999999999999998E-4</v>
      </c>
      <c r="E27">
        <f t="shared" si="0"/>
        <v>704.00249265975413</v>
      </c>
      <c r="F27">
        <f t="shared" si="1"/>
        <v>704</v>
      </c>
      <c r="G27">
        <f t="shared" si="2"/>
        <v>9.27999775740318E-4</v>
      </c>
      <c r="K27">
        <f t="shared" si="5"/>
        <v>9.27999775740318E-4</v>
      </c>
      <c r="O27">
        <f t="shared" ca="1" si="3"/>
        <v>-9.2188159159252827E-4</v>
      </c>
      <c r="Q27" s="2">
        <f t="shared" si="4"/>
        <v>40338.991999999998</v>
      </c>
    </row>
    <row r="28" spans="1:21" x14ac:dyDescent="0.2">
      <c r="A28" s="45" t="s">
        <v>54</v>
      </c>
      <c r="B28" s="46" t="s">
        <v>1</v>
      </c>
      <c r="C28" s="45">
        <v>55381.503839999998</v>
      </c>
      <c r="D28" s="45">
        <v>4.0000000000000002E-4</v>
      </c>
      <c r="E28">
        <f t="shared" si="0"/>
        <v>768.49964946903935</v>
      </c>
      <c r="F28">
        <f t="shared" si="1"/>
        <v>768.5</v>
      </c>
      <c r="G28">
        <f t="shared" si="2"/>
        <v>-1.3050022243987769E-4</v>
      </c>
      <c r="K28">
        <f t="shared" si="5"/>
        <v>-1.3050022243987769E-4</v>
      </c>
      <c r="O28">
        <f t="shared" ca="1" si="3"/>
        <v>-1.046305502462897E-3</v>
      </c>
      <c r="Q28" s="2">
        <f t="shared" si="4"/>
        <v>40363.003839999998</v>
      </c>
    </row>
    <row r="29" spans="1:21" x14ac:dyDescent="0.2">
      <c r="A29" s="48" t="s">
        <v>55</v>
      </c>
      <c r="B29" s="48"/>
      <c r="C29" s="49">
        <v>55391.553</v>
      </c>
      <c r="D29" s="49">
        <v>2.9999999999999997E-4</v>
      </c>
      <c r="E29">
        <f t="shared" si="0"/>
        <v>795.49226012785459</v>
      </c>
      <c r="F29">
        <f t="shared" si="1"/>
        <v>795.5</v>
      </c>
      <c r="G29">
        <f t="shared" si="2"/>
        <v>-2.8815002224291675E-3</v>
      </c>
      <c r="K29">
        <f t="shared" si="5"/>
        <v>-2.8815002224291675E-3</v>
      </c>
      <c r="O29">
        <f t="shared" ca="1" si="3"/>
        <v>-1.0983899302690978E-3</v>
      </c>
      <c r="Q29" s="2">
        <f t="shared" si="4"/>
        <v>40373.053</v>
      </c>
    </row>
    <row r="30" spans="1:21" x14ac:dyDescent="0.2">
      <c r="A30" s="45" t="s">
        <v>56</v>
      </c>
      <c r="B30" s="46" t="s">
        <v>1</v>
      </c>
      <c r="C30" s="45">
        <v>55853.756600000001</v>
      </c>
      <c r="D30" s="45">
        <v>8.0000000000000004E-4</v>
      </c>
      <c r="E30">
        <f t="shared" si="0"/>
        <v>2036.9972038146839</v>
      </c>
      <c r="F30">
        <f t="shared" si="1"/>
        <v>2037</v>
      </c>
      <c r="G30">
        <f t="shared" si="2"/>
        <v>-1.0410002214484848E-3</v>
      </c>
      <c r="K30">
        <f t="shared" si="5"/>
        <v>-1.0410002214484848E-3</v>
      </c>
      <c r="O30">
        <f t="shared" ca="1" si="3"/>
        <v>-3.4933090829134816E-3</v>
      </c>
      <c r="Q30" s="2">
        <f t="shared" si="4"/>
        <v>40835.256600000001</v>
      </c>
    </row>
    <row r="31" spans="1:21" x14ac:dyDescent="0.2">
      <c r="A31" s="50" t="s">
        <v>57</v>
      </c>
      <c r="B31" s="51" t="s">
        <v>58</v>
      </c>
      <c r="C31" s="47">
        <v>56223.627800000002</v>
      </c>
      <c r="D31" s="47">
        <v>4.0000000000000002E-4</v>
      </c>
      <c r="E31">
        <f t="shared" si="0"/>
        <v>3030.4921123947579</v>
      </c>
      <c r="F31">
        <f t="shared" si="1"/>
        <v>3030.5</v>
      </c>
      <c r="G31">
        <f t="shared" si="2"/>
        <v>-2.9365002192207612E-3</v>
      </c>
      <c r="K31">
        <f t="shared" si="5"/>
        <v>-2.9365002192207612E-3</v>
      </c>
      <c r="O31">
        <f t="shared" ca="1" si="3"/>
        <v>-5.4098231208935012E-3</v>
      </c>
      <c r="Q31" s="2">
        <f t="shared" si="4"/>
        <v>41205.127800000002</v>
      </c>
    </row>
    <row r="32" spans="1:21" x14ac:dyDescent="0.2">
      <c r="A32" s="42" t="s">
        <v>0</v>
      </c>
      <c r="B32" s="43" t="s">
        <v>1</v>
      </c>
      <c r="C32" s="44">
        <v>58019.369400000003</v>
      </c>
      <c r="D32" s="44">
        <v>2.3E-3</v>
      </c>
      <c r="E32">
        <f t="shared" si="0"/>
        <v>7853.9553523697268</v>
      </c>
      <c r="F32">
        <f t="shared" si="1"/>
        <v>7854</v>
      </c>
      <c r="G32">
        <f t="shared" si="2"/>
        <v>-1.6622000213828869E-2</v>
      </c>
      <c r="I32">
        <f>+G32</f>
        <v>-1.6622000213828869E-2</v>
      </c>
      <c r="O32">
        <f t="shared" ca="1" si="3"/>
        <v>-1.4714609695827198E-2</v>
      </c>
      <c r="Q32" s="2">
        <f t="shared" si="4"/>
        <v>43000.869400000003</v>
      </c>
    </row>
    <row r="33" spans="1:17" x14ac:dyDescent="0.2">
      <c r="A33" s="42" t="s">
        <v>0</v>
      </c>
      <c r="B33" s="43" t="s">
        <v>1</v>
      </c>
      <c r="C33" s="44">
        <v>58023.463499999998</v>
      </c>
      <c r="D33" s="44">
        <v>1.8E-3</v>
      </c>
      <c r="E33">
        <f t="shared" si="0"/>
        <v>7864.9523359283621</v>
      </c>
      <c r="F33">
        <f t="shared" si="1"/>
        <v>7865</v>
      </c>
      <c r="G33">
        <f t="shared" si="2"/>
        <v>-1.7745000222930685E-2</v>
      </c>
      <c r="I33">
        <f>+G33</f>
        <v>-1.7745000222930685E-2</v>
      </c>
      <c r="O33">
        <f t="shared" ca="1" si="3"/>
        <v>-1.4735829277526018E-2</v>
      </c>
      <c r="Q33" s="2">
        <f t="shared" si="4"/>
        <v>43004.963499999998</v>
      </c>
    </row>
    <row r="34" spans="1:17" x14ac:dyDescent="0.2">
      <c r="A34" s="52" t="s">
        <v>59</v>
      </c>
      <c r="B34" s="53" t="s">
        <v>1</v>
      </c>
      <c r="C34" s="54">
        <v>59460.325799999999</v>
      </c>
      <c r="D34" s="52">
        <v>4.5999999999999999E-3</v>
      </c>
      <c r="E34">
        <f t="shared" ref="E34:E35" si="6">+(C34-C$7)/C$8</f>
        <v>11724.445530804443</v>
      </c>
      <c r="F34">
        <f t="shared" ref="F34:F35" si="7">ROUND(2*E34,0)/2</f>
        <v>11724.5</v>
      </c>
      <c r="G34">
        <f t="shared" ref="G34:G35" si="8">+C34-(C$7+F34*C$8)</f>
        <v>-2.0278500225686003E-2</v>
      </c>
      <c r="K34">
        <f>+G34</f>
        <v>-2.0278500225686003E-2</v>
      </c>
      <c r="O34">
        <f t="shared" ref="O34:O35" ca="1" si="9">+C$11+C$12*$F34</f>
        <v>-2.2181008874490173E-2</v>
      </c>
      <c r="Q34" s="2">
        <f t="shared" ref="Q34:Q35" si="10">+C34-15018.5</f>
        <v>44441.825799999999</v>
      </c>
    </row>
    <row r="35" spans="1:17" x14ac:dyDescent="0.2">
      <c r="A35" s="52" t="s">
        <v>59</v>
      </c>
      <c r="B35" s="53" t="s">
        <v>1</v>
      </c>
      <c r="C35" s="54">
        <v>59460.510300000002</v>
      </c>
      <c r="D35" s="52">
        <v>2.0999999999999999E-3</v>
      </c>
      <c r="E35">
        <f t="shared" si="6"/>
        <v>11724.941108212568</v>
      </c>
      <c r="F35">
        <f t="shared" si="7"/>
        <v>11725</v>
      </c>
      <c r="G35">
        <f t="shared" si="8"/>
        <v>-2.1925000219198409E-2</v>
      </c>
      <c r="K35">
        <f>+G35</f>
        <v>-2.1925000219198409E-2</v>
      </c>
      <c r="O35">
        <f t="shared" ca="1" si="9"/>
        <v>-2.2181973400931029E-2</v>
      </c>
      <c r="Q35" s="2">
        <f t="shared" si="10"/>
        <v>44442.010300000002</v>
      </c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honeticPr fontId="7" type="noConversion"/>
  <hyperlinks>
    <hyperlink ref="H63964" r:id="rId1" display="http://vsolj.cetus-net.org/bulletin.html"/>
    <hyperlink ref="H63957" r:id="rId2" display="https://www.aavso.org/ejaavso"/>
    <hyperlink ref="I63964" r:id="rId3" display="http://vsolj.cetus-net.org/bulletin.html"/>
    <hyperlink ref="AQ57615" r:id="rId4" display="http://cdsbib.u-strasbg.fr/cgi-bin/cdsbib?1990RMxAA..21..381G"/>
    <hyperlink ref="H63961" r:id="rId5" display="https://www.aavso.org/ejaavso"/>
    <hyperlink ref="AP4979" r:id="rId6" display="http://cdsbib.u-strasbg.fr/cgi-bin/cdsbib?1990RMxAA..21..381G"/>
    <hyperlink ref="AP4982" r:id="rId7" display="http://cdsbib.u-strasbg.fr/cgi-bin/cdsbib?1990RMxAA..21..381G"/>
    <hyperlink ref="AP4980" r:id="rId8" display="http://cdsbib.u-strasbg.fr/cgi-bin/cdsbib?1990RMxAA..21..381G"/>
    <hyperlink ref="AP4964" r:id="rId9" display="http://cdsbib.u-strasbg.fr/cgi-bin/cdsbib?1990RMxAA..21..381G"/>
    <hyperlink ref="AQ5193" r:id="rId10" display="http://cdsbib.u-strasbg.fr/cgi-bin/cdsbib?1990RMxAA..21..381G"/>
    <hyperlink ref="AQ5197" r:id="rId11" display="http://cdsbib.u-strasbg.fr/cgi-bin/cdsbib?1990RMxAA..21..381G"/>
    <hyperlink ref="AQ64877" r:id="rId12" display="http://cdsbib.u-strasbg.fr/cgi-bin/cdsbib?1990RMxAA..21..381G"/>
    <hyperlink ref="I2085" r:id="rId13" display="http://vsolj.cetus-net.org/bulletin.html"/>
    <hyperlink ref="H2085" r:id="rId14" display="http://vsolj.cetus-net.org/bulletin.html"/>
    <hyperlink ref="AQ3" r:id="rId15" display="http://cdsbib.u-strasbg.fr/cgi-bin/cdsbib?1990RMxAA..21..381G"/>
    <hyperlink ref="AQ2" r:id="rId16" display="http://cdsbib.u-strasbg.fr/cgi-bin/cdsbib?1990RMxAA..21..381G"/>
    <hyperlink ref="AP3255" r:id="rId17" display="http://cdsbib.u-strasbg.fr/cgi-bin/cdsbib?1990RMxAA..21..381G"/>
    <hyperlink ref="AP3273" r:id="rId18" display="http://cdsbib.u-strasbg.fr/cgi-bin/cdsbib?1990RMxAA..21..381G"/>
    <hyperlink ref="AP3274" r:id="rId19" display="http://cdsbib.u-strasbg.fr/cgi-bin/cdsbib?1990RMxAA..21..381G"/>
    <hyperlink ref="AP3270" r:id="rId20" display="http://cdsbib.u-strasbg.fr/cgi-bin/cdsbib?1990RMxAA..21..381G"/>
  </hyperlinks>
  <pageMargins left="0.75" right="0.75" top="1" bottom="1" header="0.5" footer="0.5"/>
  <headerFooter alignWithMargins="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2023-01-17T01:59:34Z</dcterms:modified>
</cp:coreProperties>
</file>