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<sst xmlns="http://schemas.openxmlformats.org/spreadsheetml/2006/main" count="69" uniqueCount="53">
  <si>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</si>
  <si>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</si>
  <si>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</si>
  <si>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</si>
  <si>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</si>
  <si>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</si>
  <si>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</si>
  <si>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</si>
  <si>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</si>
  <si>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</si>
  <si>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</si>
  <si>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</si>
  <si>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</si>
  <si>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</si>
  <si>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</si>
  <si>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</si>
  <si>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</si>
  <si>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</si>
  <si>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</si>
  <si>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</si>
  <si>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</si>
  <si>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</si>
  <si>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</si>
  <si>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</si>
  <si>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</si>
  <si>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</si>
  <si>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</si>
  <si>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</si>
  <si>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</si>
  <si>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</si>
  <si>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</si>
  <si>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</si>
  <si>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</si>
  <si>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</si>
  <si>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</si>
  <si>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</si>
  <si>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</si>
  <si>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</si>
  <si>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</si>
  <si>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</si>
  <si>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</si>
  <si>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</si>
  <si>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</si>
  <si>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OEJV 0141</t>
  </si>
  <si>
    <t>II</t>
  </si>
  <si>
    <t>I</t>
  </si>
  <si>
    <t>S2</t>
  </si>
  <si>
    <t>GSC 3203-0780</t>
  </si>
  <si>
    <t>G3203-0780</t>
  </si>
  <si>
    <t>E</t>
  </si>
  <si>
    <t>VSX</t>
  </si>
  <si>
    <t>ToMcat</t>
  </si>
  <si>
    <t>G3203-0780_Lac.xls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</si>
</sst>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3203-0780 -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A!$D$21:$D$238</c:f>
                <c:numCache>
                  <c:ptCount val="218"/>
                  <c:pt idx="0">
                    <c:v>0.0008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0.0002</c:v>
                  </c:pt>
                  <c:pt idx="8">
                    <c:v>0.0003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plus>
            <c:minus>
              <c:numRef>
                <c:f>A!$D$21:$D$238</c:f>
                <c:numCache>
                  <c:ptCount val="218"/>
                  <c:pt idx="0">
                    <c:v>0.0008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0.0002</c:v>
                  </c:pt>
                  <c:pt idx="8">
                    <c:v>0.0003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0.0008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0.0002</c:v>
                  </c:pt>
                  <c:pt idx="8">
                    <c:v>0.0003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0.0008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0.0002</c:v>
                  </c:pt>
                  <c:pt idx="8">
                    <c:v>0.0003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0.0008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0.0002</c:v>
                  </c:pt>
                  <c:pt idx="8">
                    <c:v>0.0003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0.0008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0.0002</c:v>
                  </c:pt>
                  <c:pt idx="8">
                    <c:v>0.0003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0.0008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0.0002</c:v>
                  </c:pt>
                  <c:pt idx="8">
                    <c:v>0.0003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0.0008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0.0002</c:v>
                  </c:pt>
                  <c:pt idx="8">
                    <c:v>0.0003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0.0008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0.0002</c:v>
                  </c:pt>
                  <c:pt idx="8">
                    <c:v>0.0003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0.0008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0.0002</c:v>
                  </c:pt>
                  <c:pt idx="8">
                    <c:v>0.0003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0.0008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0.0002</c:v>
                  </c:pt>
                  <c:pt idx="8">
                    <c:v>0.0003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0.0008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0.0002</c:v>
                  </c:pt>
                  <c:pt idx="8">
                    <c:v>0.0003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0.0008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0.0002</c:v>
                  </c:pt>
                  <c:pt idx="8">
                    <c:v>0.0003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0.0008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0.0002</c:v>
                  </c:pt>
                  <c:pt idx="8">
                    <c:v>0.0003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A!$F$21:$F$998</c:f>
              <c:numCache/>
            </c:numRef>
          </c:xVal>
          <c:yVal>
            <c:numRef>
              <c:f>A!$R$21:$R$998</c:f>
              <c:numCache/>
            </c:numRef>
          </c:yVal>
          <c:smooth val="0"/>
        </c:ser>
        <c:axId val="31778037"/>
        <c:axId val="17566878"/>
      </c:scatterChart>
      <c:valAx>
        <c:axId val="31778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66878"/>
        <c:crosses val="autoZero"/>
        <c:crossBetween val="midCat"/>
        <c:dispUnits/>
      </c:valAx>
      <c:valAx>
        <c:axId val="17566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7803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2"/>
          <c:y val="0.93375"/>
          <c:w val="0.730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39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47</v>
      </c>
      <c r="E1" t="s">
        <v>52</v>
      </c>
    </row>
    <row r="2" spans="1:6" ht="12.75">
      <c r="A2" t="s">
        <v>24</v>
      </c>
      <c r="B2" t="s">
        <v>49</v>
      </c>
      <c r="C2" s="31" t="s">
        <v>42</v>
      </c>
      <c r="D2" s="3">
        <v>0</v>
      </c>
      <c r="E2" s="32" t="s">
        <v>48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55012.4478</v>
      </c>
      <c r="D7" s="30" t="s">
        <v>50</v>
      </c>
    </row>
    <row r="8" spans="1:4" ht="12.75">
      <c r="A8" t="s">
        <v>3</v>
      </c>
      <c r="C8" s="8">
        <v>0.82484</v>
      </c>
      <c r="D8" s="30" t="s">
        <v>51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INTERCEPT(INDIRECT($G$11):G991,INDIRECT($F$11):F991)</f>
        <v>0.00046877913782197985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SLOPE(INDIRECT($G$11):G991,INDIRECT($F$11):F991)</f>
        <v>6.598524854249071E-06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59902.71670497685</v>
      </c>
    </row>
    <row r="15" spans="1:5" ht="12.75">
      <c r="A15" s="12" t="s">
        <v>17</v>
      </c>
      <c r="B15" s="10"/>
      <c r="C15" s="13">
        <f>(C7+C11)+(C8+C12)*INT(MAX(F21:F3532))</f>
        <v>55761.40898023971</v>
      </c>
      <c r="D15" s="14" t="s">
        <v>39</v>
      </c>
      <c r="E15" s="15">
        <f>ROUND(2*(E14-$C$7)/$C$8,0)/2+E13</f>
        <v>5929.5</v>
      </c>
    </row>
    <row r="16" spans="1:5" ht="12.75">
      <c r="A16" s="16" t="s">
        <v>4</v>
      </c>
      <c r="B16" s="10"/>
      <c r="C16" s="17">
        <f>+C8+C12</f>
        <v>0.8248465985248543</v>
      </c>
      <c r="D16" s="14" t="s">
        <v>40</v>
      </c>
      <c r="E16" s="24">
        <f>ROUND(2*(E14-$C$15)/$C$16,0)/2+E13</f>
        <v>5021.5</v>
      </c>
    </row>
    <row r="17" spans="1:5" ht="13.5" thickBot="1">
      <c r="A17" s="14" t="s">
        <v>30</v>
      </c>
      <c r="B17" s="10"/>
      <c r="C17" s="10">
        <f>COUNT(C21:C2190)</f>
        <v>9</v>
      </c>
      <c r="D17" s="14" t="s">
        <v>34</v>
      </c>
      <c r="E17" s="18">
        <f>+$C$15+$C$16*E16-15018.5-$C$9/24</f>
        <v>44885.2720080656</v>
      </c>
    </row>
    <row r="18" spans="1:5" ht="14.25" thickBot="1" thickTop="1">
      <c r="A18" s="16" t="s">
        <v>5</v>
      </c>
      <c r="B18" s="10"/>
      <c r="C18" s="19">
        <f>+C15</f>
        <v>55761.40898023971</v>
      </c>
      <c r="D18" s="20">
        <f>+C16</f>
        <v>0.8248465985248543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SQRT(SUM(S21:S49)/(COUNT(S21:S49)-1))</f>
        <v>0.0012452831298977699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29</v>
      </c>
      <c r="I20" s="7" t="s">
        <v>46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s="33" t="s">
        <v>43</v>
      </c>
      <c r="B21" s="34" t="s">
        <v>45</v>
      </c>
      <c r="C21" s="33">
        <v>54758.395</v>
      </c>
      <c r="D21" s="33">
        <v>0.0008</v>
      </c>
      <c r="E21">
        <f aca="true" t="shared" si="0" ref="E21:E29">+(C21-C$7)/C$8</f>
        <v>-308.0025217011844</v>
      </c>
      <c r="F21">
        <f aca="true" t="shared" si="1" ref="F21:F29">ROUND(2*E21,0)/2</f>
        <v>-308</v>
      </c>
      <c r="G21">
        <f aca="true" t="shared" si="2" ref="G21:G29">+C21-(C$7+F21*C$8)</f>
        <v>-0.0020800000056624413</v>
      </c>
      <c r="H21">
        <f aca="true" t="shared" si="3" ref="H21:H29">+G21</f>
        <v>-0.0020800000056624413</v>
      </c>
      <c r="O21">
        <f aca="true" t="shared" si="4" ref="O21:O29">+C$11+C$12*$F21</f>
        <v>-0.001563566517286734</v>
      </c>
      <c r="Q21" s="2">
        <f aca="true" t="shared" si="5" ref="Q21:Q29">+C21-15018.5</f>
        <v>39739.895</v>
      </c>
      <c r="S21">
        <f aca="true" t="shared" si="6" ref="S21:S29">+(O21-G21)^2</f>
        <v>2.6670354791590173E-07</v>
      </c>
    </row>
    <row r="22" spans="1:19" ht="12.75">
      <c r="A22" s="35" t="s">
        <v>43</v>
      </c>
      <c r="B22" s="36" t="s">
        <v>45</v>
      </c>
      <c r="C22" s="35">
        <v>55012.4478</v>
      </c>
      <c r="D22" s="35">
        <v>0.0003</v>
      </c>
      <c r="E22">
        <f t="shared" si="0"/>
        <v>0</v>
      </c>
      <c r="F22">
        <f t="shared" si="1"/>
        <v>0</v>
      </c>
      <c r="G22">
        <f t="shared" si="2"/>
        <v>0</v>
      </c>
      <c r="H22">
        <f t="shared" si="3"/>
        <v>0</v>
      </c>
      <c r="O22">
        <f t="shared" si="4"/>
        <v>0.00046877913782197985</v>
      </c>
      <c r="Q22" s="2">
        <f t="shared" si="5"/>
        <v>39993.9478</v>
      </c>
      <c r="S22">
        <f t="shared" si="6"/>
        <v>2.1975388005711878E-07</v>
      </c>
    </row>
    <row r="23" spans="1:19" ht="12.75">
      <c r="A23" s="33" t="s">
        <v>43</v>
      </c>
      <c r="B23" s="34" t="s">
        <v>45</v>
      </c>
      <c r="C23" s="33">
        <v>55393.5264</v>
      </c>
      <c r="D23" s="33">
        <v>0.0005</v>
      </c>
      <c r="E23">
        <f t="shared" si="0"/>
        <v>462.003055137967</v>
      </c>
      <c r="F23">
        <f t="shared" si="1"/>
        <v>462</v>
      </c>
      <c r="G23">
        <f t="shared" si="2"/>
        <v>0.002520000001823064</v>
      </c>
      <c r="H23">
        <f t="shared" si="3"/>
        <v>0.002520000001823064</v>
      </c>
      <c r="O23">
        <f t="shared" si="4"/>
        <v>0.003517297620485051</v>
      </c>
      <c r="Q23" s="2">
        <f t="shared" si="5"/>
        <v>40375.0264</v>
      </c>
      <c r="S23">
        <f t="shared" si="6"/>
        <v>9.9460254018887E-07</v>
      </c>
    </row>
    <row r="24" spans="1:19" ht="12.75">
      <c r="A24" s="35" t="s">
        <v>43</v>
      </c>
      <c r="B24" s="36" t="s">
        <v>45</v>
      </c>
      <c r="C24" s="35">
        <v>55408.376</v>
      </c>
      <c r="D24" s="35">
        <v>0.0009</v>
      </c>
      <c r="E24">
        <f t="shared" si="0"/>
        <v>480.0060617816726</v>
      </c>
      <c r="F24">
        <f t="shared" si="1"/>
        <v>480</v>
      </c>
      <c r="G24">
        <f t="shared" si="2"/>
        <v>0.004999999997380655</v>
      </c>
      <c r="H24">
        <f t="shared" si="3"/>
        <v>0.004999999997380655</v>
      </c>
      <c r="O24">
        <f t="shared" si="4"/>
        <v>0.003636071067861534</v>
      </c>
      <c r="Q24" s="2">
        <f t="shared" si="5"/>
        <v>40389.876</v>
      </c>
      <c r="S24">
        <f t="shared" si="6"/>
        <v>1.8603021247791762E-06</v>
      </c>
    </row>
    <row r="25" spans="1:19" ht="12.75">
      <c r="A25" s="33" t="s">
        <v>43</v>
      </c>
      <c r="B25" s="34" t="s">
        <v>45</v>
      </c>
      <c r="C25" s="33">
        <v>55460.3394</v>
      </c>
      <c r="D25" s="33">
        <v>0.0004</v>
      </c>
      <c r="E25">
        <f t="shared" si="0"/>
        <v>543.0042190000429</v>
      </c>
      <c r="F25">
        <f t="shared" si="1"/>
        <v>543</v>
      </c>
      <c r="G25">
        <f t="shared" si="2"/>
        <v>0.0034799999921233393</v>
      </c>
      <c r="H25">
        <f t="shared" si="3"/>
        <v>0.0034799999921233393</v>
      </c>
      <c r="O25">
        <f t="shared" si="4"/>
        <v>0.0040517781336792255</v>
      </c>
      <c r="Q25" s="2">
        <f t="shared" si="5"/>
        <v>40441.8394</v>
      </c>
      <c r="S25">
        <f t="shared" si="6"/>
        <v>3.26930243161103E-07</v>
      </c>
    </row>
    <row r="26" spans="1:19" ht="12.75">
      <c r="A26" s="35" t="s">
        <v>43</v>
      </c>
      <c r="B26" s="36" t="s">
        <v>44</v>
      </c>
      <c r="C26" s="35">
        <v>55481.3755</v>
      </c>
      <c r="D26" s="35">
        <v>0.0003</v>
      </c>
      <c r="E26">
        <f t="shared" si="0"/>
        <v>568.5074681150286</v>
      </c>
      <c r="F26">
        <f t="shared" si="1"/>
        <v>568.5</v>
      </c>
      <c r="G26">
        <f t="shared" si="2"/>
        <v>0.006159999997180421</v>
      </c>
      <c r="H26">
        <f t="shared" si="3"/>
        <v>0.006159999997180421</v>
      </c>
      <c r="O26">
        <f t="shared" si="4"/>
        <v>0.004220040517462577</v>
      </c>
      <c r="Q26" s="2">
        <f t="shared" si="5"/>
        <v>40462.8755</v>
      </c>
      <c r="S26">
        <f t="shared" si="6"/>
        <v>3.7634427829471288E-06</v>
      </c>
    </row>
    <row r="27" spans="1:19" ht="12.75">
      <c r="A27" s="35" t="s">
        <v>43</v>
      </c>
      <c r="B27" s="36" t="s">
        <v>44</v>
      </c>
      <c r="C27" s="35">
        <v>55495.3974</v>
      </c>
      <c r="D27" s="35">
        <v>0.0003</v>
      </c>
      <c r="E27">
        <f t="shared" si="0"/>
        <v>585.5070074196207</v>
      </c>
      <c r="F27">
        <f t="shared" si="1"/>
        <v>585.5</v>
      </c>
      <c r="G27">
        <f t="shared" si="2"/>
        <v>0.005779999999504071</v>
      </c>
      <c r="H27">
        <f t="shared" si="3"/>
        <v>0.005779999999504071</v>
      </c>
      <c r="O27">
        <f t="shared" si="4"/>
        <v>0.004332215439984811</v>
      </c>
      <c r="Q27" s="2">
        <f t="shared" si="5"/>
        <v>40476.8974</v>
      </c>
      <c r="S27">
        <f t="shared" si="6"/>
        <v>2.0960801307823767E-06</v>
      </c>
    </row>
    <row r="28" spans="1:19" ht="12.75">
      <c r="A28" s="35" t="s">
        <v>43</v>
      </c>
      <c r="B28" s="36" t="s">
        <v>44</v>
      </c>
      <c r="C28" s="35">
        <v>55758.5214</v>
      </c>
      <c r="D28" s="35">
        <v>0.0002</v>
      </c>
      <c r="E28">
        <f t="shared" si="0"/>
        <v>904.5070559138694</v>
      </c>
      <c r="F28">
        <f t="shared" si="1"/>
        <v>904.5</v>
      </c>
      <c r="G28">
        <f t="shared" si="2"/>
        <v>0.005819999998493586</v>
      </c>
      <c r="H28">
        <f t="shared" si="3"/>
        <v>0.005819999998493586</v>
      </c>
      <c r="O28">
        <f t="shared" si="4"/>
        <v>0.006437144868490265</v>
      </c>
      <c r="Q28" s="2">
        <f t="shared" si="5"/>
        <v>40740.0214</v>
      </c>
      <c r="S28">
        <f t="shared" si="6"/>
        <v>3.808677905632177E-07</v>
      </c>
    </row>
    <row r="29" spans="1:19" ht="12.75">
      <c r="A29" s="33" t="s">
        <v>43</v>
      </c>
      <c r="B29" s="34" t="s">
        <v>45</v>
      </c>
      <c r="C29" s="33">
        <v>55761.4074</v>
      </c>
      <c r="D29" s="33">
        <v>0.0003</v>
      </c>
      <c r="E29">
        <f t="shared" si="0"/>
        <v>908.0059162989121</v>
      </c>
      <c r="F29">
        <f t="shared" si="1"/>
        <v>908</v>
      </c>
      <c r="G29">
        <f t="shared" si="2"/>
        <v>0.004879999993136153</v>
      </c>
      <c r="H29">
        <f t="shared" si="3"/>
        <v>0.004879999993136153</v>
      </c>
      <c r="O29">
        <f t="shared" si="4"/>
        <v>0.006460239705480136</v>
      </c>
      <c r="Q29" s="2">
        <f t="shared" si="5"/>
        <v>40742.9074</v>
      </c>
      <c r="S29">
        <f t="shared" si="6"/>
        <v>2.4971575484689943E-06</v>
      </c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4" ht="12.75">
      <c r="C33" s="8"/>
      <c r="D33" s="8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2022-11-19T04:12:03Z</dcterms:modified>
  <cp:category/>
  <cp:version/>
  <cp:contentType/>
  <cp:contentStatus/>
</cp:coreProperties>
</file>