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60" windowWidth="9915" windowHeight="144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<sst xmlns="http://schemas.openxmlformats.org/spreadsheetml/2006/main" count="81" uniqueCount="58">
  <si>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</si>
  <si>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</si>
  <si>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</si>
  <si>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</si>
  <si>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</si>
  <si>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</si>
  <si>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</si>
  <si>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</si>
  <si>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</si>
  <si>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</si>
  <si>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</si>
  <si>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</si>
  <si>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</si>
  <si>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</si>
  <si>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</si>
  <si>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</si>
  <si>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</si>
  <si>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</si>
  <si>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</si>
  <si>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</si>
  <si>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</si>
  <si>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</si>
  <si>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</si>
  <si>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</si>
  <si>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</si>
  <si>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</si>
  <si>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</si>
  <si>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</si>
  <si>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</si>
  <si>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</si>
  <si>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</si>
  <si>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</si>
  <si>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</si>
  <si>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</si>
  <si>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</si>
  <si>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</si>
  <si>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</si>
  <si>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</si>
  <si>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</si>
  <si>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</si>
  <si>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</si>
  <si>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V0485 Lac</t>
  </si>
  <si>
    <t>2017K</t>
  </si>
  <si>
    <t>G3618-0448</t>
  </si>
  <si>
    <t xml:space="preserve">EW        </t>
  </si>
  <si>
    <t>pr_6</t>
  </si>
  <si>
    <t xml:space="preserve">           </t>
  </si>
  <si>
    <t>V0485 Lac / GSC 3618-0448</t>
  </si>
  <si>
    <t>GCVS</t>
  </si>
  <si>
    <t>IBVS 6196</t>
  </si>
  <si>
    <t>I</t>
  </si>
  <si>
    <t>JAVSO..44..164</t>
  </si>
  <si>
    <t>II</t>
  </si>
  <si>
    <t>IBVS 5959</t>
  </si>
  <si>
    <t>VSX</t>
  </si>
  <si>
    <t>IBVS 5984</t>
  </si>
  <si>
    <t>IBVS 6152</t>
  </si>
  <si>
    <t>2019-07-14 Checked by ToMcat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</si>
</sst>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4" fillId="0" borderId="0">
      <alignment/>
      <protection/>
    </xf>
    <xf numFmtId="0" fontId="14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3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9" fillId="0" borderId="0" xfId="0" applyFont="1" applyAlignment="1" quotePrefix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V0485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0.0026</c:v>
                  </c:pt>
                  <c:pt idx="3">
                    <c:v>0</c:v>
                  </c:pt>
                  <c:pt idx="4">
                    <c:v>0.0024</c:v>
                  </c:pt>
                  <c:pt idx="5">
                    <c:v>0.0114</c:v>
                  </c:pt>
                  <c:pt idx="6">
                    <c:v>0.0151</c:v>
                  </c:pt>
                  <c:pt idx="7">
                    <c:v>0.0042</c:v>
                  </c:pt>
                  <c:pt idx="8">
                    <c:v>0.0026</c:v>
                  </c:pt>
                  <c:pt idx="9">
                    <c:v>0.0046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0.0006</c:v>
                  </c:pt>
                  <c:pt idx="13">
                    <c:v>0.0014</c:v>
                  </c:pt>
                  <c:pt idx="14">
                    <c:v>0.0004</c:v>
                  </c:pt>
                  <c:pt idx="15">
                    <c:v>0.0005</c:v>
                  </c:pt>
                  <c:pt idx="16">
                    <c:v>0.0004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60265275"/>
        <c:axId val="5516564"/>
      </c:scatterChart>
      <c:valAx>
        <c:axId val="6026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crossBetween val="midCat"/>
        <c:dispUnits/>
      </c:valAx>
      <c:valAx>
        <c:axId val="551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52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4" t="s">
        <v>41</v>
      </c>
      <c r="G1" s="30" t="s">
        <v>42</v>
      </c>
      <c r="H1" s="35"/>
      <c r="I1" s="36" t="s">
        <v>43</v>
      </c>
      <c r="J1" s="37" t="s">
        <v>41</v>
      </c>
      <c r="K1" s="38">
        <v>22.1417</v>
      </c>
      <c r="L1" s="38">
        <v>51.48062</v>
      </c>
      <c r="M1" s="39">
        <v>54712.574</v>
      </c>
      <c r="N1" s="39">
        <v>0.5792332</v>
      </c>
      <c r="O1" s="40" t="s">
        <v>44</v>
      </c>
      <c r="P1" s="40">
        <v>13.16</v>
      </c>
      <c r="Q1" s="40">
        <v>13.53</v>
      </c>
      <c r="R1" s="41" t="s">
        <v>45</v>
      </c>
      <c r="S1" s="42" t="s">
        <v>46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4" ht="14.25" thickBot="1" thickTop="1">
      <c r="A4" s="5" t="s">
        <v>0</v>
      </c>
      <c r="C4" s="26">
        <v>54712.574</v>
      </c>
      <c r="D4" s="27">
        <v>0.5792332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54712.574</v>
      </c>
      <c r="D7" s="28" t="s">
        <v>48</v>
      </c>
    </row>
    <row r="8" spans="1:5" ht="12.75">
      <c r="A8" t="s">
        <v>3</v>
      </c>
      <c r="C8" s="8">
        <v>0.5792332</v>
      </c>
      <c r="D8" s="28" t="str">
        <f>D7</f>
        <v>GCVS</v>
      </c>
      <c r="E8" s="55" t="s">
        <v>57</v>
      </c>
    </row>
    <row r="9" spans="1:4" ht="12.75">
      <c r="A9" s="24" t="s">
        <v>32</v>
      </c>
      <c r="B9" s="33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0.0006312178684326473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2.1745532904905868E-07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57283.79177130207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0.5792334174553291</v>
      </c>
      <c r="E16" s="14" t="s">
        <v>30</v>
      </c>
      <c r="F16" s="32">
        <f ca="1">NOW()+15018.5+$C$5/24</f>
        <v>59902.716879629625</v>
      </c>
    </row>
    <row r="17" spans="1:6" ht="13.5" thickBot="1">
      <c r="A17" s="14" t="s">
        <v>27</v>
      </c>
      <c r="B17" s="10"/>
      <c r="C17" s="10">
        <f>COUNT(C21:C2191)</f>
        <v>17</v>
      </c>
      <c r="E17" s="14" t="s">
        <v>35</v>
      </c>
      <c r="F17" s="15">
        <f>ROUND(2*(F16-$C$7)/$C$8,0)/2+F15</f>
        <v>8961.5</v>
      </c>
    </row>
    <row r="18" spans="1:6" ht="14.25" thickBot="1" thickTop="1">
      <c r="A18" s="16" t="s">
        <v>5</v>
      </c>
      <c r="B18" s="10"/>
      <c r="C18" s="19">
        <f>+C15</f>
        <v>57283.79177130207</v>
      </c>
      <c r="D18" s="20">
        <f>+C16</f>
        <v>0.5792334174553291</v>
      </c>
      <c r="E18" s="14" t="s">
        <v>36</v>
      </c>
      <c r="F18" s="23">
        <f>ROUND(2*(F16-$C$15)/$C$16,0)/2+F15</f>
        <v>4522.5</v>
      </c>
    </row>
    <row r="19" spans="5:6" ht="13.5" thickTop="1">
      <c r="E19" s="14" t="s">
        <v>31</v>
      </c>
      <c r="F19" s="18">
        <f>+$C$15+$C$16*F18-15018.5-$C$5/24</f>
        <v>44885.27073507713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48</v>
      </c>
      <c r="C21" s="8">
        <v>54712.574</v>
      </c>
      <c r="D21" s="8" t="s">
        <v>13</v>
      </c>
      <c r="E21">
        <f aca="true" t="shared" si="0" ref="E21:E37">+(C21-C$7)/C$8</f>
        <v>0</v>
      </c>
      <c r="F21">
        <f aca="true" t="shared" si="1" ref="F21:F37">ROUND(2*E21,0)/2</f>
        <v>0</v>
      </c>
      <c r="G21">
        <f aca="true" t="shared" si="2" ref="G21:G37">+C21-(C$7+F21*C$8)</f>
        <v>0</v>
      </c>
      <c r="I21">
        <f>+G21</f>
        <v>0</v>
      </c>
      <c r="O21">
        <f aca="true" t="shared" si="3" ref="O21:O37">+C$11+C$12*$F21</f>
        <v>0.0006312178684326473</v>
      </c>
      <c r="Q21" s="2">
        <f aca="true" t="shared" si="4" ref="Q21:Q37">+C21-15018.5</f>
        <v>39694.074</v>
      </c>
    </row>
    <row r="22" spans="1:17" ht="12.75">
      <c r="A22" s="46" t="s">
        <v>53</v>
      </c>
      <c r="B22" s="47" t="s">
        <v>52</v>
      </c>
      <c r="C22" s="46">
        <v>52505.4122</v>
      </c>
      <c r="D22" s="46">
        <v>0.001</v>
      </c>
      <c r="E22">
        <f t="shared" si="0"/>
        <v>-3810.489108704407</v>
      </c>
      <c r="F22">
        <f t="shared" si="1"/>
        <v>-3810.5</v>
      </c>
      <c r="G22">
        <f t="shared" si="2"/>
        <v>0.0063086000009207055</v>
      </c>
      <c r="K22">
        <f aca="true" t="shared" si="5" ref="K22:K37">+G22</f>
        <v>0.0063086000009207055</v>
      </c>
      <c r="O22">
        <f t="shared" si="3"/>
        <v>-0.00019739566290879085</v>
      </c>
      <c r="Q22" s="2">
        <f t="shared" si="4"/>
        <v>37486.9122</v>
      </c>
    </row>
    <row r="23" spans="1:17" ht="12.75">
      <c r="A23" s="46" t="s">
        <v>53</v>
      </c>
      <c r="B23" s="47" t="s">
        <v>52</v>
      </c>
      <c r="C23" s="46">
        <v>53222.4903</v>
      </c>
      <c r="D23" s="46">
        <v>0.0026</v>
      </c>
      <c r="E23">
        <f t="shared" si="0"/>
        <v>-2572.5108643634426</v>
      </c>
      <c r="F23">
        <f t="shared" si="1"/>
        <v>-2572.5</v>
      </c>
      <c r="G23">
        <f t="shared" si="2"/>
        <v>-0.006293000005825888</v>
      </c>
      <c r="K23">
        <f t="shared" si="5"/>
        <v>-0.006293000005825888</v>
      </c>
      <c r="O23">
        <f t="shared" si="3"/>
        <v>7.181403445394384E-05</v>
      </c>
      <c r="Q23" s="2">
        <f t="shared" si="4"/>
        <v>38203.9903</v>
      </c>
    </row>
    <row r="24" spans="1:17" ht="12.75">
      <c r="A24" s="10" t="s">
        <v>54</v>
      </c>
      <c r="B24" s="10"/>
      <c r="C24" s="8">
        <v>54712.574</v>
      </c>
      <c r="D24" s="8" t="s">
        <v>13</v>
      </c>
      <c r="E24">
        <f t="shared" si="0"/>
        <v>0</v>
      </c>
      <c r="F24">
        <f t="shared" si="1"/>
        <v>0</v>
      </c>
      <c r="G24">
        <f t="shared" si="2"/>
        <v>0</v>
      </c>
      <c r="K24">
        <f t="shared" si="5"/>
        <v>0</v>
      </c>
      <c r="O24">
        <f t="shared" si="3"/>
        <v>0.0006312178684326473</v>
      </c>
      <c r="Q24" s="2">
        <f t="shared" si="4"/>
        <v>39694.074</v>
      </c>
    </row>
    <row r="25" spans="1:17" ht="12.75">
      <c r="A25" s="52" t="s">
        <v>49</v>
      </c>
      <c r="B25" s="53" t="s">
        <v>50</v>
      </c>
      <c r="C25" s="54">
        <v>55051.4151</v>
      </c>
      <c r="D25" s="54">
        <v>0.0024</v>
      </c>
      <c r="E25">
        <f t="shared" si="0"/>
        <v>584.9821798888562</v>
      </c>
      <c r="F25">
        <f t="shared" si="1"/>
        <v>585</v>
      </c>
      <c r="G25">
        <f t="shared" si="2"/>
        <v>-0.010322000001906417</v>
      </c>
      <c r="K25">
        <f t="shared" si="5"/>
        <v>-0.010322000001906417</v>
      </c>
      <c r="O25">
        <f t="shared" si="3"/>
        <v>0.0007584292359263466</v>
      </c>
      <c r="Q25" s="2">
        <f t="shared" si="4"/>
        <v>40032.9151</v>
      </c>
    </row>
    <row r="26" spans="1:17" ht="12.75">
      <c r="A26" s="48" t="s">
        <v>55</v>
      </c>
      <c r="B26" s="48"/>
      <c r="C26" s="49">
        <v>55451.3944</v>
      </c>
      <c r="D26" s="49">
        <v>0.0114</v>
      </c>
      <c r="E26">
        <f t="shared" si="0"/>
        <v>1275.5145941220167</v>
      </c>
      <c r="F26">
        <f t="shared" si="1"/>
        <v>1275.5</v>
      </c>
      <c r="G26">
        <f t="shared" si="2"/>
        <v>0.008453399997961242</v>
      </c>
      <c r="K26">
        <f t="shared" si="5"/>
        <v>0.008453399997961242</v>
      </c>
      <c r="O26">
        <f t="shared" si="3"/>
        <v>0.0009085821406347217</v>
      </c>
      <c r="Q26" s="2">
        <f t="shared" si="4"/>
        <v>40432.8944</v>
      </c>
    </row>
    <row r="27" spans="1:17" ht="12.75">
      <c r="A27" s="48" t="s">
        <v>55</v>
      </c>
      <c r="B27" s="48"/>
      <c r="C27" s="49">
        <v>55463.5554</v>
      </c>
      <c r="D27" s="49">
        <v>0.0151</v>
      </c>
      <c r="E27">
        <f t="shared" si="0"/>
        <v>1296.509592336898</v>
      </c>
      <c r="F27">
        <f t="shared" si="1"/>
        <v>1296.5</v>
      </c>
      <c r="G27">
        <f t="shared" si="2"/>
        <v>0.005556199997954536</v>
      </c>
      <c r="K27">
        <f t="shared" si="5"/>
        <v>0.005556199997954536</v>
      </c>
      <c r="O27">
        <f t="shared" si="3"/>
        <v>0.0009131487025447519</v>
      </c>
      <c r="Q27" s="2">
        <f t="shared" si="4"/>
        <v>40445.0554</v>
      </c>
    </row>
    <row r="28" spans="1:17" ht="12.75">
      <c r="A28" s="50" t="s">
        <v>56</v>
      </c>
      <c r="B28" s="51"/>
      <c r="C28" s="50">
        <v>56934.5106</v>
      </c>
      <c r="D28" s="50">
        <v>0.0042</v>
      </c>
      <c r="E28">
        <f t="shared" si="0"/>
        <v>3835.9966245028786</v>
      </c>
      <c r="F28">
        <f t="shared" si="1"/>
        <v>3836</v>
      </c>
      <c r="G28">
        <f t="shared" si="2"/>
        <v>-0.0019552000012481585</v>
      </c>
      <c r="K28">
        <f t="shared" si="5"/>
        <v>-0.0019552000012481585</v>
      </c>
      <c r="O28">
        <f t="shared" si="3"/>
        <v>0.0014653765106648364</v>
      </c>
      <c r="Q28" s="2">
        <f t="shared" si="4"/>
        <v>41916.0106</v>
      </c>
    </row>
    <row r="29" spans="1:17" ht="12.75">
      <c r="A29" s="50" t="s">
        <v>56</v>
      </c>
      <c r="B29" s="51"/>
      <c r="C29" s="50">
        <v>56949.2951</v>
      </c>
      <c r="D29" s="50">
        <v>0.0026</v>
      </c>
      <c r="E29">
        <f t="shared" si="0"/>
        <v>3861.5208865790196</v>
      </c>
      <c r="F29">
        <f t="shared" si="1"/>
        <v>3861.5</v>
      </c>
      <c r="G29">
        <f t="shared" si="2"/>
        <v>0.012098200000764336</v>
      </c>
      <c r="K29">
        <f t="shared" si="5"/>
        <v>0.012098200000764336</v>
      </c>
      <c r="O29">
        <f t="shared" si="3"/>
        <v>0.0014709216215555874</v>
      </c>
      <c r="Q29" s="2">
        <f t="shared" si="4"/>
        <v>41930.7951</v>
      </c>
    </row>
    <row r="30" spans="1:17" ht="12.75">
      <c r="A30" s="50" t="s">
        <v>56</v>
      </c>
      <c r="B30" s="51"/>
      <c r="C30" s="50">
        <v>56949.5682</v>
      </c>
      <c r="D30" s="50">
        <v>0.0046</v>
      </c>
      <c r="E30">
        <f t="shared" si="0"/>
        <v>3861.992371984204</v>
      </c>
      <c r="F30">
        <f t="shared" si="1"/>
        <v>3862</v>
      </c>
      <c r="G30">
        <f t="shared" si="2"/>
        <v>-0.004418399999849498</v>
      </c>
      <c r="K30">
        <f t="shared" si="5"/>
        <v>-0.004418399999849498</v>
      </c>
      <c r="O30">
        <f t="shared" si="3"/>
        <v>0.001471030349220112</v>
      </c>
      <c r="Q30" s="2">
        <f t="shared" si="4"/>
        <v>41931.0682</v>
      </c>
    </row>
    <row r="31" spans="1:17" ht="12.75">
      <c r="A31" s="43" t="s">
        <v>51</v>
      </c>
      <c r="B31" s="44" t="s">
        <v>50</v>
      </c>
      <c r="C31" s="45">
        <v>57258.879</v>
      </c>
      <c r="D31" s="45">
        <v>0.0004</v>
      </c>
      <c r="E31">
        <f t="shared" si="0"/>
        <v>4395.992840189409</v>
      </c>
      <c r="F31">
        <f t="shared" si="1"/>
        <v>4396</v>
      </c>
      <c r="G31">
        <f t="shared" si="2"/>
        <v>-0.004147200001170859</v>
      </c>
      <c r="K31">
        <f t="shared" si="5"/>
        <v>-0.004147200001170859</v>
      </c>
      <c r="O31">
        <f t="shared" si="3"/>
        <v>0.0015871514949323093</v>
      </c>
      <c r="Q31" s="2">
        <f t="shared" si="4"/>
        <v>42240.379</v>
      </c>
    </row>
    <row r="32" spans="1:17" ht="12.75">
      <c r="A32" s="43" t="s">
        <v>51</v>
      </c>
      <c r="B32" s="44" t="s">
        <v>52</v>
      </c>
      <c r="C32" s="45">
        <v>57259.7587</v>
      </c>
      <c r="D32" s="45">
        <v>0.0005</v>
      </c>
      <c r="E32">
        <f t="shared" si="0"/>
        <v>4397.511572195789</v>
      </c>
      <c r="F32">
        <f t="shared" si="1"/>
        <v>4397.5</v>
      </c>
      <c r="G32">
        <f t="shared" si="2"/>
        <v>0.006702999999106396</v>
      </c>
      <c r="K32">
        <f t="shared" si="5"/>
        <v>0.006702999999106396</v>
      </c>
      <c r="O32">
        <f t="shared" si="3"/>
        <v>0.0015874776779258829</v>
      </c>
      <c r="Q32" s="2">
        <f t="shared" si="4"/>
        <v>42241.2587</v>
      </c>
    </row>
    <row r="33" spans="1:17" ht="12.75">
      <c r="A33" s="43" t="s">
        <v>51</v>
      </c>
      <c r="B33" s="44" t="s">
        <v>52</v>
      </c>
      <c r="C33" s="45">
        <v>57267.8726</v>
      </c>
      <c r="D33" s="45">
        <v>0.0006</v>
      </c>
      <c r="E33">
        <f t="shared" si="0"/>
        <v>4411.519574499531</v>
      </c>
      <c r="F33">
        <f t="shared" si="1"/>
        <v>4411.5</v>
      </c>
      <c r="G33">
        <f t="shared" si="2"/>
        <v>0.011338199998135678</v>
      </c>
      <c r="K33">
        <f t="shared" si="5"/>
        <v>0.011338199998135678</v>
      </c>
      <c r="O33">
        <f t="shared" si="3"/>
        <v>0.0015905220525325697</v>
      </c>
      <c r="Q33" s="2">
        <f t="shared" si="4"/>
        <v>42249.3726</v>
      </c>
    </row>
    <row r="34" spans="1:17" ht="12.75">
      <c r="A34" s="43" t="s">
        <v>51</v>
      </c>
      <c r="B34" s="44" t="s">
        <v>50</v>
      </c>
      <c r="C34" s="45">
        <v>57275.6781</v>
      </c>
      <c r="D34" s="45">
        <v>0.0014</v>
      </c>
      <c r="E34">
        <f t="shared" si="0"/>
        <v>4424.995148758733</v>
      </c>
      <c r="F34">
        <f t="shared" si="1"/>
        <v>4425</v>
      </c>
      <c r="G34">
        <f t="shared" si="2"/>
        <v>-0.002810000005410984</v>
      </c>
      <c r="K34">
        <f t="shared" si="5"/>
        <v>-0.002810000005410984</v>
      </c>
      <c r="O34">
        <f t="shared" si="3"/>
        <v>0.001593457699474732</v>
      </c>
      <c r="Q34" s="2">
        <f t="shared" si="4"/>
        <v>42257.1781</v>
      </c>
    </row>
    <row r="35" spans="1:17" ht="12.75">
      <c r="A35" s="43" t="s">
        <v>51</v>
      </c>
      <c r="B35" s="44" t="s">
        <v>50</v>
      </c>
      <c r="C35" s="45">
        <v>57276.8337</v>
      </c>
      <c r="D35" s="45">
        <v>0.0004</v>
      </c>
      <c r="E35">
        <f t="shared" si="0"/>
        <v>4426.990200147371</v>
      </c>
      <c r="F35">
        <f t="shared" si="1"/>
        <v>4427</v>
      </c>
      <c r="G35">
        <f t="shared" si="2"/>
        <v>-0.00567639999644598</v>
      </c>
      <c r="K35">
        <f t="shared" si="5"/>
        <v>-0.00567639999644598</v>
      </c>
      <c r="O35">
        <f t="shared" si="3"/>
        <v>0.00159389261013283</v>
      </c>
      <c r="Q35" s="2">
        <f t="shared" si="4"/>
        <v>42258.3337</v>
      </c>
    </row>
    <row r="36" spans="1:17" ht="12.75">
      <c r="A36" s="43" t="s">
        <v>51</v>
      </c>
      <c r="B36" s="44" t="s">
        <v>52</v>
      </c>
      <c r="C36" s="45">
        <v>57278.8734</v>
      </c>
      <c r="D36" s="45">
        <v>0.0005</v>
      </c>
      <c r="E36">
        <f t="shared" si="0"/>
        <v>4430.511579792036</v>
      </c>
      <c r="F36">
        <f t="shared" si="1"/>
        <v>4430.5</v>
      </c>
      <c r="G36">
        <f t="shared" si="2"/>
        <v>0.006707399996230379</v>
      </c>
      <c r="K36">
        <f t="shared" si="5"/>
        <v>0.006707399996230379</v>
      </c>
      <c r="O36">
        <f t="shared" si="3"/>
        <v>0.0015946537037845017</v>
      </c>
      <c r="Q36" s="2">
        <f t="shared" si="4"/>
        <v>42260.3734</v>
      </c>
    </row>
    <row r="37" spans="1:17" ht="12.75">
      <c r="A37" s="43" t="s">
        <v>51</v>
      </c>
      <c r="B37" s="44" t="s">
        <v>50</v>
      </c>
      <c r="C37" s="45">
        <v>57283.7879</v>
      </c>
      <c r="D37" s="45">
        <v>0.0004</v>
      </c>
      <c r="E37">
        <f t="shared" si="0"/>
        <v>4438.996072738929</v>
      </c>
      <c r="F37">
        <f t="shared" si="1"/>
        <v>4439</v>
      </c>
      <c r="G37">
        <f t="shared" si="2"/>
        <v>-0.002274799997394439</v>
      </c>
      <c r="K37">
        <f t="shared" si="5"/>
        <v>-0.002274799997394439</v>
      </c>
      <c r="O37">
        <f t="shared" si="3"/>
        <v>0.0015965020740814188</v>
      </c>
      <c r="Q37" s="2">
        <f t="shared" si="4"/>
        <v>42265.2879</v>
      </c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2022-11-19T04:12:18Z</dcterms:modified>
  <cp:category/>
  <cp:version/>
  <cp:contentType/>
  <cp:contentStatus/>
</cp:coreProperties>
</file>