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94BC453C-AB08-4C5C-A6D3-22D9AF0566F2}" xr6:coauthVersionLast="47" xr6:coauthVersionMax="47" xr10:uidLastSave="{00000000-0000-0000-0000-000000000000}"/>
  <bookViews>
    <workbookView xWindow="14325" yWindow="735" windowWidth="13425" windowHeight="14595" xr2:uid="{00000000-000D-0000-FFFF-FFFF00000000}"/>
  </bookViews>
  <sheets>
    <sheet name="Active" sheetId="1" r:id="rId1"/>
  </sheets>
  <definedNames>
    <definedName name="solver_adj" localSheetId="0" hidden="1">Active!$E$11:$E$13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Active!$E$14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81029"/>
</workbook>
</file>

<file path=xl/calcChain.xml><?xml version="1.0" encoding="utf-8"?>
<calcChain xmlns="http://schemas.openxmlformats.org/spreadsheetml/2006/main">
  <c r="E37" i="1" l="1"/>
  <c r="F37" i="1" s="1"/>
  <c r="Q37" i="1"/>
  <c r="D11" i="1"/>
  <c r="W9" i="1" s="1"/>
  <c r="D12" i="1"/>
  <c r="D13" i="1"/>
  <c r="E24" i="1"/>
  <c r="F24" i="1" s="1"/>
  <c r="E25" i="1"/>
  <c r="F25" i="1"/>
  <c r="P25" i="1" s="1"/>
  <c r="E29" i="1"/>
  <c r="F29" i="1" s="1"/>
  <c r="E33" i="1"/>
  <c r="F33" i="1"/>
  <c r="P33" i="1" s="1"/>
  <c r="E34" i="1"/>
  <c r="F34" i="1" s="1"/>
  <c r="E35" i="1"/>
  <c r="F35" i="1" s="1"/>
  <c r="G35" i="1" s="1"/>
  <c r="K35" i="1" s="1"/>
  <c r="E36" i="1"/>
  <c r="F36" i="1" s="1"/>
  <c r="E21" i="1"/>
  <c r="F21" i="1"/>
  <c r="Q21" i="1"/>
  <c r="W14" i="1"/>
  <c r="W13" i="1"/>
  <c r="W12" i="1"/>
  <c r="W11" i="1"/>
  <c r="W10" i="1"/>
  <c r="W8" i="1"/>
  <c r="W7" i="1"/>
  <c r="W6" i="1"/>
  <c r="W5" i="1"/>
  <c r="W4" i="1"/>
  <c r="W3" i="1"/>
  <c r="W2" i="1"/>
  <c r="D9" i="1"/>
  <c r="C9" i="1"/>
  <c r="Q22" i="1"/>
  <c r="Q23" i="1"/>
  <c r="Q24" i="1"/>
  <c r="Q25" i="1"/>
  <c r="Q26" i="1"/>
  <c r="Q27" i="1"/>
  <c r="Q28" i="1"/>
  <c r="Q29" i="1"/>
  <c r="Q30" i="1"/>
  <c r="Q31" i="1"/>
  <c r="Q32" i="1"/>
  <c r="Q33" i="1"/>
  <c r="Q35" i="1"/>
  <c r="Q36" i="1"/>
  <c r="Q34" i="1"/>
  <c r="F16" i="1"/>
  <c r="C17" i="1"/>
  <c r="P21" i="1"/>
  <c r="G21" i="1"/>
  <c r="I21" i="1" s="1"/>
  <c r="E30" i="1"/>
  <c r="F30" i="1"/>
  <c r="G30" i="1" s="1"/>
  <c r="K30" i="1" s="1"/>
  <c r="E26" i="1"/>
  <c r="F26" i="1"/>
  <c r="G26" i="1" s="1"/>
  <c r="E22" i="1"/>
  <c r="F22" i="1" s="1"/>
  <c r="E31" i="1"/>
  <c r="F31" i="1"/>
  <c r="E27" i="1"/>
  <c r="F27" i="1" s="1"/>
  <c r="E23" i="1"/>
  <c r="F23" i="1"/>
  <c r="P23" i="1" s="1"/>
  <c r="E32" i="1"/>
  <c r="F32" i="1" s="1"/>
  <c r="E28" i="1"/>
  <c r="F28" i="1"/>
  <c r="G28" i="1" s="1"/>
  <c r="K28" i="1" s="1"/>
  <c r="P28" i="1"/>
  <c r="P31" i="1"/>
  <c r="G31" i="1"/>
  <c r="K31" i="1" s="1"/>
  <c r="P26" i="1"/>
  <c r="G22" i="1" l="1"/>
  <c r="K22" i="1" s="1"/>
  <c r="P22" i="1"/>
  <c r="P36" i="1"/>
  <c r="R36" i="1" s="1"/>
  <c r="T36" i="1" s="1"/>
  <c r="G36" i="1"/>
  <c r="K36" i="1" s="1"/>
  <c r="P24" i="1"/>
  <c r="G24" i="1"/>
  <c r="K24" i="1" s="1"/>
  <c r="P32" i="1"/>
  <c r="G32" i="1"/>
  <c r="K32" i="1" s="1"/>
  <c r="P34" i="1"/>
  <c r="R34" i="1" s="1"/>
  <c r="T34" i="1" s="1"/>
  <c r="G34" i="1"/>
  <c r="K34" i="1" s="1"/>
  <c r="K26" i="1"/>
  <c r="R26" i="1"/>
  <c r="T26" i="1" s="1"/>
  <c r="P27" i="1"/>
  <c r="G27" i="1"/>
  <c r="K27" i="1" s="1"/>
  <c r="G29" i="1"/>
  <c r="K29" i="1" s="1"/>
  <c r="P29" i="1"/>
  <c r="R29" i="1" s="1"/>
  <c r="T29" i="1" s="1"/>
  <c r="P30" i="1"/>
  <c r="R30" i="1" s="1"/>
  <c r="T30" i="1" s="1"/>
  <c r="R31" i="1"/>
  <c r="T31" i="1" s="1"/>
  <c r="G25" i="1"/>
  <c r="K25" i="1" s="1"/>
  <c r="R28" i="1"/>
  <c r="T28" i="1" s="1"/>
  <c r="G23" i="1"/>
  <c r="K23" i="1" s="1"/>
  <c r="G33" i="1"/>
  <c r="K33" i="1" s="1"/>
  <c r="R21" i="1"/>
  <c r="T21" i="1" s="1"/>
  <c r="P37" i="1"/>
  <c r="G37" i="1"/>
  <c r="K37" i="1" s="1"/>
  <c r="D15" i="1"/>
  <c r="C19" i="1" s="1"/>
  <c r="D16" i="1"/>
  <c r="D19" i="1" s="1"/>
  <c r="F17" i="1"/>
  <c r="P35" i="1"/>
  <c r="R35" i="1" s="1"/>
  <c r="T35" i="1" s="1"/>
  <c r="C12" i="1"/>
  <c r="C11" i="1"/>
  <c r="R25" i="1" l="1"/>
  <c r="T25" i="1" s="1"/>
  <c r="R33" i="1"/>
  <c r="T33" i="1" s="1"/>
  <c r="R24" i="1"/>
  <c r="T24" i="1" s="1"/>
  <c r="R27" i="1"/>
  <c r="T27" i="1" s="1"/>
  <c r="R32" i="1"/>
  <c r="T32" i="1" s="1"/>
  <c r="R23" i="1"/>
  <c r="T23" i="1" s="1"/>
  <c r="R22" i="1"/>
  <c r="T22" i="1" s="1"/>
  <c r="O37" i="1"/>
  <c r="R37" i="1"/>
  <c r="T37" i="1" s="1"/>
  <c r="E14" i="1" s="1"/>
  <c r="O32" i="1"/>
  <c r="O25" i="1"/>
  <c r="O34" i="1"/>
  <c r="C15" i="1"/>
  <c r="C18" i="1" s="1"/>
  <c r="O27" i="1"/>
  <c r="O35" i="1"/>
  <c r="O31" i="1"/>
  <c r="O36" i="1"/>
  <c r="O33" i="1"/>
  <c r="O26" i="1"/>
  <c r="O24" i="1"/>
  <c r="O30" i="1"/>
  <c r="O28" i="1"/>
  <c r="O29" i="1"/>
  <c r="C16" i="1"/>
  <c r="D18" i="1" s="1"/>
  <c r="F18" i="1" l="1"/>
  <c r="F19" i="1" s="1"/>
</calcChain>
</file>

<file path=xl/sharedStrings.xml><?xml version="1.0" encoding="utf-8"?>
<sst xmlns="http://schemas.openxmlformats.org/spreadsheetml/2006/main" count="86" uniqueCount="65">
  <si>
    <t>IBVS 6244</t>
  </si>
  <si>
    <t>GCVS 4 Eph.</t>
  </si>
  <si>
    <t>--- Working ----</t>
  </si>
  <si>
    <t>Epoch =</t>
  </si>
  <si>
    <t>Period =</t>
  </si>
  <si>
    <t>New Period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</si>
  <si>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</si>
  <si>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</si>
  <si>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</si>
  <si>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</si>
  <si>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</si>
  <si>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</si>
  <si>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</si>
  <si>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</si>
  <si>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</si>
  <si>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</si>
  <si>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</si>
  <si>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</si>
  <si>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</si>
  <si>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</si>
  <si>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</si>
  <si>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</si>
  <si>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</si>
  <si>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</si>
  <si>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</si>
  <si>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</si>
  <si>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</si>
  <si>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</si>
  <si>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</si>
  <si>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</si>
  <si>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</si>
  <si>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</si>
  <si>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</si>
  <si>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</si>
  <si>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</si>
  <si>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</si>
  <si>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</si>
  <si>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</si>
  <si>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</si>
  <si>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</si>
  <si>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</si>
  <si>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 xml:space="preserve">V0488 Lac  </t>
  </si>
  <si>
    <t>2017K</t>
  </si>
  <si>
    <t>G3619-0047</t>
  </si>
  <si>
    <t xml:space="preserve">EW        </t>
  </si>
  <si>
    <t>pr_6</t>
  </si>
  <si>
    <t xml:space="preserve">     </t>
  </si>
  <si>
    <t>GCVS</t>
  </si>
  <si>
    <t>IBVS 6196</t>
  </si>
  <si>
    <t>I</t>
  </si>
  <si>
    <t>RHN 2018</t>
  </si>
  <si>
    <t>IBVS 5959</t>
  </si>
  <si>
    <t>II</t>
  </si>
  <si>
    <t>IBVS 5984</t>
  </si>
  <si>
    <t>IBVS 6070</t>
  </si>
  <si>
    <t>IBVS 6118</t>
  </si>
  <si>
    <t>IBVS 6149</t>
  </si>
  <si>
    <t>IBVS 6152</t>
  </si>
  <si>
    <t>Linear Ephemeris =</t>
  </si>
  <si>
    <t>Quad. Ephemeris =</t>
  </si>
  <si>
    <r>
      <t>diff</t>
    </r>
    <r>
      <rPr>
        <b/>
        <vertAlign val="superscript"/>
        <sz val="10"/>
        <rFont val="Arial"/>
        <family val="2"/>
      </rPr>
      <t>2</t>
    </r>
  </si>
  <si>
    <t>wt</t>
  </si>
  <si>
    <r>
      <t>wt.diff</t>
    </r>
    <r>
      <rPr>
        <b/>
        <vertAlign val="superscript"/>
        <sz val="10"/>
        <rFont val="Arial"/>
        <family val="2"/>
      </rPr>
      <t>2</t>
    </r>
  </si>
  <si>
    <t>JBAV, 79</t>
  </si>
  <si>
    <t>V0488 Lac   / GSC 3619-0047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</si>
</sst>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#,##0_);\(&quot;$&quot;#,##0\)"/>
    <numFmt numFmtId="165" formatCode="0.00000"/>
  </numFmts>
  <fonts count="39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vertAlign val="superscript"/>
      <sz val="10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>
      <alignment vertical="top"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36" fillId="0" borderId="0" applyFont="0" applyFill="0" applyBorder="0" applyAlignment="0" applyProtection="0"/>
    <xf numFmtId="0" fontId="2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4" applyNumberFormat="0" applyFill="0" applyAlignment="0" applyProtection="0"/>
    <xf numFmtId="0" fontId="26" fillId="22" borderId="0" applyNumberFormat="0" applyBorder="0" applyAlignment="0" applyProtection="0"/>
    <xf numFmtId="0" fontId="16" fillId="0" borderId="0"/>
    <xf numFmtId="0" fontId="15" fillId="0" borderId="0"/>
    <xf numFmtId="0" fontId="16" fillId="23" borderId="5" applyNumberFormat="0" applyFont="0" applyAlignment="0" applyProtection="0"/>
    <xf numFmtId="0" fontId="27" fillId="20" borderId="6" applyNumberFormat="0" applyAlignment="0" applyProtection="0"/>
    <xf numFmtId="0" fontId="28" fillId="0" borderId="0" applyNumberFormat="0" applyFill="0" applyBorder="0" applyAlignment="0" applyProtection="0"/>
    <xf numFmtId="0" fontId="36" fillId="0" borderId="7" applyNumberFormat="0" applyFont="0" applyFill="0" applyAlignment="0" applyProtection="0"/>
    <xf numFmtId="0" fontId="29" fillId="0" borderId="0" applyNumberFormat="0" applyFill="0" applyBorder="0" applyAlignment="0" applyProtection="0"/>
    <xf numFmtId="43" fontId="38" fillId="0" borderId="0" applyFont="0" applyFill="0" applyBorder="0" applyAlignment="0" applyProtection="0"/>
  </cellStyleXfs>
  <cellXfs count="77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/>
    <xf numFmtId="0" fontId="6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>
      <alignment vertical="top"/>
    </xf>
    <xf numFmtId="0" fontId="0" fillId="0" borderId="0" xfId="0">
      <alignment vertical="top"/>
    </xf>
    <xf numFmtId="0" fontId="12" fillId="0" borderId="0" xfId="0" applyFont="1">
      <alignment vertical="top"/>
    </xf>
    <xf numFmtId="0" fontId="4" fillId="0" borderId="0" xfId="0" applyFont="1">
      <alignment vertical="top"/>
    </xf>
    <xf numFmtId="0" fontId="8" fillId="0" borderId="0" xfId="0" applyFont="1" applyAlignment="1">
      <alignment horizontal="center"/>
    </xf>
    <xf numFmtId="0" fontId="10" fillId="0" borderId="0" xfId="0" applyFont="1">
      <alignment vertical="top"/>
    </xf>
    <xf numFmtId="0" fontId="9" fillId="0" borderId="0" xfId="0" applyFont="1">
      <alignment vertical="top"/>
    </xf>
    <xf numFmtId="0" fontId="6" fillId="0" borderId="0" xfId="0" applyFont="1">
      <alignment vertical="top"/>
    </xf>
    <xf numFmtId="0" fontId="9" fillId="0" borderId="0" xfId="0" applyFont="1" applyAlignment="1">
      <alignment horizontal="center"/>
    </xf>
    <xf numFmtId="22" fontId="8" fillId="0" borderId="0" xfId="0" applyNumberFormat="1" applyFont="1">
      <alignment vertical="top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13" fillId="0" borderId="0" xfId="0" applyFont="1">
      <alignment vertical="top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5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center"/>
    </xf>
    <xf numFmtId="0" fontId="5" fillId="24" borderId="11" xfId="0" applyFont="1" applyFill="1" applyBorder="1" applyAlignment="1">
      <alignment horizontal="left" vertical="center"/>
    </xf>
    <xf numFmtId="0" fontId="14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4" fillId="24" borderId="11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25" borderId="5" xfId="0" applyFont="1" applyFill="1" applyBorder="1" applyAlignment="1">
      <alignment horizontal="left" vertical="center"/>
    </xf>
    <xf numFmtId="0" fontId="15" fillId="25" borderId="5" xfId="0" applyFont="1" applyFill="1" applyBorder="1" applyAlignment="1">
      <alignment vertical="center"/>
    </xf>
    <xf numFmtId="0" fontId="0" fillId="0" borderId="5" xfId="0" applyBorder="1">
      <alignment vertical="top"/>
    </xf>
    <xf numFmtId="0" fontId="31" fillId="0" borderId="0" xfId="0" applyFont="1" applyAlignment="1"/>
    <xf numFmtId="0" fontId="31" fillId="0" borderId="0" xfId="0" applyFont="1" applyAlignment="1">
      <alignment horizontal="left"/>
    </xf>
    <xf numFmtId="0" fontId="31" fillId="0" borderId="0" xfId="41" applyFont="1" applyAlignment="1">
      <alignment wrapText="1"/>
    </xf>
    <xf numFmtId="0" fontId="31" fillId="0" borderId="0" xfId="41" applyFont="1" applyAlignment="1">
      <alignment horizontal="center" wrapText="1"/>
    </xf>
    <xf numFmtId="0" fontId="31" fillId="0" borderId="0" xfId="41" applyFont="1" applyAlignment="1">
      <alignment horizontal="left" wrapText="1"/>
    </xf>
    <xf numFmtId="0" fontId="30" fillId="0" borderId="0" xfId="42" applyFont="1" applyAlignment="1">
      <alignment horizontal="left"/>
    </xf>
    <xf numFmtId="0" fontId="30" fillId="0" borderId="0" xfId="42" applyFont="1" applyAlignment="1">
      <alignment horizontal="center" wrapText="1"/>
    </xf>
    <xf numFmtId="0" fontId="30" fillId="0" borderId="0" xfId="42" applyFont="1" applyAlignment="1">
      <alignment horizontal="left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2" fillId="0" borderId="0" xfId="0" applyFont="1">
      <alignment vertical="top"/>
    </xf>
    <xf numFmtId="0" fontId="32" fillId="0" borderId="0" xfId="0" applyFont="1" applyAlignment="1">
      <alignment horizontal="left"/>
    </xf>
    <xf numFmtId="0" fontId="5" fillId="0" borderId="0" xfId="0" applyFo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horizontal="center"/>
    </xf>
    <xf numFmtId="0" fontId="32" fillId="0" borderId="12" xfId="0" applyFont="1" applyBorder="1" applyAlignment="1"/>
    <xf numFmtId="0" fontId="32" fillId="0" borderId="13" xfId="0" applyFont="1" applyBorder="1" applyAlignment="1"/>
    <xf numFmtId="11" fontId="0" fillId="0" borderId="0" xfId="0" applyNumberFormat="1" applyAlignment="1"/>
    <xf numFmtId="0" fontId="32" fillId="0" borderId="14" xfId="0" applyFont="1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15" fillId="0" borderId="0" xfId="0" applyFont="1" applyAlignment="1"/>
    <xf numFmtId="0" fontId="11" fillId="0" borderId="8" xfId="0" applyFont="1" applyBorder="1" applyAlignment="1">
      <alignment horizontal="center"/>
    </xf>
    <xf numFmtId="0" fontId="34" fillId="0" borderId="8" xfId="0" applyFont="1" applyBorder="1" applyAlignment="1">
      <alignment horizontal="center"/>
    </xf>
    <xf numFmtId="0" fontId="13" fillId="0" borderId="0" xfId="0" applyFont="1" applyAlignment="1"/>
    <xf numFmtId="14" fontId="15" fillId="0" borderId="0" xfId="0" applyNumberFormat="1" applyFont="1" applyAlignment="1"/>
    <xf numFmtId="0" fontId="35" fillId="0" borderId="0" xfId="0" applyFont="1" applyAlignment="1"/>
    <xf numFmtId="0" fontId="37" fillId="0" borderId="0" xfId="0" applyFont="1" applyAlignment="1">
      <alignment vertical="center" wrapText="1"/>
    </xf>
    <xf numFmtId="43" fontId="37" fillId="0" borderId="0" xfId="48" applyFont="1" applyBorder="1"/>
    <xf numFmtId="165" fontId="37" fillId="0" borderId="0" xfId="0" applyNumberFormat="1" applyFont="1" applyAlignment="1" applyProtection="1">
      <alignment vertical="center" wrapText="1"/>
      <protection locked="0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8" builtinId="3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 xr:uid="{00000000-0005-0000-0000-000029000000}"/>
    <cellStyle name="Normal_A_A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V0488 Lac - O-C Diagr.</a:t>
            </a:r>
          </a:p>
        </c:rich>
      </c:tx>
      <c:layout>
        <c:manualLayout>
          <c:xMode val="edge"/>
          <c:yMode val="edge"/>
          <c:x val="0.36842105263157893"/>
          <c:y val="3.4883720930232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3458646616542"/>
          <c:y val="0.13953488372093023"/>
          <c:w val="0.81954887218045114"/>
          <c:h val="0.6482558139534884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Active!$D$21:$D$238</c:f>
                <c:numCache>
                  <c:formatCode>General</c:formatCode>
                  <c:ptCount val="218"/>
                  <c:pt idx="0">
                    <c:v>0</c:v>
                  </c:pt>
                  <c:pt idx="1">
                    <c:v>2.0999999999999999E-3</c:v>
                  </c:pt>
                  <c:pt idx="2">
                    <c:v>6.1000000000000004E-3</c:v>
                  </c:pt>
                  <c:pt idx="3">
                    <c:v>6.4999999999999997E-3</c:v>
                  </c:pt>
                  <c:pt idx="4">
                    <c:v>7.0000000000000001E-3</c:v>
                  </c:pt>
                  <c:pt idx="5">
                    <c:v>7.7000000000000002E-3</c:v>
                  </c:pt>
                  <c:pt idx="6">
                    <c:v>2.5000000000000001E-3</c:v>
                  </c:pt>
                  <c:pt idx="7">
                    <c:v>6.1000000000000004E-3</c:v>
                  </c:pt>
                  <c:pt idx="8">
                    <c:v>2.2000000000000001E-3</c:v>
                  </c:pt>
                  <c:pt idx="9">
                    <c:v>3.3E-3</c:v>
                  </c:pt>
                  <c:pt idx="10">
                    <c:v>5.0000000000000001E-3</c:v>
                  </c:pt>
                  <c:pt idx="11">
                    <c:v>7.1000000000000004E-3</c:v>
                  </c:pt>
                  <c:pt idx="12">
                    <c:v>1.2999999999999999E-3</c:v>
                  </c:pt>
                  <c:pt idx="13">
                    <c:v>6.9999999999999999E-4</c:v>
                  </c:pt>
                  <c:pt idx="14">
                    <c:v>3.5999999999999999E-3</c:v>
                  </c:pt>
                  <c:pt idx="15">
                    <c:v>4.0000000000000002E-4</c:v>
                  </c:pt>
                  <c:pt idx="16">
                    <c:v>2E-3</c:v>
                  </c:pt>
                </c:numCache>
              </c:numRef>
            </c:plus>
            <c:minus>
              <c:numRef>
                <c:f>Active!$D$21:$D$238</c:f>
                <c:numCache>
                  <c:formatCode>General</c:formatCode>
                  <c:ptCount val="218"/>
                  <c:pt idx="0">
                    <c:v>0</c:v>
                  </c:pt>
                  <c:pt idx="1">
                    <c:v>2.0999999999999999E-3</c:v>
                  </c:pt>
                  <c:pt idx="2">
                    <c:v>6.1000000000000004E-3</c:v>
                  </c:pt>
                  <c:pt idx="3">
                    <c:v>6.4999999999999997E-3</c:v>
                  </c:pt>
                  <c:pt idx="4">
                    <c:v>7.0000000000000001E-3</c:v>
                  </c:pt>
                  <c:pt idx="5">
                    <c:v>7.7000000000000002E-3</c:v>
                  </c:pt>
                  <c:pt idx="6">
                    <c:v>2.5000000000000001E-3</c:v>
                  </c:pt>
                  <c:pt idx="7">
                    <c:v>6.1000000000000004E-3</c:v>
                  </c:pt>
                  <c:pt idx="8">
                    <c:v>2.2000000000000001E-3</c:v>
                  </c:pt>
                  <c:pt idx="9">
                    <c:v>3.3E-3</c:v>
                  </c:pt>
                  <c:pt idx="10">
                    <c:v>5.0000000000000001E-3</c:v>
                  </c:pt>
                  <c:pt idx="11">
                    <c:v>7.1000000000000004E-3</c:v>
                  </c:pt>
                  <c:pt idx="12">
                    <c:v>1.2999999999999999E-3</c:v>
                  </c:pt>
                  <c:pt idx="13">
                    <c:v>6.9999999999999999E-4</c:v>
                  </c:pt>
                  <c:pt idx="14">
                    <c:v>3.5999999999999999E-3</c:v>
                  </c:pt>
                  <c:pt idx="15">
                    <c:v>4.0000000000000002E-4</c:v>
                  </c:pt>
                  <c:pt idx="16">
                    <c:v>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3002.5</c:v>
                </c:pt>
                <c:pt idx="2">
                  <c:v>3056</c:v>
                </c:pt>
                <c:pt idx="3">
                  <c:v>4483</c:v>
                </c:pt>
                <c:pt idx="4">
                  <c:v>4526.5</c:v>
                </c:pt>
                <c:pt idx="5">
                  <c:v>4551</c:v>
                </c:pt>
                <c:pt idx="6">
                  <c:v>5931</c:v>
                </c:pt>
                <c:pt idx="7">
                  <c:v>6003</c:v>
                </c:pt>
                <c:pt idx="8">
                  <c:v>6733</c:v>
                </c:pt>
                <c:pt idx="9">
                  <c:v>6774.5</c:v>
                </c:pt>
                <c:pt idx="10">
                  <c:v>6896</c:v>
                </c:pt>
                <c:pt idx="11">
                  <c:v>7496</c:v>
                </c:pt>
                <c:pt idx="12">
                  <c:v>7564.5</c:v>
                </c:pt>
                <c:pt idx="13">
                  <c:v>8457</c:v>
                </c:pt>
                <c:pt idx="14">
                  <c:v>9820</c:v>
                </c:pt>
                <c:pt idx="15">
                  <c:v>10505.5</c:v>
                </c:pt>
                <c:pt idx="16">
                  <c:v>13213</c:v>
                </c:pt>
              </c:numCache>
            </c:numRef>
          </c:xVal>
          <c:yVal>
            <c:numRef>
              <c:f>Active!$H$21:$H$998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E6C-4386-8D11-7B88486D1654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2.0999999999999999E-3</c:v>
                  </c:pt>
                  <c:pt idx="2">
                    <c:v>6.1000000000000004E-3</c:v>
                  </c:pt>
                  <c:pt idx="3">
                    <c:v>6.4999999999999997E-3</c:v>
                  </c:pt>
                  <c:pt idx="4">
                    <c:v>7.0000000000000001E-3</c:v>
                  </c:pt>
                  <c:pt idx="5">
                    <c:v>7.7000000000000002E-3</c:v>
                  </c:pt>
                  <c:pt idx="6">
                    <c:v>2.5000000000000001E-3</c:v>
                  </c:pt>
                  <c:pt idx="7">
                    <c:v>6.1000000000000004E-3</c:v>
                  </c:pt>
                  <c:pt idx="8">
                    <c:v>2.2000000000000001E-3</c:v>
                  </c:pt>
                  <c:pt idx="9">
                    <c:v>3.3E-3</c:v>
                  </c:pt>
                  <c:pt idx="10">
                    <c:v>5.0000000000000001E-3</c:v>
                  </c:pt>
                  <c:pt idx="11">
                    <c:v>7.1000000000000004E-3</c:v>
                  </c:pt>
                  <c:pt idx="12">
                    <c:v>1.2999999999999999E-3</c:v>
                  </c:pt>
                  <c:pt idx="13">
                    <c:v>6.9999999999999999E-4</c:v>
                  </c:pt>
                  <c:pt idx="14">
                    <c:v>3.5999999999999999E-3</c:v>
                  </c:pt>
                  <c:pt idx="15">
                    <c:v>4.0000000000000002E-4</c:v>
                  </c:pt>
                  <c:pt idx="16">
                    <c:v>2E-3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2.0999999999999999E-3</c:v>
                  </c:pt>
                  <c:pt idx="2">
                    <c:v>6.1000000000000004E-3</c:v>
                  </c:pt>
                  <c:pt idx="3">
                    <c:v>6.4999999999999997E-3</c:v>
                  </c:pt>
                  <c:pt idx="4">
                    <c:v>7.0000000000000001E-3</c:v>
                  </c:pt>
                  <c:pt idx="5">
                    <c:v>7.7000000000000002E-3</c:v>
                  </c:pt>
                  <c:pt idx="6">
                    <c:v>2.5000000000000001E-3</c:v>
                  </c:pt>
                  <c:pt idx="7">
                    <c:v>6.1000000000000004E-3</c:v>
                  </c:pt>
                  <c:pt idx="8">
                    <c:v>2.2000000000000001E-3</c:v>
                  </c:pt>
                  <c:pt idx="9">
                    <c:v>3.3E-3</c:v>
                  </c:pt>
                  <c:pt idx="10">
                    <c:v>5.0000000000000001E-3</c:v>
                  </c:pt>
                  <c:pt idx="11">
                    <c:v>7.1000000000000004E-3</c:v>
                  </c:pt>
                  <c:pt idx="12">
                    <c:v>1.2999999999999999E-3</c:v>
                  </c:pt>
                  <c:pt idx="13">
                    <c:v>6.9999999999999999E-4</c:v>
                  </c:pt>
                  <c:pt idx="14">
                    <c:v>3.5999999999999999E-3</c:v>
                  </c:pt>
                  <c:pt idx="15">
                    <c:v>4.0000000000000002E-4</c:v>
                  </c:pt>
                  <c:pt idx="16">
                    <c:v>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3002.5</c:v>
                </c:pt>
                <c:pt idx="2">
                  <c:v>3056</c:v>
                </c:pt>
                <c:pt idx="3">
                  <c:v>4483</c:v>
                </c:pt>
                <c:pt idx="4">
                  <c:v>4526.5</c:v>
                </c:pt>
                <c:pt idx="5">
                  <c:v>4551</c:v>
                </c:pt>
                <c:pt idx="6">
                  <c:v>5931</c:v>
                </c:pt>
                <c:pt idx="7">
                  <c:v>6003</c:v>
                </c:pt>
                <c:pt idx="8">
                  <c:v>6733</c:v>
                </c:pt>
                <c:pt idx="9">
                  <c:v>6774.5</c:v>
                </c:pt>
                <c:pt idx="10">
                  <c:v>6896</c:v>
                </c:pt>
                <c:pt idx="11">
                  <c:v>7496</c:v>
                </c:pt>
                <c:pt idx="12">
                  <c:v>7564.5</c:v>
                </c:pt>
                <c:pt idx="13">
                  <c:v>8457</c:v>
                </c:pt>
                <c:pt idx="14">
                  <c:v>9820</c:v>
                </c:pt>
                <c:pt idx="15">
                  <c:v>10505.5</c:v>
                </c:pt>
                <c:pt idx="16">
                  <c:v>13213</c:v>
                </c:pt>
              </c:numCache>
            </c:numRef>
          </c:xVal>
          <c:yVal>
            <c:numRef>
              <c:f>Active!$I$21:$I$998</c:f>
              <c:numCache>
                <c:formatCode>General</c:formatCode>
                <c:ptCount val="978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E6C-4386-8D11-7B88486D1654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2.0999999999999999E-3</c:v>
                  </c:pt>
                  <c:pt idx="2">
                    <c:v>6.1000000000000004E-3</c:v>
                  </c:pt>
                  <c:pt idx="3">
                    <c:v>6.4999999999999997E-3</c:v>
                  </c:pt>
                  <c:pt idx="4">
                    <c:v>7.0000000000000001E-3</c:v>
                  </c:pt>
                  <c:pt idx="5">
                    <c:v>7.7000000000000002E-3</c:v>
                  </c:pt>
                  <c:pt idx="6">
                    <c:v>2.5000000000000001E-3</c:v>
                  </c:pt>
                  <c:pt idx="7">
                    <c:v>6.1000000000000004E-3</c:v>
                  </c:pt>
                  <c:pt idx="8">
                    <c:v>2.2000000000000001E-3</c:v>
                  </c:pt>
                  <c:pt idx="9">
                    <c:v>3.3E-3</c:v>
                  </c:pt>
                  <c:pt idx="10">
                    <c:v>5.0000000000000001E-3</c:v>
                  </c:pt>
                  <c:pt idx="11">
                    <c:v>7.1000000000000004E-3</c:v>
                  </c:pt>
                  <c:pt idx="12">
                    <c:v>1.2999999999999999E-3</c:v>
                  </c:pt>
                  <c:pt idx="13">
                    <c:v>6.9999999999999999E-4</c:v>
                  </c:pt>
                  <c:pt idx="14">
                    <c:v>3.5999999999999999E-3</c:v>
                  </c:pt>
                  <c:pt idx="15">
                    <c:v>4.0000000000000002E-4</c:v>
                  </c:pt>
                  <c:pt idx="16">
                    <c:v>2E-3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2.0999999999999999E-3</c:v>
                  </c:pt>
                  <c:pt idx="2">
                    <c:v>6.1000000000000004E-3</c:v>
                  </c:pt>
                  <c:pt idx="3">
                    <c:v>6.4999999999999997E-3</c:v>
                  </c:pt>
                  <c:pt idx="4">
                    <c:v>7.0000000000000001E-3</c:v>
                  </c:pt>
                  <c:pt idx="5">
                    <c:v>7.7000000000000002E-3</c:v>
                  </c:pt>
                  <c:pt idx="6">
                    <c:v>2.5000000000000001E-3</c:v>
                  </c:pt>
                  <c:pt idx="7">
                    <c:v>6.1000000000000004E-3</c:v>
                  </c:pt>
                  <c:pt idx="8">
                    <c:v>2.2000000000000001E-3</c:v>
                  </c:pt>
                  <c:pt idx="9">
                    <c:v>3.3E-3</c:v>
                  </c:pt>
                  <c:pt idx="10">
                    <c:v>5.0000000000000001E-3</c:v>
                  </c:pt>
                  <c:pt idx="11">
                    <c:v>7.1000000000000004E-3</c:v>
                  </c:pt>
                  <c:pt idx="12">
                    <c:v>1.2999999999999999E-3</c:v>
                  </c:pt>
                  <c:pt idx="13">
                    <c:v>6.9999999999999999E-4</c:v>
                  </c:pt>
                  <c:pt idx="14">
                    <c:v>3.5999999999999999E-3</c:v>
                  </c:pt>
                  <c:pt idx="15">
                    <c:v>4.0000000000000002E-4</c:v>
                  </c:pt>
                  <c:pt idx="16">
                    <c:v>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3002.5</c:v>
                </c:pt>
                <c:pt idx="2">
                  <c:v>3056</c:v>
                </c:pt>
                <c:pt idx="3">
                  <c:v>4483</c:v>
                </c:pt>
                <c:pt idx="4">
                  <c:v>4526.5</c:v>
                </c:pt>
                <c:pt idx="5">
                  <c:v>4551</c:v>
                </c:pt>
                <c:pt idx="6">
                  <c:v>5931</c:v>
                </c:pt>
                <c:pt idx="7">
                  <c:v>6003</c:v>
                </c:pt>
                <c:pt idx="8">
                  <c:v>6733</c:v>
                </c:pt>
                <c:pt idx="9">
                  <c:v>6774.5</c:v>
                </c:pt>
                <c:pt idx="10">
                  <c:v>6896</c:v>
                </c:pt>
                <c:pt idx="11">
                  <c:v>7496</c:v>
                </c:pt>
                <c:pt idx="12">
                  <c:v>7564.5</c:v>
                </c:pt>
                <c:pt idx="13">
                  <c:v>8457</c:v>
                </c:pt>
                <c:pt idx="14">
                  <c:v>9820</c:v>
                </c:pt>
                <c:pt idx="15">
                  <c:v>10505.5</c:v>
                </c:pt>
                <c:pt idx="16">
                  <c:v>13213</c:v>
                </c:pt>
              </c:numCache>
            </c:numRef>
          </c:xVal>
          <c:yVal>
            <c:numRef>
              <c:f>Active!$J$21:$J$998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E6C-4386-8D11-7B88486D1654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2.0999999999999999E-3</c:v>
                  </c:pt>
                  <c:pt idx="2">
                    <c:v>6.1000000000000004E-3</c:v>
                  </c:pt>
                  <c:pt idx="3">
                    <c:v>6.4999999999999997E-3</c:v>
                  </c:pt>
                  <c:pt idx="4">
                    <c:v>7.0000000000000001E-3</c:v>
                  </c:pt>
                  <c:pt idx="5">
                    <c:v>7.7000000000000002E-3</c:v>
                  </c:pt>
                  <c:pt idx="6">
                    <c:v>2.5000000000000001E-3</c:v>
                  </c:pt>
                  <c:pt idx="7">
                    <c:v>6.1000000000000004E-3</c:v>
                  </c:pt>
                  <c:pt idx="8">
                    <c:v>2.2000000000000001E-3</c:v>
                  </c:pt>
                  <c:pt idx="9">
                    <c:v>3.3E-3</c:v>
                  </c:pt>
                  <c:pt idx="10">
                    <c:v>5.0000000000000001E-3</c:v>
                  </c:pt>
                  <c:pt idx="11">
                    <c:v>7.1000000000000004E-3</c:v>
                  </c:pt>
                  <c:pt idx="12">
                    <c:v>1.2999999999999999E-3</c:v>
                  </c:pt>
                  <c:pt idx="13">
                    <c:v>6.9999999999999999E-4</c:v>
                  </c:pt>
                  <c:pt idx="14">
                    <c:v>3.5999999999999999E-3</c:v>
                  </c:pt>
                  <c:pt idx="15">
                    <c:v>4.0000000000000002E-4</c:v>
                  </c:pt>
                  <c:pt idx="16">
                    <c:v>2E-3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2.0999999999999999E-3</c:v>
                  </c:pt>
                  <c:pt idx="2">
                    <c:v>6.1000000000000004E-3</c:v>
                  </c:pt>
                  <c:pt idx="3">
                    <c:v>6.4999999999999997E-3</c:v>
                  </c:pt>
                  <c:pt idx="4">
                    <c:v>7.0000000000000001E-3</c:v>
                  </c:pt>
                  <c:pt idx="5">
                    <c:v>7.7000000000000002E-3</c:v>
                  </c:pt>
                  <c:pt idx="6">
                    <c:v>2.5000000000000001E-3</c:v>
                  </c:pt>
                  <c:pt idx="7">
                    <c:v>6.1000000000000004E-3</c:v>
                  </c:pt>
                  <c:pt idx="8">
                    <c:v>2.2000000000000001E-3</c:v>
                  </c:pt>
                  <c:pt idx="9">
                    <c:v>3.3E-3</c:v>
                  </c:pt>
                  <c:pt idx="10">
                    <c:v>5.0000000000000001E-3</c:v>
                  </c:pt>
                  <c:pt idx="11">
                    <c:v>7.1000000000000004E-3</c:v>
                  </c:pt>
                  <c:pt idx="12">
                    <c:v>1.2999999999999999E-3</c:v>
                  </c:pt>
                  <c:pt idx="13">
                    <c:v>6.9999999999999999E-4</c:v>
                  </c:pt>
                  <c:pt idx="14">
                    <c:v>3.5999999999999999E-3</c:v>
                  </c:pt>
                  <c:pt idx="15">
                    <c:v>4.0000000000000002E-4</c:v>
                  </c:pt>
                  <c:pt idx="16">
                    <c:v>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3002.5</c:v>
                </c:pt>
                <c:pt idx="2">
                  <c:v>3056</c:v>
                </c:pt>
                <c:pt idx="3">
                  <c:v>4483</c:v>
                </c:pt>
                <c:pt idx="4">
                  <c:v>4526.5</c:v>
                </c:pt>
                <c:pt idx="5">
                  <c:v>4551</c:v>
                </c:pt>
                <c:pt idx="6">
                  <c:v>5931</c:v>
                </c:pt>
                <c:pt idx="7">
                  <c:v>6003</c:v>
                </c:pt>
                <c:pt idx="8">
                  <c:v>6733</c:v>
                </c:pt>
                <c:pt idx="9">
                  <c:v>6774.5</c:v>
                </c:pt>
                <c:pt idx="10">
                  <c:v>6896</c:v>
                </c:pt>
                <c:pt idx="11">
                  <c:v>7496</c:v>
                </c:pt>
                <c:pt idx="12">
                  <c:v>7564.5</c:v>
                </c:pt>
                <c:pt idx="13">
                  <c:v>8457</c:v>
                </c:pt>
                <c:pt idx="14">
                  <c:v>9820</c:v>
                </c:pt>
                <c:pt idx="15">
                  <c:v>10505.5</c:v>
                </c:pt>
                <c:pt idx="16">
                  <c:v>13213</c:v>
                </c:pt>
              </c:numCache>
            </c:numRef>
          </c:xVal>
          <c:yVal>
            <c:numRef>
              <c:f>Active!$K$21:$K$998</c:f>
              <c:numCache>
                <c:formatCode>General</c:formatCode>
                <c:ptCount val="978"/>
                <c:pt idx="1">
                  <c:v>-1.3452499988488853E-3</c:v>
                </c:pt>
                <c:pt idx="2">
                  <c:v>-5.4936000015004538E-3</c:v>
                </c:pt>
                <c:pt idx="3">
                  <c:v>-3.7823000020580366E-3</c:v>
                </c:pt>
                <c:pt idx="4">
                  <c:v>6.4503500034334138E-3</c:v>
                </c:pt>
                <c:pt idx="5">
                  <c:v>-2.3530999969807453E-3</c:v>
                </c:pt>
                <c:pt idx="6">
                  <c:v>9.4689000034122728E-3</c:v>
                </c:pt>
                <c:pt idx="7">
                  <c:v>9.5056999998632818E-3</c:v>
                </c:pt>
                <c:pt idx="8">
                  <c:v>1.449270000011893E-2</c:v>
                </c:pt>
                <c:pt idx="9">
                  <c:v>2.2221549996174872E-2</c:v>
                </c:pt>
                <c:pt idx="10">
                  <c:v>1.5802399997483008E-2</c:v>
                </c:pt>
                <c:pt idx="11">
                  <c:v>2.1742400000221096E-2</c:v>
                </c:pt>
                <c:pt idx="12">
                  <c:v>3.4622550003405195E-2</c:v>
                </c:pt>
                <c:pt idx="13">
                  <c:v>3.4768299999996088E-2</c:v>
                </c:pt>
                <c:pt idx="14">
                  <c:v>5.0358000000414904E-2</c:v>
                </c:pt>
                <c:pt idx="15">
                  <c:v>6.2710449994483497E-2</c:v>
                </c:pt>
                <c:pt idx="16">
                  <c:v>5.5804699768486898E-2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E6C-4386-8D11-7B88486D1654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2.0999999999999999E-3</c:v>
                  </c:pt>
                  <c:pt idx="2">
                    <c:v>6.1000000000000004E-3</c:v>
                  </c:pt>
                  <c:pt idx="3">
                    <c:v>6.4999999999999997E-3</c:v>
                  </c:pt>
                  <c:pt idx="4">
                    <c:v>7.0000000000000001E-3</c:v>
                  </c:pt>
                  <c:pt idx="5">
                    <c:v>7.7000000000000002E-3</c:v>
                  </c:pt>
                  <c:pt idx="6">
                    <c:v>2.5000000000000001E-3</c:v>
                  </c:pt>
                  <c:pt idx="7">
                    <c:v>6.1000000000000004E-3</c:v>
                  </c:pt>
                  <c:pt idx="8">
                    <c:v>2.2000000000000001E-3</c:v>
                  </c:pt>
                  <c:pt idx="9">
                    <c:v>3.3E-3</c:v>
                  </c:pt>
                  <c:pt idx="10">
                    <c:v>5.0000000000000001E-3</c:v>
                  </c:pt>
                  <c:pt idx="11">
                    <c:v>7.1000000000000004E-3</c:v>
                  </c:pt>
                  <c:pt idx="12">
                    <c:v>1.2999999999999999E-3</c:v>
                  </c:pt>
                  <c:pt idx="13">
                    <c:v>6.9999999999999999E-4</c:v>
                  </c:pt>
                  <c:pt idx="14">
                    <c:v>3.5999999999999999E-3</c:v>
                  </c:pt>
                  <c:pt idx="15">
                    <c:v>4.0000000000000002E-4</c:v>
                  </c:pt>
                  <c:pt idx="16">
                    <c:v>2E-3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2.0999999999999999E-3</c:v>
                  </c:pt>
                  <c:pt idx="2">
                    <c:v>6.1000000000000004E-3</c:v>
                  </c:pt>
                  <c:pt idx="3">
                    <c:v>6.4999999999999997E-3</c:v>
                  </c:pt>
                  <c:pt idx="4">
                    <c:v>7.0000000000000001E-3</c:v>
                  </c:pt>
                  <c:pt idx="5">
                    <c:v>7.7000000000000002E-3</c:v>
                  </c:pt>
                  <c:pt idx="6">
                    <c:v>2.5000000000000001E-3</c:v>
                  </c:pt>
                  <c:pt idx="7">
                    <c:v>6.1000000000000004E-3</c:v>
                  </c:pt>
                  <c:pt idx="8">
                    <c:v>2.2000000000000001E-3</c:v>
                  </c:pt>
                  <c:pt idx="9">
                    <c:v>3.3E-3</c:v>
                  </c:pt>
                  <c:pt idx="10">
                    <c:v>5.0000000000000001E-3</c:v>
                  </c:pt>
                  <c:pt idx="11">
                    <c:v>7.1000000000000004E-3</c:v>
                  </c:pt>
                  <c:pt idx="12">
                    <c:v>1.2999999999999999E-3</c:v>
                  </c:pt>
                  <c:pt idx="13">
                    <c:v>6.9999999999999999E-4</c:v>
                  </c:pt>
                  <c:pt idx="14">
                    <c:v>3.5999999999999999E-3</c:v>
                  </c:pt>
                  <c:pt idx="15">
                    <c:v>4.0000000000000002E-4</c:v>
                  </c:pt>
                  <c:pt idx="16">
                    <c:v>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3002.5</c:v>
                </c:pt>
                <c:pt idx="2">
                  <c:v>3056</c:v>
                </c:pt>
                <c:pt idx="3">
                  <c:v>4483</c:v>
                </c:pt>
                <c:pt idx="4">
                  <c:v>4526.5</c:v>
                </c:pt>
                <c:pt idx="5">
                  <c:v>4551</c:v>
                </c:pt>
                <c:pt idx="6">
                  <c:v>5931</c:v>
                </c:pt>
                <c:pt idx="7">
                  <c:v>6003</c:v>
                </c:pt>
                <c:pt idx="8">
                  <c:v>6733</c:v>
                </c:pt>
                <c:pt idx="9">
                  <c:v>6774.5</c:v>
                </c:pt>
                <c:pt idx="10">
                  <c:v>6896</c:v>
                </c:pt>
                <c:pt idx="11">
                  <c:v>7496</c:v>
                </c:pt>
                <c:pt idx="12">
                  <c:v>7564.5</c:v>
                </c:pt>
                <c:pt idx="13">
                  <c:v>8457</c:v>
                </c:pt>
                <c:pt idx="14">
                  <c:v>9820</c:v>
                </c:pt>
                <c:pt idx="15">
                  <c:v>10505.5</c:v>
                </c:pt>
                <c:pt idx="16">
                  <c:v>13213</c:v>
                </c:pt>
              </c:numCache>
            </c:numRef>
          </c:xVal>
          <c:yVal>
            <c:numRef>
              <c:f>Active!$L$21:$L$998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E6C-4386-8D11-7B88486D1654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2.0999999999999999E-3</c:v>
                  </c:pt>
                  <c:pt idx="2">
                    <c:v>6.1000000000000004E-3</c:v>
                  </c:pt>
                  <c:pt idx="3">
                    <c:v>6.4999999999999997E-3</c:v>
                  </c:pt>
                  <c:pt idx="4">
                    <c:v>7.0000000000000001E-3</c:v>
                  </c:pt>
                  <c:pt idx="5">
                    <c:v>7.7000000000000002E-3</c:v>
                  </c:pt>
                  <c:pt idx="6">
                    <c:v>2.5000000000000001E-3</c:v>
                  </c:pt>
                  <c:pt idx="7">
                    <c:v>6.1000000000000004E-3</c:v>
                  </c:pt>
                  <c:pt idx="8">
                    <c:v>2.2000000000000001E-3</c:v>
                  </c:pt>
                  <c:pt idx="9">
                    <c:v>3.3E-3</c:v>
                  </c:pt>
                  <c:pt idx="10">
                    <c:v>5.0000000000000001E-3</c:v>
                  </c:pt>
                  <c:pt idx="11">
                    <c:v>7.1000000000000004E-3</c:v>
                  </c:pt>
                  <c:pt idx="12">
                    <c:v>1.2999999999999999E-3</c:v>
                  </c:pt>
                  <c:pt idx="13">
                    <c:v>6.9999999999999999E-4</c:v>
                  </c:pt>
                  <c:pt idx="14">
                    <c:v>3.5999999999999999E-3</c:v>
                  </c:pt>
                  <c:pt idx="15">
                    <c:v>4.0000000000000002E-4</c:v>
                  </c:pt>
                  <c:pt idx="16">
                    <c:v>2E-3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2.0999999999999999E-3</c:v>
                  </c:pt>
                  <c:pt idx="2">
                    <c:v>6.1000000000000004E-3</c:v>
                  </c:pt>
                  <c:pt idx="3">
                    <c:v>6.4999999999999997E-3</c:v>
                  </c:pt>
                  <c:pt idx="4">
                    <c:v>7.0000000000000001E-3</c:v>
                  </c:pt>
                  <c:pt idx="5">
                    <c:v>7.7000000000000002E-3</c:v>
                  </c:pt>
                  <c:pt idx="6">
                    <c:v>2.5000000000000001E-3</c:v>
                  </c:pt>
                  <c:pt idx="7">
                    <c:v>6.1000000000000004E-3</c:v>
                  </c:pt>
                  <c:pt idx="8">
                    <c:v>2.2000000000000001E-3</c:v>
                  </c:pt>
                  <c:pt idx="9">
                    <c:v>3.3E-3</c:v>
                  </c:pt>
                  <c:pt idx="10">
                    <c:v>5.0000000000000001E-3</c:v>
                  </c:pt>
                  <c:pt idx="11">
                    <c:v>7.1000000000000004E-3</c:v>
                  </c:pt>
                  <c:pt idx="12">
                    <c:v>1.2999999999999999E-3</c:v>
                  </c:pt>
                  <c:pt idx="13">
                    <c:v>6.9999999999999999E-4</c:v>
                  </c:pt>
                  <c:pt idx="14">
                    <c:v>3.5999999999999999E-3</c:v>
                  </c:pt>
                  <c:pt idx="15">
                    <c:v>4.0000000000000002E-4</c:v>
                  </c:pt>
                  <c:pt idx="16">
                    <c:v>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3002.5</c:v>
                </c:pt>
                <c:pt idx="2">
                  <c:v>3056</c:v>
                </c:pt>
                <c:pt idx="3">
                  <c:v>4483</c:v>
                </c:pt>
                <c:pt idx="4">
                  <c:v>4526.5</c:v>
                </c:pt>
                <c:pt idx="5">
                  <c:v>4551</c:v>
                </c:pt>
                <c:pt idx="6">
                  <c:v>5931</c:v>
                </c:pt>
                <c:pt idx="7">
                  <c:v>6003</c:v>
                </c:pt>
                <c:pt idx="8">
                  <c:v>6733</c:v>
                </c:pt>
                <c:pt idx="9">
                  <c:v>6774.5</c:v>
                </c:pt>
                <c:pt idx="10">
                  <c:v>6896</c:v>
                </c:pt>
                <c:pt idx="11">
                  <c:v>7496</c:v>
                </c:pt>
                <c:pt idx="12">
                  <c:v>7564.5</c:v>
                </c:pt>
                <c:pt idx="13">
                  <c:v>8457</c:v>
                </c:pt>
                <c:pt idx="14">
                  <c:v>9820</c:v>
                </c:pt>
                <c:pt idx="15">
                  <c:v>10505.5</c:v>
                </c:pt>
                <c:pt idx="16">
                  <c:v>13213</c:v>
                </c:pt>
              </c:numCache>
            </c:numRef>
          </c:xVal>
          <c:yVal>
            <c:numRef>
              <c:f>Active!$M$21:$M$998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E6C-4386-8D11-7B88486D1654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2.0999999999999999E-3</c:v>
                  </c:pt>
                  <c:pt idx="2">
                    <c:v>6.1000000000000004E-3</c:v>
                  </c:pt>
                  <c:pt idx="3">
                    <c:v>6.4999999999999997E-3</c:v>
                  </c:pt>
                  <c:pt idx="4">
                    <c:v>7.0000000000000001E-3</c:v>
                  </c:pt>
                  <c:pt idx="5">
                    <c:v>7.7000000000000002E-3</c:v>
                  </c:pt>
                  <c:pt idx="6">
                    <c:v>2.5000000000000001E-3</c:v>
                  </c:pt>
                  <c:pt idx="7">
                    <c:v>6.1000000000000004E-3</c:v>
                  </c:pt>
                  <c:pt idx="8">
                    <c:v>2.2000000000000001E-3</c:v>
                  </c:pt>
                  <c:pt idx="9">
                    <c:v>3.3E-3</c:v>
                  </c:pt>
                  <c:pt idx="10">
                    <c:v>5.0000000000000001E-3</c:v>
                  </c:pt>
                  <c:pt idx="11">
                    <c:v>7.1000000000000004E-3</c:v>
                  </c:pt>
                  <c:pt idx="12">
                    <c:v>1.2999999999999999E-3</c:v>
                  </c:pt>
                  <c:pt idx="13">
                    <c:v>6.9999999999999999E-4</c:v>
                  </c:pt>
                  <c:pt idx="14">
                    <c:v>3.5999999999999999E-3</c:v>
                  </c:pt>
                  <c:pt idx="15">
                    <c:v>4.0000000000000002E-4</c:v>
                  </c:pt>
                  <c:pt idx="16">
                    <c:v>2E-3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2.0999999999999999E-3</c:v>
                  </c:pt>
                  <c:pt idx="2">
                    <c:v>6.1000000000000004E-3</c:v>
                  </c:pt>
                  <c:pt idx="3">
                    <c:v>6.4999999999999997E-3</c:v>
                  </c:pt>
                  <c:pt idx="4">
                    <c:v>7.0000000000000001E-3</c:v>
                  </c:pt>
                  <c:pt idx="5">
                    <c:v>7.7000000000000002E-3</c:v>
                  </c:pt>
                  <c:pt idx="6">
                    <c:v>2.5000000000000001E-3</c:v>
                  </c:pt>
                  <c:pt idx="7">
                    <c:v>6.1000000000000004E-3</c:v>
                  </c:pt>
                  <c:pt idx="8">
                    <c:v>2.2000000000000001E-3</c:v>
                  </c:pt>
                  <c:pt idx="9">
                    <c:v>3.3E-3</c:v>
                  </c:pt>
                  <c:pt idx="10">
                    <c:v>5.0000000000000001E-3</c:v>
                  </c:pt>
                  <c:pt idx="11">
                    <c:v>7.1000000000000004E-3</c:v>
                  </c:pt>
                  <c:pt idx="12">
                    <c:v>1.2999999999999999E-3</c:v>
                  </c:pt>
                  <c:pt idx="13">
                    <c:v>6.9999999999999999E-4</c:v>
                  </c:pt>
                  <c:pt idx="14">
                    <c:v>3.5999999999999999E-3</c:v>
                  </c:pt>
                  <c:pt idx="15">
                    <c:v>4.0000000000000002E-4</c:v>
                  </c:pt>
                  <c:pt idx="16">
                    <c:v>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3002.5</c:v>
                </c:pt>
                <c:pt idx="2">
                  <c:v>3056</c:v>
                </c:pt>
                <c:pt idx="3">
                  <c:v>4483</c:v>
                </c:pt>
                <c:pt idx="4">
                  <c:v>4526.5</c:v>
                </c:pt>
                <c:pt idx="5">
                  <c:v>4551</c:v>
                </c:pt>
                <c:pt idx="6">
                  <c:v>5931</c:v>
                </c:pt>
                <c:pt idx="7">
                  <c:v>6003</c:v>
                </c:pt>
                <c:pt idx="8">
                  <c:v>6733</c:v>
                </c:pt>
                <c:pt idx="9">
                  <c:v>6774.5</c:v>
                </c:pt>
                <c:pt idx="10">
                  <c:v>6896</c:v>
                </c:pt>
                <c:pt idx="11">
                  <c:v>7496</c:v>
                </c:pt>
                <c:pt idx="12">
                  <c:v>7564.5</c:v>
                </c:pt>
                <c:pt idx="13">
                  <c:v>8457</c:v>
                </c:pt>
                <c:pt idx="14">
                  <c:v>9820</c:v>
                </c:pt>
                <c:pt idx="15">
                  <c:v>10505.5</c:v>
                </c:pt>
                <c:pt idx="16">
                  <c:v>13213</c:v>
                </c:pt>
              </c:numCache>
            </c:numRef>
          </c:xVal>
          <c:yVal>
            <c:numRef>
              <c:f>Active!$N$21:$N$998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E6C-4386-8D11-7B88486D1654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3002.5</c:v>
                </c:pt>
                <c:pt idx="2">
                  <c:v>3056</c:v>
                </c:pt>
                <c:pt idx="3">
                  <c:v>4483</c:v>
                </c:pt>
                <c:pt idx="4">
                  <c:v>4526.5</c:v>
                </c:pt>
                <c:pt idx="5">
                  <c:v>4551</c:v>
                </c:pt>
                <c:pt idx="6">
                  <c:v>5931</c:v>
                </c:pt>
                <c:pt idx="7">
                  <c:v>6003</c:v>
                </c:pt>
                <c:pt idx="8">
                  <c:v>6733</c:v>
                </c:pt>
                <c:pt idx="9">
                  <c:v>6774.5</c:v>
                </c:pt>
                <c:pt idx="10">
                  <c:v>6896</c:v>
                </c:pt>
                <c:pt idx="11">
                  <c:v>7496</c:v>
                </c:pt>
                <c:pt idx="12">
                  <c:v>7564.5</c:v>
                </c:pt>
                <c:pt idx="13">
                  <c:v>8457</c:v>
                </c:pt>
                <c:pt idx="14">
                  <c:v>9820</c:v>
                </c:pt>
                <c:pt idx="15">
                  <c:v>10505.5</c:v>
                </c:pt>
                <c:pt idx="16">
                  <c:v>13213</c:v>
                </c:pt>
              </c:numCache>
            </c:numRef>
          </c:xVal>
          <c:yVal>
            <c:numRef>
              <c:f>Active!$O$21:$O$998</c:f>
              <c:numCache>
                <c:formatCode>General</c:formatCode>
                <c:ptCount val="978"/>
                <c:pt idx="3">
                  <c:v>7.6476491547439115E-3</c:v>
                </c:pt>
                <c:pt idx="4">
                  <c:v>7.9431798340910062E-3</c:v>
                </c:pt>
                <c:pt idx="5">
                  <c:v>8.1096281477462673E-3</c:v>
                </c:pt>
                <c:pt idx="6">
                  <c:v>1.7485084182205804E-2</c:v>
                </c:pt>
                <c:pt idx="7">
                  <c:v>1.7974238410090652E-2</c:v>
                </c:pt>
                <c:pt idx="8">
                  <c:v>2.2933718776145334E-2</c:v>
                </c:pt>
                <c:pt idx="9">
                  <c:v>2.3215661838051183E-2</c:v>
                </c:pt>
                <c:pt idx="10">
                  <c:v>2.4041109597606865E-2</c:v>
                </c:pt>
                <c:pt idx="11">
                  <c:v>2.8117394829980574E-2</c:v>
                </c:pt>
                <c:pt idx="12">
                  <c:v>2.8582770727343242E-2</c:v>
                </c:pt>
                <c:pt idx="13">
                  <c:v>3.4646245010499135E-2</c:v>
                </c:pt>
                <c:pt idx="14">
                  <c:v>4.3906206296708092E-2</c:v>
                </c:pt>
                <c:pt idx="15">
                  <c:v>4.8563362174695063E-2</c:v>
                </c:pt>
                <c:pt idx="16">
                  <c:v>6.6957599285781433E-2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E6C-4386-8D11-7B88486D1654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3002.5</c:v>
                </c:pt>
                <c:pt idx="2">
                  <c:v>3056</c:v>
                </c:pt>
                <c:pt idx="3">
                  <c:v>4483</c:v>
                </c:pt>
                <c:pt idx="4">
                  <c:v>4526.5</c:v>
                </c:pt>
                <c:pt idx="5">
                  <c:v>4551</c:v>
                </c:pt>
                <c:pt idx="6">
                  <c:v>5931</c:v>
                </c:pt>
                <c:pt idx="7">
                  <c:v>6003</c:v>
                </c:pt>
                <c:pt idx="8">
                  <c:v>6733</c:v>
                </c:pt>
                <c:pt idx="9">
                  <c:v>6774.5</c:v>
                </c:pt>
                <c:pt idx="10">
                  <c:v>6896</c:v>
                </c:pt>
                <c:pt idx="11">
                  <c:v>7496</c:v>
                </c:pt>
                <c:pt idx="12">
                  <c:v>7564.5</c:v>
                </c:pt>
                <c:pt idx="13">
                  <c:v>8457</c:v>
                </c:pt>
                <c:pt idx="14">
                  <c:v>9820</c:v>
                </c:pt>
                <c:pt idx="15">
                  <c:v>10505.5</c:v>
                </c:pt>
                <c:pt idx="16">
                  <c:v>13213</c:v>
                </c:pt>
              </c:numCache>
            </c:numRef>
          </c:xVal>
          <c:yVal>
            <c:numRef>
              <c:f>Active!$U$21:$U$998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E6C-4386-8D11-7B88486D1654}"/>
            </c:ext>
          </c:extLst>
        </c:ser>
        <c:ser>
          <c:idx val="9"/>
          <c:order val="9"/>
          <c:tx>
            <c:strRef>
              <c:f>Active!$W$1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Active!$V$2:$V$14</c:f>
              <c:numCache>
                <c:formatCode>General</c:formatCode>
                <c:ptCount val="13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</c:numCache>
            </c:numRef>
          </c:xVal>
          <c:yVal>
            <c:numRef>
              <c:f>Active!$W$2:$W$14</c:f>
              <c:numCache>
                <c:formatCode>General</c:formatCode>
                <c:ptCount val="13"/>
                <c:pt idx="0">
                  <c:v>-1.0689403176350528E-3</c:v>
                </c:pt>
                <c:pt idx="1">
                  <c:v>-3.7400728242623208E-3</c:v>
                </c:pt>
                <c:pt idx="2">
                  <c:v>-4.5594784329734701E-3</c:v>
                </c:pt>
                <c:pt idx="3">
                  <c:v>-3.5271571437685053E-3</c:v>
                </c:pt>
                <c:pt idx="4">
                  <c:v>-6.4310895664742088E-4</c:v>
                </c:pt>
                <c:pt idx="5">
                  <c:v>4.0926661283897763E-3</c:v>
                </c:pt>
                <c:pt idx="6">
                  <c:v>1.0680168111343098E-2</c:v>
                </c:pt>
                <c:pt idx="7">
                  <c:v>1.9119396992212531E-2</c:v>
                </c:pt>
                <c:pt idx="8">
                  <c:v>2.9410352770998086E-2</c:v>
                </c:pt>
                <c:pt idx="9">
                  <c:v>4.1553035447699747E-2</c:v>
                </c:pt>
                <c:pt idx="10">
                  <c:v>5.5547445022317531E-2</c:v>
                </c:pt>
                <c:pt idx="11">
                  <c:v>7.1393581494851449E-2</c:v>
                </c:pt>
                <c:pt idx="12">
                  <c:v>8.9091444865301461E-2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E6C-4386-8D11-7B88486D1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4772968"/>
        <c:axId val="1"/>
      </c:scatterChart>
      <c:valAx>
        <c:axId val="6647729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30827067669172"/>
              <c:y val="0.843023255813953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77296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691729323308271"/>
          <c:y val="0.92441860465116277"/>
          <c:w val="0.80451127819548873"/>
          <c:h val="5.813953488372092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EA06FE2E-E31F-0A2B-99C2-3614747E75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s://www.aavso.org/ejaavso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939"/>
  <sheetViews>
    <sheetView tabSelected="1" workbookViewId="0">
      <selection activeCell="F10" sqref="F9:F10"/>
    </sheetView>
  </sheetViews>
  <sheetFormatPr defaultColWidth="10.28515625" defaultRowHeight="12.75" x14ac:dyDescent="0.2"/>
  <cols>
    <col min="1" max="1" width="14.42578125" customWidth="1"/>
    <col min="2" max="2" width="4.85546875" customWidth="1"/>
    <col min="3" max="3" width="11.85546875" customWidth="1"/>
    <col min="4" max="4" width="9.42578125" customWidth="1"/>
    <col min="5" max="5" width="10.140625" customWidth="1"/>
    <col min="6" max="6" width="17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23" ht="21" thickBot="1" x14ac:dyDescent="0.35">
      <c r="A1" s="1" t="s">
        <v>64</v>
      </c>
      <c r="F1" s="31" t="s">
        <v>41</v>
      </c>
      <c r="G1" s="27" t="s">
        <v>42</v>
      </c>
      <c r="H1" s="32"/>
      <c r="I1" s="33" t="s">
        <v>43</v>
      </c>
      <c r="J1" s="34" t="s">
        <v>41</v>
      </c>
      <c r="K1" s="35">
        <v>22.1919</v>
      </c>
      <c r="L1" s="35">
        <v>51.393500000000003</v>
      </c>
      <c r="M1" s="36">
        <v>53256.591</v>
      </c>
      <c r="N1" s="36">
        <v>0.4848981</v>
      </c>
      <c r="O1" s="35" t="s">
        <v>44</v>
      </c>
      <c r="P1" s="35">
        <v>11.18</v>
      </c>
      <c r="Q1" s="35">
        <v>11.35</v>
      </c>
      <c r="R1" s="37" t="s">
        <v>45</v>
      </c>
      <c r="S1" s="38" t="s">
        <v>46</v>
      </c>
      <c r="V1" s="4" t="s">
        <v>10</v>
      </c>
      <c r="W1" s="6" t="s">
        <v>21</v>
      </c>
    </row>
    <row r="2" spans="1:23" x14ac:dyDescent="0.2">
      <c r="A2" t="s">
        <v>23</v>
      </c>
      <c r="B2" t="s">
        <v>44</v>
      </c>
      <c r="C2" s="26"/>
      <c r="D2" s="3"/>
      <c r="V2" s="68">
        <v>0</v>
      </c>
      <c r="W2" s="68">
        <f t="shared" ref="W2:W14" si="0">+D$11+D$12*V2+D$13*V2^2</f>
        <v>-1.0689403176350528E-3</v>
      </c>
    </row>
    <row r="3" spans="1:23" ht="13.5" thickBot="1" x14ac:dyDescent="0.25">
      <c r="V3" s="68">
        <v>1000</v>
      </c>
      <c r="W3" s="68">
        <f t="shared" si="0"/>
        <v>-3.7400728242623208E-3</v>
      </c>
    </row>
    <row r="4" spans="1:23" ht="14.25" thickTop="1" thickBot="1" x14ac:dyDescent="0.25">
      <c r="A4" s="5" t="s">
        <v>1</v>
      </c>
      <c r="C4" s="23">
        <v>53256.591</v>
      </c>
      <c r="D4" s="24">
        <v>0.4848981</v>
      </c>
      <c r="V4" s="68">
        <v>2000</v>
      </c>
      <c r="W4" s="68">
        <f t="shared" si="0"/>
        <v>-4.5594784329734701E-3</v>
      </c>
    </row>
    <row r="5" spans="1:23" ht="13.5" thickTop="1" x14ac:dyDescent="0.2">
      <c r="A5" s="9" t="s">
        <v>28</v>
      </c>
      <c r="B5" s="10"/>
      <c r="C5" s="11">
        <v>-9.5</v>
      </c>
      <c r="D5" s="10" t="s">
        <v>29</v>
      </c>
      <c r="E5" s="10"/>
      <c r="V5" s="68">
        <v>3000</v>
      </c>
      <c r="W5" s="68">
        <f t="shared" si="0"/>
        <v>-3.5271571437685053E-3</v>
      </c>
    </row>
    <row r="6" spans="1:23" x14ac:dyDescent="0.2">
      <c r="A6" s="5" t="s">
        <v>2</v>
      </c>
      <c r="V6" s="68">
        <v>4000</v>
      </c>
      <c r="W6" s="68">
        <f t="shared" si="0"/>
        <v>-6.4310895664742088E-4</v>
      </c>
    </row>
    <row r="7" spans="1:23" x14ac:dyDescent="0.2">
      <c r="A7" t="s">
        <v>3</v>
      </c>
      <c r="C7" s="8">
        <v>53256.591</v>
      </c>
      <c r="D7" s="25" t="s">
        <v>47</v>
      </c>
      <c r="V7" s="68">
        <v>5000</v>
      </c>
      <c r="W7" s="68">
        <f t="shared" si="0"/>
        <v>4.0926661283897763E-3</v>
      </c>
    </row>
    <row r="8" spans="1:23" x14ac:dyDescent="0.2">
      <c r="A8" t="s">
        <v>4</v>
      </c>
      <c r="C8" s="8">
        <v>0.4848981</v>
      </c>
      <c r="D8" s="25" t="s">
        <v>47</v>
      </c>
      <c r="V8" s="68">
        <v>6000</v>
      </c>
      <c r="W8" s="68">
        <f t="shared" si="0"/>
        <v>1.0680168111343098E-2</v>
      </c>
    </row>
    <row r="9" spans="1:23" x14ac:dyDescent="0.2">
      <c r="A9" s="22" t="s">
        <v>32</v>
      </c>
      <c r="B9" s="30">
        <v>30</v>
      </c>
      <c r="C9" s="20" t="str">
        <f>"F"&amp;B9</f>
        <v>F30</v>
      </c>
      <c r="D9" s="21" t="str">
        <f>"G"&amp;B9</f>
        <v>G30</v>
      </c>
      <c r="V9" s="68">
        <v>7000</v>
      </c>
      <c r="W9" s="68">
        <f t="shared" si="0"/>
        <v>1.9119396992212531E-2</v>
      </c>
    </row>
    <row r="10" spans="1:23" ht="13.5" thickBot="1" x14ac:dyDescent="0.25">
      <c r="A10" s="10"/>
      <c r="B10" s="10"/>
      <c r="C10" s="4" t="s">
        <v>19</v>
      </c>
      <c r="D10" s="4" t="s">
        <v>20</v>
      </c>
      <c r="E10" s="10"/>
      <c r="V10" s="68">
        <v>8000</v>
      </c>
      <c r="W10" s="68">
        <f t="shared" si="0"/>
        <v>2.9410352770998086E-2</v>
      </c>
    </row>
    <row r="11" spans="1:23" x14ac:dyDescent="0.2">
      <c r="A11" s="10" t="s">
        <v>15</v>
      </c>
      <c r="B11" s="10"/>
      <c r="C11" s="19">
        <f ca="1">INTERCEPT(INDIRECT($D$9):G991,INDIRECT($C$9):F991)</f>
        <v>-2.2808995339808347E-2</v>
      </c>
      <c r="D11" s="13">
        <f>+E11*F11</f>
        <v>-1.0689403176350528E-3</v>
      </c>
      <c r="E11" s="60">
        <v>-1.0689403176350528E-3</v>
      </c>
      <c r="F11">
        <v>1</v>
      </c>
      <c r="V11" s="68">
        <v>9000</v>
      </c>
      <c r="W11" s="68">
        <f t="shared" si="0"/>
        <v>4.1553035447699747E-2</v>
      </c>
    </row>
    <row r="12" spans="1:23" x14ac:dyDescent="0.2">
      <c r="A12" s="10" t="s">
        <v>16</v>
      </c>
      <c r="B12" s="10"/>
      <c r="C12" s="19">
        <f ca="1">SLOPE(INDIRECT($D$9):G991,INDIRECT($C$9):F991)</f>
        <v>6.793808720622855E-6</v>
      </c>
      <c r="D12" s="13">
        <f>+E12*F12</f>
        <v>-3.5969959555853263E-6</v>
      </c>
      <c r="E12" s="61">
        <v>-3.5969959555853262E-2</v>
      </c>
      <c r="F12" s="62">
        <v>1E-4</v>
      </c>
      <c r="V12" s="68">
        <v>10000</v>
      </c>
      <c r="W12" s="68">
        <f t="shared" si="0"/>
        <v>5.5547445022317531E-2</v>
      </c>
    </row>
    <row r="13" spans="1:23" ht="13.5" thickBot="1" x14ac:dyDescent="0.25">
      <c r="A13" s="10" t="s">
        <v>18</v>
      </c>
      <c r="B13" s="10"/>
      <c r="C13" s="3" t="s">
        <v>13</v>
      </c>
      <c r="D13" s="13">
        <f>+E13*F13</f>
        <v>9.2586344895805849E-10</v>
      </c>
      <c r="E13" s="63">
        <v>9.2586344895805847E-2</v>
      </c>
      <c r="F13" s="62">
        <v>1E-8</v>
      </c>
      <c r="V13" s="68">
        <v>11000</v>
      </c>
      <c r="W13" s="68">
        <f t="shared" si="0"/>
        <v>7.1393581494851449E-2</v>
      </c>
    </row>
    <row r="14" spans="1:23" x14ac:dyDescent="0.2">
      <c r="A14" s="10"/>
      <c r="B14" s="10"/>
      <c r="C14" s="10"/>
      <c r="E14">
        <f>SUM(T21:T949)</f>
        <v>3.5028955661125785E-3</v>
      </c>
      <c r="V14" s="68">
        <v>12000</v>
      </c>
      <c r="W14" s="68">
        <f t="shared" si="0"/>
        <v>8.9091444865301461E-2</v>
      </c>
    </row>
    <row r="15" spans="1:23" x14ac:dyDescent="0.2">
      <c r="A15" s="12" t="s">
        <v>17</v>
      </c>
      <c r="B15" s="10"/>
      <c r="C15" s="13">
        <f ca="1">(C7+C11)+(C8+C12)*INT(MAX(F21:F3532))</f>
        <v>59663.616552899286</v>
      </c>
      <c r="D15" s="21">
        <f>+C7+INT(MAX(F21:F1587))*C8+D11+D12*INT(MAX(F21:F4022))+D13*INT(MAX(F21:F4049)^2)</f>
        <v>59663.662639612267</v>
      </c>
      <c r="E15" s="14" t="s">
        <v>34</v>
      </c>
      <c r="F15" s="28">
        <v>1</v>
      </c>
      <c r="V15" s="68"/>
      <c r="W15" s="68"/>
    </row>
    <row r="16" spans="1:23" x14ac:dyDescent="0.2">
      <c r="A16" s="16" t="s">
        <v>5</v>
      </c>
      <c r="B16" s="10"/>
      <c r="C16" s="17">
        <f ca="1">+C8+C12</f>
        <v>0.48490489380872059</v>
      </c>
      <c r="D16" s="21">
        <f>+C8+D12+2*D13*MAX(F21:F895)</f>
        <v>0.48491896987154659</v>
      </c>
      <c r="E16" s="14" t="s">
        <v>30</v>
      </c>
      <c r="F16" s="29">
        <f ca="1">NOW()+15018.5+$C$5/24</f>
        <v>60171.741752430557</v>
      </c>
      <c r="V16" s="68"/>
      <c r="W16" s="68"/>
    </row>
    <row r="17" spans="1:23" ht="13.5" thickBot="1" x14ac:dyDescent="0.25">
      <c r="A17" s="14" t="s">
        <v>27</v>
      </c>
      <c r="B17" s="10"/>
      <c r="C17" s="10">
        <f>COUNT(C21:C2190)</f>
        <v>17</v>
      </c>
      <c r="E17" s="14" t="s">
        <v>35</v>
      </c>
      <c r="F17" s="15">
        <f ca="1">ROUND(2*(F16-$C$7)/$C$8,0)/2+F15</f>
        <v>14262</v>
      </c>
      <c r="V17" s="68"/>
      <c r="W17" s="68"/>
    </row>
    <row r="18" spans="1:23" ht="14.25" thickTop="1" thickBot="1" x14ac:dyDescent="0.25">
      <c r="A18" s="5" t="s">
        <v>58</v>
      </c>
      <c r="C18" s="64">
        <f ca="1">+C15</f>
        <v>59663.616552899286</v>
      </c>
      <c r="D18" s="65">
        <f ca="1">C16</f>
        <v>0.48490489380872059</v>
      </c>
      <c r="E18" s="14" t="s">
        <v>36</v>
      </c>
      <c r="F18" s="21">
        <f ca="1">ROUND(2*(F16-$C$15)/$C$16,0)/2+F15</f>
        <v>1049</v>
      </c>
    </row>
    <row r="19" spans="1:23" ht="13.5" thickBot="1" x14ac:dyDescent="0.25">
      <c r="A19" s="5" t="s">
        <v>59</v>
      </c>
      <c r="C19" s="66">
        <f>+D15</f>
        <v>59663.662639612267</v>
      </c>
      <c r="D19" s="67">
        <f>+D16</f>
        <v>0.48491896987154659</v>
      </c>
      <c r="E19" s="14" t="s">
        <v>31</v>
      </c>
      <c r="F19" s="18">
        <f ca="1">+$C$15+$C$16*F18-15018.5-$C$5/24</f>
        <v>45154.177619837967</v>
      </c>
    </row>
    <row r="20" spans="1:23" ht="15" thickBot="1" x14ac:dyDescent="0.25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9" t="s">
        <v>21</v>
      </c>
      <c r="Q20" s="4" t="s">
        <v>14</v>
      </c>
      <c r="R20" s="7" t="s">
        <v>60</v>
      </c>
      <c r="S20" s="6" t="s">
        <v>61</v>
      </c>
      <c r="T20" s="7" t="s">
        <v>62</v>
      </c>
      <c r="U20" s="70" t="s">
        <v>33</v>
      </c>
    </row>
    <row r="21" spans="1:23" x14ac:dyDescent="0.2">
      <c r="A21" s="39" t="s">
        <v>47</v>
      </c>
      <c r="B21" s="39"/>
      <c r="C21" s="40">
        <v>53256.591</v>
      </c>
      <c r="D21" s="40" t="s">
        <v>13</v>
      </c>
      <c r="E21">
        <f t="shared" ref="E21:E36" si="1">+(C21-C$7)/C$8</f>
        <v>0</v>
      </c>
      <c r="F21">
        <f t="shared" ref="F21:F36" si="2">ROUND(2*E21,0)/2</f>
        <v>0</v>
      </c>
      <c r="G21">
        <f t="shared" ref="G21:G36" si="3">+C21-(C$7+F21*C$8)</f>
        <v>0</v>
      </c>
      <c r="I21">
        <f>+G21</f>
        <v>0</v>
      </c>
      <c r="P21" s="71">
        <f>+D$11+D$12*F21+D$13*F21^2</f>
        <v>-1.0689403176350528E-3</v>
      </c>
      <c r="Q21" s="72">
        <f t="shared" ref="Q21:Q36" si="4">+C21-15018.5</f>
        <v>38238.091</v>
      </c>
      <c r="R21" s="68">
        <f>+(P21-G21)^2</f>
        <v>1.1426334026657276E-6</v>
      </c>
      <c r="S21" s="68">
        <v>1</v>
      </c>
      <c r="T21" s="68">
        <f>+S21*R21</f>
        <v>1.1426334026657276E-6</v>
      </c>
      <c r="U21" s="73"/>
    </row>
    <row r="22" spans="1:23" x14ac:dyDescent="0.2">
      <c r="A22" s="47" t="s">
        <v>51</v>
      </c>
      <c r="B22" s="48" t="s">
        <v>52</v>
      </c>
      <c r="C22" s="47">
        <v>54712.496200000001</v>
      </c>
      <c r="D22" s="47">
        <v>2.0999999999999999E-3</v>
      </c>
      <c r="E22">
        <f t="shared" si="1"/>
        <v>3002.4972257057743</v>
      </c>
      <c r="F22">
        <f t="shared" si="2"/>
        <v>3002.5</v>
      </c>
      <c r="G22">
        <f t="shared" si="3"/>
        <v>-1.3452499988488853E-3</v>
      </c>
      <c r="K22">
        <f t="shared" ref="K22:K36" si="5">+G22</f>
        <v>-1.3452499988488853E-3</v>
      </c>
      <c r="P22" s="71">
        <f t="shared" ref="P22:P36" si="6">+D$11+D$12*F22+D$13*F22^2</f>
        <v>-3.5222558952765406E-3</v>
      </c>
      <c r="Q22" s="2">
        <f t="shared" si="4"/>
        <v>39693.996200000001</v>
      </c>
      <c r="R22" s="68">
        <f t="shared" ref="R22:R36" si="7">+(P22-G22)^2</f>
        <v>4.7393546730807791E-6</v>
      </c>
      <c r="S22" s="68">
        <v>1</v>
      </c>
      <c r="T22" s="68">
        <f t="shared" ref="T22:T36" si="8">+S22*R22</f>
        <v>4.7393546730807791E-6</v>
      </c>
    </row>
    <row r="23" spans="1:23" x14ac:dyDescent="0.2">
      <c r="A23" s="47" t="s">
        <v>51</v>
      </c>
      <c r="B23" s="48" t="s">
        <v>49</v>
      </c>
      <c r="C23" s="47">
        <v>54738.434099999999</v>
      </c>
      <c r="D23" s="47">
        <v>6.1000000000000004E-3</v>
      </c>
      <c r="E23">
        <f t="shared" si="1"/>
        <v>3055.9886706093471</v>
      </c>
      <c r="F23">
        <f t="shared" si="2"/>
        <v>3056</v>
      </c>
      <c r="G23">
        <f t="shared" si="3"/>
        <v>-5.4936000015004538E-3</v>
      </c>
      <c r="K23">
        <f t="shared" si="5"/>
        <v>-5.4936000015004538E-3</v>
      </c>
      <c r="P23" s="71">
        <f t="shared" si="6"/>
        <v>-3.4145952906554436E-3</v>
      </c>
      <c r="Q23" s="2">
        <f t="shared" si="4"/>
        <v>39719.934099999999</v>
      </c>
      <c r="R23" s="68">
        <f t="shared" si="7"/>
        <v>4.3222605877157449E-6</v>
      </c>
      <c r="S23" s="68">
        <v>1</v>
      </c>
      <c r="T23" s="68">
        <f t="shared" si="8"/>
        <v>4.3222605877157449E-6</v>
      </c>
    </row>
    <row r="24" spans="1:23" x14ac:dyDescent="0.2">
      <c r="A24" s="49" t="s">
        <v>53</v>
      </c>
      <c r="B24" s="49"/>
      <c r="C24" s="50">
        <v>55430.385399999999</v>
      </c>
      <c r="D24" s="50">
        <v>6.4999999999999997E-3</v>
      </c>
      <c r="E24">
        <f t="shared" si="1"/>
        <v>4482.992199804451</v>
      </c>
      <c r="F24">
        <f t="shared" si="2"/>
        <v>4483</v>
      </c>
      <c r="G24">
        <f t="shared" si="3"/>
        <v>-3.7823000020580366E-3</v>
      </c>
      <c r="K24">
        <f t="shared" si="5"/>
        <v>-3.7823000020580366E-3</v>
      </c>
      <c r="O24">
        <f t="shared" ref="O24:O36" ca="1" si="9">+C$11+C$12*$F24</f>
        <v>7.6476491547439115E-3</v>
      </c>
      <c r="P24" s="71">
        <f t="shared" si="6"/>
        <v>1.413072121722779E-3</v>
      </c>
      <c r="Q24" s="2">
        <f t="shared" si="4"/>
        <v>40411.885399999999</v>
      </c>
      <c r="R24" s="68">
        <f t="shared" si="7"/>
        <v>2.6991891504558784E-5</v>
      </c>
      <c r="S24" s="68">
        <v>1</v>
      </c>
      <c r="T24" s="68">
        <f t="shared" si="8"/>
        <v>2.6991891504558784E-5</v>
      </c>
    </row>
    <row r="25" spans="1:23" x14ac:dyDescent="0.2">
      <c r="A25" s="49" t="s">
        <v>53</v>
      </c>
      <c r="B25" s="49"/>
      <c r="C25" s="50">
        <v>55451.488700000002</v>
      </c>
      <c r="D25" s="50">
        <v>7.0000000000000001E-3</v>
      </c>
      <c r="E25">
        <f t="shared" si="1"/>
        <v>4526.5133024856177</v>
      </c>
      <c r="F25">
        <f t="shared" si="2"/>
        <v>4526.5</v>
      </c>
      <c r="G25">
        <f t="shared" si="3"/>
        <v>6.4503500034334138E-3</v>
      </c>
      <c r="K25">
        <f t="shared" si="5"/>
        <v>6.4503500034334138E-3</v>
      </c>
      <c r="O25">
        <f t="shared" ca="1" si="9"/>
        <v>7.9431798340910062E-3</v>
      </c>
      <c r="P25" s="71">
        <f t="shared" si="6"/>
        <v>1.619460950992184E-3</v>
      </c>
      <c r="Q25" s="2">
        <f t="shared" si="4"/>
        <v>40432.988700000002</v>
      </c>
      <c r="R25" s="68">
        <f t="shared" si="7"/>
        <v>2.3337489036996523E-5</v>
      </c>
      <c r="S25" s="68">
        <v>1</v>
      </c>
      <c r="T25" s="68">
        <f t="shared" si="8"/>
        <v>2.3337489036996523E-5</v>
      </c>
    </row>
    <row r="26" spans="1:23" x14ac:dyDescent="0.2">
      <c r="A26" s="49" t="s">
        <v>53</v>
      </c>
      <c r="B26" s="49"/>
      <c r="C26" s="50">
        <v>55463.359900000003</v>
      </c>
      <c r="D26" s="50">
        <v>7.7000000000000002E-3</v>
      </c>
      <c r="E26">
        <f t="shared" si="1"/>
        <v>4550.9951472278462</v>
      </c>
      <c r="F26">
        <f t="shared" si="2"/>
        <v>4551</v>
      </c>
      <c r="G26">
        <f t="shared" si="3"/>
        <v>-2.3530999969807453E-3</v>
      </c>
      <c r="K26">
        <f t="shared" si="5"/>
        <v>-2.3530999969807453E-3</v>
      </c>
      <c r="O26">
        <f t="shared" ca="1" si="9"/>
        <v>8.1096281477462673E-3</v>
      </c>
      <c r="P26" s="71">
        <f t="shared" si="6"/>
        <v>1.7372454237992961E-3</v>
      </c>
      <c r="Q26" s="2">
        <f t="shared" si="4"/>
        <v>40444.859900000003</v>
      </c>
      <c r="R26" s="68">
        <f t="shared" si="7"/>
        <v>1.6730925661296255E-5</v>
      </c>
      <c r="S26" s="68">
        <v>1</v>
      </c>
      <c r="T26" s="68">
        <f t="shared" si="8"/>
        <v>1.6730925661296255E-5</v>
      </c>
    </row>
    <row r="27" spans="1:23" x14ac:dyDescent="0.2">
      <c r="A27" s="51" t="s">
        <v>54</v>
      </c>
      <c r="B27" s="52" t="s">
        <v>49</v>
      </c>
      <c r="C27" s="53">
        <v>56132.5311</v>
      </c>
      <c r="D27" s="53">
        <v>2.5000000000000001E-3</v>
      </c>
      <c r="E27">
        <f t="shared" si="1"/>
        <v>5931.0195276079648</v>
      </c>
      <c r="F27">
        <f t="shared" si="2"/>
        <v>5931</v>
      </c>
      <c r="G27">
        <f t="shared" si="3"/>
        <v>9.4689000034122728E-3</v>
      </c>
      <c r="K27">
        <f t="shared" si="5"/>
        <v>9.4689000034122728E-3</v>
      </c>
      <c r="O27">
        <f t="shared" ca="1" si="9"/>
        <v>1.7485084182205804E-2</v>
      </c>
      <c r="P27" s="71">
        <f t="shared" si="6"/>
        <v>1.01661539324217E-2</v>
      </c>
      <c r="Q27" s="2">
        <f t="shared" si="4"/>
        <v>41114.0311</v>
      </c>
      <c r="R27" s="68">
        <f t="shared" si="7"/>
        <v>4.8616304151908273E-7</v>
      </c>
      <c r="S27" s="68">
        <v>1</v>
      </c>
      <c r="T27" s="68">
        <f t="shared" si="8"/>
        <v>4.8616304151908273E-7</v>
      </c>
    </row>
    <row r="28" spans="1:23" x14ac:dyDescent="0.2">
      <c r="A28" s="51" t="s">
        <v>54</v>
      </c>
      <c r="B28" s="52" t="s">
        <v>49</v>
      </c>
      <c r="C28" s="53">
        <v>56167.443800000001</v>
      </c>
      <c r="D28" s="53">
        <v>6.1000000000000004E-3</v>
      </c>
      <c r="E28">
        <f t="shared" si="1"/>
        <v>6003.0196035002009</v>
      </c>
      <c r="F28">
        <f t="shared" si="2"/>
        <v>6003</v>
      </c>
      <c r="G28">
        <f t="shared" si="3"/>
        <v>9.5056999998632818E-3</v>
      </c>
      <c r="K28">
        <f t="shared" si="5"/>
        <v>9.5056999998632818E-3</v>
      </c>
      <c r="O28">
        <f t="shared" ca="1" si="9"/>
        <v>1.7974238410090652E-2</v>
      </c>
      <c r="P28" s="71">
        <f t="shared" si="6"/>
        <v>1.0702716540409871E-2</v>
      </c>
      <c r="Q28" s="2">
        <f t="shared" si="4"/>
        <v>41148.943800000001</v>
      </c>
      <c r="R28" s="68">
        <f t="shared" si="7"/>
        <v>1.4328485983421233E-6</v>
      </c>
      <c r="S28" s="68">
        <v>1</v>
      </c>
      <c r="T28" s="68">
        <f t="shared" si="8"/>
        <v>1.4328485983421233E-6</v>
      </c>
    </row>
    <row r="29" spans="1:23" x14ac:dyDescent="0.2">
      <c r="A29" s="54" t="s">
        <v>55</v>
      </c>
      <c r="B29" s="55" t="s">
        <v>49</v>
      </c>
      <c r="C29" s="53">
        <v>56521.424400000004</v>
      </c>
      <c r="D29" s="56">
        <v>2.2000000000000001E-3</v>
      </c>
      <c r="E29">
        <f t="shared" si="1"/>
        <v>6733.0298881352664</v>
      </c>
      <c r="F29">
        <f t="shared" si="2"/>
        <v>6733</v>
      </c>
      <c r="G29">
        <f t="shared" si="3"/>
        <v>1.449270000011893E-2</v>
      </c>
      <c r="K29">
        <f t="shared" si="5"/>
        <v>1.449270000011893E-2</v>
      </c>
      <c r="O29">
        <f t="shared" ca="1" si="9"/>
        <v>2.2933718776145334E-2</v>
      </c>
      <c r="P29" s="71">
        <f t="shared" si="6"/>
        <v>1.6684921219561354E-2</v>
      </c>
      <c r="Q29" s="2">
        <f t="shared" si="4"/>
        <v>41502.924400000004</v>
      </c>
      <c r="R29" s="68">
        <f t="shared" si="7"/>
        <v>4.8058338749736276E-6</v>
      </c>
      <c r="S29" s="68">
        <v>1</v>
      </c>
      <c r="T29" s="68">
        <f t="shared" si="8"/>
        <v>4.8058338749736276E-6</v>
      </c>
    </row>
    <row r="30" spans="1:23" x14ac:dyDescent="0.2">
      <c r="A30" s="54" t="s">
        <v>55</v>
      </c>
      <c r="B30" s="55" t="s">
        <v>49</v>
      </c>
      <c r="C30" s="53">
        <v>56541.555399999997</v>
      </c>
      <c r="D30" s="56">
        <v>3.3E-3</v>
      </c>
      <c r="E30">
        <f t="shared" si="1"/>
        <v>6774.5458272573087</v>
      </c>
      <c r="F30">
        <f t="shared" si="2"/>
        <v>6774.5</v>
      </c>
      <c r="G30">
        <f t="shared" si="3"/>
        <v>2.2221549996174872E-2</v>
      </c>
      <c r="K30">
        <f t="shared" si="5"/>
        <v>2.2221549996174872E-2</v>
      </c>
      <c r="O30">
        <f t="shared" ca="1" si="9"/>
        <v>2.3215661838051183E-2</v>
      </c>
      <c r="P30" s="71">
        <f t="shared" si="6"/>
        <v>1.7054649059681813E-2</v>
      </c>
      <c r="Q30" s="2">
        <f t="shared" si="4"/>
        <v>41523.055399999997</v>
      </c>
      <c r="R30" s="68">
        <f t="shared" si="7"/>
        <v>2.6696865287532848E-5</v>
      </c>
      <c r="S30" s="68">
        <v>1</v>
      </c>
      <c r="T30" s="68">
        <f t="shared" si="8"/>
        <v>2.6696865287532848E-5</v>
      </c>
    </row>
    <row r="31" spans="1:23" x14ac:dyDescent="0.2">
      <c r="A31" s="54" t="s">
        <v>55</v>
      </c>
      <c r="B31" s="55" t="s">
        <v>49</v>
      </c>
      <c r="C31" s="53">
        <v>56600.464099999997</v>
      </c>
      <c r="D31" s="56">
        <v>5.0000000000000001E-3</v>
      </c>
      <c r="E31">
        <f t="shared" si="1"/>
        <v>6896.0325891151087</v>
      </c>
      <c r="F31">
        <f t="shared" si="2"/>
        <v>6896</v>
      </c>
      <c r="G31">
        <f t="shared" si="3"/>
        <v>1.5802399997483008E-2</v>
      </c>
      <c r="K31">
        <f t="shared" si="5"/>
        <v>1.5802399997483008E-2</v>
      </c>
      <c r="O31">
        <f t="shared" ca="1" si="9"/>
        <v>2.4041109597606865E-2</v>
      </c>
      <c r="P31" s="71">
        <f t="shared" si="6"/>
        <v>1.81554415289744E-2</v>
      </c>
      <c r="Q31" s="2">
        <f t="shared" si="4"/>
        <v>41581.964099999997</v>
      </c>
      <c r="R31" s="68">
        <f t="shared" si="7"/>
        <v>5.5368044489233592E-6</v>
      </c>
      <c r="S31" s="68">
        <v>1</v>
      </c>
      <c r="T31" s="68">
        <f t="shared" si="8"/>
        <v>5.5368044489233592E-6</v>
      </c>
    </row>
    <row r="32" spans="1:23" x14ac:dyDescent="0.2">
      <c r="A32" s="57" t="s">
        <v>56</v>
      </c>
      <c r="B32" s="58"/>
      <c r="C32" s="57">
        <v>56891.408900000002</v>
      </c>
      <c r="D32" s="57">
        <v>7.1000000000000004E-3</v>
      </c>
      <c r="E32">
        <f t="shared" si="1"/>
        <v>7496.0448391115615</v>
      </c>
      <c r="F32">
        <f t="shared" si="2"/>
        <v>7496</v>
      </c>
      <c r="G32">
        <f t="shared" si="3"/>
        <v>2.1742400000221096E-2</v>
      </c>
      <c r="K32">
        <f t="shared" si="5"/>
        <v>2.1742400000221096E-2</v>
      </c>
      <c r="O32">
        <f t="shared" ca="1" si="9"/>
        <v>2.8117394829980574E-2</v>
      </c>
      <c r="P32" s="71">
        <f t="shared" si="6"/>
        <v>2.3992260010065831E-2</v>
      </c>
      <c r="Q32" s="2">
        <f t="shared" si="4"/>
        <v>41872.908900000002</v>
      </c>
      <c r="R32" s="68">
        <f t="shared" si="7"/>
        <v>5.061870063898553E-6</v>
      </c>
      <c r="S32" s="68">
        <v>1</v>
      </c>
      <c r="T32" s="68">
        <f t="shared" si="8"/>
        <v>5.061870063898553E-6</v>
      </c>
    </row>
    <row r="33" spans="1:20" x14ac:dyDescent="0.2">
      <c r="A33" s="57" t="s">
        <v>57</v>
      </c>
      <c r="B33" s="59"/>
      <c r="C33" s="57">
        <v>56924.637300000002</v>
      </c>
      <c r="D33" s="57">
        <v>1.2999999999999999E-3</v>
      </c>
      <c r="E33">
        <f t="shared" si="1"/>
        <v>7564.5714017027531</v>
      </c>
      <c r="F33">
        <f t="shared" si="2"/>
        <v>7564.5</v>
      </c>
      <c r="G33">
        <f t="shared" si="3"/>
        <v>3.4622550003405195E-2</v>
      </c>
      <c r="K33">
        <f t="shared" si="5"/>
        <v>3.4622550003405195E-2</v>
      </c>
      <c r="O33">
        <f t="shared" ca="1" si="9"/>
        <v>2.8582770727343242E-2</v>
      </c>
      <c r="P33" s="71">
        <f t="shared" si="6"/>
        <v>2.4701027490510986E-2</v>
      </c>
      <c r="Q33" s="2">
        <f t="shared" si="4"/>
        <v>41906.137300000002</v>
      </c>
      <c r="R33" s="68">
        <f t="shared" si="7"/>
        <v>9.8436608973866604E-5</v>
      </c>
      <c r="S33" s="68">
        <v>1</v>
      </c>
      <c r="T33" s="68">
        <f t="shared" si="8"/>
        <v>9.8436608973866604E-5</v>
      </c>
    </row>
    <row r="34" spans="1:20" x14ac:dyDescent="0.2">
      <c r="A34" s="41" t="s">
        <v>48</v>
      </c>
      <c r="B34" s="42" t="s">
        <v>49</v>
      </c>
      <c r="C34" s="43">
        <v>57357.409</v>
      </c>
      <c r="D34" s="43">
        <v>6.9999999999999999E-4</v>
      </c>
      <c r="E34">
        <f t="shared" si="1"/>
        <v>8457.0717022813642</v>
      </c>
      <c r="F34">
        <f t="shared" si="2"/>
        <v>8457</v>
      </c>
      <c r="G34">
        <f t="shared" si="3"/>
        <v>3.4768299999996088E-2</v>
      </c>
      <c r="K34">
        <f t="shared" si="5"/>
        <v>3.4768299999996088E-2</v>
      </c>
      <c r="O34">
        <f t="shared" ca="1" si="9"/>
        <v>3.4646245010499135E-2</v>
      </c>
      <c r="P34" s="71">
        <f t="shared" si="6"/>
        <v>3.4729804813528345E-2</v>
      </c>
      <c r="Q34" s="2">
        <f t="shared" si="4"/>
        <v>42338.909</v>
      </c>
      <c r="R34" s="68">
        <f t="shared" si="7"/>
        <v>1.4818793811863443E-9</v>
      </c>
      <c r="S34" s="68">
        <v>1</v>
      </c>
      <c r="T34" s="68">
        <f t="shared" si="8"/>
        <v>1.4818793811863443E-9</v>
      </c>
    </row>
    <row r="35" spans="1:20" x14ac:dyDescent="0.2">
      <c r="A35" s="44" t="s">
        <v>0</v>
      </c>
      <c r="B35" s="45" t="s">
        <v>49</v>
      </c>
      <c r="C35" s="46">
        <v>58018.340700000001</v>
      </c>
      <c r="D35" s="46">
        <v>3.5999999999999999E-3</v>
      </c>
      <c r="E35">
        <f t="shared" si="1"/>
        <v>9820.1038527476194</v>
      </c>
      <c r="F35">
        <f t="shared" si="2"/>
        <v>9820</v>
      </c>
      <c r="G35">
        <f t="shared" si="3"/>
        <v>5.0358000000414904E-2</v>
      </c>
      <c r="K35">
        <f t="shared" si="5"/>
        <v>5.0358000000414904E-2</v>
      </c>
      <c r="O35">
        <f t="shared" ca="1" si="9"/>
        <v>4.3906206296708092E-2</v>
      </c>
      <c r="P35" s="71">
        <f t="shared" si="6"/>
        <v>5.2891793853820118E-2</v>
      </c>
      <c r="Q35" s="2">
        <f t="shared" si="4"/>
        <v>42999.840700000001</v>
      </c>
      <c r="R35" s="68">
        <f t="shared" si="7"/>
        <v>6.4201112915540435E-6</v>
      </c>
      <c r="S35" s="68">
        <v>1</v>
      </c>
      <c r="T35" s="68">
        <f t="shared" si="8"/>
        <v>6.4201112915540435E-6</v>
      </c>
    </row>
    <row r="36" spans="1:20" x14ac:dyDescent="0.2">
      <c r="A36" s="5" t="s">
        <v>50</v>
      </c>
      <c r="C36" s="8">
        <v>58350.750699999997</v>
      </c>
      <c r="D36" s="8">
        <v>4.0000000000000002E-4</v>
      </c>
      <c r="E36">
        <f t="shared" si="1"/>
        <v>10505.629327068917</v>
      </c>
      <c r="F36">
        <f t="shared" si="2"/>
        <v>10505.5</v>
      </c>
      <c r="G36">
        <f t="shared" si="3"/>
        <v>6.2710449994483497E-2</v>
      </c>
      <c r="K36">
        <f t="shared" si="5"/>
        <v>6.2710449994483497E-2</v>
      </c>
      <c r="O36">
        <f t="shared" ca="1" si="9"/>
        <v>4.8563362174695063E-2</v>
      </c>
      <c r="P36" s="71">
        <f t="shared" si="6"/>
        <v>6.3326229154313241E-2</v>
      </c>
      <c r="Q36" s="2">
        <f t="shared" si="4"/>
        <v>43332.250699999997</v>
      </c>
      <c r="R36" s="68">
        <f t="shared" si="7"/>
        <v>3.791839736806248E-7</v>
      </c>
      <c r="S36" s="68">
        <v>1</v>
      </c>
      <c r="T36" s="68">
        <f t="shared" si="8"/>
        <v>3.791839736806248E-7</v>
      </c>
    </row>
    <row r="37" spans="1:20" x14ac:dyDescent="0.2">
      <c r="A37" s="75" t="s">
        <v>63</v>
      </c>
      <c r="B37" s="75" t="s">
        <v>49</v>
      </c>
      <c r="C37" s="76">
        <v>59663.605399999768</v>
      </c>
      <c r="D37" s="74">
        <v>2E-3</v>
      </c>
      <c r="E37">
        <f t="shared" ref="E37" si="10">+(C37-C$7)/C$8</f>
        <v>13213.115085416435</v>
      </c>
      <c r="F37">
        <f t="shared" ref="F37" si="11">ROUND(2*E37,0)/2</f>
        <v>13213</v>
      </c>
      <c r="G37">
        <f t="shared" ref="G37" si="12">+C37-(C$7+F37*C$8)</f>
        <v>5.5804699768486898E-2</v>
      </c>
      <c r="K37">
        <f t="shared" ref="K37" si="13">+G37</f>
        <v>5.5804699768486898E-2</v>
      </c>
      <c r="O37">
        <f t="shared" ref="O37" ca="1" si="14">+C$11+C$12*$F37</f>
        <v>6.6957599285781433E-2</v>
      </c>
      <c r="P37" s="71">
        <f t="shared" ref="P37" si="15">+D$11+D$12*F37+D$13*F37^2</f>
        <v>0.11304431227427342</v>
      </c>
      <c r="Q37" s="2">
        <f t="shared" ref="Q37" si="16">+C37-15018.5</f>
        <v>44645.105399999768</v>
      </c>
      <c r="R37" s="68">
        <f t="shared" ref="R37" si="17">+(P37-G37)^2</f>
        <v>3.2763732398125925E-3</v>
      </c>
      <c r="S37" s="68">
        <v>1</v>
      </c>
      <c r="T37" s="68">
        <f t="shared" ref="T37" si="18">+S37*R37</f>
        <v>3.2763732398125925E-3</v>
      </c>
    </row>
    <row r="38" spans="1:20" x14ac:dyDescent="0.2">
      <c r="C38" s="8"/>
      <c r="D38" s="8"/>
    </row>
    <row r="39" spans="1:20" x14ac:dyDescent="0.2">
      <c r="C39" s="8"/>
      <c r="D39" s="8"/>
    </row>
    <row r="40" spans="1:20" x14ac:dyDescent="0.2">
      <c r="C40" s="8"/>
      <c r="D40" s="8"/>
    </row>
    <row r="41" spans="1:20" x14ac:dyDescent="0.2">
      <c r="C41" s="8"/>
      <c r="D41" s="8"/>
    </row>
    <row r="42" spans="1:20" x14ac:dyDescent="0.2">
      <c r="C42" s="8"/>
      <c r="D42" s="8"/>
    </row>
    <row r="43" spans="1:20" x14ac:dyDescent="0.2">
      <c r="C43" s="8"/>
      <c r="D43" s="8"/>
    </row>
    <row r="44" spans="1:20" x14ac:dyDescent="0.2">
      <c r="C44" s="8"/>
      <c r="D44" s="8"/>
    </row>
    <row r="45" spans="1:20" x14ac:dyDescent="0.2">
      <c r="C45" s="8"/>
      <c r="D45" s="8"/>
    </row>
    <row r="46" spans="1:20" x14ac:dyDescent="0.2">
      <c r="C46" s="8"/>
      <c r="D46" s="8"/>
    </row>
    <row r="47" spans="1:20" x14ac:dyDescent="0.2">
      <c r="C47" s="8"/>
      <c r="D47" s="8"/>
    </row>
    <row r="48" spans="1:20" x14ac:dyDescent="0.2">
      <c r="C48" s="8"/>
      <c r="D48" s="8"/>
    </row>
    <row r="49" spans="3:4" x14ac:dyDescent="0.2">
      <c r="C49" s="8"/>
      <c r="D49" s="8"/>
    </row>
    <row r="50" spans="3:4" x14ac:dyDescent="0.2">
      <c r="C50" s="8"/>
      <c r="D50" s="8"/>
    </row>
    <row r="51" spans="3:4" x14ac:dyDescent="0.2">
      <c r="C51" s="8"/>
      <c r="D51" s="8"/>
    </row>
    <row r="52" spans="3:4" x14ac:dyDescent="0.2">
      <c r="C52" s="8"/>
      <c r="D52" s="8"/>
    </row>
    <row r="53" spans="3:4" x14ac:dyDescent="0.2">
      <c r="C53" s="8"/>
      <c r="D53" s="8"/>
    </row>
    <row r="54" spans="3:4" x14ac:dyDescent="0.2">
      <c r="C54" s="8"/>
      <c r="D54" s="8"/>
    </row>
    <row r="55" spans="3:4" x14ac:dyDescent="0.2">
      <c r="C55" s="8"/>
      <c r="D55" s="8"/>
    </row>
    <row r="56" spans="3:4" x14ac:dyDescent="0.2">
      <c r="C56" s="8"/>
      <c r="D56" s="8"/>
    </row>
    <row r="57" spans="3:4" x14ac:dyDescent="0.2">
      <c r="C57" s="8"/>
      <c r="D57" s="8"/>
    </row>
    <row r="58" spans="3:4" x14ac:dyDescent="0.2">
      <c r="C58" s="8"/>
      <c r="D58" s="8"/>
    </row>
    <row r="59" spans="3:4" x14ac:dyDescent="0.2">
      <c r="C59" s="8"/>
      <c r="D59" s="8"/>
    </row>
    <row r="60" spans="3:4" x14ac:dyDescent="0.2">
      <c r="C60" s="8"/>
      <c r="D60" s="8"/>
    </row>
    <row r="61" spans="3:4" x14ac:dyDescent="0.2">
      <c r="C61" s="8"/>
      <c r="D61" s="8"/>
    </row>
    <row r="62" spans="3:4" x14ac:dyDescent="0.2">
      <c r="C62" s="8"/>
      <c r="D62" s="8"/>
    </row>
    <row r="63" spans="3:4" x14ac:dyDescent="0.2">
      <c r="C63" s="8"/>
      <c r="D63" s="8"/>
    </row>
    <row r="64" spans="3:4" x14ac:dyDescent="0.2">
      <c r="C64" s="8"/>
      <c r="D64" s="8"/>
    </row>
    <row r="65" spans="3:4" x14ac:dyDescent="0.2">
      <c r="C65" s="8"/>
      <c r="D65" s="8"/>
    </row>
    <row r="66" spans="3:4" x14ac:dyDescent="0.2">
      <c r="C66" s="8"/>
      <c r="D66" s="8"/>
    </row>
    <row r="67" spans="3:4" x14ac:dyDescent="0.2">
      <c r="C67" s="8"/>
      <c r="D67" s="8"/>
    </row>
    <row r="68" spans="3:4" x14ac:dyDescent="0.2">
      <c r="C68" s="8"/>
      <c r="D68" s="8"/>
    </row>
    <row r="69" spans="3:4" x14ac:dyDescent="0.2">
      <c r="C69" s="8"/>
      <c r="D69" s="8"/>
    </row>
    <row r="70" spans="3:4" x14ac:dyDescent="0.2">
      <c r="C70" s="8"/>
      <c r="D70" s="8"/>
    </row>
    <row r="71" spans="3:4" x14ac:dyDescent="0.2">
      <c r="C71" s="8"/>
      <c r="D71" s="8"/>
    </row>
    <row r="72" spans="3:4" x14ac:dyDescent="0.2">
      <c r="C72" s="8"/>
      <c r="D72" s="8"/>
    </row>
    <row r="73" spans="3:4" x14ac:dyDescent="0.2">
      <c r="C73" s="8"/>
      <c r="D73" s="8"/>
    </row>
    <row r="74" spans="3:4" x14ac:dyDescent="0.2">
      <c r="C74" s="8"/>
      <c r="D74" s="8"/>
    </row>
    <row r="75" spans="3:4" x14ac:dyDescent="0.2">
      <c r="C75" s="8"/>
      <c r="D75" s="8"/>
    </row>
    <row r="76" spans="3:4" x14ac:dyDescent="0.2">
      <c r="C76" s="8"/>
      <c r="D76" s="8"/>
    </row>
    <row r="77" spans="3:4" x14ac:dyDescent="0.2">
      <c r="C77" s="8"/>
      <c r="D77" s="8"/>
    </row>
    <row r="78" spans="3:4" x14ac:dyDescent="0.2">
      <c r="C78" s="8"/>
      <c r="D78" s="8"/>
    </row>
    <row r="79" spans="3:4" x14ac:dyDescent="0.2">
      <c r="C79" s="8"/>
      <c r="D79" s="8"/>
    </row>
    <row r="80" spans="3:4" x14ac:dyDescent="0.2">
      <c r="C80" s="8"/>
      <c r="D80" s="8"/>
    </row>
    <row r="81" spans="3:4" x14ac:dyDescent="0.2">
      <c r="C81" s="8"/>
      <c r="D81" s="8"/>
    </row>
    <row r="82" spans="3:4" x14ac:dyDescent="0.2">
      <c r="C82" s="8"/>
      <c r="D82" s="8"/>
    </row>
    <row r="83" spans="3:4" x14ac:dyDescent="0.2">
      <c r="C83" s="8"/>
      <c r="D83" s="8"/>
    </row>
    <row r="84" spans="3:4" x14ac:dyDescent="0.2">
      <c r="C84" s="8"/>
      <c r="D84" s="8"/>
    </row>
    <row r="85" spans="3:4" x14ac:dyDescent="0.2">
      <c r="C85" s="8"/>
      <c r="D85" s="8"/>
    </row>
    <row r="86" spans="3:4" x14ac:dyDescent="0.2">
      <c r="C86" s="8"/>
      <c r="D86" s="8"/>
    </row>
    <row r="87" spans="3:4" x14ac:dyDescent="0.2">
      <c r="C87" s="8"/>
      <c r="D87" s="8"/>
    </row>
    <row r="88" spans="3:4" x14ac:dyDescent="0.2">
      <c r="C88" s="8"/>
      <c r="D88" s="8"/>
    </row>
    <row r="89" spans="3:4" x14ac:dyDescent="0.2">
      <c r="C89" s="8"/>
      <c r="D89" s="8"/>
    </row>
    <row r="90" spans="3:4" x14ac:dyDescent="0.2">
      <c r="C90" s="8"/>
      <c r="D90" s="8"/>
    </row>
    <row r="91" spans="3:4" x14ac:dyDescent="0.2">
      <c r="C91" s="8"/>
      <c r="D91" s="8"/>
    </row>
    <row r="92" spans="3:4" x14ac:dyDescent="0.2">
      <c r="C92" s="8"/>
      <c r="D92" s="8"/>
    </row>
    <row r="93" spans="3:4" x14ac:dyDescent="0.2">
      <c r="C93" s="8"/>
      <c r="D93" s="8"/>
    </row>
    <row r="94" spans="3:4" x14ac:dyDescent="0.2">
      <c r="C94" s="8"/>
      <c r="D94" s="8"/>
    </row>
    <row r="95" spans="3:4" x14ac:dyDescent="0.2">
      <c r="C95" s="8"/>
      <c r="D95" s="8"/>
    </row>
    <row r="96" spans="3:4" x14ac:dyDescent="0.2">
      <c r="C96" s="8"/>
      <c r="D96" s="8"/>
    </row>
    <row r="97" spans="3:4" x14ac:dyDescent="0.2">
      <c r="C97" s="8"/>
      <c r="D97" s="8"/>
    </row>
    <row r="98" spans="3:4" x14ac:dyDescent="0.2">
      <c r="C98" s="8"/>
      <c r="D98" s="8"/>
    </row>
    <row r="99" spans="3:4" x14ac:dyDescent="0.2">
      <c r="C99" s="8"/>
      <c r="D99" s="8"/>
    </row>
    <row r="100" spans="3:4" x14ac:dyDescent="0.2">
      <c r="C100" s="8"/>
      <c r="D100" s="8"/>
    </row>
    <row r="101" spans="3:4" x14ac:dyDescent="0.2">
      <c r="C101" s="8"/>
      <c r="D101" s="8"/>
    </row>
    <row r="102" spans="3:4" x14ac:dyDescent="0.2">
      <c r="C102" s="8"/>
      <c r="D102" s="8"/>
    </row>
    <row r="103" spans="3:4" x14ac:dyDescent="0.2">
      <c r="C103" s="8"/>
      <c r="D103" s="8"/>
    </row>
    <row r="104" spans="3:4" x14ac:dyDescent="0.2">
      <c r="C104" s="8"/>
      <c r="D104" s="8"/>
    </row>
    <row r="105" spans="3:4" x14ac:dyDescent="0.2">
      <c r="C105" s="8"/>
      <c r="D105" s="8"/>
    </row>
    <row r="106" spans="3:4" x14ac:dyDescent="0.2">
      <c r="C106" s="8"/>
      <c r="D106" s="8"/>
    </row>
    <row r="107" spans="3:4" x14ac:dyDescent="0.2">
      <c r="C107" s="8"/>
      <c r="D107" s="8"/>
    </row>
    <row r="108" spans="3:4" x14ac:dyDescent="0.2">
      <c r="C108" s="8"/>
      <c r="D108" s="8"/>
    </row>
    <row r="109" spans="3:4" x14ac:dyDescent="0.2">
      <c r="C109" s="8"/>
      <c r="D109" s="8"/>
    </row>
    <row r="110" spans="3:4" x14ac:dyDescent="0.2">
      <c r="C110" s="8"/>
      <c r="D110" s="8"/>
    </row>
    <row r="111" spans="3:4" x14ac:dyDescent="0.2">
      <c r="C111" s="8"/>
      <c r="D111" s="8"/>
    </row>
    <row r="112" spans="3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C124" s="8"/>
      <c r="D124" s="8"/>
    </row>
    <row r="125" spans="3:4" x14ac:dyDescent="0.2">
      <c r="C125" s="8"/>
      <c r="D125" s="8"/>
    </row>
    <row r="126" spans="3:4" x14ac:dyDescent="0.2">
      <c r="C126" s="8"/>
      <c r="D126" s="8"/>
    </row>
    <row r="127" spans="3:4" x14ac:dyDescent="0.2">
      <c r="C127" s="8"/>
      <c r="D127" s="8"/>
    </row>
    <row r="128" spans="3:4" x14ac:dyDescent="0.2">
      <c r="C128" s="8"/>
      <c r="D128" s="8"/>
    </row>
    <row r="129" spans="3:4" x14ac:dyDescent="0.2">
      <c r="C129" s="8"/>
      <c r="D129" s="8"/>
    </row>
    <row r="130" spans="3:4" x14ac:dyDescent="0.2">
      <c r="C130" s="8"/>
      <c r="D130" s="8"/>
    </row>
    <row r="131" spans="3:4" x14ac:dyDescent="0.2">
      <c r="C131" s="8"/>
      <c r="D131" s="8"/>
    </row>
    <row r="132" spans="3:4" x14ac:dyDescent="0.2">
      <c r="C132" s="8"/>
      <c r="D132" s="8"/>
    </row>
    <row r="133" spans="3:4" x14ac:dyDescent="0.2">
      <c r="C133" s="8"/>
      <c r="D133" s="8"/>
    </row>
    <row r="134" spans="3:4" x14ac:dyDescent="0.2">
      <c r="C134" s="8"/>
      <c r="D134" s="8"/>
    </row>
    <row r="135" spans="3:4" x14ac:dyDescent="0.2">
      <c r="C135" s="8"/>
      <c r="D135" s="8"/>
    </row>
    <row r="136" spans="3:4" x14ac:dyDescent="0.2">
      <c r="C136" s="8"/>
      <c r="D136" s="8"/>
    </row>
    <row r="137" spans="3:4" x14ac:dyDescent="0.2">
      <c r="C137" s="8"/>
      <c r="D137" s="8"/>
    </row>
    <row r="138" spans="3:4" x14ac:dyDescent="0.2">
      <c r="C138" s="8"/>
      <c r="D138" s="8"/>
    </row>
    <row r="139" spans="3:4" x14ac:dyDescent="0.2">
      <c r="C139" s="8"/>
      <c r="D139" s="8"/>
    </row>
    <row r="140" spans="3:4" x14ac:dyDescent="0.2">
      <c r="C140" s="8"/>
      <c r="D140" s="8"/>
    </row>
    <row r="141" spans="3:4" x14ac:dyDescent="0.2">
      <c r="C141" s="8"/>
      <c r="D141" s="8"/>
    </row>
    <row r="142" spans="3:4" x14ac:dyDescent="0.2">
      <c r="C142" s="8"/>
      <c r="D142" s="8"/>
    </row>
    <row r="143" spans="3:4" x14ac:dyDescent="0.2">
      <c r="C143" s="8"/>
      <c r="D143" s="8"/>
    </row>
    <row r="144" spans="3:4" x14ac:dyDescent="0.2">
      <c r="C144" s="8"/>
      <c r="D144" s="8"/>
    </row>
    <row r="145" spans="3:4" x14ac:dyDescent="0.2">
      <c r="C145" s="8"/>
      <c r="D145" s="8"/>
    </row>
    <row r="146" spans="3:4" x14ac:dyDescent="0.2">
      <c r="C146" s="8"/>
      <c r="D146" s="8"/>
    </row>
    <row r="147" spans="3:4" x14ac:dyDescent="0.2">
      <c r="C147" s="8"/>
      <c r="D147" s="8"/>
    </row>
    <row r="148" spans="3:4" x14ac:dyDescent="0.2">
      <c r="C148" s="8"/>
      <c r="D148" s="8"/>
    </row>
    <row r="149" spans="3:4" x14ac:dyDescent="0.2">
      <c r="C149" s="8"/>
      <c r="D149" s="8"/>
    </row>
    <row r="150" spans="3:4" x14ac:dyDescent="0.2">
      <c r="C150" s="8"/>
      <c r="D150" s="8"/>
    </row>
    <row r="151" spans="3:4" x14ac:dyDescent="0.2">
      <c r="C151" s="8"/>
      <c r="D151" s="8"/>
    </row>
    <row r="152" spans="3:4" x14ac:dyDescent="0.2">
      <c r="C152" s="8"/>
      <c r="D152" s="8"/>
    </row>
    <row r="153" spans="3:4" x14ac:dyDescent="0.2">
      <c r="C153" s="8"/>
      <c r="D153" s="8"/>
    </row>
    <row r="154" spans="3:4" x14ac:dyDescent="0.2">
      <c r="C154" s="8"/>
      <c r="D154" s="8"/>
    </row>
    <row r="155" spans="3:4" x14ac:dyDescent="0.2">
      <c r="C155" s="8"/>
      <c r="D155" s="8"/>
    </row>
    <row r="156" spans="3:4" x14ac:dyDescent="0.2">
      <c r="C156" s="8"/>
      <c r="D156" s="8"/>
    </row>
    <row r="157" spans="3:4" x14ac:dyDescent="0.2">
      <c r="C157" s="8"/>
      <c r="D157" s="8"/>
    </row>
    <row r="158" spans="3:4" x14ac:dyDescent="0.2">
      <c r="C158" s="8"/>
      <c r="D158" s="8"/>
    </row>
    <row r="159" spans="3:4" x14ac:dyDescent="0.2">
      <c r="C159" s="8"/>
      <c r="D159" s="8"/>
    </row>
    <row r="160" spans="3:4" x14ac:dyDescent="0.2">
      <c r="C160" s="8"/>
      <c r="D160" s="8"/>
    </row>
    <row r="161" spans="3:4" x14ac:dyDescent="0.2">
      <c r="C161" s="8"/>
      <c r="D161" s="8"/>
    </row>
    <row r="162" spans="3:4" x14ac:dyDescent="0.2">
      <c r="C162" s="8"/>
      <c r="D162" s="8"/>
    </row>
    <row r="163" spans="3:4" x14ac:dyDescent="0.2">
      <c r="C163" s="8"/>
      <c r="D163" s="8"/>
    </row>
    <row r="164" spans="3:4" x14ac:dyDescent="0.2">
      <c r="C164" s="8"/>
      <c r="D164" s="8"/>
    </row>
    <row r="165" spans="3:4" x14ac:dyDescent="0.2">
      <c r="C165" s="8"/>
      <c r="D165" s="8"/>
    </row>
    <row r="166" spans="3:4" x14ac:dyDescent="0.2">
      <c r="C166" s="8"/>
      <c r="D166" s="8"/>
    </row>
    <row r="167" spans="3:4" x14ac:dyDescent="0.2">
      <c r="C167" s="8"/>
      <c r="D167" s="8"/>
    </row>
    <row r="168" spans="3:4" x14ac:dyDescent="0.2">
      <c r="C168" s="8"/>
      <c r="D168" s="8"/>
    </row>
    <row r="169" spans="3:4" x14ac:dyDescent="0.2">
      <c r="C169" s="8"/>
      <c r="D169" s="8"/>
    </row>
    <row r="170" spans="3:4" x14ac:dyDescent="0.2">
      <c r="C170" s="8"/>
      <c r="D170" s="8"/>
    </row>
    <row r="171" spans="3:4" x14ac:dyDescent="0.2">
      <c r="C171" s="8"/>
      <c r="D171" s="8"/>
    </row>
    <row r="172" spans="3:4" x14ac:dyDescent="0.2">
      <c r="C172" s="8"/>
      <c r="D172" s="8"/>
    </row>
    <row r="173" spans="3:4" x14ac:dyDescent="0.2">
      <c r="C173" s="8"/>
      <c r="D173" s="8"/>
    </row>
    <row r="174" spans="3:4" x14ac:dyDescent="0.2">
      <c r="C174" s="8"/>
      <c r="D174" s="8"/>
    </row>
    <row r="175" spans="3:4" x14ac:dyDescent="0.2">
      <c r="C175" s="8"/>
      <c r="D175" s="8"/>
    </row>
    <row r="176" spans="3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  <row r="316" spans="3:4" x14ac:dyDescent="0.2">
      <c r="C316" s="8"/>
      <c r="D316" s="8"/>
    </row>
    <row r="317" spans="3:4" x14ac:dyDescent="0.2">
      <c r="C317" s="8"/>
      <c r="D317" s="8"/>
    </row>
    <row r="318" spans="3:4" x14ac:dyDescent="0.2">
      <c r="C318" s="8"/>
      <c r="D318" s="8"/>
    </row>
    <row r="319" spans="3:4" x14ac:dyDescent="0.2">
      <c r="C319" s="8"/>
      <c r="D319" s="8"/>
    </row>
    <row r="320" spans="3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  <row r="6925" spans="3:4" x14ac:dyDescent="0.2">
      <c r="C6925" s="8"/>
      <c r="D6925" s="8"/>
    </row>
    <row r="6926" spans="3:4" x14ac:dyDescent="0.2">
      <c r="C6926" s="8"/>
      <c r="D6926" s="8"/>
    </row>
    <row r="6927" spans="3:4" x14ac:dyDescent="0.2">
      <c r="C6927" s="8"/>
      <c r="D6927" s="8"/>
    </row>
    <row r="6928" spans="3:4" x14ac:dyDescent="0.2">
      <c r="C6928" s="8"/>
      <c r="D6928" s="8"/>
    </row>
    <row r="6929" spans="3:4" x14ac:dyDescent="0.2">
      <c r="C6929" s="8"/>
      <c r="D6929" s="8"/>
    </row>
    <row r="6930" spans="3:4" x14ac:dyDescent="0.2">
      <c r="C6930" s="8"/>
      <c r="D6930" s="8"/>
    </row>
    <row r="6931" spans="3:4" x14ac:dyDescent="0.2">
      <c r="C6931" s="8"/>
      <c r="D6931" s="8"/>
    </row>
    <row r="6932" spans="3:4" x14ac:dyDescent="0.2">
      <c r="C6932" s="8"/>
      <c r="D6932" s="8"/>
    </row>
    <row r="6933" spans="3:4" x14ac:dyDescent="0.2">
      <c r="C6933" s="8"/>
      <c r="D6933" s="8"/>
    </row>
    <row r="6934" spans="3:4" x14ac:dyDescent="0.2">
      <c r="C6934" s="8"/>
      <c r="D6934" s="8"/>
    </row>
    <row r="6935" spans="3:4" x14ac:dyDescent="0.2">
      <c r="C6935" s="8"/>
      <c r="D6935" s="8"/>
    </row>
    <row r="6936" spans="3:4" x14ac:dyDescent="0.2">
      <c r="C6936" s="8"/>
      <c r="D6936" s="8"/>
    </row>
    <row r="6937" spans="3:4" x14ac:dyDescent="0.2">
      <c r="C6937" s="8"/>
      <c r="D6937" s="8"/>
    </row>
    <row r="6938" spans="3:4" x14ac:dyDescent="0.2">
      <c r="C6938" s="8"/>
      <c r="D6938" s="8"/>
    </row>
    <row r="6939" spans="3:4" x14ac:dyDescent="0.2">
      <c r="C6939" s="8"/>
      <c r="D6939" s="8"/>
    </row>
  </sheetData>
  <phoneticPr fontId="7" type="noConversion"/>
  <hyperlinks>
    <hyperlink ref="H63964" r:id="rId1" display="http://vsolj.cetus-net.org/bulletin.html" xr:uid="{00000000-0004-0000-0000-000000000000}"/>
    <hyperlink ref="H63957" r:id="rId2" display="https://www.aavso.org/ejaavso" xr:uid="{00000000-0004-0000-0000-000001000000}"/>
    <hyperlink ref="I63964" r:id="rId3" display="http://vsolj.cetus-net.org/bulletin.html" xr:uid="{00000000-0004-0000-0000-000002000000}"/>
    <hyperlink ref="AQ57615" r:id="rId4" display="http://cdsbib.u-strasbg.fr/cgi-bin/cdsbib?1990RMxAA..21..381G" xr:uid="{00000000-0004-0000-0000-000003000000}"/>
    <hyperlink ref="H63961" r:id="rId5" display="https://www.aavso.org/ejaavso" xr:uid="{00000000-0004-0000-0000-000004000000}"/>
    <hyperlink ref="AP4979" r:id="rId6" display="http://cdsbib.u-strasbg.fr/cgi-bin/cdsbib?1990RMxAA..21..381G" xr:uid="{00000000-0004-0000-0000-000005000000}"/>
    <hyperlink ref="AP4982" r:id="rId7" display="http://cdsbib.u-strasbg.fr/cgi-bin/cdsbib?1990RMxAA..21..381G" xr:uid="{00000000-0004-0000-0000-000006000000}"/>
    <hyperlink ref="AP4980" r:id="rId8" display="http://cdsbib.u-strasbg.fr/cgi-bin/cdsbib?1990RMxAA..21..381G" xr:uid="{00000000-0004-0000-0000-000007000000}"/>
    <hyperlink ref="AP4964" r:id="rId9" display="http://cdsbib.u-strasbg.fr/cgi-bin/cdsbib?1990RMxAA..21..381G" xr:uid="{00000000-0004-0000-0000-000008000000}"/>
    <hyperlink ref="AQ5193" r:id="rId10" display="http://cdsbib.u-strasbg.fr/cgi-bin/cdsbib?1990RMxAA..21..381G" xr:uid="{00000000-0004-0000-0000-000009000000}"/>
    <hyperlink ref="AQ5197" r:id="rId11" display="http://cdsbib.u-strasbg.fr/cgi-bin/cdsbib?1990RMxAA..21..381G" xr:uid="{00000000-0004-0000-0000-00000A000000}"/>
    <hyperlink ref="AQ64877" r:id="rId12" display="http://cdsbib.u-strasbg.fr/cgi-bin/cdsbib?1990RMxAA..21..381G" xr:uid="{00000000-0004-0000-0000-00000B000000}"/>
    <hyperlink ref="I2085" r:id="rId13" display="http://vsolj.cetus-net.org/bulletin.html" xr:uid="{00000000-0004-0000-0000-00000C000000}"/>
    <hyperlink ref="H2085" r:id="rId14" display="http://vsolj.cetus-net.org/bulletin.html" xr:uid="{00000000-0004-0000-0000-00000D000000}"/>
    <hyperlink ref="AQ3" r:id="rId15" display="http://cdsbib.u-strasbg.fr/cgi-bin/cdsbib?1990RMxAA..21..381G" xr:uid="{00000000-0004-0000-0000-00000E000000}"/>
    <hyperlink ref="AQ2" r:id="rId16" display="http://cdsbib.u-strasbg.fr/cgi-bin/cdsbib?1990RMxAA..21..381G" xr:uid="{00000000-0004-0000-0000-00000F000000}"/>
    <hyperlink ref="AP3255" r:id="rId17" display="http://cdsbib.u-strasbg.fr/cgi-bin/cdsbib?1990RMxAA..21..381G" xr:uid="{00000000-0004-0000-0000-000010000000}"/>
    <hyperlink ref="AP3273" r:id="rId18" display="http://cdsbib.u-strasbg.fr/cgi-bin/cdsbib?1990RMxAA..21..381G" xr:uid="{00000000-0004-0000-0000-000011000000}"/>
    <hyperlink ref="AP3274" r:id="rId19" display="http://cdsbib.u-strasbg.fr/cgi-bin/cdsbib?1990RMxAA..21..381G" xr:uid="{00000000-0004-0000-0000-000012000000}"/>
    <hyperlink ref="AP3270" r:id="rId20" display="http://cdsbib.u-strasbg.fr/cgi-bin/cdsbib?1990RMxAA..21..381G" xr:uid="{00000000-0004-0000-0000-000013000000}"/>
  </hyperlinks>
  <pageMargins left="0.75" right="0.75" top="1" bottom="1" header="0.5" footer="0.5"/>
  <pageSetup orientation="portrait" horizontalDpi="300" verticalDpi="300" r:id="rId21"/>
  <headerFooter alignWithMargins="0"/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2023-08-15T05:48:07Z</dcterms:modified>
</cp:coreProperties>
</file>