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AD3402B-7286-4D2C-8472-29C6DE287E84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3" r:id="rId2"/>
    <sheet name="Q_fit" sheetId="2" r:id="rId3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09" i="1" l="1"/>
  <c r="F209" i="1" s="1"/>
  <c r="Q209" i="1"/>
  <c r="E210" i="1"/>
  <c r="F210" i="1" s="1"/>
  <c r="Q210" i="1"/>
  <c r="H13" i="1"/>
  <c r="H14" i="1" s="1"/>
  <c r="E208" i="1"/>
  <c r="F208" i="1" s="1"/>
  <c r="G208" i="1" s="1"/>
  <c r="K208" i="1" s="1"/>
  <c r="Q208" i="1"/>
  <c r="E21" i="1"/>
  <c r="F21" i="1"/>
  <c r="G21" i="1"/>
  <c r="H21" i="1" s="1"/>
  <c r="E22" i="1"/>
  <c r="F22" i="1"/>
  <c r="G22" i="1" s="1"/>
  <c r="H22" i="1" s="1"/>
  <c r="E23" i="1"/>
  <c r="F23" i="1"/>
  <c r="G23" i="1"/>
  <c r="H23" i="1" s="1"/>
  <c r="E24" i="1"/>
  <c r="F24" i="1"/>
  <c r="G24" i="1" s="1"/>
  <c r="H24" i="1" s="1"/>
  <c r="E25" i="1"/>
  <c r="F25" i="1"/>
  <c r="G25" i="1" s="1"/>
  <c r="H25" i="1" s="1"/>
  <c r="E26" i="1"/>
  <c r="F26" i="1"/>
  <c r="G26" i="1" s="1"/>
  <c r="H26" i="1" s="1"/>
  <c r="E27" i="1"/>
  <c r="F27" i="1"/>
  <c r="G27" i="1" s="1"/>
  <c r="H27" i="1" s="1"/>
  <c r="E28" i="1"/>
  <c r="F28" i="1"/>
  <c r="G28" i="1" s="1"/>
  <c r="H28" i="1" s="1"/>
  <c r="E29" i="1"/>
  <c r="F29" i="1"/>
  <c r="G29" i="1"/>
  <c r="H29" i="1" s="1"/>
  <c r="E30" i="1"/>
  <c r="F30" i="1"/>
  <c r="G30" i="1" s="1"/>
  <c r="H30" i="1" s="1"/>
  <c r="E31" i="1"/>
  <c r="F31" i="1"/>
  <c r="G31" i="1"/>
  <c r="H31" i="1" s="1"/>
  <c r="E32" i="1"/>
  <c r="F32" i="1"/>
  <c r="G32" i="1" s="1"/>
  <c r="H32" i="1" s="1"/>
  <c r="E33" i="1"/>
  <c r="F33" i="1"/>
  <c r="G33" i="1" s="1"/>
  <c r="H33" i="1" s="1"/>
  <c r="E34" i="1"/>
  <c r="F34" i="1"/>
  <c r="G34" i="1" s="1"/>
  <c r="H34" i="1" s="1"/>
  <c r="E35" i="1"/>
  <c r="F35" i="1"/>
  <c r="G35" i="1" s="1"/>
  <c r="H35" i="1" s="1"/>
  <c r="E36" i="1"/>
  <c r="F36" i="1"/>
  <c r="G36" i="1" s="1"/>
  <c r="H36" i="1" s="1"/>
  <c r="E37" i="1"/>
  <c r="F37" i="1"/>
  <c r="G37" i="1"/>
  <c r="H37" i="1" s="1"/>
  <c r="E38" i="1"/>
  <c r="F38" i="1"/>
  <c r="G38" i="1" s="1"/>
  <c r="H38" i="1" s="1"/>
  <c r="E39" i="1"/>
  <c r="F39" i="1"/>
  <c r="G39" i="1"/>
  <c r="H39" i="1" s="1"/>
  <c r="E40" i="1"/>
  <c r="F40" i="1"/>
  <c r="G40" i="1" s="1"/>
  <c r="H40" i="1" s="1"/>
  <c r="E41" i="1"/>
  <c r="F41" i="1"/>
  <c r="G41" i="1" s="1"/>
  <c r="I41" i="1" s="1"/>
  <c r="E42" i="1"/>
  <c r="F42" i="1"/>
  <c r="G42" i="1" s="1"/>
  <c r="I42" i="1" s="1"/>
  <c r="E43" i="1"/>
  <c r="F43" i="1"/>
  <c r="G43" i="1" s="1"/>
  <c r="I43" i="1" s="1"/>
  <c r="E44" i="1"/>
  <c r="F44" i="1"/>
  <c r="G44" i="1" s="1"/>
  <c r="I44" i="1" s="1"/>
  <c r="E45" i="1"/>
  <c r="F45" i="1"/>
  <c r="G45" i="1"/>
  <c r="I45" i="1" s="1"/>
  <c r="E46" i="1"/>
  <c r="F46" i="1"/>
  <c r="G46" i="1" s="1"/>
  <c r="I46" i="1" s="1"/>
  <c r="E47" i="1"/>
  <c r="F47" i="1"/>
  <c r="G47" i="1"/>
  <c r="I47" i="1" s="1"/>
  <c r="E48" i="1"/>
  <c r="F48" i="1"/>
  <c r="G48" i="1" s="1"/>
  <c r="I48" i="1" s="1"/>
  <c r="E49" i="1"/>
  <c r="F49" i="1"/>
  <c r="G49" i="1" s="1"/>
  <c r="I49" i="1" s="1"/>
  <c r="E50" i="1"/>
  <c r="F50" i="1"/>
  <c r="G50" i="1" s="1"/>
  <c r="I50" i="1" s="1"/>
  <c r="E51" i="1"/>
  <c r="F51" i="1"/>
  <c r="G51" i="1" s="1"/>
  <c r="I51" i="1" s="1"/>
  <c r="E52" i="1"/>
  <c r="F52" i="1"/>
  <c r="G52" i="1" s="1"/>
  <c r="I52" i="1" s="1"/>
  <c r="E53" i="1"/>
  <c r="F53" i="1"/>
  <c r="G53" i="1"/>
  <c r="I53" i="1" s="1"/>
  <c r="E54" i="1"/>
  <c r="F54" i="1"/>
  <c r="G54" i="1" s="1"/>
  <c r="I54" i="1" s="1"/>
  <c r="E55" i="1"/>
  <c r="F55" i="1"/>
  <c r="G55" i="1"/>
  <c r="I55" i="1" s="1"/>
  <c r="E56" i="1"/>
  <c r="F56" i="1"/>
  <c r="G56" i="1" s="1"/>
  <c r="I56" i="1" s="1"/>
  <c r="E57" i="1"/>
  <c r="F57" i="1"/>
  <c r="G57" i="1" s="1"/>
  <c r="I57" i="1" s="1"/>
  <c r="E58" i="1"/>
  <c r="F58" i="1"/>
  <c r="G58" i="1" s="1"/>
  <c r="I58" i="1" s="1"/>
  <c r="E59" i="1"/>
  <c r="F59" i="1"/>
  <c r="G59" i="1" s="1"/>
  <c r="I59" i="1" s="1"/>
  <c r="E60" i="1"/>
  <c r="F60" i="1"/>
  <c r="G60" i="1" s="1"/>
  <c r="I60" i="1" s="1"/>
  <c r="E61" i="1"/>
  <c r="F61" i="1"/>
  <c r="G61" i="1"/>
  <c r="I61" i="1" s="1"/>
  <c r="E62" i="1"/>
  <c r="F62" i="1"/>
  <c r="G62" i="1" s="1"/>
  <c r="I62" i="1" s="1"/>
  <c r="E63" i="1"/>
  <c r="F63" i="1"/>
  <c r="G63" i="1"/>
  <c r="I63" i="1" s="1"/>
  <c r="E64" i="1"/>
  <c r="F64" i="1"/>
  <c r="G64" i="1" s="1"/>
  <c r="I64" i="1" s="1"/>
  <c r="E65" i="1"/>
  <c r="F65" i="1"/>
  <c r="G65" i="1" s="1"/>
  <c r="I65" i="1" s="1"/>
  <c r="E66" i="1"/>
  <c r="F66" i="1"/>
  <c r="G66" i="1" s="1"/>
  <c r="I66" i="1" s="1"/>
  <c r="E67" i="1"/>
  <c r="F67" i="1"/>
  <c r="G67" i="1" s="1"/>
  <c r="I67" i="1" s="1"/>
  <c r="E68" i="1"/>
  <c r="F68" i="1"/>
  <c r="G68" i="1" s="1"/>
  <c r="I68" i="1" s="1"/>
  <c r="E69" i="1"/>
  <c r="F69" i="1"/>
  <c r="G69" i="1"/>
  <c r="I69" i="1" s="1"/>
  <c r="E70" i="1"/>
  <c r="F70" i="1"/>
  <c r="G70" i="1" s="1"/>
  <c r="I70" i="1" s="1"/>
  <c r="E71" i="1"/>
  <c r="F71" i="1"/>
  <c r="G71" i="1"/>
  <c r="I71" i="1" s="1"/>
  <c r="E72" i="1"/>
  <c r="F72" i="1"/>
  <c r="G72" i="1" s="1"/>
  <c r="I72" i="1" s="1"/>
  <c r="E73" i="1"/>
  <c r="F73" i="1"/>
  <c r="G73" i="1" s="1"/>
  <c r="I73" i="1" s="1"/>
  <c r="E74" i="1"/>
  <c r="F74" i="1"/>
  <c r="G74" i="1" s="1"/>
  <c r="I74" i="1" s="1"/>
  <c r="E75" i="1"/>
  <c r="F75" i="1"/>
  <c r="G75" i="1" s="1"/>
  <c r="I75" i="1" s="1"/>
  <c r="E76" i="1"/>
  <c r="F76" i="1"/>
  <c r="G76" i="1" s="1"/>
  <c r="I76" i="1" s="1"/>
  <c r="E77" i="1"/>
  <c r="F77" i="1"/>
  <c r="G77" i="1"/>
  <c r="I77" i="1" s="1"/>
  <c r="E78" i="1"/>
  <c r="F78" i="1"/>
  <c r="G78" i="1" s="1"/>
  <c r="I78" i="1" s="1"/>
  <c r="E79" i="1"/>
  <c r="F79" i="1"/>
  <c r="G79" i="1"/>
  <c r="I79" i="1" s="1"/>
  <c r="E80" i="1"/>
  <c r="F80" i="1"/>
  <c r="G80" i="1" s="1"/>
  <c r="I80" i="1" s="1"/>
  <c r="E81" i="1"/>
  <c r="F81" i="1"/>
  <c r="G81" i="1" s="1"/>
  <c r="I81" i="1" s="1"/>
  <c r="E82" i="1"/>
  <c r="F82" i="1"/>
  <c r="G82" i="1" s="1"/>
  <c r="I82" i="1" s="1"/>
  <c r="E83" i="1"/>
  <c r="F83" i="1"/>
  <c r="G83" i="1" s="1"/>
  <c r="I83" i="1" s="1"/>
  <c r="E84" i="1"/>
  <c r="F84" i="1"/>
  <c r="G84" i="1" s="1"/>
  <c r="I84" i="1" s="1"/>
  <c r="E85" i="1"/>
  <c r="F85" i="1"/>
  <c r="G85" i="1"/>
  <c r="I85" i="1" s="1"/>
  <c r="E86" i="1"/>
  <c r="F86" i="1"/>
  <c r="G86" i="1" s="1"/>
  <c r="I86" i="1" s="1"/>
  <c r="E87" i="1"/>
  <c r="F87" i="1"/>
  <c r="G87" i="1"/>
  <c r="I87" i="1" s="1"/>
  <c r="E88" i="1"/>
  <c r="F88" i="1"/>
  <c r="G88" i="1" s="1"/>
  <c r="I88" i="1" s="1"/>
  <c r="E89" i="1"/>
  <c r="F89" i="1"/>
  <c r="G89" i="1" s="1"/>
  <c r="I89" i="1" s="1"/>
  <c r="E90" i="1"/>
  <c r="F90" i="1"/>
  <c r="G90" i="1" s="1"/>
  <c r="I90" i="1" s="1"/>
  <c r="E91" i="1"/>
  <c r="F91" i="1"/>
  <c r="G91" i="1" s="1"/>
  <c r="I91" i="1" s="1"/>
  <c r="E92" i="1"/>
  <c r="F92" i="1"/>
  <c r="G92" i="1" s="1"/>
  <c r="I92" i="1" s="1"/>
  <c r="E93" i="1"/>
  <c r="F93" i="1"/>
  <c r="G93" i="1"/>
  <c r="I93" i="1" s="1"/>
  <c r="E94" i="1"/>
  <c r="F94" i="1"/>
  <c r="G94" i="1" s="1"/>
  <c r="I94" i="1" s="1"/>
  <c r="E95" i="1"/>
  <c r="F95" i="1"/>
  <c r="G95" i="1"/>
  <c r="I95" i="1" s="1"/>
  <c r="E96" i="1"/>
  <c r="F96" i="1"/>
  <c r="G96" i="1" s="1"/>
  <c r="I96" i="1" s="1"/>
  <c r="E97" i="1"/>
  <c r="F97" i="1"/>
  <c r="G97" i="1" s="1"/>
  <c r="J97" i="1" s="1"/>
  <c r="E98" i="1"/>
  <c r="F98" i="1"/>
  <c r="G98" i="1" s="1"/>
  <c r="J98" i="1" s="1"/>
  <c r="E99" i="1"/>
  <c r="F99" i="1"/>
  <c r="G99" i="1" s="1"/>
  <c r="K99" i="1" s="1"/>
  <c r="E100" i="1"/>
  <c r="F100" i="1"/>
  <c r="G100" i="1" s="1"/>
  <c r="I100" i="1" s="1"/>
  <c r="E101" i="1"/>
  <c r="F101" i="1"/>
  <c r="G101" i="1"/>
  <c r="I101" i="1" s="1"/>
  <c r="E102" i="1"/>
  <c r="F102" i="1"/>
  <c r="G102" i="1" s="1"/>
  <c r="I102" i="1" s="1"/>
  <c r="E103" i="1"/>
  <c r="F103" i="1"/>
  <c r="G103" i="1"/>
  <c r="I103" i="1" s="1"/>
  <c r="E104" i="1"/>
  <c r="F104" i="1"/>
  <c r="G104" i="1" s="1"/>
  <c r="I104" i="1" s="1"/>
  <c r="E105" i="1"/>
  <c r="F105" i="1"/>
  <c r="G105" i="1" s="1"/>
  <c r="I105" i="1" s="1"/>
  <c r="E106" i="1"/>
  <c r="F106" i="1"/>
  <c r="G106" i="1" s="1"/>
  <c r="I106" i="1" s="1"/>
  <c r="E107" i="1"/>
  <c r="F107" i="1"/>
  <c r="G107" i="1" s="1"/>
  <c r="I107" i="1" s="1"/>
  <c r="E108" i="1"/>
  <c r="F108" i="1"/>
  <c r="G108" i="1" s="1"/>
  <c r="I108" i="1" s="1"/>
  <c r="E109" i="1"/>
  <c r="F109" i="1"/>
  <c r="G109" i="1"/>
  <c r="I109" i="1" s="1"/>
  <c r="E110" i="1"/>
  <c r="F110" i="1"/>
  <c r="G110" i="1" s="1"/>
  <c r="I110" i="1" s="1"/>
  <c r="E111" i="1"/>
  <c r="F111" i="1"/>
  <c r="G111" i="1"/>
  <c r="I111" i="1" s="1"/>
  <c r="E112" i="1"/>
  <c r="F112" i="1" s="1"/>
  <c r="G112" i="1" s="1"/>
  <c r="I112" i="1" s="1"/>
  <c r="E113" i="1"/>
  <c r="F113" i="1"/>
  <c r="G113" i="1" s="1"/>
  <c r="I113" i="1" s="1"/>
  <c r="E114" i="1"/>
  <c r="F114" i="1" s="1"/>
  <c r="G114" i="1" s="1"/>
  <c r="I114" i="1" s="1"/>
  <c r="E115" i="1"/>
  <c r="F115" i="1"/>
  <c r="G115" i="1" s="1"/>
  <c r="I115" i="1" s="1"/>
  <c r="E116" i="1"/>
  <c r="F116" i="1"/>
  <c r="G116" i="1" s="1"/>
  <c r="I116" i="1" s="1"/>
  <c r="E117" i="1"/>
  <c r="F117" i="1"/>
  <c r="G117" i="1"/>
  <c r="I117" i="1" s="1"/>
  <c r="E118" i="1"/>
  <c r="F118" i="1"/>
  <c r="G118" i="1" s="1"/>
  <c r="I118" i="1" s="1"/>
  <c r="E119" i="1"/>
  <c r="F119" i="1"/>
  <c r="G119" i="1"/>
  <c r="I119" i="1" s="1"/>
  <c r="E120" i="1"/>
  <c r="F120" i="1" s="1"/>
  <c r="G120" i="1" s="1"/>
  <c r="I120" i="1" s="1"/>
  <c r="E121" i="1"/>
  <c r="F121" i="1"/>
  <c r="G121" i="1" s="1"/>
  <c r="I121" i="1" s="1"/>
  <c r="E122" i="1"/>
  <c r="F122" i="1" s="1"/>
  <c r="G122" i="1" s="1"/>
  <c r="I122" i="1" s="1"/>
  <c r="E123" i="1"/>
  <c r="F123" i="1"/>
  <c r="G123" i="1" s="1"/>
  <c r="I123" i="1" s="1"/>
  <c r="E124" i="1"/>
  <c r="F124" i="1"/>
  <c r="G124" i="1" s="1"/>
  <c r="I124" i="1" s="1"/>
  <c r="E125" i="1"/>
  <c r="F125" i="1"/>
  <c r="G125" i="1"/>
  <c r="I125" i="1" s="1"/>
  <c r="E126" i="1"/>
  <c r="F126" i="1"/>
  <c r="G126" i="1" s="1"/>
  <c r="I126" i="1" s="1"/>
  <c r="E127" i="1"/>
  <c r="F127" i="1"/>
  <c r="G127" i="1"/>
  <c r="I127" i="1" s="1"/>
  <c r="E128" i="1"/>
  <c r="F128" i="1" s="1"/>
  <c r="G128" i="1" s="1"/>
  <c r="I128" i="1" s="1"/>
  <c r="E129" i="1"/>
  <c r="F129" i="1"/>
  <c r="G129" i="1" s="1"/>
  <c r="I129" i="1" s="1"/>
  <c r="E130" i="1"/>
  <c r="F130" i="1" s="1"/>
  <c r="G130" i="1" s="1"/>
  <c r="I130" i="1" s="1"/>
  <c r="E131" i="1"/>
  <c r="F131" i="1" s="1"/>
  <c r="G131" i="1" s="1"/>
  <c r="I131" i="1" s="1"/>
  <c r="E132" i="1"/>
  <c r="F132" i="1"/>
  <c r="G132" i="1" s="1"/>
  <c r="I132" i="1" s="1"/>
  <c r="E133" i="1"/>
  <c r="F133" i="1" s="1"/>
  <c r="G133" i="1" s="1"/>
  <c r="I133" i="1" s="1"/>
  <c r="E134" i="1"/>
  <c r="F134" i="1"/>
  <c r="G134" i="1" s="1"/>
  <c r="I134" i="1" s="1"/>
  <c r="E135" i="1"/>
  <c r="F135" i="1"/>
  <c r="G135" i="1"/>
  <c r="I135" i="1" s="1"/>
  <c r="E136" i="1"/>
  <c r="F136" i="1" s="1"/>
  <c r="G136" i="1" s="1"/>
  <c r="I136" i="1" s="1"/>
  <c r="E137" i="1"/>
  <c r="F137" i="1"/>
  <c r="G137" i="1" s="1"/>
  <c r="I137" i="1" s="1"/>
  <c r="E138" i="1"/>
  <c r="F138" i="1" s="1"/>
  <c r="G138" i="1" s="1"/>
  <c r="I138" i="1" s="1"/>
  <c r="E139" i="1"/>
  <c r="F139" i="1" s="1"/>
  <c r="G139" i="1" s="1"/>
  <c r="I139" i="1" s="1"/>
  <c r="E140" i="1"/>
  <c r="F140" i="1"/>
  <c r="G140" i="1" s="1"/>
  <c r="J140" i="1" s="1"/>
  <c r="E141" i="1"/>
  <c r="F141" i="1" s="1"/>
  <c r="G141" i="1" s="1"/>
  <c r="J141" i="1" s="1"/>
  <c r="E142" i="1"/>
  <c r="F142" i="1"/>
  <c r="G142" i="1" s="1"/>
  <c r="J142" i="1" s="1"/>
  <c r="E143" i="1"/>
  <c r="F143" i="1"/>
  <c r="G143" i="1"/>
  <c r="I143" i="1" s="1"/>
  <c r="E144" i="1"/>
  <c r="F144" i="1" s="1"/>
  <c r="G144" i="1" s="1"/>
  <c r="I144" i="1" s="1"/>
  <c r="E145" i="1"/>
  <c r="F145" i="1"/>
  <c r="G145" i="1" s="1"/>
  <c r="I145" i="1" s="1"/>
  <c r="E146" i="1"/>
  <c r="F146" i="1" s="1"/>
  <c r="G146" i="1" s="1"/>
  <c r="I146" i="1" s="1"/>
  <c r="E147" i="1"/>
  <c r="F147" i="1" s="1"/>
  <c r="G147" i="1" s="1"/>
  <c r="I147" i="1" s="1"/>
  <c r="E148" i="1"/>
  <c r="F148" i="1"/>
  <c r="G148" i="1" s="1"/>
  <c r="I148" i="1" s="1"/>
  <c r="E149" i="1"/>
  <c r="F149" i="1" s="1"/>
  <c r="G149" i="1" s="1"/>
  <c r="J149" i="1" s="1"/>
  <c r="E150" i="1"/>
  <c r="F150" i="1"/>
  <c r="G150" i="1" s="1"/>
  <c r="J150" i="1" s="1"/>
  <c r="E151" i="1"/>
  <c r="F151" i="1"/>
  <c r="G151" i="1"/>
  <c r="I151" i="1" s="1"/>
  <c r="E152" i="1"/>
  <c r="F152" i="1" s="1"/>
  <c r="G152" i="1" s="1"/>
  <c r="J152" i="1" s="1"/>
  <c r="E153" i="1"/>
  <c r="F153" i="1"/>
  <c r="G153" i="1" s="1"/>
  <c r="J153" i="1" s="1"/>
  <c r="E154" i="1"/>
  <c r="F154" i="1" s="1"/>
  <c r="G154" i="1" s="1"/>
  <c r="I154" i="1" s="1"/>
  <c r="E155" i="1"/>
  <c r="F155" i="1" s="1"/>
  <c r="E156" i="1"/>
  <c r="F156" i="1"/>
  <c r="G156" i="1" s="1"/>
  <c r="I156" i="1" s="1"/>
  <c r="E157" i="1"/>
  <c r="F157" i="1" s="1"/>
  <c r="G157" i="1" s="1"/>
  <c r="I157" i="1" s="1"/>
  <c r="E158" i="1"/>
  <c r="F158" i="1"/>
  <c r="G158" i="1" s="1"/>
  <c r="J158" i="1" s="1"/>
  <c r="E159" i="1"/>
  <c r="F159" i="1"/>
  <c r="G159" i="1"/>
  <c r="J159" i="1" s="1"/>
  <c r="E160" i="1"/>
  <c r="F160" i="1" s="1"/>
  <c r="G160" i="1" s="1"/>
  <c r="I160" i="1" s="1"/>
  <c r="E161" i="1"/>
  <c r="F161" i="1"/>
  <c r="G161" i="1" s="1"/>
  <c r="I161" i="1" s="1"/>
  <c r="E162" i="1"/>
  <c r="F162" i="1" s="1"/>
  <c r="G162" i="1" s="1"/>
  <c r="I162" i="1" s="1"/>
  <c r="E163" i="1"/>
  <c r="F163" i="1" s="1"/>
  <c r="G163" i="1" s="1"/>
  <c r="I163" i="1" s="1"/>
  <c r="E164" i="1"/>
  <c r="F164" i="1"/>
  <c r="G164" i="1" s="1"/>
  <c r="I164" i="1" s="1"/>
  <c r="E165" i="1"/>
  <c r="F165" i="1" s="1"/>
  <c r="G165" i="1" s="1"/>
  <c r="I165" i="1" s="1"/>
  <c r="E166" i="1"/>
  <c r="F166" i="1"/>
  <c r="G166" i="1" s="1"/>
  <c r="J166" i="1" s="1"/>
  <c r="E167" i="1"/>
  <c r="F167" i="1"/>
  <c r="G167" i="1" s="1"/>
  <c r="J167" i="1" s="1"/>
  <c r="E168" i="1"/>
  <c r="F168" i="1" s="1"/>
  <c r="G168" i="1" s="1"/>
  <c r="J168" i="1" s="1"/>
  <c r="E169" i="1"/>
  <c r="F169" i="1"/>
  <c r="G169" i="1"/>
  <c r="I169" i="1" s="1"/>
  <c r="E170" i="1"/>
  <c r="F170" i="1" s="1"/>
  <c r="G170" i="1" s="1"/>
  <c r="I170" i="1" s="1"/>
  <c r="E171" i="1"/>
  <c r="F171" i="1" s="1"/>
  <c r="G171" i="1" s="1"/>
  <c r="I171" i="1" s="1"/>
  <c r="E172" i="1"/>
  <c r="F172" i="1"/>
  <c r="G172" i="1" s="1"/>
  <c r="I172" i="1" s="1"/>
  <c r="E173" i="1"/>
  <c r="F173" i="1"/>
  <c r="G173" i="1" s="1"/>
  <c r="I173" i="1" s="1"/>
  <c r="E174" i="1"/>
  <c r="F174" i="1" s="1"/>
  <c r="G174" i="1" s="1"/>
  <c r="I174" i="1" s="1"/>
  <c r="E175" i="1"/>
  <c r="F175" i="1" s="1"/>
  <c r="G175" i="1" s="1"/>
  <c r="I175" i="1" s="1"/>
  <c r="E176" i="1"/>
  <c r="F176" i="1"/>
  <c r="G176" i="1" s="1"/>
  <c r="I176" i="1" s="1"/>
  <c r="E177" i="1"/>
  <c r="F177" i="1" s="1"/>
  <c r="G177" i="1" s="1"/>
  <c r="I177" i="1" s="1"/>
  <c r="E178" i="1"/>
  <c r="F178" i="1"/>
  <c r="G178" i="1"/>
  <c r="I178" i="1" s="1"/>
  <c r="E179" i="1"/>
  <c r="F179" i="1"/>
  <c r="G179" i="1" s="1"/>
  <c r="I179" i="1" s="1"/>
  <c r="E180" i="1"/>
  <c r="F180" i="1" s="1"/>
  <c r="E181" i="1"/>
  <c r="F181" i="1" s="1"/>
  <c r="G181" i="1" s="1"/>
  <c r="I181" i="1" s="1"/>
  <c r="E182" i="1"/>
  <c r="F182" i="1"/>
  <c r="G182" i="1" s="1"/>
  <c r="K182" i="1" s="1"/>
  <c r="E183" i="1"/>
  <c r="F183" i="1"/>
  <c r="G183" i="1" s="1"/>
  <c r="K183" i="1" s="1"/>
  <c r="E184" i="1"/>
  <c r="F184" i="1" s="1"/>
  <c r="G184" i="1" s="1"/>
  <c r="J184" i="1" s="1"/>
  <c r="E185" i="1"/>
  <c r="F185" i="1"/>
  <c r="G185" i="1"/>
  <c r="K185" i="1" s="1"/>
  <c r="E186" i="1"/>
  <c r="E74" i="3" s="1"/>
  <c r="E187" i="1"/>
  <c r="F187" i="1" s="1"/>
  <c r="G187" i="1" s="1"/>
  <c r="K187" i="1" s="1"/>
  <c r="E188" i="1"/>
  <c r="F188" i="1"/>
  <c r="G188" i="1" s="1"/>
  <c r="K188" i="1" s="1"/>
  <c r="E189" i="1"/>
  <c r="F189" i="1"/>
  <c r="G189" i="1" s="1"/>
  <c r="K189" i="1" s="1"/>
  <c r="E190" i="1"/>
  <c r="F190" i="1" s="1"/>
  <c r="G190" i="1" s="1"/>
  <c r="K190" i="1" s="1"/>
  <c r="E191" i="1"/>
  <c r="F191" i="1" s="1"/>
  <c r="E192" i="1"/>
  <c r="F192" i="1"/>
  <c r="G192" i="1" s="1"/>
  <c r="K192" i="1" s="1"/>
  <c r="E193" i="1"/>
  <c r="F193" i="1" s="1"/>
  <c r="E194" i="1"/>
  <c r="F194" i="1"/>
  <c r="G194" i="1" s="1"/>
  <c r="K194" i="1" s="1"/>
  <c r="E195" i="1"/>
  <c r="F195" i="1" s="1"/>
  <c r="G195" i="1" s="1"/>
  <c r="K195" i="1" s="1"/>
  <c r="E196" i="1"/>
  <c r="F196" i="1"/>
  <c r="G196" i="1" s="1"/>
  <c r="K196" i="1" s="1"/>
  <c r="E197" i="1"/>
  <c r="F197" i="1" s="1"/>
  <c r="G197" i="1" s="1"/>
  <c r="I197" i="1" s="1"/>
  <c r="E198" i="1"/>
  <c r="F198" i="1"/>
  <c r="G198" i="1" s="1"/>
  <c r="K198" i="1" s="1"/>
  <c r="E199" i="1"/>
  <c r="F199" i="1" s="1"/>
  <c r="G199" i="1" s="1"/>
  <c r="K199" i="1" s="1"/>
  <c r="E200" i="1"/>
  <c r="F200" i="1"/>
  <c r="G200" i="1" s="1"/>
  <c r="K200" i="1" s="1"/>
  <c r="E201" i="1"/>
  <c r="F201" i="1" s="1"/>
  <c r="E202" i="1"/>
  <c r="F202" i="1"/>
  <c r="G202" i="1" s="1"/>
  <c r="J202" i="1" s="1"/>
  <c r="E203" i="1"/>
  <c r="F203" i="1" s="1"/>
  <c r="G203" i="1" s="1"/>
  <c r="I203" i="1" s="1"/>
  <c r="E204" i="1"/>
  <c r="F204" i="1"/>
  <c r="G204" i="1" s="1"/>
  <c r="J204" i="1" s="1"/>
  <c r="E205" i="1"/>
  <c r="F205" i="1" s="1"/>
  <c r="G205" i="1" s="1"/>
  <c r="J205" i="1" s="1"/>
  <c r="E207" i="1"/>
  <c r="F207" i="1"/>
  <c r="G207" i="1" s="1"/>
  <c r="K207" i="1" s="1"/>
  <c r="E206" i="1"/>
  <c r="F206" i="1" s="1"/>
  <c r="G206" i="1" s="1"/>
  <c r="K206" i="1" s="1"/>
  <c r="D11" i="1"/>
  <c r="P78" i="1" s="1"/>
  <c r="R78" i="1" s="1"/>
  <c r="D12" i="1"/>
  <c r="D13" i="1"/>
  <c r="Q206" i="1"/>
  <c r="D9" i="1"/>
  <c r="C9" i="1"/>
  <c r="Q207" i="1"/>
  <c r="Q205" i="1"/>
  <c r="Q203" i="1"/>
  <c r="Q198" i="1"/>
  <c r="Q197" i="1"/>
  <c r="Q195" i="1"/>
  <c r="Q192" i="1"/>
  <c r="Q189" i="1"/>
  <c r="Q141" i="1"/>
  <c r="Q133" i="1"/>
  <c r="Q132" i="1"/>
  <c r="Q131" i="1"/>
  <c r="Q130" i="1"/>
  <c r="Q129" i="1"/>
  <c r="Q128" i="1"/>
  <c r="Q127" i="1"/>
  <c r="Q125" i="1"/>
  <c r="Q124" i="1"/>
  <c r="Q123" i="1"/>
  <c r="Q122" i="1"/>
  <c r="Q121" i="1"/>
  <c r="Q120" i="1"/>
  <c r="Q119" i="1"/>
  <c r="Q117" i="1"/>
  <c r="Q115" i="1"/>
  <c r="Q113" i="1"/>
  <c r="Q111" i="1"/>
  <c r="Q110" i="1"/>
  <c r="Q109" i="1"/>
  <c r="Q108" i="1"/>
  <c r="Q106" i="1"/>
  <c r="Q105" i="1"/>
  <c r="Q101" i="1"/>
  <c r="Q100" i="1"/>
  <c r="Q96" i="1"/>
  <c r="Q95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5" i="1"/>
  <c r="Q34" i="1"/>
  <c r="Q33" i="1"/>
  <c r="Q32" i="1"/>
  <c r="Q31" i="1"/>
  <c r="Q30" i="1"/>
  <c r="Q29" i="1"/>
  <c r="Q28" i="1"/>
  <c r="Q27" i="1"/>
  <c r="Q26" i="1"/>
  <c r="Q24" i="1"/>
  <c r="Q23" i="1"/>
  <c r="Q22" i="1"/>
  <c r="G190" i="3"/>
  <c r="C190" i="3"/>
  <c r="E190" i="3"/>
  <c r="G84" i="3"/>
  <c r="C84" i="3"/>
  <c r="E84" i="3"/>
  <c r="G189" i="3"/>
  <c r="C189" i="3"/>
  <c r="G83" i="3"/>
  <c r="C83" i="3"/>
  <c r="E83" i="3"/>
  <c r="G82" i="3"/>
  <c r="C82" i="3"/>
  <c r="G81" i="3"/>
  <c r="C81" i="3"/>
  <c r="E81" i="3"/>
  <c r="G80" i="3"/>
  <c r="C80" i="3"/>
  <c r="E80" i="3"/>
  <c r="G188" i="3"/>
  <c r="C188" i="3"/>
  <c r="E188" i="3"/>
  <c r="G187" i="3"/>
  <c r="C187" i="3"/>
  <c r="E187" i="3"/>
  <c r="G79" i="3"/>
  <c r="C79" i="3"/>
  <c r="E79" i="3"/>
  <c r="G186" i="3"/>
  <c r="C186" i="3"/>
  <c r="G185" i="3"/>
  <c r="C185" i="3"/>
  <c r="E185" i="3"/>
  <c r="G184" i="3"/>
  <c r="C184" i="3"/>
  <c r="E184" i="3"/>
  <c r="G183" i="3"/>
  <c r="C183" i="3"/>
  <c r="E183" i="3"/>
  <c r="G78" i="3"/>
  <c r="C78" i="3"/>
  <c r="E78" i="3"/>
  <c r="G77" i="3"/>
  <c r="C77" i="3"/>
  <c r="G182" i="3"/>
  <c r="C182" i="3"/>
  <c r="E182" i="3"/>
  <c r="G76" i="3"/>
  <c r="C76" i="3"/>
  <c r="E76" i="3"/>
  <c r="G75" i="3"/>
  <c r="C75" i="3"/>
  <c r="E75" i="3"/>
  <c r="G74" i="3"/>
  <c r="C74" i="3"/>
  <c r="G73" i="3"/>
  <c r="C73" i="3"/>
  <c r="E73" i="3"/>
  <c r="G72" i="3"/>
  <c r="C72" i="3"/>
  <c r="E72" i="3"/>
  <c r="G71" i="3"/>
  <c r="C71" i="3"/>
  <c r="E71" i="3"/>
  <c r="G181" i="3"/>
  <c r="C181" i="3"/>
  <c r="E181" i="3"/>
  <c r="G70" i="3"/>
  <c r="C70" i="3"/>
  <c r="E70" i="3"/>
  <c r="G69" i="3"/>
  <c r="C69" i="3"/>
  <c r="E69" i="3"/>
  <c r="G68" i="3"/>
  <c r="C68" i="3"/>
  <c r="E68" i="3"/>
  <c r="G67" i="3"/>
  <c r="C67" i="3"/>
  <c r="E67" i="3"/>
  <c r="G66" i="3"/>
  <c r="C66" i="3"/>
  <c r="E66" i="3"/>
  <c r="G65" i="3"/>
  <c r="C65" i="3"/>
  <c r="E65" i="3"/>
  <c r="G64" i="3"/>
  <c r="C64" i="3"/>
  <c r="G63" i="3"/>
  <c r="C63" i="3"/>
  <c r="E63" i="3"/>
  <c r="G62" i="3"/>
  <c r="C62" i="3"/>
  <c r="E62" i="3"/>
  <c r="G180" i="3"/>
  <c r="C180" i="3"/>
  <c r="E180" i="3"/>
  <c r="G61" i="3"/>
  <c r="C61" i="3"/>
  <c r="G60" i="3"/>
  <c r="C60" i="3"/>
  <c r="E60" i="3"/>
  <c r="G59" i="3"/>
  <c r="C59" i="3"/>
  <c r="E59" i="3"/>
  <c r="G58" i="3"/>
  <c r="C58" i="3"/>
  <c r="E58" i="3"/>
  <c r="G57" i="3"/>
  <c r="C57" i="3"/>
  <c r="G56" i="3"/>
  <c r="C56" i="3"/>
  <c r="E56" i="3"/>
  <c r="G55" i="3"/>
  <c r="C55" i="3"/>
  <c r="E55" i="3"/>
  <c r="G54" i="3"/>
  <c r="C54" i="3"/>
  <c r="G53" i="3"/>
  <c r="C53" i="3"/>
  <c r="E53" i="3"/>
  <c r="G52" i="3"/>
  <c r="C52" i="3"/>
  <c r="E52" i="3"/>
  <c r="G51" i="3"/>
  <c r="C51" i="3"/>
  <c r="E51" i="3"/>
  <c r="G50" i="3"/>
  <c r="C50" i="3"/>
  <c r="E50" i="3"/>
  <c r="G49" i="3"/>
  <c r="C49" i="3"/>
  <c r="G48" i="3"/>
  <c r="C48" i="3"/>
  <c r="E48" i="3"/>
  <c r="G47" i="3"/>
  <c r="C47" i="3"/>
  <c r="E47" i="3"/>
  <c r="G46" i="3"/>
  <c r="C46" i="3"/>
  <c r="G179" i="3"/>
  <c r="C179" i="3"/>
  <c r="E179" i="3"/>
  <c r="G45" i="3"/>
  <c r="C45" i="3"/>
  <c r="E45" i="3"/>
  <c r="G44" i="3"/>
  <c r="C44" i="3"/>
  <c r="G43" i="3"/>
  <c r="C43" i="3"/>
  <c r="E43" i="3"/>
  <c r="G42" i="3"/>
  <c r="C42" i="3"/>
  <c r="E42" i="3"/>
  <c r="G41" i="3"/>
  <c r="C41" i="3"/>
  <c r="G40" i="3"/>
  <c r="C40" i="3"/>
  <c r="E40" i="3"/>
  <c r="G39" i="3"/>
  <c r="C39" i="3"/>
  <c r="E39" i="3"/>
  <c r="G38" i="3"/>
  <c r="C38" i="3"/>
  <c r="E38" i="3"/>
  <c r="G178" i="3"/>
  <c r="C178" i="3"/>
  <c r="G37" i="3"/>
  <c r="C37" i="3"/>
  <c r="E37" i="3"/>
  <c r="G36" i="3"/>
  <c r="C36" i="3"/>
  <c r="G35" i="3"/>
  <c r="C35" i="3"/>
  <c r="E35" i="3"/>
  <c r="G34" i="3"/>
  <c r="C34" i="3"/>
  <c r="E34" i="3"/>
  <c r="G33" i="3"/>
  <c r="C33" i="3"/>
  <c r="E33" i="3"/>
  <c r="G32" i="3"/>
  <c r="C32" i="3"/>
  <c r="E32" i="3"/>
  <c r="G177" i="3"/>
  <c r="C177" i="3"/>
  <c r="G176" i="3"/>
  <c r="C176" i="3"/>
  <c r="E176" i="3"/>
  <c r="G175" i="3"/>
  <c r="C175" i="3"/>
  <c r="E175" i="3"/>
  <c r="G174" i="3"/>
  <c r="C174" i="3"/>
  <c r="G173" i="3"/>
  <c r="C173" i="3"/>
  <c r="E173" i="3"/>
  <c r="G172" i="3"/>
  <c r="C172" i="3"/>
  <c r="E172" i="3"/>
  <c r="G171" i="3"/>
  <c r="C171" i="3"/>
  <c r="E171" i="3"/>
  <c r="G31" i="3"/>
  <c r="C31" i="3"/>
  <c r="E31" i="3"/>
  <c r="G170" i="3"/>
  <c r="C170" i="3"/>
  <c r="E170" i="3"/>
  <c r="G169" i="3"/>
  <c r="C169" i="3"/>
  <c r="E169" i="3"/>
  <c r="G168" i="3"/>
  <c r="C168" i="3"/>
  <c r="E168" i="3"/>
  <c r="G167" i="3"/>
  <c r="C167" i="3"/>
  <c r="G166" i="3"/>
  <c r="C166" i="3"/>
  <c r="E166" i="3"/>
  <c r="G165" i="3"/>
  <c r="C165" i="3"/>
  <c r="E165" i="3"/>
  <c r="G164" i="3"/>
  <c r="C164" i="3"/>
  <c r="E164" i="3"/>
  <c r="G30" i="3"/>
  <c r="C30" i="3"/>
  <c r="E30" i="3"/>
  <c r="G163" i="3"/>
  <c r="C163" i="3"/>
  <c r="E163" i="3"/>
  <c r="G29" i="3"/>
  <c r="C29" i="3"/>
  <c r="E29" i="3"/>
  <c r="G162" i="3"/>
  <c r="C162" i="3"/>
  <c r="E162" i="3"/>
  <c r="G28" i="3"/>
  <c r="C28" i="3"/>
  <c r="G161" i="3"/>
  <c r="C161" i="3"/>
  <c r="E161" i="3"/>
  <c r="G27" i="3"/>
  <c r="C27" i="3"/>
  <c r="E27" i="3"/>
  <c r="G160" i="3"/>
  <c r="C160" i="3"/>
  <c r="E160" i="3"/>
  <c r="G159" i="3"/>
  <c r="C159" i="3"/>
  <c r="E159" i="3"/>
  <c r="G158" i="3"/>
  <c r="C158" i="3"/>
  <c r="E158" i="3"/>
  <c r="G157" i="3"/>
  <c r="C157" i="3"/>
  <c r="E157" i="3"/>
  <c r="G26" i="3"/>
  <c r="C26" i="3"/>
  <c r="E26" i="3"/>
  <c r="G156" i="3"/>
  <c r="C156" i="3"/>
  <c r="E156" i="3"/>
  <c r="G155" i="3"/>
  <c r="C155" i="3"/>
  <c r="E155" i="3"/>
  <c r="G25" i="3"/>
  <c r="C25" i="3"/>
  <c r="E25" i="3"/>
  <c r="G24" i="3"/>
  <c r="C24" i="3"/>
  <c r="E24" i="3"/>
  <c r="G23" i="3"/>
  <c r="C23" i="3"/>
  <c r="E23" i="3"/>
  <c r="G154" i="3"/>
  <c r="C154" i="3"/>
  <c r="E154" i="3"/>
  <c r="G153" i="3"/>
  <c r="C153" i="3"/>
  <c r="E153" i="3"/>
  <c r="G152" i="3"/>
  <c r="C152" i="3"/>
  <c r="E152" i="3"/>
  <c r="G22" i="3"/>
  <c r="C22" i="3"/>
  <c r="E22" i="3"/>
  <c r="G21" i="3"/>
  <c r="C21" i="3"/>
  <c r="E21" i="3"/>
  <c r="G151" i="3"/>
  <c r="C151" i="3"/>
  <c r="E151" i="3"/>
  <c r="G150" i="3"/>
  <c r="C150" i="3"/>
  <c r="E150" i="3"/>
  <c r="G20" i="3"/>
  <c r="C20" i="3"/>
  <c r="E20" i="3"/>
  <c r="G19" i="3"/>
  <c r="C19" i="3"/>
  <c r="E19" i="3"/>
  <c r="G18" i="3"/>
  <c r="C18" i="3"/>
  <c r="E18" i="3"/>
  <c r="G17" i="3"/>
  <c r="C17" i="3"/>
  <c r="E17" i="3"/>
  <c r="G16" i="3"/>
  <c r="C16" i="3"/>
  <c r="E16" i="3"/>
  <c r="G149" i="3"/>
  <c r="C149" i="3"/>
  <c r="E149" i="3"/>
  <c r="G148" i="3"/>
  <c r="C148" i="3"/>
  <c r="E148" i="3"/>
  <c r="G147" i="3"/>
  <c r="C147" i="3"/>
  <c r="E147" i="3"/>
  <c r="G146" i="3"/>
  <c r="C146" i="3"/>
  <c r="E146" i="3"/>
  <c r="G145" i="3"/>
  <c r="C145" i="3"/>
  <c r="E145" i="3"/>
  <c r="G144" i="3"/>
  <c r="C144" i="3"/>
  <c r="E144" i="3"/>
  <c r="G143" i="3"/>
  <c r="C143" i="3"/>
  <c r="E143" i="3"/>
  <c r="G142" i="3"/>
  <c r="C142" i="3"/>
  <c r="E142" i="3"/>
  <c r="G141" i="3"/>
  <c r="C141" i="3"/>
  <c r="E141" i="3"/>
  <c r="G140" i="3"/>
  <c r="C140" i="3"/>
  <c r="E140" i="3"/>
  <c r="G139" i="3"/>
  <c r="C139" i="3"/>
  <c r="E139" i="3"/>
  <c r="G138" i="3"/>
  <c r="C138" i="3"/>
  <c r="E138" i="3"/>
  <c r="G137" i="3"/>
  <c r="C137" i="3"/>
  <c r="E137" i="3"/>
  <c r="G136" i="3"/>
  <c r="C136" i="3"/>
  <c r="E136" i="3"/>
  <c r="G135" i="3"/>
  <c r="C135" i="3"/>
  <c r="E135" i="3"/>
  <c r="G134" i="3"/>
  <c r="C134" i="3"/>
  <c r="E134" i="3"/>
  <c r="G133" i="3"/>
  <c r="C133" i="3"/>
  <c r="E133" i="3"/>
  <c r="G132" i="3"/>
  <c r="C132" i="3"/>
  <c r="E132" i="3"/>
  <c r="G131" i="3"/>
  <c r="C131" i="3"/>
  <c r="E131" i="3"/>
  <c r="G15" i="3"/>
  <c r="C15" i="3"/>
  <c r="E15" i="3"/>
  <c r="G14" i="3"/>
  <c r="C14" i="3"/>
  <c r="E14" i="3"/>
  <c r="G130" i="3"/>
  <c r="C130" i="3"/>
  <c r="E130" i="3"/>
  <c r="G129" i="3"/>
  <c r="C129" i="3"/>
  <c r="E129" i="3"/>
  <c r="G128" i="3"/>
  <c r="C128" i="3"/>
  <c r="E128" i="3"/>
  <c r="G127" i="3"/>
  <c r="C127" i="3"/>
  <c r="E127" i="3"/>
  <c r="G126" i="3"/>
  <c r="C126" i="3"/>
  <c r="E126" i="3"/>
  <c r="G125" i="3"/>
  <c r="C125" i="3"/>
  <c r="E125" i="3"/>
  <c r="G124" i="3"/>
  <c r="C124" i="3"/>
  <c r="E124" i="3"/>
  <c r="G123" i="3"/>
  <c r="C123" i="3"/>
  <c r="E123" i="3"/>
  <c r="G122" i="3"/>
  <c r="C122" i="3"/>
  <c r="E122" i="3"/>
  <c r="G121" i="3"/>
  <c r="C121" i="3"/>
  <c r="E121" i="3"/>
  <c r="G120" i="3"/>
  <c r="C120" i="3"/>
  <c r="E120" i="3"/>
  <c r="G119" i="3"/>
  <c r="C119" i="3"/>
  <c r="E119" i="3"/>
  <c r="G118" i="3"/>
  <c r="C118" i="3"/>
  <c r="E118" i="3"/>
  <c r="G117" i="3"/>
  <c r="C117" i="3"/>
  <c r="E117" i="3"/>
  <c r="G116" i="3"/>
  <c r="C116" i="3"/>
  <c r="E116" i="3"/>
  <c r="G115" i="3"/>
  <c r="C115" i="3"/>
  <c r="E115" i="3"/>
  <c r="G114" i="3"/>
  <c r="C114" i="3"/>
  <c r="E114" i="3"/>
  <c r="G113" i="3"/>
  <c r="C113" i="3"/>
  <c r="E113" i="3"/>
  <c r="G112" i="3"/>
  <c r="C112" i="3"/>
  <c r="E112" i="3"/>
  <c r="G111" i="3"/>
  <c r="C111" i="3"/>
  <c r="E111" i="3"/>
  <c r="G110" i="3"/>
  <c r="C110" i="3"/>
  <c r="E110" i="3"/>
  <c r="G109" i="3"/>
  <c r="C109" i="3"/>
  <c r="E109" i="3"/>
  <c r="G108" i="3"/>
  <c r="C108" i="3"/>
  <c r="E108" i="3"/>
  <c r="G107" i="3"/>
  <c r="C107" i="3"/>
  <c r="E107" i="3"/>
  <c r="G106" i="3"/>
  <c r="C106" i="3"/>
  <c r="E106" i="3"/>
  <c r="G105" i="3"/>
  <c r="C105" i="3"/>
  <c r="E105" i="3"/>
  <c r="G104" i="3"/>
  <c r="C104" i="3"/>
  <c r="E104" i="3"/>
  <c r="G103" i="3"/>
  <c r="C103" i="3"/>
  <c r="E103" i="3"/>
  <c r="G102" i="3"/>
  <c r="C102" i="3"/>
  <c r="E102" i="3"/>
  <c r="G101" i="3"/>
  <c r="C101" i="3"/>
  <c r="E101" i="3"/>
  <c r="G100" i="3"/>
  <c r="C100" i="3"/>
  <c r="E100" i="3"/>
  <c r="G99" i="3"/>
  <c r="C99" i="3"/>
  <c r="E99" i="3"/>
  <c r="G98" i="3"/>
  <c r="C98" i="3"/>
  <c r="E98" i="3"/>
  <c r="G13" i="3"/>
  <c r="C13" i="3"/>
  <c r="E13" i="3"/>
  <c r="G97" i="3"/>
  <c r="C97" i="3"/>
  <c r="E97" i="3"/>
  <c r="G96" i="3"/>
  <c r="C96" i="3"/>
  <c r="E96" i="3"/>
  <c r="G95" i="3"/>
  <c r="C95" i="3"/>
  <c r="E95" i="3"/>
  <c r="G94" i="3"/>
  <c r="C94" i="3"/>
  <c r="E94" i="3"/>
  <c r="G93" i="3"/>
  <c r="C93" i="3"/>
  <c r="E93" i="3"/>
  <c r="G92" i="3"/>
  <c r="C92" i="3"/>
  <c r="E92" i="3"/>
  <c r="G91" i="3"/>
  <c r="C91" i="3"/>
  <c r="E91" i="3"/>
  <c r="G90" i="3"/>
  <c r="C90" i="3"/>
  <c r="E90" i="3"/>
  <c r="G89" i="3"/>
  <c r="C89" i="3"/>
  <c r="E89" i="3"/>
  <c r="G88" i="3"/>
  <c r="C88" i="3"/>
  <c r="E88" i="3"/>
  <c r="G12" i="3"/>
  <c r="C12" i="3"/>
  <c r="E12" i="3"/>
  <c r="G87" i="3"/>
  <c r="C87" i="3"/>
  <c r="E87" i="3"/>
  <c r="G86" i="3"/>
  <c r="C86" i="3"/>
  <c r="E86" i="3"/>
  <c r="G85" i="3"/>
  <c r="C85" i="3"/>
  <c r="E85" i="3"/>
  <c r="G11" i="3"/>
  <c r="C11" i="3"/>
  <c r="E11" i="3"/>
  <c r="A84" i="3"/>
  <c r="H84" i="3"/>
  <c r="B84" i="3"/>
  <c r="D84" i="3"/>
  <c r="A190" i="3"/>
  <c r="H190" i="3"/>
  <c r="B190" i="3"/>
  <c r="D190" i="3"/>
  <c r="H189" i="3"/>
  <c r="D189" i="3"/>
  <c r="B189" i="3"/>
  <c r="A189" i="3"/>
  <c r="H83" i="3"/>
  <c r="D83" i="3"/>
  <c r="B83" i="3"/>
  <c r="A83" i="3"/>
  <c r="H82" i="3"/>
  <c r="D82" i="3"/>
  <c r="B82" i="3"/>
  <c r="A82" i="3"/>
  <c r="H81" i="3"/>
  <c r="D81" i="3"/>
  <c r="B81" i="3"/>
  <c r="A81" i="3"/>
  <c r="H80" i="3"/>
  <c r="D80" i="3"/>
  <c r="B80" i="3"/>
  <c r="A80" i="3"/>
  <c r="H188" i="3"/>
  <c r="D188" i="3"/>
  <c r="B188" i="3"/>
  <c r="A188" i="3"/>
  <c r="H187" i="3"/>
  <c r="D187" i="3"/>
  <c r="B187" i="3"/>
  <c r="A187" i="3"/>
  <c r="H79" i="3"/>
  <c r="D79" i="3"/>
  <c r="B79" i="3"/>
  <c r="A79" i="3"/>
  <c r="H186" i="3"/>
  <c r="D186" i="3"/>
  <c r="B186" i="3"/>
  <c r="A186" i="3"/>
  <c r="H185" i="3"/>
  <c r="D185" i="3"/>
  <c r="B185" i="3"/>
  <c r="A185" i="3"/>
  <c r="H184" i="3"/>
  <c r="D184" i="3"/>
  <c r="B184" i="3"/>
  <c r="A184" i="3"/>
  <c r="H183" i="3"/>
  <c r="D183" i="3"/>
  <c r="B183" i="3"/>
  <c r="A183" i="3"/>
  <c r="H78" i="3"/>
  <c r="D78" i="3"/>
  <c r="B78" i="3"/>
  <c r="A78" i="3"/>
  <c r="H77" i="3"/>
  <c r="D77" i="3"/>
  <c r="B77" i="3"/>
  <c r="A77" i="3"/>
  <c r="H182" i="3"/>
  <c r="D182" i="3"/>
  <c r="B182" i="3"/>
  <c r="A182" i="3"/>
  <c r="H76" i="3"/>
  <c r="D76" i="3"/>
  <c r="B76" i="3"/>
  <c r="A76" i="3"/>
  <c r="H75" i="3"/>
  <c r="D75" i="3"/>
  <c r="B75" i="3"/>
  <c r="A75" i="3"/>
  <c r="H74" i="3"/>
  <c r="D74" i="3"/>
  <c r="B74" i="3"/>
  <c r="A74" i="3"/>
  <c r="H73" i="3"/>
  <c r="D73" i="3"/>
  <c r="B73" i="3"/>
  <c r="A73" i="3"/>
  <c r="H72" i="3"/>
  <c r="D72" i="3"/>
  <c r="B72" i="3"/>
  <c r="A72" i="3"/>
  <c r="H71" i="3"/>
  <c r="D71" i="3"/>
  <c r="B71" i="3"/>
  <c r="A71" i="3"/>
  <c r="H181" i="3"/>
  <c r="D181" i="3"/>
  <c r="B181" i="3"/>
  <c r="A181" i="3"/>
  <c r="H70" i="3"/>
  <c r="D70" i="3"/>
  <c r="B70" i="3"/>
  <c r="A70" i="3"/>
  <c r="H69" i="3"/>
  <c r="D69" i="3"/>
  <c r="B69" i="3"/>
  <c r="A69" i="3"/>
  <c r="H68" i="3"/>
  <c r="D68" i="3"/>
  <c r="B68" i="3"/>
  <c r="A68" i="3"/>
  <c r="H67" i="3"/>
  <c r="D67" i="3"/>
  <c r="B67" i="3"/>
  <c r="A67" i="3"/>
  <c r="H66" i="3"/>
  <c r="D66" i="3"/>
  <c r="B66" i="3"/>
  <c r="A66" i="3"/>
  <c r="H65" i="3"/>
  <c r="D65" i="3"/>
  <c r="B65" i="3"/>
  <c r="A65" i="3"/>
  <c r="H64" i="3"/>
  <c r="D64" i="3"/>
  <c r="B64" i="3"/>
  <c r="A64" i="3"/>
  <c r="H63" i="3"/>
  <c r="D63" i="3"/>
  <c r="B63" i="3"/>
  <c r="A63" i="3"/>
  <c r="H62" i="3"/>
  <c r="D62" i="3"/>
  <c r="B62" i="3"/>
  <c r="A62" i="3"/>
  <c r="H180" i="3"/>
  <c r="D180" i="3"/>
  <c r="B180" i="3"/>
  <c r="A180" i="3"/>
  <c r="H61" i="3"/>
  <c r="D61" i="3"/>
  <c r="B61" i="3"/>
  <c r="A61" i="3"/>
  <c r="H60" i="3"/>
  <c r="D60" i="3"/>
  <c r="B60" i="3"/>
  <c r="A60" i="3"/>
  <c r="H59" i="3"/>
  <c r="D59" i="3"/>
  <c r="B59" i="3"/>
  <c r="A59" i="3"/>
  <c r="H58" i="3"/>
  <c r="D58" i="3"/>
  <c r="B58" i="3"/>
  <c r="A58" i="3"/>
  <c r="H57" i="3"/>
  <c r="D57" i="3"/>
  <c r="B57" i="3"/>
  <c r="A57" i="3"/>
  <c r="H56" i="3"/>
  <c r="D56" i="3"/>
  <c r="B56" i="3"/>
  <c r="A56" i="3"/>
  <c r="H55" i="3"/>
  <c r="D55" i="3"/>
  <c r="B55" i="3"/>
  <c r="A55" i="3"/>
  <c r="H54" i="3"/>
  <c r="D54" i="3"/>
  <c r="B54" i="3"/>
  <c r="A54" i="3"/>
  <c r="H53" i="3"/>
  <c r="D53" i="3"/>
  <c r="B53" i="3"/>
  <c r="A53" i="3"/>
  <c r="H52" i="3"/>
  <c r="D52" i="3"/>
  <c r="B52" i="3"/>
  <c r="A52" i="3"/>
  <c r="H51" i="3"/>
  <c r="D51" i="3"/>
  <c r="B51" i="3"/>
  <c r="A51" i="3"/>
  <c r="H50" i="3"/>
  <c r="D50" i="3"/>
  <c r="B50" i="3"/>
  <c r="A50" i="3"/>
  <c r="H49" i="3"/>
  <c r="D49" i="3"/>
  <c r="B49" i="3"/>
  <c r="A49" i="3"/>
  <c r="H48" i="3"/>
  <c r="D48" i="3"/>
  <c r="B48" i="3"/>
  <c r="A48" i="3"/>
  <c r="H47" i="3"/>
  <c r="D47" i="3"/>
  <c r="B47" i="3"/>
  <c r="A47" i="3"/>
  <c r="H46" i="3"/>
  <c r="D46" i="3"/>
  <c r="B46" i="3"/>
  <c r="A46" i="3"/>
  <c r="H179" i="3"/>
  <c r="D179" i="3"/>
  <c r="B179" i="3"/>
  <c r="A179" i="3"/>
  <c r="H45" i="3"/>
  <c r="D45" i="3"/>
  <c r="B45" i="3"/>
  <c r="A45" i="3"/>
  <c r="H44" i="3"/>
  <c r="D44" i="3"/>
  <c r="B44" i="3"/>
  <c r="A44" i="3"/>
  <c r="H43" i="3"/>
  <c r="D43" i="3"/>
  <c r="B43" i="3"/>
  <c r="A43" i="3"/>
  <c r="H42" i="3"/>
  <c r="D42" i="3"/>
  <c r="B42" i="3"/>
  <c r="A42" i="3"/>
  <c r="H41" i="3"/>
  <c r="D41" i="3"/>
  <c r="B41" i="3"/>
  <c r="A41" i="3"/>
  <c r="H40" i="3"/>
  <c r="D40" i="3"/>
  <c r="B40" i="3"/>
  <c r="A40" i="3"/>
  <c r="H39" i="3"/>
  <c r="D39" i="3"/>
  <c r="B39" i="3"/>
  <c r="A39" i="3"/>
  <c r="H38" i="3"/>
  <c r="D38" i="3"/>
  <c r="B38" i="3"/>
  <c r="A38" i="3"/>
  <c r="H178" i="3"/>
  <c r="D178" i="3"/>
  <c r="B178" i="3"/>
  <c r="A178" i="3"/>
  <c r="H37" i="3"/>
  <c r="D37" i="3"/>
  <c r="B37" i="3"/>
  <c r="A37" i="3"/>
  <c r="H36" i="3"/>
  <c r="D36" i="3"/>
  <c r="B36" i="3"/>
  <c r="A36" i="3"/>
  <c r="H35" i="3"/>
  <c r="D35" i="3"/>
  <c r="B35" i="3"/>
  <c r="A35" i="3"/>
  <c r="H34" i="3"/>
  <c r="D34" i="3"/>
  <c r="B34" i="3"/>
  <c r="A34" i="3"/>
  <c r="H33" i="3"/>
  <c r="D33" i="3"/>
  <c r="B33" i="3"/>
  <c r="A33" i="3"/>
  <c r="H32" i="3"/>
  <c r="D32" i="3"/>
  <c r="B32" i="3"/>
  <c r="A32" i="3"/>
  <c r="H177" i="3"/>
  <c r="D177" i="3"/>
  <c r="B177" i="3"/>
  <c r="A177" i="3"/>
  <c r="H176" i="3"/>
  <c r="D176" i="3"/>
  <c r="B176" i="3"/>
  <c r="A176" i="3"/>
  <c r="H175" i="3"/>
  <c r="D175" i="3"/>
  <c r="B175" i="3"/>
  <c r="A175" i="3"/>
  <c r="H174" i="3"/>
  <c r="D174" i="3"/>
  <c r="B174" i="3"/>
  <c r="A174" i="3"/>
  <c r="H173" i="3"/>
  <c r="D173" i="3"/>
  <c r="B173" i="3"/>
  <c r="A173" i="3"/>
  <c r="H172" i="3"/>
  <c r="D172" i="3"/>
  <c r="B172" i="3"/>
  <c r="A172" i="3"/>
  <c r="H171" i="3"/>
  <c r="D171" i="3"/>
  <c r="B171" i="3"/>
  <c r="A171" i="3"/>
  <c r="H31" i="3"/>
  <c r="D31" i="3"/>
  <c r="B31" i="3"/>
  <c r="A31" i="3"/>
  <c r="H170" i="3"/>
  <c r="D170" i="3"/>
  <c r="B170" i="3"/>
  <c r="A170" i="3"/>
  <c r="H169" i="3"/>
  <c r="D169" i="3"/>
  <c r="B169" i="3"/>
  <c r="A169" i="3"/>
  <c r="H168" i="3"/>
  <c r="D168" i="3"/>
  <c r="B168" i="3"/>
  <c r="A168" i="3"/>
  <c r="H167" i="3"/>
  <c r="D167" i="3"/>
  <c r="B167" i="3"/>
  <c r="A167" i="3"/>
  <c r="H166" i="3"/>
  <c r="D166" i="3"/>
  <c r="B166" i="3"/>
  <c r="A166" i="3"/>
  <c r="H165" i="3"/>
  <c r="D165" i="3"/>
  <c r="B165" i="3"/>
  <c r="A165" i="3"/>
  <c r="H164" i="3"/>
  <c r="D164" i="3"/>
  <c r="B164" i="3"/>
  <c r="A164" i="3"/>
  <c r="H30" i="3"/>
  <c r="D30" i="3"/>
  <c r="B30" i="3"/>
  <c r="A30" i="3"/>
  <c r="H163" i="3"/>
  <c r="D163" i="3"/>
  <c r="B163" i="3"/>
  <c r="A163" i="3"/>
  <c r="H29" i="3"/>
  <c r="D29" i="3"/>
  <c r="B29" i="3"/>
  <c r="A29" i="3"/>
  <c r="H162" i="3"/>
  <c r="D162" i="3"/>
  <c r="B162" i="3"/>
  <c r="A162" i="3"/>
  <c r="H28" i="3"/>
  <c r="D28" i="3"/>
  <c r="B28" i="3"/>
  <c r="A28" i="3"/>
  <c r="H161" i="3"/>
  <c r="D161" i="3"/>
  <c r="B161" i="3"/>
  <c r="A161" i="3"/>
  <c r="H27" i="3"/>
  <c r="D27" i="3"/>
  <c r="B27" i="3"/>
  <c r="A27" i="3"/>
  <c r="H160" i="3"/>
  <c r="D160" i="3"/>
  <c r="B160" i="3"/>
  <c r="A160" i="3"/>
  <c r="H159" i="3"/>
  <c r="D159" i="3"/>
  <c r="B159" i="3"/>
  <c r="A159" i="3"/>
  <c r="H158" i="3"/>
  <c r="D158" i="3"/>
  <c r="B158" i="3"/>
  <c r="A158" i="3"/>
  <c r="H157" i="3"/>
  <c r="D157" i="3"/>
  <c r="B157" i="3"/>
  <c r="A157" i="3"/>
  <c r="H26" i="3"/>
  <c r="D26" i="3"/>
  <c r="B26" i="3"/>
  <c r="A26" i="3"/>
  <c r="H156" i="3"/>
  <c r="D156" i="3"/>
  <c r="B156" i="3"/>
  <c r="A156" i="3"/>
  <c r="H155" i="3"/>
  <c r="D155" i="3"/>
  <c r="B155" i="3"/>
  <c r="A155" i="3"/>
  <c r="H25" i="3"/>
  <c r="D25" i="3"/>
  <c r="B25" i="3"/>
  <c r="A25" i="3"/>
  <c r="H24" i="3"/>
  <c r="D24" i="3"/>
  <c r="B24" i="3"/>
  <c r="A24" i="3"/>
  <c r="H23" i="3"/>
  <c r="D23" i="3"/>
  <c r="B23" i="3"/>
  <c r="A23" i="3"/>
  <c r="H154" i="3"/>
  <c r="D154" i="3"/>
  <c r="B154" i="3"/>
  <c r="A154" i="3"/>
  <c r="H153" i="3"/>
  <c r="D153" i="3"/>
  <c r="B153" i="3"/>
  <c r="A153" i="3"/>
  <c r="H152" i="3"/>
  <c r="D152" i="3"/>
  <c r="B152" i="3"/>
  <c r="A152" i="3"/>
  <c r="H22" i="3"/>
  <c r="D22" i="3"/>
  <c r="B22" i="3"/>
  <c r="A22" i="3"/>
  <c r="H21" i="3"/>
  <c r="D21" i="3"/>
  <c r="B21" i="3"/>
  <c r="A21" i="3"/>
  <c r="H151" i="3"/>
  <c r="D151" i="3"/>
  <c r="B151" i="3"/>
  <c r="A151" i="3"/>
  <c r="H150" i="3"/>
  <c r="D150" i="3"/>
  <c r="B150" i="3"/>
  <c r="A150" i="3"/>
  <c r="H20" i="3"/>
  <c r="D20" i="3"/>
  <c r="B20" i="3"/>
  <c r="A20" i="3"/>
  <c r="H19" i="3"/>
  <c r="D19" i="3"/>
  <c r="B19" i="3"/>
  <c r="A19" i="3"/>
  <c r="H18" i="3"/>
  <c r="D18" i="3"/>
  <c r="B18" i="3"/>
  <c r="A18" i="3"/>
  <c r="H17" i="3"/>
  <c r="B17" i="3"/>
  <c r="F17" i="3"/>
  <c r="D17" i="3"/>
  <c r="A17" i="3"/>
  <c r="H16" i="3"/>
  <c r="B16" i="3"/>
  <c r="F16" i="3"/>
  <c r="D16" i="3"/>
  <c r="A16" i="3"/>
  <c r="H149" i="3"/>
  <c r="B149" i="3"/>
  <c r="F149" i="3"/>
  <c r="D149" i="3"/>
  <c r="A149" i="3"/>
  <c r="H148" i="3"/>
  <c r="F148" i="3"/>
  <c r="D148" i="3"/>
  <c r="B148" i="3"/>
  <c r="A148" i="3"/>
  <c r="H147" i="3"/>
  <c r="B147" i="3"/>
  <c r="F147" i="3"/>
  <c r="D147" i="3"/>
  <c r="A147" i="3"/>
  <c r="H146" i="3"/>
  <c r="B146" i="3"/>
  <c r="D146" i="3"/>
  <c r="A146" i="3"/>
  <c r="H145" i="3"/>
  <c r="B145" i="3"/>
  <c r="D145" i="3"/>
  <c r="A145" i="3"/>
  <c r="H144" i="3"/>
  <c r="B144" i="3"/>
  <c r="D144" i="3"/>
  <c r="A144" i="3"/>
  <c r="H143" i="3"/>
  <c r="B143" i="3"/>
  <c r="D143" i="3"/>
  <c r="A143" i="3"/>
  <c r="H142" i="3"/>
  <c r="B142" i="3"/>
  <c r="D142" i="3"/>
  <c r="A142" i="3"/>
  <c r="H141" i="3"/>
  <c r="B141" i="3"/>
  <c r="D141" i="3"/>
  <c r="A141" i="3"/>
  <c r="H140" i="3"/>
  <c r="B140" i="3"/>
  <c r="D140" i="3"/>
  <c r="A140" i="3"/>
  <c r="H139" i="3"/>
  <c r="B139" i="3"/>
  <c r="D139" i="3"/>
  <c r="A139" i="3"/>
  <c r="H138" i="3"/>
  <c r="B138" i="3"/>
  <c r="D138" i="3"/>
  <c r="A138" i="3"/>
  <c r="H137" i="3"/>
  <c r="B137" i="3"/>
  <c r="D137" i="3"/>
  <c r="A137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5" i="3"/>
  <c r="B15" i="3"/>
  <c r="D15" i="3"/>
  <c r="A15" i="3"/>
  <c r="H14" i="3"/>
  <c r="B14" i="3"/>
  <c r="D14" i="3"/>
  <c r="A14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13" i="3"/>
  <c r="B13" i="3"/>
  <c r="D13" i="3"/>
  <c r="A13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88" i="3"/>
  <c r="B88" i="3"/>
  <c r="D88" i="3"/>
  <c r="A88" i="3"/>
  <c r="H12" i="3"/>
  <c r="B12" i="3"/>
  <c r="D12" i="3"/>
  <c r="A12" i="3"/>
  <c r="H87" i="3"/>
  <c r="B87" i="3"/>
  <c r="D87" i="3"/>
  <c r="A87" i="3"/>
  <c r="H86" i="3"/>
  <c r="B86" i="3"/>
  <c r="D86" i="3"/>
  <c r="A86" i="3"/>
  <c r="H85" i="3"/>
  <c r="B85" i="3"/>
  <c r="D85" i="3"/>
  <c r="A85" i="3"/>
  <c r="H11" i="3"/>
  <c r="B11" i="3"/>
  <c r="D11" i="3"/>
  <c r="A11" i="3"/>
  <c r="Q204" i="1"/>
  <c r="Q201" i="1"/>
  <c r="Q202" i="1"/>
  <c r="Q21" i="1"/>
  <c r="Q25" i="1"/>
  <c r="Q36" i="1"/>
  <c r="Q70" i="1"/>
  <c r="Q90" i="1"/>
  <c r="Q91" i="1"/>
  <c r="Q97" i="1"/>
  <c r="Q98" i="1"/>
  <c r="P99" i="1"/>
  <c r="Q99" i="1"/>
  <c r="Q104" i="1"/>
  <c r="Q200" i="1"/>
  <c r="Q199" i="1"/>
  <c r="Q196" i="1"/>
  <c r="D21" i="2"/>
  <c r="D22" i="2"/>
  <c r="D23" i="2"/>
  <c r="D24" i="2"/>
  <c r="D25" i="2"/>
  <c r="D26" i="2"/>
  <c r="D27" i="2"/>
  <c r="I27" i="2" s="1"/>
  <c r="J27" i="2" s="1"/>
  <c r="D28" i="2"/>
  <c r="F28" i="2" s="1"/>
  <c r="H28" i="2" s="1"/>
  <c r="D29" i="2"/>
  <c r="F29" i="2" s="1"/>
  <c r="H29" i="2" s="1"/>
  <c r="D30" i="2"/>
  <c r="F30" i="2" s="1"/>
  <c r="H30" i="2" s="1"/>
  <c r="D31" i="2"/>
  <c r="D32" i="2"/>
  <c r="F32" i="2" s="1"/>
  <c r="H32" i="2" s="1"/>
  <c r="D33" i="2"/>
  <c r="F33" i="2" s="1"/>
  <c r="H33" i="2"/>
  <c r="D34" i="2"/>
  <c r="F34" i="2" s="1"/>
  <c r="H34" i="2" s="1"/>
  <c r="D35" i="2"/>
  <c r="F35" i="2" s="1"/>
  <c r="D36" i="2"/>
  <c r="F36" i="2" s="1"/>
  <c r="D37" i="2"/>
  <c r="F37" i="2" s="1"/>
  <c r="H37" i="2" s="1"/>
  <c r="D38" i="2"/>
  <c r="F38" i="2" s="1"/>
  <c r="D39" i="2"/>
  <c r="F39" i="2"/>
  <c r="H39" i="2" s="1"/>
  <c r="D40" i="2"/>
  <c r="F40" i="2" s="1"/>
  <c r="H40" i="2" s="1"/>
  <c r="D41" i="2"/>
  <c r="F41" i="2" s="1"/>
  <c r="D42" i="2"/>
  <c r="F42" i="2" s="1"/>
  <c r="D43" i="2"/>
  <c r="D44" i="2"/>
  <c r="D45" i="2"/>
  <c r="D46" i="2"/>
  <c r="F46" i="2" s="1"/>
  <c r="H46" i="2" s="1"/>
  <c r="D47" i="2"/>
  <c r="F47" i="2" s="1"/>
  <c r="D48" i="2"/>
  <c r="F48" i="2" s="1"/>
  <c r="D49" i="2"/>
  <c r="F49" i="2" s="1"/>
  <c r="H49" i="2" s="1"/>
  <c r="D50" i="2"/>
  <c r="F50" i="2" s="1"/>
  <c r="D51" i="2"/>
  <c r="D52" i="2"/>
  <c r="F52" i="2" s="1"/>
  <c r="H52" i="2" s="1"/>
  <c r="E21" i="2"/>
  <c r="E22" i="2"/>
  <c r="E23" i="2"/>
  <c r="E24" i="2"/>
  <c r="E25" i="2"/>
  <c r="E26" i="2"/>
  <c r="E27" i="2"/>
  <c r="E28" i="2"/>
  <c r="I28" i="2" s="1"/>
  <c r="J28" i="2" s="1"/>
  <c r="E29" i="2"/>
  <c r="E30" i="2"/>
  <c r="E31" i="2"/>
  <c r="E32" i="2"/>
  <c r="I32" i="2" s="1"/>
  <c r="J32" i="2" s="1"/>
  <c r="E33" i="2"/>
  <c r="E34" i="2"/>
  <c r="E35" i="2"/>
  <c r="E36" i="2"/>
  <c r="E37" i="2"/>
  <c r="E38" i="2"/>
  <c r="E39" i="2"/>
  <c r="E40" i="2"/>
  <c r="I40" i="2" s="1"/>
  <c r="J40" i="2" s="1"/>
  <c r="E41" i="2"/>
  <c r="E42" i="2"/>
  <c r="I42" i="2" s="1"/>
  <c r="J42" i="2" s="1"/>
  <c r="E43" i="2"/>
  <c r="E44" i="2"/>
  <c r="E45" i="2"/>
  <c r="E46" i="2"/>
  <c r="E47" i="2"/>
  <c r="E48" i="2"/>
  <c r="E49" i="2"/>
  <c r="I49" i="2" s="1"/>
  <c r="J49" i="2" s="1"/>
  <c r="E50" i="2"/>
  <c r="I50" i="2" s="1"/>
  <c r="J50" i="2" s="1"/>
  <c r="E51" i="2"/>
  <c r="E52" i="2"/>
  <c r="G4" i="2"/>
  <c r="G5" i="2"/>
  <c r="G6" i="2"/>
  <c r="G7" i="2"/>
  <c r="H12" i="2"/>
  <c r="I12" i="2"/>
  <c r="J12" i="2"/>
  <c r="A13" i="2"/>
  <c r="C13" i="2"/>
  <c r="D17" i="2"/>
  <c r="D15" i="2"/>
  <c r="F15" i="2"/>
  <c r="F12" i="2"/>
  <c r="G15" i="2"/>
  <c r="H15" i="2"/>
  <c r="H13" i="2"/>
  <c r="I15" i="2"/>
  <c r="O15" i="2"/>
  <c r="D16" i="2"/>
  <c r="E16" i="2"/>
  <c r="E15" i="2"/>
  <c r="F16" i="2"/>
  <c r="G16" i="2"/>
  <c r="H16" i="2"/>
  <c r="I16" i="2"/>
  <c r="J16" i="2"/>
  <c r="J15" i="2"/>
  <c r="K16" i="2"/>
  <c r="K15" i="2"/>
  <c r="L16" i="2"/>
  <c r="L15" i="2"/>
  <c r="M16" i="2"/>
  <c r="M15" i="2"/>
  <c r="N16" i="2"/>
  <c r="N15" i="2"/>
  <c r="O16" i="2"/>
  <c r="D53" i="2"/>
  <c r="I53" i="2"/>
  <c r="J53" i="2"/>
  <c r="E53" i="2"/>
  <c r="F53" i="2"/>
  <c r="D54" i="2"/>
  <c r="E54" i="2"/>
  <c r="I54" i="2"/>
  <c r="J54" i="2"/>
  <c r="F54" i="2"/>
  <c r="G54" i="2"/>
  <c r="H54" i="2"/>
  <c r="D55" i="2"/>
  <c r="E55" i="2"/>
  <c r="F55" i="2"/>
  <c r="H55" i="2"/>
  <c r="D56" i="2"/>
  <c r="F56" i="2"/>
  <c r="E56" i="2"/>
  <c r="I56" i="2"/>
  <c r="J56" i="2"/>
  <c r="D57" i="2"/>
  <c r="G57" i="2"/>
  <c r="E57" i="2"/>
  <c r="F57" i="2"/>
  <c r="H57" i="2"/>
  <c r="D58" i="2"/>
  <c r="F58" i="2"/>
  <c r="H58" i="2"/>
  <c r="E58" i="2"/>
  <c r="G58" i="2"/>
  <c r="D59" i="2"/>
  <c r="E59" i="2"/>
  <c r="F59" i="2"/>
  <c r="H59" i="2"/>
  <c r="D60" i="2"/>
  <c r="E60" i="2"/>
  <c r="F60" i="2"/>
  <c r="I60" i="2"/>
  <c r="J60" i="2"/>
  <c r="D61" i="2"/>
  <c r="E61" i="2"/>
  <c r="D62" i="2"/>
  <c r="E62" i="2"/>
  <c r="F62" i="2"/>
  <c r="G62" i="2"/>
  <c r="H62" i="2"/>
  <c r="D63" i="2"/>
  <c r="E63" i="2"/>
  <c r="I63" i="2"/>
  <c r="J63" i="2"/>
  <c r="D64" i="2"/>
  <c r="F64" i="2"/>
  <c r="H64" i="2"/>
  <c r="E64" i="2"/>
  <c r="I64" i="2"/>
  <c r="J64" i="2"/>
  <c r="G64" i="2"/>
  <c r="D65" i="2"/>
  <c r="E65" i="2"/>
  <c r="I65" i="2"/>
  <c r="J65" i="2"/>
  <c r="D66" i="2"/>
  <c r="E66" i="2"/>
  <c r="D67" i="2"/>
  <c r="E67" i="2"/>
  <c r="D68" i="2"/>
  <c r="E68" i="2"/>
  <c r="F68" i="2"/>
  <c r="H68" i="2"/>
  <c r="G68" i="2"/>
  <c r="I68" i="2"/>
  <c r="J68" i="2"/>
  <c r="D69" i="2"/>
  <c r="E69" i="2"/>
  <c r="I69" i="2"/>
  <c r="J69" i="2"/>
  <c r="F69" i="2"/>
  <c r="D70" i="2"/>
  <c r="E70" i="2"/>
  <c r="F70" i="2"/>
  <c r="I70" i="2"/>
  <c r="J70" i="2"/>
  <c r="D71" i="2"/>
  <c r="E71" i="2"/>
  <c r="F71" i="2"/>
  <c r="I71" i="2"/>
  <c r="J71" i="2"/>
  <c r="D72" i="2"/>
  <c r="E72" i="2"/>
  <c r="F72" i="2"/>
  <c r="H72" i="2"/>
  <c r="G72" i="2"/>
  <c r="I72" i="2"/>
  <c r="J72" i="2"/>
  <c r="D73" i="2"/>
  <c r="E73" i="2"/>
  <c r="F73" i="2"/>
  <c r="I73" i="2"/>
  <c r="J73" i="2"/>
  <c r="D74" i="2"/>
  <c r="E74" i="2"/>
  <c r="F74" i="2"/>
  <c r="H74" i="2"/>
  <c r="G74" i="2"/>
  <c r="I74" i="2"/>
  <c r="J74" i="2"/>
  <c r="D75" i="2"/>
  <c r="E75" i="2"/>
  <c r="I75" i="2"/>
  <c r="J75" i="2"/>
  <c r="F75" i="2"/>
  <c r="D76" i="2"/>
  <c r="E76" i="2"/>
  <c r="F76" i="2"/>
  <c r="H76" i="2"/>
  <c r="I76" i="2"/>
  <c r="J76" i="2"/>
  <c r="D77" i="2"/>
  <c r="E77" i="2"/>
  <c r="I77" i="2"/>
  <c r="J77" i="2"/>
  <c r="F77" i="2"/>
  <c r="D78" i="2"/>
  <c r="E78" i="2"/>
  <c r="F78" i="2"/>
  <c r="I78" i="2"/>
  <c r="J78" i="2"/>
  <c r="D79" i="2"/>
  <c r="E79" i="2"/>
  <c r="F79" i="2"/>
  <c r="I79" i="2"/>
  <c r="J79" i="2"/>
  <c r="D80" i="2"/>
  <c r="E80" i="2"/>
  <c r="F80" i="2"/>
  <c r="I80" i="2"/>
  <c r="J80" i="2"/>
  <c r="D81" i="2"/>
  <c r="E81" i="2"/>
  <c r="F81" i="2"/>
  <c r="G81" i="2"/>
  <c r="H81" i="2"/>
  <c r="I81" i="2"/>
  <c r="J81" i="2"/>
  <c r="D82" i="2"/>
  <c r="E82" i="2"/>
  <c r="F82" i="2"/>
  <c r="G82" i="2"/>
  <c r="H82" i="2"/>
  <c r="I82" i="2"/>
  <c r="J82" i="2"/>
  <c r="D83" i="2"/>
  <c r="E83" i="2"/>
  <c r="I83" i="2"/>
  <c r="J83" i="2"/>
  <c r="F83" i="2"/>
  <c r="G83" i="2"/>
  <c r="D84" i="2"/>
  <c r="E84" i="2"/>
  <c r="F84" i="2"/>
  <c r="H84" i="2"/>
  <c r="G84" i="2"/>
  <c r="D85" i="2"/>
  <c r="E85" i="2"/>
  <c r="I85" i="2"/>
  <c r="J85" i="2"/>
  <c r="F85" i="2"/>
  <c r="H85" i="2"/>
  <c r="G85" i="2"/>
  <c r="D86" i="2"/>
  <c r="E86" i="2"/>
  <c r="F86" i="2"/>
  <c r="G86" i="2"/>
  <c r="H86" i="2"/>
  <c r="I86" i="2"/>
  <c r="J86" i="2"/>
  <c r="D87" i="2"/>
  <c r="E87" i="2"/>
  <c r="I87" i="2"/>
  <c r="J87" i="2"/>
  <c r="F87" i="2"/>
  <c r="G87" i="2"/>
  <c r="D88" i="2"/>
  <c r="E88" i="2"/>
  <c r="F88" i="2"/>
  <c r="H88" i="2"/>
  <c r="G88" i="2"/>
  <c r="D89" i="2"/>
  <c r="E89" i="2"/>
  <c r="F89" i="2"/>
  <c r="H89" i="2"/>
  <c r="G89" i="2"/>
  <c r="I89" i="2"/>
  <c r="J89" i="2"/>
  <c r="D90" i="2"/>
  <c r="E90" i="2"/>
  <c r="F90" i="2"/>
  <c r="G90" i="2"/>
  <c r="H90" i="2"/>
  <c r="D91" i="2"/>
  <c r="E91" i="2"/>
  <c r="I91" i="2"/>
  <c r="J91" i="2"/>
  <c r="F91" i="2"/>
  <c r="G91" i="2"/>
  <c r="H91" i="2"/>
  <c r="D92" i="2"/>
  <c r="E92" i="2"/>
  <c r="F92" i="2"/>
  <c r="H92" i="2"/>
  <c r="I92" i="2"/>
  <c r="J92" i="2"/>
  <c r="D93" i="2"/>
  <c r="F93" i="2"/>
  <c r="H93" i="2"/>
  <c r="E93" i="2"/>
  <c r="D94" i="2"/>
  <c r="F94" i="2"/>
  <c r="H94" i="2"/>
  <c r="E94" i="2"/>
  <c r="I94" i="2"/>
  <c r="J94" i="2"/>
  <c r="D95" i="2"/>
  <c r="I95" i="2"/>
  <c r="J95" i="2"/>
  <c r="E95" i="2"/>
  <c r="D96" i="2"/>
  <c r="E96" i="2"/>
  <c r="I96" i="2"/>
  <c r="F96" i="2"/>
  <c r="J96" i="2"/>
  <c r="D97" i="2"/>
  <c r="E97" i="2"/>
  <c r="F97" i="2"/>
  <c r="I97" i="2"/>
  <c r="J97" i="2"/>
  <c r="D98" i="2"/>
  <c r="E98" i="2"/>
  <c r="I98" i="2"/>
  <c r="J98" i="2"/>
  <c r="F98" i="2"/>
  <c r="H98" i="2"/>
  <c r="D99" i="2"/>
  <c r="I99" i="2"/>
  <c r="J99" i="2"/>
  <c r="E99" i="2"/>
  <c r="F99" i="2"/>
  <c r="H99" i="2"/>
  <c r="D100" i="2"/>
  <c r="E100" i="2"/>
  <c r="D101" i="2"/>
  <c r="E101" i="2"/>
  <c r="D102" i="2"/>
  <c r="E102" i="2"/>
  <c r="D103" i="2"/>
  <c r="E103" i="2"/>
  <c r="D104" i="2"/>
  <c r="E104" i="2"/>
  <c r="F104" i="2"/>
  <c r="H104" i="2"/>
  <c r="D105" i="2"/>
  <c r="E105" i="2"/>
  <c r="F105" i="2"/>
  <c r="G105" i="2"/>
  <c r="H105" i="2"/>
  <c r="D106" i="2"/>
  <c r="E106" i="2"/>
  <c r="I106" i="2"/>
  <c r="J106" i="2"/>
  <c r="F106" i="2"/>
  <c r="H106" i="2"/>
  <c r="D107" i="2"/>
  <c r="E107" i="2"/>
  <c r="I107" i="2"/>
  <c r="J107" i="2"/>
  <c r="F107" i="2"/>
  <c r="H107" i="2"/>
  <c r="G107" i="2"/>
  <c r="D108" i="2"/>
  <c r="E108" i="2"/>
  <c r="F108" i="2"/>
  <c r="I108" i="2"/>
  <c r="J108" i="2"/>
  <c r="D109" i="2"/>
  <c r="E109" i="2"/>
  <c r="F109" i="2"/>
  <c r="H109" i="2"/>
  <c r="G109" i="2"/>
  <c r="D110" i="2"/>
  <c r="I110" i="2"/>
  <c r="J110" i="2"/>
  <c r="E110" i="2"/>
  <c r="F110" i="2"/>
  <c r="G110" i="2"/>
  <c r="D111" i="2"/>
  <c r="F111" i="2"/>
  <c r="H111" i="2"/>
  <c r="E111" i="2"/>
  <c r="D112" i="2"/>
  <c r="F112" i="2"/>
  <c r="E112" i="2"/>
  <c r="H112" i="2"/>
  <c r="D113" i="2"/>
  <c r="E113" i="2"/>
  <c r="F113" i="2"/>
  <c r="G113" i="2"/>
  <c r="H113" i="2"/>
  <c r="I113" i="2"/>
  <c r="J113" i="2"/>
  <c r="D114" i="2"/>
  <c r="E114" i="2"/>
  <c r="I114" i="2"/>
  <c r="J114" i="2"/>
  <c r="D115" i="2"/>
  <c r="E115" i="2"/>
  <c r="I115" i="2"/>
  <c r="J115" i="2"/>
  <c r="D116" i="2"/>
  <c r="F116" i="2"/>
  <c r="H116" i="2"/>
  <c r="E116" i="2"/>
  <c r="D117" i="2"/>
  <c r="E117" i="2"/>
  <c r="I117" i="2"/>
  <c r="J117" i="2"/>
  <c r="F117" i="2"/>
  <c r="H117" i="2"/>
  <c r="D118" i="2"/>
  <c r="E118" i="2"/>
  <c r="I118" i="2"/>
  <c r="J118" i="2"/>
  <c r="F118" i="2"/>
  <c r="H118" i="2"/>
  <c r="G118" i="2"/>
  <c r="D119" i="2"/>
  <c r="F119" i="2"/>
  <c r="E119" i="2"/>
  <c r="I119" i="2"/>
  <c r="J119" i="2"/>
  <c r="G119" i="2"/>
  <c r="H119" i="2"/>
  <c r="D120" i="2"/>
  <c r="F120" i="2"/>
  <c r="H120" i="2"/>
  <c r="E120" i="2"/>
  <c r="D121" i="2"/>
  <c r="E121" i="2"/>
  <c r="F121" i="2"/>
  <c r="G121" i="2"/>
  <c r="H121" i="2"/>
  <c r="I121" i="2"/>
  <c r="J121" i="2"/>
  <c r="D122" i="2"/>
  <c r="F122" i="2"/>
  <c r="H122" i="2"/>
  <c r="E122" i="2"/>
  <c r="I122" i="2"/>
  <c r="J122" i="2"/>
  <c r="D123" i="2"/>
  <c r="E123" i="2"/>
  <c r="D124" i="2"/>
  <c r="F124" i="2"/>
  <c r="E124" i="2"/>
  <c r="H124" i="2"/>
  <c r="I124" i="2"/>
  <c r="J124" i="2"/>
  <c r="D125" i="2"/>
  <c r="F125" i="2"/>
  <c r="H125" i="2"/>
  <c r="E125" i="2"/>
  <c r="I125" i="2"/>
  <c r="J125" i="2"/>
  <c r="D126" i="2"/>
  <c r="F126" i="2"/>
  <c r="H126" i="2"/>
  <c r="E126" i="2"/>
  <c r="D127" i="2"/>
  <c r="F127" i="2"/>
  <c r="H127" i="2"/>
  <c r="E127" i="2"/>
  <c r="I127" i="2"/>
  <c r="G127" i="2"/>
  <c r="J127" i="2"/>
  <c r="D128" i="2"/>
  <c r="E128" i="2"/>
  <c r="I128" i="2"/>
  <c r="F128" i="2"/>
  <c r="G128" i="2"/>
  <c r="H128" i="2"/>
  <c r="J128" i="2"/>
  <c r="D129" i="2"/>
  <c r="E129" i="2"/>
  <c r="F129" i="2"/>
  <c r="I129" i="2"/>
  <c r="J129" i="2"/>
  <c r="D130" i="2"/>
  <c r="E130" i="2"/>
  <c r="I130" i="2"/>
  <c r="J130" i="2"/>
  <c r="F130" i="2"/>
  <c r="H130" i="2"/>
  <c r="D131" i="2"/>
  <c r="E131" i="2"/>
  <c r="I131" i="2"/>
  <c r="J131" i="2"/>
  <c r="F131" i="2"/>
  <c r="G131" i="2"/>
  <c r="H131" i="2"/>
  <c r="D132" i="2"/>
  <c r="E132" i="2"/>
  <c r="F132" i="2"/>
  <c r="H132" i="2"/>
  <c r="I132" i="2"/>
  <c r="J132" i="2"/>
  <c r="D133" i="2"/>
  <c r="E133" i="2"/>
  <c r="F133" i="2"/>
  <c r="H133" i="2"/>
  <c r="I133" i="2"/>
  <c r="J133" i="2"/>
  <c r="D134" i="2"/>
  <c r="F134" i="2"/>
  <c r="E134" i="2"/>
  <c r="H134" i="2"/>
  <c r="D135" i="2"/>
  <c r="F135" i="2"/>
  <c r="E135" i="2"/>
  <c r="G135" i="2"/>
  <c r="H135" i="2"/>
  <c r="D136" i="2"/>
  <c r="E136" i="2"/>
  <c r="F136" i="2"/>
  <c r="H136" i="2"/>
  <c r="D137" i="2"/>
  <c r="E137" i="2"/>
  <c r="I137" i="2"/>
  <c r="J137" i="2"/>
  <c r="F137" i="2"/>
  <c r="G137" i="2"/>
  <c r="H137" i="2"/>
  <c r="D138" i="2"/>
  <c r="E138" i="2"/>
  <c r="F138" i="2"/>
  <c r="H138" i="2"/>
  <c r="D139" i="2"/>
  <c r="E139" i="2"/>
  <c r="I139" i="2"/>
  <c r="J139" i="2"/>
  <c r="F139" i="2"/>
  <c r="G139" i="2"/>
  <c r="D140" i="2"/>
  <c r="I140" i="2"/>
  <c r="J140" i="2"/>
  <c r="E140" i="2"/>
  <c r="D141" i="2"/>
  <c r="E141" i="2"/>
  <c r="F141" i="2"/>
  <c r="I141" i="2"/>
  <c r="J141" i="2"/>
  <c r="D142" i="2"/>
  <c r="E142" i="2"/>
  <c r="I142" i="2"/>
  <c r="F142" i="2"/>
  <c r="J142" i="2"/>
  <c r="D143" i="2"/>
  <c r="E143" i="2"/>
  <c r="D144" i="2"/>
  <c r="E144" i="2"/>
  <c r="F144" i="2"/>
  <c r="G144" i="2"/>
  <c r="D145" i="2"/>
  <c r="E145" i="2"/>
  <c r="I145" i="2"/>
  <c r="F145" i="2"/>
  <c r="G145" i="2"/>
  <c r="H145" i="2"/>
  <c r="J145" i="2"/>
  <c r="D146" i="2"/>
  <c r="E146" i="2"/>
  <c r="F146" i="2"/>
  <c r="H146" i="2"/>
  <c r="D147" i="2"/>
  <c r="E147" i="2"/>
  <c r="F147" i="2"/>
  <c r="H147" i="2"/>
  <c r="I147" i="2"/>
  <c r="J147" i="2"/>
  <c r="D148" i="2"/>
  <c r="F148" i="2"/>
  <c r="E148" i="2"/>
  <c r="H148" i="2"/>
  <c r="I148" i="2"/>
  <c r="J148" i="2"/>
  <c r="D149" i="2"/>
  <c r="I149" i="2"/>
  <c r="J149" i="2"/>
  <c r="E149" i="2"/>
  <c r="D150" i="2"/>
  <c r="E150" i="2"/>
  <c r="I150" i="2"/>
  <c r="J150" i="2"/>
  <c r="F150" i="2"/>
  <c r="D151" i="2"/>
  <c r="F151" i="2"/>
  <c r="H151" i="2"/>
  <c r="E151" i="2"/>
  <c r="D152" i="2"/>
  <c r="E152" i="2"/>
  <c r="D153" i="2"/>
  <c r="E153" i="2"/>
  <c r="I153" i="2"/>
  <c r="F153" i="2"/>
  <c r="H153" i="2"/>
  <c r="G153" i="2"/>
  <c r="J153" i="2"/>
  <c r="D154" i="2"/>
  <c r="E154" i="2"/>
  <c r="D155" i="2"/>
  <c r="F155" i="2"/>
  <c r="H155" i="2"/>
  <c r="E155" i="2"/>
  <c r="D156" i="2"/>
  <c r="F156" i="2"/>
  <c r="E156" i="2"/>
  <c r="I156" i="2"/>
  <c r="J156" i="2"/>
  <c r="G156" i="2"/>
  <c r="H156" i="2"/>
  <c r="D157" i="2"/>
  <c r="F157" i="2"/>
  <c r="H157" i="2"/>
  <c r="E157" i="2"/>
  <c r="G157" i="2"/>
  <c r="D158" i="2"/>
  <c r="E158" i="2"/>
  <c r="I158" i="2"/>
  <c r="J158" i="2"/>
  <c r="F158" i="2"/>
  <c r="G158" i="2"/>
  <c r="H158" i="2"/>
  <c r="D159" i="2"/>
  <c r="E159" i="2"/>
  <c r="D160" i="2"/>
  <c r="I160" i="2"/>
  <c r="J160" i="2"/>
  <c r="E160" i="2"/>
  <c r="D161" i="2"/>
  <c r="F161" i="2"/>
  <c r="G161" i="2"/>
  <c r="E161" i="2"/>
  <c r="D162" i="2"/>
  <c r="E162" i="2"/>
  <c r="D163" i="2"/>
  <c r="G163" i="2"/>
  <c r="E163" i="2"/>
  <c r="F163" i="2"/>
  <c r="H163" i="2"/>
  <c r="I163" i="2"/>
  <c r="J163" i="2"/>
  <c r="D164" i="2"/>
  <c r="F164" i="2"/>
  <c r="H164" i="2"/>
  <c r="E164" i="2"/>
  <c r="D165" i="2"/>
  <c r="E165" i="2"/>
  <c r="F165" i="2"/>
  <c r="H165" i="2"/>
  <c r="G165" i="2"/>
  <c r="D166" i="2"/>
  <c r="E166" i="2"/>
  <c r="F166" i="2"/>
  <c r="D167" i="2"/>
  <c r="E167" i="2"/>
  <c r="I167" i="2"/>
  <c r="J167" i="2"/>
  <c r="F167" i="2"/>
  <c r="H167" i="2"/>
  <c r="D168" i="2"/>
  <c r="E168" i="2"/>
  <c r="D169" i="2"/>
  <c r="I169" i="2"/>
  <c r="J169" i="2"/>
  <c r="E169" i="2"/>
  <c r="D170" i="2"/>
  <c r="I170" i="2"/>
  <c r="J170" i="2"/>
  <c r="E170" i="2"/>
  <c r="F170" i="2"/>
  <c r="H170" i="2"/>
  <c r="D171" i="2"/>
  <c r="I171" i="2"/>
  <c r="J171" i="2"/>
  <c r="E171" i="2"/>
  <c r="D172" i="2"/>
  <c r="F172" i="2"/>
  <c r="E172" i="2"/>
  <c r="H172" i="2"/>
  <c r="I172" i="2"/>
  <c r="J172" i="2"/>
  <c r="D173" i="2"/>
  <c r="E173" i="2"/>
  <c r="D174" i="2"/>
  <c r="E174" i="2"/>
  <c r="F174" i="2"/>
  <c r="G174" i="2"/>
  <c r="H174" i="2"/>
  <c r="I174" i="2"/>
  <c r="J174" i="2"/>
  <c r="D175" i="2"/>
  <c r="E175" i="2"/>
  <c r="D176" i="2"/>
  <c r="E176" i="2"/>
  <c r="F176" i="2"/>
  <c r="H176" i="2"/>
  <c r="G176" i="2"/>
  <c r="I176" i="2"/>
  <c r="J176" i="2"/>
  <c r="D177" i="2"/>
  <c r="E177" i="2"/>
  <c r="F177" i="2"/>
  <c r="I177" i="2"/>
  <c r="J177" i="2"/>
  <c r="D178" i="2"/>
  <c r="E178" i="2"/>
  <c r="F178" i="2"/>
  <c r="H178" i="2"/>
  <c r="G178" i="2"/>
  <c r="D179" i="2"/>
  <c r="I179" i="2"/>
  <c r="J179" i="2"/>
  <c r="E179" i="2"/>
  <c r="D180" i="2"/>
  <c r="F180" i="2"/>
  <c r="E180" i="2"/>
  <c r="H180" i="2"/>
  <c r="I180" i="2"/>
  <c r="J180" i="2"/>
  <c r="D181" i="2"/>
  <c r="F181" i="2"/>
  <c r="H181" i="2"/>
  <c r="E181" i="2"/>
  <c r="I181" i="2"/>
  <c r="J181" i="2"/>
  <c r="G181" i="2"/>
  <c r="D182" i="2"/>
  <c r="E182" i="2"/>
  <c r="F182" i="2"/>
  <c r="G182" i="2"/>
  <c r="H182" i="2"/>
  <c r="I182" i="2"/>
  <c r="J182" i="2"/>
  <c r="D183" i="2"/>
  <c r="I183" i="2"/>
  <c r="J183" i="2"/>
  <c r="E183" i="2"/>
  <c r="D184" i="2"/>
  <c r="E184" i="2"/>
  <c r="I184" i="2"/>
  <c r="J184" i="2"/>
  <c r="D185" i="2"/>
  <c r="E185" i="2"/>
  <c r="F185" i="2"/>
  <c r="H185" i="2"/>
  <c r="I185" i="2"/>
  <c r="J185" i="2"/>
  <c r="D186" i="2"/>
  <c r="E186" i="2"/>
  <c r="F186" i="2"/>
  <c r="H186" i="2"/>
  <c r="D187" i="2"/>
  <c r="E187" i="2"/>
  <c r="F187" i="2"/>
  <c r="H187" i="2"/>
  <c r="G187" i="2"/>
  <c r="I187" i="2"/>
  <c r="J187" i="2"/>
  <c r="D188" i="2"/>
  <c r="F188" i="2"/>
  <c r="E188" i="2"/>
  <c r="I188" i="2"/>
  <c r="J188" i="2"/>
  <c r="G188" i="2"/>
  <c r="H188" i="2"/>
  <c r="D189" i="2"/>
  <c r="F189" i="2"/>
  <c r="H189" i="2"/>
  <c r="E189" i="2"/>
  <c r="G189" i="2"/>
  <c r="D190" i="2"/>
  <c r="E190" i="2"/>
  <c r="F190" i="2"/>
  <c r="G190" i="2"/>
  <c r="I190" i="2"/>
  <c r="J190" i="2"/>
  <c r="D191" i="2"/>
  <c r="I191" i="2"/>
  <c r="J191" i="2"/>
  <c r="E191" i="2"/>
  <c r="D192" i="2"/>
  <c r="F192" i="2"/>
  <c r="H192" i="2"/>
  <c r="E192" i="2"/>
  <c r="I192" i="2"/>
  <c r="J192" i="2"/>
  <c r="D193" i="2"/>
  <c r="E193" i="2"/>
  <c r="I193" i="2"/>
  <c r="J193" i="2"/>
  <c r="D194" i="2"/>
  <c r="F194" i="2"/>
  <c r="H194" i="2"/>
  <c r="E194" i="2"/>
  <c r="I194" i="2"/>
  <c r="J194" i="2"/>
  <c r="D195" i="2"/>
  <c r="G195" i="2"/>
  <c r="E195" i="2"/>
  <c r="F195" i="2"/>
  <c r="H195" i="2"/>
  <c r="D196" i="2"/>
  <c r="E196" i="2"/>
  <c r="D197" i="2"/>
  <c r="F197" i="2"/>
  <c r="H197" i="2"/>
  <c r="E197" i="2"/>
  <c r="I197" i="2"/>
  <c r="J197" i="2"/>
  <c r="G197" i="2"/>
  <c r="D198" i="2"/>
  <c r="F198" i="2"/>
  <c r="H198" i="2"/>
  <c r="E198" i="2"/>
  <c r="D199" i="2"/>
  <c r="E199" i="2"/>
  <c r="I199" i="2"/>
  <c r="F199" i="2"/>
  <c r="G199" i="2"/>
  <c r="J199" i="2"/>
  <c r="D200" i="2"/>
  <c r="E200" i="2"/>
  <c r="I200" i="2"/>
  <c r="J200" i="2"/>
  <c r="F200" i="2"/>
  <c r="H200" i="2"/>
  <c r="D201" i="2"/>
  <c r="F201" i="2"/>
  <c r="H201" i="2"/>
  <c r="E201" i="2"/>
  <c r="I201" i="2"/>
  <c r="J201" i="2"/>
  <c r="D202" i="2"/>
  <c r="E202" i="2"/>
  <c r="F202" i="2"/>
  <c r="H202" i="2"/>
  <c r="G202" i="2"/>
  <c r="I202" i="2"/>
  <c r="J202" i="2"/>
  <c r="D203" i="2"/>
  <c r="I203" i="2"/>
  <c r="J203" i="2"/>
  <c r="E203" i="2"/>
  <c r="D204" i="2"/>
  <c r="E204" i="2"/>
  <c r="I204" i="2"/>
  <c r="J204" i="2"/>
  <c r="F204" i="2"/>
  <c r="H204" i="2"/>
  <c r="D205" i="2"/>
  <c r="I205" i="2"/>
  <c r="J205" i="2"/>
  <c r="E205" i="2"/>
  <c r="D206" i="2"/>
  <c r="F206" i="2"/>
  <c r="H206" i="2"/>
  <c r="E206" i="2"/>
  <c r="I206" i="2"/>
  <c r="J206" i="2"/>
  <c r="G206" i="2"/>
  <c r="D207" i="2"/>
  <c r="E207" i="2"/>
  <c r="I207" i="2"/>
  <c r="F207" i="2"/>
  <c r="G207" i="2"/>
  <c r="H207" i="2"/>
  <c r="J207" i="2"/>
  <c r="D208" i="2"/>
  <c r="G208" i="2"/>
  <c r="E208" i="2"/>
  <c r="I208" i="2"/>
  <c r="J208" i="2"/>
  <c r="F208" i="2"/>
  <c r="H208" i="2"/>
  <c r="D209" i="2"/>
  <c r="E209" i="2"/>
  <c r="I209" i="2"/>
  <c r="J209" i="2"/>
  <c r="F209" i="2"/>
  <c r="H209" i="2"/>
  <c r="D210" i="2"/>
  <c r="F210" i="2"/>
  <c r="H210" i="2"/>
  <c r="E210" i="2"/>
  <c r="I210" i="2"/>
  <c r="J210" i="2"/>
  <c r="D211" i="2"/>
  <c r="E211" i="2"/>
  <c r="F211" i="2"/>
  <c r="H211" i="2"/>
  <c r="D212" i="2"/>
  <c r="I212" i="2"/>
  <c r="J212" i="2"/>
  <c r="E212" i="2"/>
  <c r="D213" i="2"/>
  <c r="F213" i="2"/>
  <c r="H213" i="2"/>
  <c r="E213" i="2"/>
  <c r="I213" i="2"/>
  <c r="J213" i="2"/>
  <c r="G213" i="2"/>
  <c r="D214" i="2"/>
  <c r="E214" i="2"/>
  <c r="D215" i="2"/>
  <c r="E215" i="2"/>
  <c r="I215" i="2"/>
  <c r="J215" i="2"/>
  <c r="F215" i="2"/>
  <c r="D216" i="2"/>
  <c r="E216" i="2"/>
  <c r="I216" i="2"/>
  <c r="J216" i="2"/>
  <c r="F216" i="2"/>
  <c r="H216" i="2"/>
  <c r="D217" i="2"/>
  <c r="F217" i="2"/>
  <c r="H217" i="2"/>
  <c r="E217" i="2"/>
  <c r="I217" i="2"/>
  <c r="J217" i="2"/>
  <c r="D218" i="2"/>
  <c r="E218" i="2"/>
  <c r="F218" i="2"/>
  <c r="H218" i="2"/>
  <c r="G218" i="2"/>
  <c r="I218" i="2"/>
  <c r="J218" i="2"/>
  <c r="D219" i="2"/>
  <c r="I219" i="2"/>
  <c r="J219" i="2"/>
  <c r="E219" i="2"/>
  <c r="D220" i="2"/>
  <c r="E220" i="2"/>
  <c r="I220" i="2"/>
  <c r="J220" i="2"/>
  <c r="F220" i="2"/>
  <c r="H220" i="2"/>
  <c r="D221" i="2"/>
  <c r="I221" i="2"/>
  <c r="J221" i="2"/>
  <c r="E221" i="2"/>
  <c r="D222" i="2"/>
  <c r="E222" i="2"/>
  <c r="I222" i="2"/>
  <c r="J222" i="2"/>
  <c r="F222" i="2"/>
  <c r="H222" i="2"/>
  <c r="D223" i="2"/>
  <c r="E223" i="2"/>
  <c r="F223" i="2"/>
  <c r="I223" i="2"/>
  <c r="J223" i="2"/>
  <c r="D224" i="2"/>
  <c r="E224" i="2"/>
  <c r="I224" i="2"/>
  <c r="J224" i="2"/>
  <c r="F224" i="2"/>
  <c r="H224" i="2"/>
  <c r="D225" i="2"/>
  <c r="E225" i="2"/>
  <c r="I225" i="2"/>
  <c r="J225" i="2"/>
  <c r="F225" i="2"/>
  <c r="H225" i="2"/>
  <c r="G225" i="2"/>
  <c r="D226" i="2"/>
  <c r="E226" i="2"/>
  <c r="F226" i="2"/>
  <c r="H226" i="2"/>
  <c r="G226" i="2"/>
  <c r="I226" i="2"/>
  <c r="J226" i="2"/>
  <c r="D227" i="2"/>
  <c r="E227" i="2"/>
  <c r="I227" i="2"/>
  <c r="J227" i="2"/>
  <c r="F227" i="2"/>
  <c r="H227" i="2"/>
  <c r="G227" i="2"/>
  <c r="D228" i="2"/>
  <c r="E228" i="2"/>
  <c r="D229" i="2"/>
  <c r="E229" i="2"/>
  <c r="D230" i="2"/>
  <c r="F230" i="2"/>
  <c r="H230" i="2"/>
  <c r="E230" i="2"/>
  <c r="D231" i="2"/>
  <c r="E231" i="2"/>
  <c r="F231" i="2"/>
  <c r="G231" i="2"/>
  <c r="H231" i="2"/>
  <c r="I231" i="2"/>
  <c r="J231" i="2"/>
  <c r="D232" i="2"/>
  <c r="F232" i="2"/>
  <c r="H232" i="2"/>
  <c r="E232" i="2"/>
  <c r="D233" i="2"/>
  <c r="E233" i="2"/>
  <c r="F233" i="2"/>
  <c r="H233" i="2"/>
  <c r="D234" i="2"/>
  <c r="G234" i="2"/>
  <c r="E234" i="2"/>
  <c r="F234" i="2"/>
  <c r="H234" i="2"/>
  <c r="I234" i="2"/>
  <c r="J234" i="2"/>
  <c r="D235" i="2"/>
  <c r="G235" i="2"/>
  <c r="E235" i="2"/>
  <c r="I235" i="2"/>
  <c r="J235" i="2"/>
  <c r="F235" i="2"/>
  <c r="H235" i="2"/>
  <c r="D236" i="2"/>
  <c r="E236" i="2"/>
  <c r="I236" i="2"/>
  <c r="J236" i="2"/>
  <c r="F236" i="2"/>
  <c r="H236" i="2"/>
  <c r="G236" i="2"/>
  <c r="D237" i="2"/>
  <c r="F237" i="2"/>
  <c r="E237" i="2"/>
  <c r="I237" i="2"/>
  <c r="J237" i="2"/>
  <c r="G237" i="2"/>
  <c r="H237" i="2"/>
  <c r="D238" i="2"/>
  <c r="E238" i="2"/>
  <c r="D239" i="2"/>
  <c r="E239" i="2"/>
  <c r="F239" i="2"/>
  <c r="G239" i="2"/>
  <c r="H239" i="2"/>
  <c r="I239" i="2"/>
  <c r="J239" i="2"/>
  <c r="D240" i="2"/>
  <c r="E240" i="2"/>
  <c r="I240" i="2"/>
  <c r="J240" i="2"/>
  <c r="D241" i="2"/>
  <c r="F241" i="2"/>
  <c r="H241" i="2"/>
  <c r="E241" i="2"/>
  <c r="I241" i="2"/>
  <c r="J241" i="2"/>
  <c r="D242" i="2"/>
  <c r="E242" i="2"/>
  <c r="D243" i="2"/>
  <c r="E243" i="2"/>
  <c r="F243" i="2"/>
  <c r="H243" i="2"/>
  <c r="I243" i="2"/>
  <c r="J243" i="2"/>
  <c r="D244" i="2"/>
  <c r="G244" i="2"/>
  <c r="E244" i="2"/>
  <c r="F244" i="2"/>
  <c r="H244" i="2"/>
  <c r="I244" i="2"/>
  <c r="J244" i="2"/>
  <c r="D245" i="2"/>
  <c r="E245" i="2"/>
  <c r="I245" i="2"/>
  <c r="J245" i="2"/>
  <c r="D246" i="2"/>
  <c r="E246" i="2"/>
  <c r="D247" i="2"/>
  <c r="E247" i="2"/>
  <c r="F247" i="2"/>
  <c r="H247" i="2"/>
  <c r="G247" i="2"/>
  <c r="D248" i="2"/>
  <c r="G248" i="2"/>
  <c r="E248" i="2"/>
  <c r="F248" i="2"/>
  <c r="H248" i="2"/>
  <c r="D249" i="2"/>
  <c r="F249" i="2"/>
  <c r="E249" i="2"/>
  <c r="I249" i="2"/>
  <c r="J249" i="2"/>
  <c r="H249" i="2"/>
  <c r="D250" i="2"/>
  <c r="E250" i="2"/>
  <c r="I250" i="2"/>
  <c r="J250" i="2"/>
  <c r="D251" i="2"/>
  <c r="E251" i="2"/>
  <c r="F251" i="2"/>
  <c r="H251" i="2"/>
  <c r="G251" i="2"/>
  <c r="I251" i="2"/>
  <c r="J251" i="2"/>
  <c r="D252" i="2"/>
  <c r="E252" i="2"/>
  <c r="F252" i="2"/>
  <c r="H252" i="2"/>
  <c r="I252" i="2"/>
  <c r="J252" i="2"/>
  <c r="D253" i="2"/>
  <c r="E253" i="2"/>
  <c r="I253" i="2"/>
  <c r="J253" i="2"/>
  <c r="C17" i="1"/>
  <c r="Q92" i="1"/>
  <c r="Q93" i="1"/>
  <c r="Q94" i="1"/>
  <c r="Q102" i="1"/>
  <c r="Q103" i="1"/>
  <c r="Q107" i="1"/>
  <c r="Q112" i="1"/>
  <c r="Q114" i="1"/>
  <c r="Q116" i="1"/>
  <c r="Q118" i="1"/>
  <c r="Q126" i="1"/>
  <c r="Q134" i="1"/>
  <c r="Q135" i="1"/>
  <c r="Q136" i="1"/>
  <c r="Q137" i="1"/>
  <c r="Q138" i="1"/>
  <c r="Q139" i="1"/>
  <c r="Q140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90" i="1"/>
  <c r="Q191" i="1"/>
  <c r="Q193" i="1"/>
  <c r="Q194" i="1"/>
  <c r="G252" i="2"/>
  <c r="G222" i="2"/>
  <c r="G220" i="2"/>
  <c r="G211" i="2"/>
  <c r="F253" i="2"/>
  <c r="H253" i="2"/>
  <c r="I246" i="2"/>
  <c r="J246" i="2"/>
  <c r="F246" i="2"/>
  <c r="H246" i="2"/>
  <c r="I232" i="2"/>
  <c r="J232" i="2"/>
  <c r="F229" i="2"/>
  <c r="H229" i="2"/>
  <c r="G229" i="2"/>
  <c r="G223" i="2"/>
  <c r="H223" i="2"/>
  <c r="I248" i="2"/>
  <c r="J248" i="2"/>
  <c r="G243" i="2"/>
  <c r="I242" i="2"/>
  <c r="J242" i="2"/>
  <c r="G204" i="2"/>
  <c r="F242" i="2"/>
  <c r="H242" i="2"/>
  <c r="F238" i="2"/>
  <c r="H238" i="2"/>
  <c r="G238" i="2"/>
  <c r="I230" i="2"/>
  <c r="J230" i="2"/>
  <c r="F221" i="2"/>
  <c r="H221" i="2"/>
  <c r="G221" i="2"/>
  <c r="F219" i="2"/>
  <c r="H219" i="2"/>
  <c r="G219" i="2"/>
  <c r="F214" i="2"/>
  <c r="H214" i="2"/>
  <c r="F212" i="2"/>
  <c r="H212" i="2"/>
  <c r="I228" i="2"/>
  <c r="J228" i="2"/>
  <c r="F228" i="2"/>
  <c r="H228" i="2"/>
  <c r="F245" i="2"/>
  <c r="H245" i="2"/>
  <c r="G245" i="2"/>
  <c r="F240" i="2"/>
  <c r="H240" i="2"/>
  <c r="G233" i="2"/>
  <c r="G215" i="2"/>
  <c r="H215" i="2"/>
  <c r="F205" i="2"/>
  <c r="H205" i="2"/>
  <c r="G203" i="2"/>
  <c r="F203" i="2"/>
  <c r="H203" i="2"/>
  <c r="F250" i="2"/>
  <c r="H250" i="2"/>
  <c r="G246" i="2"/>
  <c r="I229" i="2"/>
  <c r="J229" i="2"/>
  <c r="G249" i="2"/>
  <c r="I247" i="2"/>
  <c r="J247" i="2"/>
  <c r="G241" i="2"/>
  <c r="G230" i="2"/>
  <c r="G224" i="2"/>
  <c r="G210" i="2"/>
  <c r="H199" i="2"/>
  <c r="F196" i="2"/>
  <c r="H196" i="2"/>
  <c r="I195" i="2"/>
  <c r="J195" i="2"/>
  <c r="I186" i="2"/>
  <c r="J186" i="2"/>
  <c r="F184" i="2"/>
  <c r="H184" i="2"/>
  <c r="G184" i="2"/>
  <c r="F179" i="2"/>
  <c r="H179" i="2"/>
  <c r="F173" i="2"/>
  <c r="H173" i="2"/>
  <c r="G173" i="2"/>
  <c r="H161" i="2"/>
  <c r="I214" i="2"/>
  <c r="J214" i="2"/>
  <c r="G200" i="2"/>
  <c r="G186" i="2"/>
  <c r="G185" i="2"/>
  <c r="F168" i="2"/>
  <c r="I168" i="2"/>
  <c r="J168" i="2"/>
  <c r="G166" i="2"/>
  <c r="H166" i="2"/>
  <c r="G150" i="2"/>
  <c r="H150" i="2"/>
  <c r="F171" i="2"/>
  <c r="H171" i="2"/>
  <c r="G171" i="2"/>
  <c r="F159" i="2"/>
  <c r="H159" i="2"/>
  <c r="I159" i="2"/>
  <c r="J159" i="2"/>
  <c r="F154" i="2"/>
  <c r="H154" i="2"/>
  <c r="I154" i="2"/>
  <c r="J154" i="2"/>
  <c r="I233" i="2"/>
  <c r="J233" i="2"/>
  <c r="G232" i="2"/>
  <c r="G217" i="2"/>
  <c r="F143" i="2"/>
  <c r="H143" i="2"/>
  <c r="I143" i="2"/>
  <c r="J143" i="2"/>
  <c r="I211" i="2"/>
  <c r="J211" i="2"/>
  <c r="G198" i="2"/>
  <c r="G194" i="2"/>
  <c r="H190" i="2"/>
  <c r="I175" i="2"/>
  <c r="J175" i="2"/>
  <c r="I164" i="2"/>
  <c r="J164" i="2"/>
  <c r="F152" i="2"/>
  <c r="H152" i="2"/>
  <c r="I238" i="2"/>
  <c r="J238" i="2"/>
  <c r="G216" i="2"/>
  <c r="G209" i="2"/>
  <c r="I198" i="2"/>
  <c r="J198" i="2"/>
  <c r="G192" i="2"/>
  <c r="F175" i="2"/>
  <c r="H175" i="2"/>
  <c r="G170" i="2"/>
  <c r="I155" i="2"/>
  <c r="J155" i="2"/>
  <c r="G142" i="2"/>
  <c r="H142" i="2"/>
  <c r="I196" i="2"/>
  <c r="J196" i="2"/>
  <c r="F191" i="2"/>
  <c r="H191" i="2"/>
  <c r="G183" i="2"/>
  <c r="F183" i="2"/>
  <c r="H183" i="2"/>
  <c r="I162" i="2"/>
  <c r="J162" i="2"/>
  <c r="F162" i="2"/>
  <c r="H162" i="2"/>
  <c r="F160" i="2"/>
  <c r="H160" i="2"/>
  <c r="I151" i="2"/>
  <c r="J151" i="2"/>
  <c r="G201" i="2"/>
  <c r="F193" i="2"/>
  <c r="H193" i="2"/>
  <c r="G179" i="2"/>
  <c r="G177" i="2"/>
  <c r="H177" i="2"/>
  <c r="I173" i="2"/>
  <c r="J173" i="2"/>
  <c r="G149" i="2"/>
  <c r="F149" i="2"/>
  <c r="H149" i="2"/>
  <c r="G102" i="2"/>
  <c r="G180" i="2"/>
  <c r="F169" i="2"/>
  <c r="I166" i="2"/>
  <c r="J166" i="2"/>
  <c r="I165" i="2"/>
  <c r="J165" i="2"/>
  <c r="G147" i="2"/>
  <c r="G140" i="2"/>
  <c r="G136" i="2"/>
  <c r="G134" i="2"/>
  <c r="G133" i="2"/>
  <c r="G125" i="2"/>
  <c r="G124" i="2"/>
  <c r="H110" i="2"/>
  <c r="G106" i="2"/>
  <c r="H96" i="2"/>
  <c r="G96" i="2"/>
  <c r="I88" i="2"/>
  <c r="J88" i="2"/>
  <c r="H78" i="2"/>
  <c r="G78" i="2"/>
  <c r="G67" i="2"/>
  <c r="F67" i="2"/>
  <c r="H67" i="2"/>
  <c r="I189" i="2"/>
  <c r="J189" i="2"/>
  <c r="G167" i="2"/>
  <c r="G155" i="2"/>
  <c r="G146" i="2"/>
  <c r="H144" i="2"/>
  <c r="F140" i="2"/>
  <c r="H140" i="2"/>
  <c r="H139" i="2"/>
  <c r="I134" i="2"/>
  <c r="J134" i="2"/>
  <c r="G120" i="2"/>
  <c r="I111" i="2"/>
  <c r="J111" i="2"/>
  <c r="G164" i="2"/>
  <c r="I161" i="2"/>
  <c r="J161" i="2"/>
  <c r="G151" i="2"/>
  <c r="I138" i="2"/>
  <c r="J138" i="2"/>
  <c r="G132" i="2"/>
  <c r="F123" i="2"/>
  <c r="H123" i="2"/>
  <c r="I123" i="2"/>
  <c r="J123" i="2"/>
  <c r="G122" i="2"/>
  <c r="F115" i="2"/>
  <c r="H115" i="2"/>
  <c r="G111" i="2"/>
  <c r="I103" i="2"/>
  <c r="J103" i="2"/>
  <c r="F102" i="2"/>
  <c r="H102" i="2"/>
  <c r="I102" i="2"/>
  <c r="J102" i="2"/>
  <c r="H70" i="2"/>
  <c r="G70" i="2"/>
  <c r="F66" i="2"/>
  <c r="H66" i="2"/>
  <c r="G66" i="2"/>
  <c r="I66" i="2"/>
  <c r="J66" i="2"/>
  <c r="G61" i="2"/>
  <c r="G126" i="2"/>
  <c r="G116" i="2"/>
  <c r="H97" i="2"/>
  <c r="G97" i="2"/>
  <c r="I84" i="2"/>
  <c r="J84" i="2"/>
  <c r="I58" i="2"/>
  <c r="J58" i="2"/>
  <c r="I112" i="2"/>
  <c r="J112" i="2"/>
  <c r="I104" i="2"/>
  <c r="J104" i="2"/>
  <c r="I100" i="2"/>
  <c r="J100" i="2"/>
  <c r="F100" i="2"/>
  <c r="H100" i="2"/>
  <c r="G79" i="2"/>
  <c r="H79" i="2"/>
  <c r="H77" i="2"/>
  <c r="G77" i="2"/>
  <c r="H60" i="2"/>
  <c r="G60" i="2"/>
  <c r="D12" i="2"/>
  <c r="D13" i="2"/>
  <c r="I178" i="2"/>
  <c r="J178" i="2"/>
  <c r="G172" i="2"/>
  <c r="I157" i="2"/>
  <c r="J157" i="2"/>
  <c r="G148" i="2"/>
  <c r="I146" i="2"/>
  <c r="J146" i="2"/>
  <c r="G138" i="2"/>
  <c r="I135" i="2"/>
  <c r="J135" i="2"/>
  <c r="I105" i="2"/>
  <c r="J105" i="2"/>
  <c r="I93" i="2"/>
  <c r="J93" i="2"/>
  <c r="H71" i="2"/>
  <c r="G71" i="2"/>
  <c r="H69" i="2"/>
  <c r="G69" i="2"/>
  <c r="I62" i="2"/>
  <c r="J62" i="2"/>
  <c r="L12" i="2"/>
  <c r="L13" i="2"/>
  <c r="H141" i="2"/>
  <c r="G141" i="2"/>
  <c r="I136" i="2"/>
  <c r="J136" i="2"/>
  <c r="H129" i="2"/>
  <c r="G129" i="2"/>
  <c r="I126" i="2"/>
  <c r="J126" i="2"/>
  <c r="I116" i="2"/>
  <c r="J116" i="2"/>
  <c r="G114" i="2"/>
  <c r="F114" i="2"/>
  <c r="H114" i="2"/>
  <c r="H108" i="2"/>
  <c r="G108" i="2"/>
  <c r="F101" i="2"/>
  <c r="H101" i="2"/>
  <c r="I101" i="2"/>
  <c r="J101" i="2"/>
  <c r="F95" i="2"/>
  <c r="H95" i="2"/>
  <c r="G95" i="2"/>
  <c r="I90" i="2"/>
  <c r="J90" i="2"/>
  <c r="H80" i="2"/>
  <c r="G80" i="2"/>
  <c r="I144" i="2"/>
  <c r="J144" i="2"/>
  <c r="G117" i="2"/>
  <c r="I109" i="2"/>
  <c r="J109" i="2"/>
  <c r="G104" i="2"/>
  <c r="F103" i="2"/>
  <c r="H103" i="2"/>
  <c r="G103" i="2"/>
  <c r="H56" i="2"/>
  <c r="G56" i="2"/>
  <c r="M13" i="2"/>
  <c r="M12" i="2"/>
  <c r="E13" i="2"/>
  <c r="E12" i="2"/>
  <c r="G65" i="2"/>
  <c r="F65" i="2"/>
  <c r="H65" i="2"/>
  <c r="G63" i="2"/>
  <c r="F63" i="2"/>
  <c r="H63" i="2"/>
  <c r="I34" i="2"/>
  <c r="J34" i="2" s="1"/>
  <c r="I152" i="2"/>
  <c r="J152" i="2"/>
  <c r="I120" i="2"/>
  <c r="J120" i="2"/>
  <c r="G112" i="2"/>
  <c r="G99" i="2"/>
  <c r="G93" i="2"/>
  <c r="H75" i="2"/>
  <c r="G75" i="2"/>
  <c r="I67" i="2"/>
  <c r="J67" i="2"/>
  <c r="I59" i="2"/>
  <c r="J59" i="2"/>
  <c r="G53" i="2"/>
  <c r="H53" i="2"/>
  <c r="J13" i="2"/>
  <c r="I13" i="2"/>
  <c r="G94" i="2"/>
  <c r="H87" i="2"/>
  <c r="H83" i="2"/>
  <c r="G76" i="2"/>
  <c r="H73" i="2"/>
  <c r="G73" i="2"/>
  <c r="I61" i="2"/>
  <c r="J61" i="2"/>
  <c r="F61" i="2"/>
  <c r="H61" i="2"/>
  <c r="G98" i="2"/>
  <c r="G55" i="2"/>
  <c r="K12" i="2"/>
  <c r="K13" i="2"/>
  <c r="O12" i="2"/>
  <c r="O13" i="2"/>
  <c r="F13" i="2"/>
  <c r="G130" i="2"/>
  <c r="G92" i="2"/>
  <c r="G59" i="2"/>
  <c r="I57" i="2"/>
  <c r="J57" i="2"/>
  <c r="I55" i="2"/>
  <c r="J55" i="2"/>
  <c r="G12" i="2"/>
  <c r="G13" i="2"/>
  <c r="N13" i="2"/>
  <c r="N12" i="2"/>
  <c r="G33" i="2"/>
  <c r="G193" i="2"/>
  <c r="G160" i="2"/>
  <c r="G191" i="2"/>
  <c r="G240" i="2"/>
  <c r="G212" i="2"/>
  <c r="G253" i="2"/>
  <c r="G162" i="2"/>
  <c r="G175" i="2"/>
  <c r="G100" i="2"/>
  <c r="G159" i="2"/>
  <c r="G205" i="2"/>
  <c r="G214" i="2"/>
  <c r="G196" i="2"/>
  <c r="G123" i="2"/>
  <c r="G143" i="2"/>
  <c r="G169" i="2"/>
  <c r="H169" i="2"/>
  <c r="G115" i="2"/>
  <c r="G152" i="2"/>
  <c r="G250" i="2"/>
  <c r="G228" i="2"/>
  <c r="G242" i="2"/>
  <c r="H168" i="2"/>
  <c r="G168" i="2"/>
  <c r="G154" i="2"/>
  <c r="G101" i="2"/>
  <c r="E18" i="2"/>
  <c r="D18" i="2"/>
  <c r="P77" i="1" l="1"/>
  <c r="R77" i="1" s="1"/>
  <c r="P153" i="1"/>
  <c r="I37" i="2"/>
  <c r="J37" i="2" s="1"/>
  <c r="P102" i="1"/>
  <c r="R102" i="1" s="1"/>
  <c r="I44" i="2"/>
  <c r="J44" i="2" s="1"/>
  <c r="G34" i="2"/>
  <c r="G37" i="2"/>
  <c r="P185" i="1"/>
  <c r="R185" i="1" s="1"/>
  <c r="P25" i="1"/>
  <c r="I22" i="2"/>
  <c r="J22" i="2" s="1"/>
  <c r="P91" i="1"/>
  <c r="P71" i="1"/>
  <c r="R71" i="1" s="1"/>
  <c r="P134" i="1"/>
  <c r="R134" i="1" s="1"/>
  <c r="P192" i="1"/>
  <c r="I43" i="2"/>
  <c r="J43" i="2" s="1"/>
  <c r="P88" i="1"/>
  <c r="R88" i="1" s="1"/>
  <c r="P178" i="1"/>
  <c r="R178" i="1" s="1"/>
  <c r="P172" i="1"/>
  <c r="I47" i="2"/>
  <c r="J47" i="2" s="1"/>
  <c r="P54" i="1"/>
  <c r="R54" i="1" s="1"/>
  <c r="I26" i="2"/>
  <c r="J26" i="2" s="1"/>
  <c r="P193" i="1"/>
  <c r="R193" i="1" s="1"/>
  <c r="G193" i="1"/>
  <c r="K193" i="1" s="1"/>
  <c r="P191" i="1"/>
  <c r="G191" i="1"/>
  <c r="K191" i="1" s="1"/>
  <c r="P201" i="1"/>
  <c r="G201" i="1"/>
  <c r="K201" i="1" s="1"/>
  <c r="P180" i="1"/>
  <c r="G180" i="1"/>
  <c r="I180" i="1" s="1"/>
  <c r="P155" i="1"/>
  <c r="R155" i="1" s="1"/>
  <c r="G155" i="1"/>
  <c r="I155" i="1" s="1"/>
  <c r="E28" i="3"/>
  <c r="E167" i="3"/>
  <c r="E174" i="3"/>
  <c r="E36" i="3"/>
  <c r="P128" i="1"/>
  <c r="R128" i="1" s="1"/>
  <c r="E177" i="3"/>
  <c r="E61" i="3"/>
  <c r="E186" i="3"/>
  <c r="E189" i="3"/>
  <c r="R99" i="1"/>
  <c r="E41" i="3"/>
  <c r="E77" i="3"/>
  <c r="R192" i="1"/>
  <c r="R172" i="1"/>
  <c r="R25" i="1"/>
  <c r="E44" i="3"/>
  <c r="E82" i="3"/>
  <c r="E46" i="3"/>
  <c r="E54" i="3"/>
  <c r="F186" i="1"/>
  <c r="R153" i="1"/>
  <c r="P196" i="1"/>
  <c r="R196" i="1" s="1"/>
  <c r="E49" i="3"/>
  <c r="E57" i="3"/>
  <c r="E64" i="3"/>
  <c r="R91" i="1"/>
  <c r="E178" i="3"/>
  <c r="G209" i="1"/>
  <c r="K209" i="1" s="1"/>
  <c r="P209" i="1"/>
  <c r="R209" i="1" s="1"/>
  <c r="P148" i="1"/>
  <c r="R148" i="1" s="1"/>
  <c r="P136" i="1"/>
  <c r="R136" i="1" s="1"/>
  <c r="P107" i="1"/>
  <c r="R107" i="1" s="1"/>
  <c r="I46" i="2"/>
  <c r="J46" i="2" s="1"/>
  <c r="P104" i="1"/>
  <c r="R104" i="1" s="1"/>
  <c r="P97" i="1"/>
  <c r="R97" i="1" s="1"/>
  <c r="P36" i="1"/>
  <c r="R36" i="1" s="1"/>
  <c r="P202" i="1"/>
  <c r="R202" i="1" s="1"/>
  <c r="P38" i="1"/>
  <c r="R38" i="1" s="1"/>
  <c r="P44" i="1"/>
  <c r="R44" i="1" s="1"/>
  <c r="P53" i="1"/>
  <c r="R53" i="1" s="1"/>
  <c r="P69" i="1"/>
  <c r="R69" i="1" s="1"/>
  <c r="P82" i="1"/>
  <c r="R82" i="1" s="1"/>
  <c r="P87" i="1"/>
  <c r="R87" i="1" s="1"/>
  <c r="P101" i="1"/>
  <c r="R101" i="1" s="1"/>
  <c r="G29" i="2"/>
  <c r="P179" i="1"/>
  <c r="R179" i="1" s="1"/>
  <c r="P171" i="1"/>
  <c r="R171" i="1" s="1"/>
  <c r="P166" i="1"/>
  <c r="R166" i="1" s="1"/>
  <c r="P161" i="1"/>
  <c r="R161" i="1" s="1"/>
  <c r="P154" i="1"/>
  <c r="R154" i="1" s="1"/>
  <c r="P147" i="1"/>
  <c r="R147" i="1" s="1"/>
  <c r="P142" i="1"/>
  <c r="R142" i="1" s="1"/>
  <c r="P135" i="1"/>
  <c r="R135" i="1" s="1"/>
  <c r="P103" i="1"/>
  <c r="R103" i="1" s="1"/>
  <c r="I29" i="2"/>
  <c r="J29" i="2" s="1"/>
  <c r="I21" i="2"/>
  <c r="J21" i="2" s="1"/>
  <c r="P30" i="1"/>
  <c r="R30" i="1" s="1"/>
  <c r="P34" i="1"/>
  <c r="R34" i="1" s="1"/>
  <c r="P49" i="1"/>
  <c r="R49" i="1" s="1"/>
  <c r="P60" i="1"/>
  <c r="R60" i="1" s="1"/>
  <c r="P65" i="1"/>
  <c r="R65" i="1" s="1"/>
  <c r="P177" i="1"/>
  <c r="R177" i="1" s="1"/>
  <c r="P165" i="1"/>
  <c r="R165" i="1" s="1"/>
  <c r="P160" i="1"/>
  <c r="R160" i="1" s="1"/>
  <c r="P152" i="1"/>
  <c r="R152" i="1" s="1"/>
  <c r="P146" i="1"/>
  <c r="R146" i="1" s="1"/>
  <c r="P126" i="1"/>
  <c r="R126" i="1" s="1"/>
  <c r="P31" i="1"/>
  <c r="R31" i="1" s="1"/>
  <c r="P46" i="1"/>
  <c r="R46" i="1" s="1"/>
  <c r="P50" i="1"/>
  <c r="R50" i="1" s="1"/>
  <c r="P66" i="1"/>
  <c r="R66" i="1" s="1"/>
  <c r="P115" i="1"/>
  <c r="R115" i="1" s="1"/>
  <c r="P123" i="1"/>
  <c r="R123" i="1" s="1"/>
  <c r="P129" i="1"/>
  <c r="R129" i="1" s="1"/>
  <c r="P141" i="1"/>
  <c r="R141" i="1" s="1"/>
  <c r="P203" i="1"/>
  <c r="R203" i="1" s="1"/>
  <c r="P206" i="1"/>
  <c r="R206" i="1" s="1"/>
  <c r="P190" i="1"/>
  <c r="R190" i="1" s="1"/>
  <c r="P184" i="1"/>
  <c r="R184" i="1" s="1"/>
  <c r="P176" i="1"/>
  <c r="R176" i="1" s="1"/>
  <c r="P164" i="1"/>
  <c r="R164" i="1" s="1"/>
  <c r="P159" i="1"/>
  <c r="R159" i="1" s="1"/>
  <c r="P151" i="1"/>
  <c r="R151" i="1" s="1"/>
  <c r="P118" i="1"/>
  <c r="R118" i="1" s="1"/>
  <c r="P94" i="1"/>
  <c r="R94" i="1" s="1"/>
  <c r="P199" i="1"/>
  <c r="R199" i="1" s="1"/>
  <c r="P90" i="1"/>
  <c r="R90" i="1" s="1"/>
  <c r="P204" i="1"/>
  <c r="R204" i="1" s="1"/>
  <c r="P27" i="1"/>
  <c r="R27" i="1" s="1"/>
  <c r="P35" i="1"/>
  <c r="R35" i="1" s="1"/>
  <c r="P84" i="1"/>
  <c r="R84" i="1" s="1"/>
  <c r="P83" i="1"/>
  <c r="R83" i="1" s="1"/>
  <c r="P105" i="1"/>
  <c r="R105" i="1" s="1"/>
  <c r="P207" i="1"/>
  <c r="R207" i="1" s="1"/>
  <c r="G46" i="2"/>
  <c r="P188" i="1"/>
  <c r="R188" i="1" s="1"/>
  <c r="P183" i="1"/>
  <c r="R183" i="1" s="1"/>
  <c r="P175" i="1"/>
  <c r="R175" i="1" s="1"/>
  <c r="P169" i="1"/>
  <c r="R169" i="1" s="1"/>
  <c r="P163" i="1"/>
  <c r="R163" i="1" s="1"/>
  <c r="P158" i="1"/>
  <c r="R158" i="1" s="1"/>
  <c r="P145" i="1"/>
  <c r="R145" i="1" s="1"/>
  <c r="P139" i="1"/>
  <c r="R139" i="1" s="1"/>
  <c r="P116" i="1"/>
  <c r="R116" i="1" s="1"/>
  <c r="P93" i="1"/>
  <c r="R93" i="1" s="1"/>
  <c r="I52" i="2"/>
  <c r="J52" i="2" s="1"/>
  <c r="I48" i="2"/>
  <c r="J48" i="2" s="1"/>
  <c r="P98" i="1"/>
  <c r="R98" i="1" s="1"/>
  <c r="P21" i="1"/>
  <c r="R21" i="1" s="1"/>
  <c r="P32" i="1"/>
  <c r="R32" i="1" s="1"/>
  <c r="P47" i="1"/>
  <c r="R47" i="1" s="1"/>
  <c r="P51" i="1"/>
  <c r="R51" i="1" s="1"/>
  <c r="P63" i="1"/>
  <c r="R63" i="1" s="1"/>
  <c r="P67" i="1"/>
  <c r="R67" i="1" s="1"/>
  <c r="P117" i="1"/>
  <c r="R117" i="1" s="1"/>
  <c r="P124" i="1"/>
  <c r="R124" i="1" s="1"/>
  <c r="P130" i="1"/>
  <c r="R130" i="1" s="1"/>
  <c r="P189" i="1"/>
  <c r="R189" i="1" s="1"/>
  <c r="P40" i="1"/>
  <c r="R40" i="1" s="1"/>
  <c r="P109" i="1"/>
  <c r="R109" i="1" s="1"/>
  <c r="P187" i="1"/>
  <c r="R187" i="1" s="1"/>
  <c r="P182" i="1"/>
  <c r="R182" i="1" s="1"/>
  <c r="P174" i="1"/>
  <c r="R174" i="1" s="1"/>
  <c r="P168" i="1"/>
  <c r="R168" i="1" s="1"/>
  <c r="P157" i="1"/>
  <c r="R157" i="1" s="1"/>
  <c r="P150" i="1"/>
  <c r="R150" i="1" s="1"/>
  <c r="P144" i="1"/>
  <c r="R144" i="1" s="1"/>
  <c r="P138" i="1"/>
  <c r="R138" i="1" s="1"/>
  <c r="P114" i="1"/>
  <c r="R114" i="1" s="1"/>
  <c r="P92" i="1"/>
  <c r="R92" i="1" s="1"/>
  <c r="I23" i="2"/>
  <c r="J23" i="2" s="1"/>
  <c r="P200" i="1"/>
  <c r="R200" i="1" s="1"/>
  <c r="P70" i="1"/>
  <c r="R70" i="1" s="1"/>
  <c r="P37" i="1"/>
  <c r="R37" i="1" s="1"/>
  <c r="P81" i="1"/>
  <c r="R81" i="1" s="1"/>
  <c r="P170" i="1"/>
  <c r="R170" i="1" s="1"/>
  <c r="P140" i="1"/>
  <c r="R140" i="1" s="1"/>
  <c r="P194" i="1"/>
  <c r="R194" i="1" s="1"/>
  <c r="P181" i="1"/>
  <c r="R181" i="1" s="1"/>
  <c r="P173" i="1"/>
  <c r="R173" i="1" s="1"/>
  <c r="P167" i="1"/>
  <c r="R167" i="1" s="1"/>
  <c r="P162" i="1"/>
  <c r="R162" i="1" s="1"/>
  <c r="P156" i="1"/>
  <c r="R156" i="1" s="1"/>
  <c r="P149" i="1"/>
  <c r="R149" i="1" s="1"/>
  <c r="P143" i="1"/>
  <c r="R143" i="1" s="1"/>
  <c r="P137" i="1"/>
  <c r="R137" i="1" s="1"/>
  <c r="P112" i="1"/>
  <c r="R112" i="1" s="1"/>
  <c r="I39" i="2"/>
  <c r="J39" i="2" s="1"/>
  <c r="P22" i="1"/>
  <c r="R22" i="1" s="1"/>
  <c r="P29" i="1"/>
  <c r="R29" i="1" s="1"/>
  <c r="P33" i="1"/>
  <c r="R33" i="1" s="1"/>
  <c r="P48" i="1"/>
  <c r="R48" i="1" s="1"/>
  <c r="P64" i="1"/>
  <c r="R64" i="1" s="1"/>
  <c r="P110" i="1"/>
  <c r="R110" i="1" s="1"/>
  <c r="P131" i="1"/>
  <c r="R131" i="1" s="1"/>
  <c r="H47" i="2"/>
  <c r="G47" i="2"/>
  <c r="H42" i="2"/>
  <c r="G42" i="2"/>
  <c r="H41" i="2"/>
  <c r="G41" i="2"/>
  <c r="I36" i="2"/>
  <c r="J36" i="2" s="1"/>
  <c r="G39" i="2"/>
  <c r="P52" i="1"/>
  <c r="R52" i="1" s="1"/>
  <c r="P56" i="1"/>
  <c r="R56" i="1" s="1"/>
  <c r="P62" i="1"/>
  <c r="R62" i="1" s="1"/>
  <c r="P68" i="1"/>
  <c r="R68" i="1" s="1"/>
  <c r="P73" i="1"/>
  <c r="R73" i="1" s="1"/>
  <c r="P86" i="1"/>
  <c r="R86" i="1" s="1"/>
  <c r="P89" i="1"/>
  <c r="R89" i="1" s="1"/>
  <c r="P100" i="1"/>
  <c r="R100" i="1" s="1"/>
  <c r="P113" i="1"/>
  <c r="R113" i="1" s="1"/>
  <c r="P119" i="1"/>
  <c r="R119" i="1" s="1"/>
  <c r="P122" i="1"/>
  <c r="R122" i="1" s="1"/>
  <c r="P133" i="1"/>
  <c r="R133" i="1" s="1"/>
  <c r="P205" i="1"/>
  <c r="R205" i="1" s="1"/>
  <c r="P195" i="1"/>
  <c r="R195" i="1" s="1"/>
  <c r="I35" i="2"/>
  <c r="J35" i="2" s="1"/>
  <c r="P26" i="1"/>
  <c r="R26" i="1" s="1"/>
  <c r="P43" i="1"/>
  <c r="R43" i="1" s="1"/>
  <c r="P59" i="1"/>
  <c r="R59" i="1" s="1"/>
  <c r="P76" i="1"/>
  <c r="R76" i="1" s="1"/>
  <c r="P80" i="1"/>
  <c r="R80" i="1" s="1"/>
  <c r="P108" i="1"/>
  <c r="R108" i="1" s="1"/>
  <c r="P127" i="1"/>
  <c r="R127" i="1" s="1"/>
  <c r="P197" i="1"/>
  <c r="R197" i="1" s="1"/>
  <c r="P208" i="1"/>
  <c r="R208" i="1" s="1"/>
  <c r="I41" i="2"/>
  <c r="J41" i="2" s="1"/>
  <c r="I25" i="2"/>
  <c r="J25" i="2" s="1"/>
  <c r="P23" i="1"/>
  <c r="R23" i="1" s="1"/>
  <c r="P41" i="1"/>
  <c r="R41" i="1" s="1"/>
  <c r="P57" i="1"/>
  <c r="R57" i="1" s="1"/>
  <c r="P74" i="1"/>
  <c r="R74" i="1" s="1"/>
  <c r="P95" i="1"/>
  <c r="R95" i="1" s="1"/>
  <c r="P120" i="1"/>
  <c r="R120" i="1" s="1"/>
  <c r="P198" i="1"/>
  <c r="R198" i="1" s="1"/>
  <c r="G32" i="2"/>
  <c r="I51" i="2"/>
  <c r="J51" i="2" s="1"/>
  <c r="G49" i="2"/>
  <c r="G30" i="2"/>
  <c r="I38" i="2"/>
  <c r="J38" i="2" s="1"/>
  <c r="I30" i="2"/>
  <c r="J30" i="2" s="1"/>
  <c r="G40" i="2"/>
  <c r="P24" i="1"/>
  <c r="R24" i="1" s="1"/>
  <c r="P28" i="1"/>
  <c r="R28" i="1" s="1"/>
  <c r="P39" i="1"/>
  <c r="R39" i="1" s="1"/>
  <c r="P42" i="1"/>
  <c r="R42" i="1" s="1"/>
  <c r="P45" i="1"/>
  <c r="R45" i="1" s="1"/>
  <c r="P55" i="1"/>
  <c r="R55" i="1" s="1"/>
  <c r="P58" i="1"/>
  <c r="R58" i="1" s="1"/>
  <c r="P61" i="1"/>
  <c r="R61" i="1" s="1"/>
  <c r="P72" i="1"/>
  <c r="R72" i="1" s="1"/>
  <c r="P75" i="1"/>
  <c r="R75" i="1" s="1"/>
  <c r="P79" i="1"/>
  <c r="R79" i="1" s="1"/>
  <c r="P85" i="1"/>
  <c r="R85" i="1" s="1"/>
  <c r="P96" i="1"/>
  <c r="R96" i="1" s="1"/>
  <c r="P106" i="1"/>
  <c r="R106" i="1" s="1"/>
  <c r="P111" i="1"/>
  <c r="R111" i="1" s="1"/>
  <c r="P121" i="1"/>
  <c r="R121" i="1" s="1"/>
  <c r="P125" i="1"/>
  <c r="R125" i="1" s="1"/>
  <c r="P132" i="1"/>
  <c r="R132" i="1" s="1"/>
  <c r="D16" i="1"/>
  <c r="D19" i="1" s="1"/>
  <c r="D15" i="1"/>
  <c r="C19" i="1" s="1"/>
  <c r="G210" i="1"/>
  <c r="P210" i="1"/>
  <c r="R210" i="1" s="1"/>
  <c r="F45" i="2"/>
  <c r="H45" i="2" s="1"/>
  <c r="I45" i="2"/>
  <c r="J45" i="2" s="1"/>
  <c r="F31" i="2"/>
  <c r="H31" i="2" s="1"/>
  <c r="H35" i="2"/>
  <c r="G35" i="2"/>
  <c r="G50" i="2"/>
  <c r="H50" i="2"/>
  <c r="F24" i="2"/>
  <c r="H24" i="2" s="1"/>
  <c r="I24" i="2"/>
  <c r="G24" i="2"/>
  <c r="I31" i="2"/>
  <c r="J31" i="2" s="1"/>
  <c r="F44" i="2"/>
  <c r="H44" i="2" s="1"/>
  <c r="G23" i="2"/>
  <c r="F22" i="2"/>
  <c r="H22" i="2" s="1"/>
  <c r="G48" i="2"/>
  <c r="H48" i="2"/>
  <c r="H38" i="2"/>
  <c r="G38" i="2"/>
  <c r="F27" i="2"/>
  <c r="H27" i="2" s="1"/>
  <c r="H36" i="2"/>
  <c r="G36" i="2"/>
  <c r="F26" i="2"/>
  <c r="H26" i="2" s="1"/>
  <c r="F25" i="2"/>
  <c r="H25" i="2" s="1"/>
  <c r="I33" i="2"/>
  <c r="J33" i="2" s="1"/>
  <c r="F51" i="2"/>
  <c r="F21" i="2"/>
  <c r="G52" i="2"/>
  <c r="F43" i="2"/>
  <c r="H43" i="2" s="1"/>
  <c r="G28" i="2"/>
  <c r="F23" i="2"/>
  <c r="H23" i="2" s="1"/>
  <c r="F18" i="2"/>
  <c r="I18" i="2"/>
  <c r="C12" i="1"/>
  <c r="C11" i="1"/>
  <c r="G25" i="2" l="1"/>
  <c r="G186" i="1"/>
  <c r="K186" i="1" s="1"/>
  <c r="P186" i="1"/>
  <c r="R186" i="1" s="1"/>
  <c r="R180" i="1"/>
  <c r="R201" i="1"/>
  <c r="R191" i="1"/>
  <c r="O209" i="1"/>
  <c r="G43" i="2"/>
  <c r="G26" i="2"/>
  <c r="G22" i="2"/>
  <c r="E14" i="1"/>
  <c r="G44" i="2"/>
  <c r="C16" i="1"/>
  <c r="D18" i="1" s="1"/>
  <c r="O210" i="1"/>
  <c r="O53" i="1"/>
  <c r="O73" i="1"/>
  <c r="O194" i="1"/>
  <c r="O174" i="1"/>
  <c r="O148" i="1"/>
  <c r="O109" i="1"/>
  <c r="O123" i="1"/>
  <c r="O85" i="1"/>
  <c r="O128" i="1"/>
  <c r="O22" i="1"/>
  <c r="O95" i="1"/>
  <c r="O84" i="1"/>
  <c r="O61" i="1"/>
  <c r="O93" i="1"/>
  <c r="O170" i="1"/>
  <c r="O111" i="1"/>
  <c r="O34" i="1"/>
  <c r="O99" i="1"/>
  <c r="O190" i="1"/>
  <c r="O121" i="1"/>
  <c r="O66" i="1"/>
  <c r="O182" i="1"/>
  <c r="O187" i="1"/>
  <c r="O89" i="1"/>
  <c r="O45" i="1"/>
  <c r="O97" i="1"/>
  <c r="O193" i="1"/>
  <c r="O47" i="1"/>
  <c r="O50" i="1"/>
  <c r="O27" i="1"/>
  <c r="O127" i="1"/>
  <c r="O55" i="1"/>
  <c r="O65" i="1"/>
  <c r="O26" i="1"/>
  <c r="O21" i="1"/>
  <c r="O140" i="1"/>
  <c r="O151" i="1"/>
  <c r="O163" i="1"/>
  <c r="O172" i="1"/>
  <c r="O46" i="1"/>
  <c r="O108" i="1"/>
  <c r="O57" i="1"/>
  <c r="O146" i="1"/>
  <c r="O164" i="1"/>
  <c r="O189" i="1"/>
  <c r="O63" i="1"/>
  <c r="O204" i="1"/>
  <c r="O142" i="1"/>
  <c r="O154" i="1"/>
  <c r="O77" i="1"/>
  <c r="O160" i="1"/>
  <c r="O23" i="1"/>
  <c r="O118" i="1"/>
  <c r="O177" i="1"/>
  <c r="O150" i="1"/>
  <c r="O139" i="1"/>
  <c r="O135" i="1"/>
  <c r="O137" i="1"/>
  <c r="O192" i="1"/>
  <c r="O64" i="1"/>
  <c r="O58" i="1"/>
  <c r="O35" i="1"/>
  <c r="O107" i="1"/>
  <c r="O138" i="1"/>
  <c r="O126" i="1"/>
  <c r="O24" i="1"/>
  <c r="O124" i="1"/>
  <c r="O102" i="1"/>
  <c r="O156" i="1"/>
  <c r="O186" i="1"/>
  <c r="O130" i="1"/>
  <c r="O141" i="1"/>
  <c r="O106" i="1"/>
  <c r="O191" i="1"/>
  <c r="O132" i="1"/>
  <c r="O28" i="1"/>
  <c r="O197" i="1"/>
  <c r="O36" i="1"/>
  <c r="O104" i="1"/>
  <c r="O76" i="1"/>
  <c r="O144" i="1"/>
  <c r="O153" i="1"/>
  <c r="O143" i="1"/>
  <c r="O178" i="1"/>
  <c r="O207" i="1"/>
  <c r="O48" i="1"/>
  <c r="O149" i="1"/>
  <c r="O54" i="1"/>
  <c r="O169" i="1"/>
  <c r="O196" i="1"/>
  <c r="O33" i="1"/>
  <c r="O51" i="1"/>
  <c r="O71" i="1"/>
  <c r="O112" i="1"/>
  <c r="O203" i="1"/>
  <c r="O115" i="1"/>
  <c r="O208" i="1"/>
  <c r="O40" i="1"/>
  <c r="O122" i="1"/>
  <c r="O113" i="1"/>
  <c r="O78" i="1"/>
  <c r="O201" i="1"/>
  <c r="O90" i="1"/>
  <c r="O199" i="1"/>
  <c r="O125" i="1"/>
  <c r="O87" i="1"/>
  <c r="O195" i="1"/>
  <c r="O136" i="1"/>
  <c r="O181" i="1"/>
  <c r="O60" i="1"/>
  <c r="O38" i="1"/>
  <c r="O88" i="1"/>
  <c r="O44" i="1"/>
  <c r="O110" i="1"/>
  <c r="O103" i="1"/>
  <c r="O157" i="1"/>
  <c r="O206" i="1"/>
  <c r="O43" i="1"/>
  <c r="O31" i="1"/>
  <c r="O82" i="1"/>
  <c r="O59" i="1"/>
  <c r="O37" i="1"/>
  <c r="O98" i="1"/>
  <c r="O185" i="1"/>
  <c r="O114" i="1"/>
  <c r="O175" i="1"/>
  <c r="O116" i="1"/>
  <c r="O67" i="1"/>
  <c r="O83" i="1"/>
  <c r="O155" i="1"/>
  <c r="O86" i="1"/>
  <c r="O69" i="1"/>
  <c r="O75" i="1"/>
  <c r="O176" i="1"/>
  <c r="O202" i="1"/>
  <c r="O167" i="1"/>
  <c r="O188" i="1"/>
  <c r="O184" i="1"/>
  <c r="O166" i="1"/>
  <c r="O81" i="1"/>
  <c r="O96" i="1"/>
  <c r="O52" i="1"/>
  <c r="O62" i="1"/>
  <c r="O129" i="1"/>
  <c r="O74" i="1"/>
  <c r="O92" i="1"/>
  <c r="C15" i="1"/>
  <c r="O29" i="1"/>
  <c r="O80" i="1"/>
  <c r="O41" i="1"/>
  <c r="O94" i="1"/>
  <c r="O158" i="1"/>
  <c r="O117" i="1"/>
  <c r="O72" i="1"/>
  <c r="O134" i="1"/>
  <c r="O159" i="1"/>
  <c r="O49" i="1"/>
  <c r="O68" i="1"/>
  <c r="O168" i="1"/>
  <c r="O56" i="1"/>
  <c r="O198" i="1"/>
  <c r="O133" i="1"/>
  <c r="O105" i="1"/>
  <c r="O39" i="1"/>
  <c r="O32" i="1"/>
  <c r="O200" i="1"/>
  <c r="O25" i="1"/>
  <c r="O173" i="1"/>
  <c r="O183" i="1"/>
  <c r="O42" i="1"/>
  <c r="O205" i="1"/>
  <c r="O161" i="1"/>
  <c r="O171" i="1"/>
  <c r="O152" i="1"/>
  <c r="O131" i="1"/>
  <c r="O100" i="1"/>
  <c r="O30" i="1"/>
  <c r="O70" i="1"/>
  <c r="O179" i="1"/>
  <c r="O79" i="1"/>
  <c r="O165" i="1"/>
  <c r="O162" i="1"/>
  <c r="O180" i="1"/>
  <c r="O119" i="1"/>
  <c r="O91" i="1"/>
  <c r="O101" i="1"/>
  <c r="O120" i="1"/>
  <c r="O147" i="1"/>
  <c r="O145" i="1"/>
  <c r="K210" i="1"/>
  <c r="M6" i="2"/>
  <c r="G31" i="2"/>
  <c r="H21" i="2"/>
  <c r="J24" i="2"/>
  <c r="G45" i="2"/>
  <c r="H51" i="2"/>
  <c r="G51" i="2"/>
  <c r="G27" i="2"/>
  <c r="G21" i="2"/>
  <c r="G18" i="2"/>
  <c r="J18" i="2"/>
  <c r="H18" i="2"/>
  <c r="H15" i="1" l="1"/>
  <c r="H16" i="1" s="1"/>
  <c r="C18" i="1"/>
  <c r="M4" i="2"/>
  <c r="M2" i="2"/>
  <c r="M1" i="2"/>
  <c r="M5" i="2"/>
  <c r="M3" i="2"/>
  <c r="O62" i="2" l="1"/>
  <c r="O58" i="2"/>
  <c r="O52" i="2"/>
  <c r="O59" i="2"/>
  <c r="O79" i="2"/>
  <c r="O114" i="2"/>
  <c r="O73" i="2"/>
  <c r="O41" i="2"/>
  <c r="O102" i="2"/>
  <c r="O48" i="2"/>
  <c r="O134" i="2"/>
  <c r="O70" i="2"/>
  <c r="O66" i="2"/>
  <c r="O60" i="2"/>
  <c r="O72" i="2"/>
  <c r="O31" i="2"/>
  <c r="O122" i="2"/>
  <c r="O35" i="2"/>
  <c r="O63" i="2"/>
  <c r="O111" i="2"/>
  <c r="O78" i="2"/>
  <c r="O30" i="2"/>
  <c r="O26" i="2"/>
  <c r="O90" i="2"/>
  <c r="O84" i="2"/>
  <c r="O27" i="2"/>
  <c r="O69" i="2"/>
  <c r="O146" i="2"/>
  <c r="O112" i="2"/>
  <c r="O38" i="2"/>
  <c r="O34" i="2"/>
  <c r="O28" i="2"/>
  <c r="O21" i="2"/>
  <c r="O40" i="2"/>
  <c r="O81" i="2"/>
  <c r="O154" i="2"/>
  <c r="O123" i="2"/>
  <c r="O64" i="2"/>
  <c r="O94" i="2"/>
  <c r="O22" i="2"/>
  <c r="O36" i="2"/>
  <c r="O53" i="2"/>
  <c r="O32" i="2"/>
  <c r="O45" i="2"/>
  <c r="O88" i="2"/>
  <c r="O145" i="2"/>
  <c r="O25" i="2"/>
  <c r="O135" i="2"/>
  <c r="O176" i="2"/>
  <c r="O150" i="2"/>
  <c r="O224" i="2"/>
  <c r="O157" i="2"/>
  <c r="O105" i="2"/>
  <c r="O100" i="2"/>
  <c r="O189" i="2"/>
  <c r="O215" i="2"/>
  <c r="O229" i="2"/>
  <c r="O238" i="2"/>
  <c r="O220" i="2"/>
  <c r="O184" i="2"/>
  <c r="O203" i="2"/>
  <c r="O228" i="2"/>
  <c r="O222" i="2"/>
  <c r="O221" i="2"/>
  <c r="O46" i="2"/>
  <c r="O44" i="2"/>
  <c r="O65" i="2"/>
  <c r="O51" i="2"/>
  <c r="O87" i="2"/>
  <c r="O49" i="2"/>
  <c r="O159" i="2"/>
  <c r="O67" i="2"/>
  <c r="O137" i="2"/>
  <c r="O29" i="2"/>
  <c r="O151" i="2"/>
  <c r="O232" i="2"/>
  <c r="O168" i="2"/>
  <c r="O141" i="2"/>
  <c r="O136" i="2"/>
  <c r="O193" i="2"/>
  <c r="O226" i="2"/>
  <c r="O231" i="2"/>
  <c r="O245" i="2"/>
  <c r="O225" i="2"/>
  <c r="O185" i="2"/>
  <c r="O207" i="2"/>
  <c r="O237" i="2"/>
  <c r="O234" i="2"/>
  <c r="O251" i="2"/>
  <c r="O54" i="2"/>
  <c r="O68" i="2"/>
  <c r="O43" i="2"/>
  <c r="O55" i="2"/>
  <c r="O93" i="2"/>
  <c r="O89" i="2"/>
  <c r="O167" i="2"/>
  <c r="O91" i="2"/>
  <c r="O148" i="2"/>
  <c r="O103" i="2"/>
  <c r="O161" i="2"/>
  <c r="O240" i="2"/>
  <c r="O101" i="2"/>
  <c r="O160" i="2"/>
  <c r="O142" i="2"/>
  <c r="O201" i="2"/>
  <c r="O163" i="2"/>
  <c r="O248" i="2"/>
  <c r="O253" i="2"/>
  <c r="O227" i="2"/>
  <c r="O186" i="2"/>
  <c r="O230" i="2"/>
  <c r="O239" i="2"/>
  <c r="O246" i="2"/>
  <c r="O86" i="2"/>
  <c r="O76" i="2"/>
  <c r="O56" i="2"/>
  <c r="O75" i="2"/>
  <c r="O113" i="2"/>
  <c r="O96" i="2"/>
  <c r="O175" i="2"/>
  <c r="O104" i="2"/>
  <c r="O37" i="2"/>
  <c r="O118" i="2"/>
  <c r="O181" i="2"/>
  <c r="O109" i="2"/>
  <c r="O124" i="2"/>
  <c r="O162" i="2"/>
  <c r="O147" i="2"/>
  <c r="O209" i="2"/>
  <c r="O174" i="2"/>
  <c r="O149" i="2"/>
  <c r="O155" i="2"/>
  <c r="O236" i="2"/>
  <c r="O187" i="2"/>
  <c r="O244" i="2"/>
  <c r="O241" i="2"/>
  <c r="O247" i="2"/>
  <c r="O42" i="2"/>
  <c r="O33" i="2"/>
  <c r="O98" i="2"/>
  <c r="O125" i="2"/>
  <c r="O39" i="2"/>
  <c r="O108" i="2"/>
  <c r="O183" i="2"/>
  <c r="O110" i="2"/>
  <c r="O77" i="2"/>
  <c r="O119" i="2"/>
  <c r="O192" i="2"/>
  <c r="O115" i="2"/>
  <c r="O133" i="2"/>
  <c r="O171" i="2"/>
  <c r="O153" i="2"/>
  <c r="O217" i="2"/>
  <c r="O194" i="2"/>
  <c r="O179" i="2"/>
  <c r="O170" i="2"/>
  <c r="O242" i="2"/>
  <c r="O188" i="2"/>
  <c r="O252" i="2"/>
  <c r="O249" i="2"/>
  <c r="O205" i="2"/>
  <c r="O50" i="2"/>
  <c r="O47" i="2"/>
  <c r="O106" i="2"/>
  <c r="O23" i="2"/>
  <c r="O80" i="2"/>
  <c r="O120" i="2"/>
  <c r="O191" i="2"/>
  <c r="O117" i="2"/>
  <c r="O99" i="2"/>
  <c r="O71" i="2"/>
  <c r="O200" i="2"/>
  <c r="O116" i="2"/>
  <c r="O140" i="2"/>
  <c r="O180" i="2"/>
  <c r="O156" i="2"/>
  <c r="O166" i="2"/>
  <c r="O198" i="2"/>
  <c r="O202" i="2"/>
  <c r="O178" i="2"/>
  <c r="O250" i="2"/>
  <c r="O152" i="2"/>
  <c r="O190" i="2"/>
  <c r="O235" i="2"/>
  <c r="O233" i="2"/>
  <c r="O74" i="2"/>
  <c r="O85" i="2"/>
  <c r="O130" i="2"/>
  <c r="O83" i="2"/>
  <c r="O95" i="2"/>
  <c r="O127" i="2"/>
  <c r="O57" i="2"/>
  <c r="O121" i="2"/>
  <c r="O131" i="2"/>
  <c r="O132" i="2"/>
  <c r="O208" i="2"/>
  <c r="O126" i="2"/>
  <c r="O129" i="2"/>
  <c r="O182" i="2"/>
  <c r="O158" i="2"/>
  <c r="O204" i="2"/>
  <c r="O212" i="2"/>
  <c r="O206" i="2"/>
  <c r="O195" i="2"/>
  <c r="O164" i="2"/>
  <c r="O172" i="2"/>
  <c r="O197" i="2"/>
  <c r="O223" i="2"/>
  <c r="O210" i="2"/>
  <c r="O82" i="2"/>
  <c r="O165" i="2"/>
  <c r="O219" i="2"/>
  <c r="O92" i="2"/>
  <c r="O144" i="2"/>
  <c r="O213" i="2"/>
  <c r="O138" i="2"/>
  <c r="O216" i="2"/>
  <c r="O199" i="2"/>
  <c r="O24" i="2"/>
  <c r="O139" i="2"/>
  <c r="O177" i="2"/>
  <c r="O107" i="2"/>
  <c r="O173" i="2"/>
  <c r="O196" i="2"/>
  <c r="O143" i="2"/>
  <c r="O97" i="2"/>
  <c r="O218" i="2"/>
  <c r="O61" i="2"/>
  <c r="O169" i="2"/>
  <c r="O243" i="2"/>
  <c r="O128" i="2"/>
  <c r="O211" i="2"/>
  <c r="O214" i="2"/>
  <c r="M140" i="2"/>
  <c r="M178" i="2"/>
  <c r="M157" i="2"/>
  <c r="M122" i="2"/>
  <c r="M102" i="2"/>
  <c r="M182" i="2"/>
  <c r="M251" i="2"/>
  <c r="M121" i="2"/>
  <c r="M57" i="2"/>
  <c r="M190" i="2"/>
  <c r="M42" i="2"/>
  <c r="M132" i="2"/>
  <c r="M169" i="2"/>
  <c r="M72" i="2"/>
  <c r="M217" i="2"/>
  <c r="M80" i="2"/>
  <c r="M185" i="2"/>
  <c r="M212" i="2"/>
  <c r="M228" i="2"/>
  <c r="M141" i="2"/>
  <c r="M86" i="2"/>
  <c r="M151" i="2"/>
  <c r="M252" i="2"/>
  <c r="M34" i="2"/>
  <c r="M75" i="2"/>
  <c r="M78" i="2"/>
  <c r="M159" i="2"/>
  <c r="M154" i="2"/>
  <c r="M237" i="2"/>
  <c r="M104" i="2"/>
  <c r="M33" i="2"/>
  <c r="M70" i="2"/>
  <c r="M61" i="2"/>
  <c r="M227" i="2"/>
  <c r="M200" i="2"/>
  <c r="M96" i="2"/>
  <c r="M100" i="2"/>
  <c r="M146" i="2"/>
  <c r="M192" i="2"/>
  <c r="M253" i="2"/>
  <c r="M109" i="2"/>
  <c r="M90" i="2"/>
  <c r="M136" i="2"/>
  <c r="M239" i="2"/>
  <c r="M137" i="2"/>
  <c r="M183" i="2"/>
  <c r="M105" i="2"/>
  <c r="M107" i="2"/>
  <c r="M82" i="2"/>
  <c r="M188" i="2"/>
  <c r="M223" i="2"/>
  <c r="M27" i="2"/>
  <c r="M85" i="2"/>
  <c r="M204" i="2"/>
  <c r="M143" i="2"/>
  <c r="M225" i="2"/>
  <c r="M220" i="2"/>
  <c r="M87" i="2"/>
  <c r="M76" i="2"/>
  <c r="M115" i="2"/>
  <c r="M235" i="2"/>
  <c r="M135" i="2"/>
  <c r="M207" i="2"/>
  <c r="M127" i="2"/>
  <c r="M68" i="2"/>
  <c r="M131" i="2"/>
  <c r="M226" i="2"/>
  <c r="M162" i="2"/>
  <c r="M44" i="2"/>
  <c r="M163" i="2"/>
  <c r="M199" i="2"/>
  <c r="M23" i="2"/>
  <c r="M149" i="2"/>
  <c r="M55" i="2"/>
  <c r="M230" i="2"/>
  <c r="M229" i="2"/>
  <c r="M49" i="2"/>
  <c r="M158" i="2"/>
  <c r="M26" i="2"/>
  <c r="M134" i="2"/>
  <c r="M129" i="2"/>
  <c r="M124" i="2"/>
  <c r="M30" i="2"/>
  <c r="M118" i="2"/>
  <c r="M189" i="2"/>
  <c r="M111" i="2"/>
  <c r="M213" i="2"/>
  <c r="M126" i="2"/>
  <c r="M116" i="2"/>
  <c r="M165" i="2"/>
  <c r="M191" i="2"/>
  <c r="M250" i="2"/>
  <c r="M48" i="2"/>
  <c r="M117" i="2"/>
  <c r="M47" i="2"/>
  <c r="M138" i="2"/>
  <c r="M99" i="2"/>
  <c r="M51" i="2"/>
  <c r="M7" i="2"/>
  <c r="E6" i="2" s="1"/>
  <c r="E9" i="2" s="1"/>
  <c r="M81" i="2"/>
  <c r="M214" i="2"/>
  <c r="M238" i="2"/>
  <c r="M168" i="2"/>
  <c r="M103" i="2"/>
  <c r="M37" i="2"/>
  <c r="M203" i="2"/>
  <c r="M106" i="2"/>
  <c r="M219" i="2"/>
  <c r="M29" i="2"/>
  <c r="M196" i="2"/>
  <c r="M123" i="2"/>
  <c r="M45" i="2"/>
  <c r="M197" i="2"/>
  <c r="M153" i="2"/>
  <c r="M113" i="2"/>
  <c r="M46" i="2"/>
  <c r="M236" i="2"/>
  <c r="M155" i="2"/>
  <c r="M222" i="2"/>
  <c r="M59" i="2"/>
  <c r="M246" i="2"/>
  <c r="M94" i="2"/>
  <c r="M63" i="2"/>
  <c r="M170" i="2"/>
  <c r="M194" i="2"/>
  <c r="M77" i="2"/>
  <c r="M54" i="2"/>
  <c r="M244" i="2"/>
  <c r="M164" i="2"/>
  <c r="M91" i="2"/>
  <c r="M58" i="2"/>
  <c r="M173" i="2"/>
  <c r="M172" i="2"/>
  <c r="M89" i="2"/>
  <c r="M145" i="2"/>
  <c r="M21" i="2"/>
  <c r="M186" i="2"/>
  <c r="M202" i="2"/>
  <c r="M243" i="2"/>
  <c r="M22" i="2"/>
  <c r="M206" i="2"/>
  <c r="M120" i="2"/>
  <c r="M108" i="2"/>
  <c r="M66" i="2"/>
  <c r="M160" i="2"/>
  <c r="M93" i="2"/>
  <c r="M128" i="2"/>
  <c r="M240" i="2"/>
  <c r="M198" i="2"/>
  <c r="M133" i="2"/>
  <c r="M60" i="2"/>
  <c r="M97" i="2"/>
  <c r="M88" i="2"/>
  <c r="M171" i="2"/>
  <c r="M52" i="2"/>
  <c r="M221" i="2"/>
  <c r="M249" i="2"/>
  <c r="M231" i="2"/>
  <c r="M95" i="2"/>
  <c r="M25" i="2"/>
  <c r="M242" i="2"/>
  <c r="M166" i="2"/>
  <c r="M36" i="2"/>
  <c r="M216" i="2"/>
  <c r="M174" i="2"/>
  <c r="M43" i="2"/>
  <c r="M28" i="2"/>
  <c r="M31" i="2"/>
  <c r="M181" i="2"/>
  <c r="M210" i="2"/>
  <c r="M161" i="2"/>
  <c r="M144" i="2"/>
  <c r="M209" i="2"/>
  <c r="M211" i="2"/>
  <c r="M84" i="2"/>
  <c r="M67" i="2"/>
  <c r="M179" i="2"/>
  <c r="M110" i="2"/>
  <c r="M92" i="2"/>
  <c r="M201" i="2"/>
  <c r="M167" i="2"/>
  <c r="M130" i="2"/>
  <c r="M32" i="2"/>
  <c r="M24" i="2"/>
  <c r="M177" i="2"/>
  <c r="M241" i="2"/>
  <c r="M39" i="2"/>
  <c r="M156" i="2"/>
  <c r="M224" i="2"/>
  <c r="M187" i="2"/>
  <c r="M150" i="2"/>
  <c r="M56" i="2"/>
  <c r="M245" i="2"/>
  <c r="M205" i="2"/>
  <c r="M142" i="2"/>
  <c r="M73" i="2"/>
  <c r="M101" i="2"/>
  <c r="M35" i="2"/>
  <c r="M233" i="2"/>
  <c r="M79" i="2"/>
  <c r="M218" i="2"/>
  <c r="M215" i="2"/>
  <c r="M180" i="2"/>
  <c r="M71" i="2"/>
  <c r="M62" i="2"/>
  <c r="M248" i="2"/>
  <c r="M195" i="2"/>
  <c r="M83" i="2"/>
  <c r="M125" i="2"/>
  <c r="M41" i="2"/>
  <c r="M65" i="2"/>
  <c r="M175" i="2"/>
  <c r="M40" i="2"/>
  <c r="M69" i="2"/>
  <c r="M114" i="2"/>
  <c r="M193" i="2"/>
  <c r="M119" i="2"/>
  <c r="M53" i="2"/>
  <c r="M98" i="2"/>
  <c r="M232" i="2"/>
  <c r="M148" i="2"/>
  <c r="M112" i="2"/>
  <c r="M74" i="2"/>
  <c r="M247" i="2"/>
  <c r="M38" i="2"/>
  <c r="M208" i="2"/>
  <c r="M147" i="2"/>
  <c r="M50" i="2"/>
  <c r="M184" i="2"/>
  <c r="M176" i="2"/>
  <c r="M152" i="2"/>
  <c r="M64" i="2"/>
  <c r="M139" i="2"/>
  <c r="M234" i="2"/>
  <c r="E4" i="2"/>
  <c r="N80" i="2"/>
  <c r="N76" i="2"/>
  <c r="N70" i="2"/>
  <c r="N25" i="2"/>
  <c r="N53" i="2"/>
  <c r="N135" i="2"/>
  <c r="N47" i="2"/>
  <c r="N34" i="2"/>
  <c r="N73" i="2"/>
  <c r="N152" i="2"/>
  <c r="N90" i="2"/>
  <c r="N146" i="2"/>
  <c r="N163" i="2"/>
  <c r="N126" i="2"/>
  <c r="N197" i="2"/>
  <c r="N124" i="2"/>
  <c r="N123" i="2"/>
  <c r="N182" i="2"/>
  <c r="N169" i="2"/>
  <c r="N131" i="2"/>
  <c r="N206" i="2"/>
  <c r="N24" i="2"/>
  <c r="N88" i="2"/>
  <c r="N84" i="2"/>
  <c r="N78" i="2"/>
  <c r="N37" i="2"/>
  <c r="N66" i="2"/>
  <c r="N143" i="2"/>
  <c r="N67" i="2"/>
  <c r="N55" i="2"/>
  <c r="N39" i="2"/>
  <c r="N154" i="2"/>
  <c r="N97" i="2"/>
  <c r="N29" i="2"/>
  <c r="N174" i="2"/>
  <c r="N139" i="2"/>
  <c r="N205" i="2"/>
  <c r="N125" i="2"/>
  <c r="N128" i="2"/>
  <c r="N21" i="2"/>
  <c r="N189" i="2"/>
  <c r="N148" i="2"/>
  <c r="N214" i="2"/>
  <c r="N233" i="2"/>
  <c r="N245" i="2"/>
  <c r="N236" i="2"/>
  <c r="N210" i="2"/>
  <c r="N192" i="2"/>
  <c r="N204" i="2"/>
  <c r="N248" i="2"/>
  <c r="N207" i="2"/>
  <c r="N32" i="2"/>
  <c r="N28" i="2"/>
  <c r="N22" i="2"/>
  <c r="N86" i="2"/>
  <c r="N50" i="2"/>
  <c r="N79" i="2"/>
  <c r="N151" i="2"/>
  <c r="N87" i="2"/>
  <c r="N74" i="2"/>
  <c r="N81" i="2"/>
  <c r="N156" i="2"/>
  <c r="N51" i="2"/>
  <c r="N71" i="2"/>
  <c r="N96" i="2"/>
  <c r="N157" i="2"/>
  <c r="N213" i="2"/>
  <c r="N133" i="2"/>
  <c r="N129" i="2"/>
  <c r="N130" i="2"/>
  <c r="N191" i="2"/>
  <c r="N165" i="2"/>
  <c r="N161" i="2"/>
  <c r="N235" i="2"/>
  <c r="N253" i="2"/>
  <c r="N242" i="2"/>
  <c r="N217" i="2"/>
  <c r="N200" i="2"/>
  <c r="N211" i="2"/>
  <c r="N203" i="2"/>
  <c r="N40" i="2"/>
  <c r="N36" i="2"/>
  <c r="N30" i="2"/>
  <c r="N31" i="2"/>
  <c r="N63" i="2"/>
  <c r="N95" i="2"/>
  <c r="N23" i="2"/>
  <c r="N92" i="2"/>
  <c r="N35" i="2"/>
  <c r="N42" i="2"/>
  <c r="N164" i="2"/>
  <c r="N59" i="2"/>
  <c r="N93" i="2"/>
  <c r="N102" i="2"/>
  <c r="N159" i="2"/>
  <c r="N221" i="2"/>
  <c r="N140" i="2"/>
  <c r="N134" i="2"/>
  <c r="N136" i="2"/>
  <c r="N193" i="2"/>
  <c r="N167" i="2"/>
  <c r="N181" i="2"/>
  <c r="N145" i="2"/>
  <c r="N173" i="2"/>
  <c r="N250" i="2"/>
  <c r="N223" i="2"/>
  <c r="N218" i="2"/>
  <c r="N215" i="2"/>
  <c r="N231" i="2"/>
  <c r="N56" i="2"/>
  <c r="N52" i="2"/>
  <c r="N46" i="2"/>
  <c r="N57" i="2"/>
  <c r="N89" i="2"/>
  <c r="N111" i="2"/>
  <c r="N65" i="2"/>
  <c r="N101" i="2"/>
  <c r="N77" i="2"/>
  <c r="N114" i="2"/>
  <c r="N180" i="2"/>
  <c r="N105" i="2"/>
  <c r="N91" i="2"/>
  <c r="N116" i="2"/>
  <c r="N170" i="2"/>
  <c r="N237" i="2"/>
  <c r="N166" i="2"/>
  <c r="N160" i="2"/>
  <c r="N147" i="2"/>
  <c r="N104" i="2"/>
  <c r="N178" i="2"/>
  <c r="N201" i="2"/>
  <c r="N209" i="2"/>
  <c r="N199" i="2"/>
  <c r="N177" i="2"/>
  <c r="N247" i="2"/>
  <c r="N239" i="2"/>
  <c r="N246" i="2"/>
  <c r="N251" i="2"/>
  <c r="N64" i="2"/>
  <c r="N60" i="2"/>
  <c r="N54" i="2"/>
  <c r="N69" i="2"/>
  <c r="N27" i="2"/>
  <c r="N119" i="2"/>
  <c r="N85" i="2"/>
  <c r="N110" i="2"/>
  <c r="N100" i="2"/>
  <c r="N115" i="2"/>
  <c r="N188" i="2"/>
  <c r="N118" i="2"/>
  <c r="N137" i="2"/>
  <c r="N117" i="2"/>
  <c r="N179" i="2"/>
  <c r="N108" i="2"/>
  <c r="N106" i="2"/>
  <c r="N162" i="2"/>
  <c r="N153" i="2"/>
  <c r="N112" i="2"/>
  <c r="N187" i="2"/>
  <c r="N208" i="2"/>
  <c r="N216" i="2"/>
  <c r="N220" i="2"/>
  <c r="N184" i="2"/>
  <c r="N196" i="2"/>
  <c r="N241" i="2"/>
  <c r="N232" i="2"/>
  <c r="N252" i="2"/>
  <c r="N72" i="2"/>
  <c r="N41" i="2"/>
  <c r="N33" i="2"/>
  <c r="N149" i="2"/>
  <c r="N107" i="2"/>
  <c r="N198" i="2"/>
  <c r="N225" i="2"/>
  <c r="N228" i="2"/>
  <c r="N219" i="2"/>
  <c r="N44" i="2"/>
  <c r="N103" i="2"/>
  <c r="N83" i="2"/>
  <c r="N109" i="2"/>
  <c r="N141" i="2"/>
  <c r="N194" i="2"/>
  <c r="N227" i="2"/>
  <c r="N249" i="2"/>
  <c r="N68" i="2"/>
  <c r="N127" i="2"/>
  <c r="N132" i="2"/>
  <c r="N120" i="2"/>
  <c r="N171" i="2"/>
  <c r="N222" i="2"/>
  <c r="N138" i="2"/>
  <c r="N150" i="2"/>
  <c r="N38" i="2"/>
  <c r="N45" i="2"/>
  <c r="N172" i="2"/>
  <c r="N168" i="2"/>
  <c r="N142" i="2"/>
  <c r="N224" i="2"/>
  <c r="N185" i="2"/>
  <c r="N226" i="2"/>
  <c r="N62" i="2"/>
  <c r="N26" i="2"/>
  <c r="N49" i="2"/>
  <c r="N190" i="2"/>
  <c r="N158" i="2"/>
  <c r="N202" i="2"/>
  <c r="N186" i="2"/>
  <c r="N244" i="2"/>
  <c r="N43" i="2"/>
  <c r="N99" i="2"/>
  <c r="N98" i="2"/>
  <c r="N229" i="2"/>
  <c r="N61" i="2"/>
  <c r="N238" i="2"/>
  <c r="N234" i="2"/>
  <c r="N243" i="2"/>
  <c r="N82" i="2"/>
  <c r="N121" i="2"/>
  <c r="N144" i="2"/>
  <c r="N122" i="2"/>
  <c r="N113" i="2"/>
  <c r="N240" i="2"/>
  <c r="N175" i="2"/>
  <c r="N230" i="2"/>
  <c r="N94" i="2"/>
  <c r="N155" i="2"/>
  <c r="N176" i="2"/>
  <c r="N195" i="2"/>
  <c r="N183" i="2"/>
  <c r="N48" i="2"/>
  <c r="N212" i="2"/>
  <c r="N75" i="2"/>
  <c r="N58" i="2"/>
  <c r="E5" i="2"/>
  <c r="N18" i="2"/>
  <c r="O18" i="2"/>
  <c r="M18" i="2"/>
  <c r="K83" i="2" l="1"/>
  <c r="K28" i="2"/>
  <c r="K30" i="2"/>
  <c r="K94" i="2"/>
  <c r="K31" i="2"/>
  <c r="K34" i="2"/>
  <c r="K64" i="2"/>
  <c r="K105" i="2"/>
  <c r="K23" i="2"/>
  <c r="K117" i="2"/>
  <c r="K163" i="2"/>
  <c r="K37" i="2"/>
  <c r="K129" i="2"/>
  <c r="K100" i="2"/>
  <c r="K123" i="2"/>
  <c r="K196" i="2"/>
  <c r="K106" i="2"/>
  <c r="K181" i="2"/>
  <c r="K159" i="2"/>
  <c r="K202" i="2"/>
  <c r="K195" i="2"/>
  <c r="K230" i="2"/>
  <c r="K25" i="2"/>
  <c r="K89" i="2"/>
  <c r="K35" i="2"/>
  <c r="K36" i="2"/>
  <c r="K102" i="2"/>
  <c r="K32" i="2"/>
  <c r="K47" i="2"/>
  <c r="K74" i="2"/>
  <c r="K112" i="2"/>
  <c r="K55" i="2"/>
  <c r="K128" i="2"/>
  <c r="K171" i="2"/>
  <c r="K63" i="2"/>
  <c r="K136" i="2"/>
  <c r="K132" i="2"/>
  <c r="K125" i="2"/>
  <c r="K204" i="2"/>
  <c r="K141" i="2"/>
  <c r="K183" i="2"/>
  <c r="K161" i="2"/>
  <c r="K206" i="2"/>
  <c r="K199" i="2"/>
  <c r="K232" i="2"/>
  <c r="K203" i="2"/>
  <c r="K176" i="2"/>
  <c r="K167" i="2"/>
  <c r="K133" i="2"/>
  <c r="K240" i="2"/>
  <c r="K247" i="2"/>
  <c r="K242" i="2"/>
  <c r="K38" i="2"/>
  <c r="K27" i="2"/>
  <c r="K41" i="2"/>
  <c r="K43" i="2"/>
  <c r="K110" i="2"/>
  <c r="K45" i="2"/>
  <c r="K71" i="2"/>
  <c r="K84" i="2"/>
  <c r="K114" i="2"/>
  <c r="K77" i="2"/>
  <c r="K135" i="2"/>
  <c r="K179" i="2"/>
  <c r="K42" i="2"/>
  <c r="K138" i="2"/>
  <c r="K139" i="2"/>
  <c r="K127" i="2"/>
  <c r="K212" i="2"/>
  <c r="K130" i="2"/>
  <c r="K185" i="2"/>
  <c r="K168" i="2"/>
  <c r="K216" i="2"/>
  <c r="K165" i="2"/>
  <c r="K234" i="2"/>
  <c r="K44" i="2"/>
  <c r="K33" i="2"/>
  <c r="K54" i="2"/>
  <c r="K49" i="2"/>
  <c r="K118" i="2"/>
  <c r="K58" i="2"/>
  <c r="K80" i="2"/>
  <c r="K40" i="2"/>
  <c r="K116" i="2"/>
  <c r="K29" i="2"/>
  <c r="K137" i="2"/>
  <c r="K187" i="2"/>
  <c r="K66" i="2"/>
  <c r="K140" i="2"/>
  <c r="K151" i="2"/>
  <c r="K121" i="2"/>
  <c r="K220" i="2"/>
  <c r="K131" i="2"/>
  <c r="K192" i="2"/>
  <c r="K170" i="2"/>
  <c r="K225" i="2"/>
  <c r="K184" i="2"/>
  <c r="K244" i="2"/>
  <c r="K241" i="2"/>
  <c r="K200" i="2"/>
  <c r="K191" i="2"/>
  <c r="K182" i="2"/>
  <c r="K253" i="2"/>
  <c r="K226" i="2"/>
  <c r="K51" i="2"/>
  <c r="K60" i="2"/>
  <c r="K126" i="2"/>
  <c r="K93" i="2"/>
  <c r="K50" i="2"/>
  <c r="K144" i="2"/>
  <c r="K87" i="2"/>
  <c r="K99" i="2"/>
  <c r="K228" i="2"/>
  <c r="K111" i="2"/>
  <c r="K227" i="2"/>
  <c r="K252" i="2"/>
  <c r="K158" i="2"/>
  <c r="K152" i="2"/>
  <c r="K209" i="2"/>
  <c r="K211" i="2"/>
  <c r="K235" i="2"/>
  <c r="K57" i="2"/>
  <c r="K67" i="2"/>
  <c r="K134" i="2"/>
  <c r="K24" i="2"/>
  <c r="K72" i="2"/>
  <c r="K146" i="2"/>
  <c r="K92" i="2"/>
  <c r="K109" i="2"/>
  <c r="K236" i="2"/>
  <c r="K120" i="2"/>
  <c r="K156" i="2"/>
  <c r="K177" i="2"/>
  <c r="K164" i="2"/>
  <c r="K190" i="2"/>
  <c r="K219" i="2"/>
  <c r="K215" i="2"/>
  <c r="K70" i="2"/>
  <c r="K73" i="2"/>
  <c r="K142" i="2"/>
  <c r="K26" i="2"/>
  <c r="K101" i="2"/>
  <c r="K148" i="2"/>
  <c r="K107" i="2"/>
  <c r="K115" i="2"/>
  <c r="K88" i="2"/>
  <c r="K154" i="2"/>
  <c r="K173" i="2"/>
  <c r="K178" i="2"/>
  <c r="K175" i="2"/>
  <c r="K169" i="2"/>
  <c r="K229" i="2"/>
  <c r="K222" i="2"/>
  <c r="K76" i="2"/>
  <c r="K86" i="2"/>
  <c r="K150" i="2"/>
  <c r="K39" i="2"/>
  <c r="K108" i="2"/>
  <c r="K155" i="2"/>
  <c r="K119" i="2"/>
  <c r="K122" i="2"/>
  <c r="K95" i="2"/>
  <c r="K157" i="2"/>
  <c r="K180" i="2"/>
  <c r="K188" i="2"/>
  <c r="K193" i="2"/>
  <c r="K194" i="2"/>
  <c r="K231" i="2"/>
  <c r="K217" i="2"/>
  <c r="K46" i="2"/>
  <c r="K62" i="2"/>
  <c r="K69" i="2"/>
  <c r="K53" i="2"/>
  <c r="K56" i="2"/>
  <c r="K61" i="2"/>
  <c r="K147" i="2"/>
  <c r="K124" i="2"/>
  <c r="K113" i="2"/>
  <c r="K197" i="2"/>
  <c r="K186" i="2"/>
  <c r="K189" i="2"/>
  <c r="K218" i="2"/>
  <c r="K198" i="2"/>
  <c r="K238" i="2"/>
  <c r="K250" i="2"/>
  <c r="K52" i="2"/>
  <c r="K68" i="2"/>
  <c r="K79" i="2"/>
  <c r="K65" i="2"/>
  <c r="K78" i="2"/>
  <c r="K82" i="2"/>
  <c r="K149" i="2"/>
  <c r="K145" i="2"/>
  <c r="K143" i="2"/>
  <c r="K205" i="2"/>
  <c r="K210" i="2"/>
  <c r="K207" i="2"/>
  <c r="K237" i="2"/>
  <c r="K208" i="2"/>
  <c r="K245" i="2"/>
  <c r="K233" i="2"/>
  <c r="K59" i="2"/>
  <c r="K75" i="2"/>
  <c r="K90" i="2"/>
  <c r="K85" i="2"/>
  <c r="K97" i="2"/>
  <c r="K91" i="2"/>
  <c r="K48" i="2"/>
  <c r="K160" i="2"/>
  <c r="K172" i="2"/>
  <c r="K213" i="2"/>
  <c r="K214" i="2"/>
  <c r="K249" i="2"/>
  <c r="K239" i="2"/>
  <c r="K248" i="2"/>
  <c r="K243" i="2"/>
  <c r="K251" i="2"/>
  <c r="K162" i="2"/>
  <c r="K224" i="2"/>
  <c r="K22" i="2"/>
  <c r="K174" i="2"/>
  <c r="K81" i="2"/>
  <c r="K221" i="2"/>
  <c r="K96" i="2"/>
  <c r="K21" i="2"/>
  <c r="K223" i="2"/>
  <c r="K103" i="2"/>
  <c r="K153" i="2"/>
  <c r="K104" i="2"/>
  <c r="K246" i="2"/>
  <c r="K201" i="2"/>
  <c r="K98" i="2"/>
  <c r="K166" i="2"/>
  <c r="L65" i="2" l="1"/>
  <c r="P65" i="2"/>
  <c r="L26" i="2"/>
  <c r="P26" i="2"/>
  <c r="L191" i="2"/>
  <c r="P191" i="2"/>
  <c r="L114" i="2"/>
  <c r="P114" i="2"/>
  <c r="L195" i="2"/>
  <c r="P195" i="2"/>
  <c r="L22" i="2"/>
  <c r="P22" i="2"/>
  <c r="L210" i="2"/>
  <c r="P210" i="2"/>
  <c r="L173" i="2"/>
  <c r="P173" i="2"/>
  <c r="L93" i="2"/>
  <c r="P93" i="2"/>
  <c r="L44" i="2"/>
  <c r="P44" i="2"/>
  <c r="L84" i="2"/>
  <c r="P84" i="2"/>
  <c r="L32" i="2"/>
  <c r="P32" i="2"/>
  <c r="L162" i="2"/>
  <c r="P162" i="2"/>
  <c r="L166" i="2"/>
  <c r="P166" i="2"/>
  <c r="L246" i="2"/>
  <c r="P246" i="2"/>
  <c r="L81" i="2"/>
  <c r="P81" i="2"/>
  <c r="L239" i="2"/>
  <c r="P239" i="2"/>
  <c r="L97" i="2"/>
  <c r="P97" i="2"/>
  <c r="P237" i="2"/>
  <c r="L237" i="2"/>
  <c r="L78" i="2"/>
  <c r="P78" i="2"/>
  <c r="P218" i="2"/>
  <c r="L218" i="2"/>
  <c r="L56" i="2"/>
  <c r="P56" i="2"/>
  <c r="L193" i="2"/>
  <c r="P193" i="2"/>
  <c r="L108" i="2"/>
  <c r="P108" i="2"/>
  <c r="L175" i="2"/>
  <c r="P175" i="2"/>
  <c r="L101" i="2"/>
  <c r="P101" i="2"/>
  <c r="L164" i="2"/>
  <c r="P164" i="2"/>
  <c r="L72" i="2"/>
  <c r="P72" i="2"/>
  <c r="L152" i="2"/>
  <c r="P152" i="2"/>
  <c r="L144" i="2"/>
  <c r="P144" i="2"/>
  <c r="L182" i="2"/>
  <c r="P182" i="2"/>
  <c r="L192" i="2"/>
  <c r="P192" i="2"/>
  <c r="L137" i="2"/>
  <c r="P137" i="2"/>
  <c r="L54" i="2"/>
  <c r="P54" i="2"/>
  <c r="L130" i="2"/>
  <c r="P130" i="2"/>
  <c r="L77" i="2"/>
  <c r="P77" i="2"/>
  <c r="P27" i="2"/>
  <c r="L27" i="2"/>
  <c r="L203" i="2"/>
  <c r="P203" i="2"/>
  <c r="L125" i="2"/>
  <c r="P125" i="2"/>
  <c r="L74" i="2"/>
  <c r="P74" i="2"/>
  <c r="L230" i="2"/>
  <c r="P230" i="2"/>
  <c r="L100" i="2"/>
  <c r="P100" i="2"/>
  <c r="L34" i="2"/>
  <c r="P34" i="2"/>
  <c r="L207" i="2"/>
  <c r="P207" i="2"/>
  <c r="P178" i="2"/>
  <c r="L178" i="2"/>
  <c r="P158" i="2"/>
  <c r="L158" i="2"/>
  <c r="L212" i="2"/>
  <c r="P212" i="2"/>
  <c r="L129" i="2"/>
  <c r="P129" i="2"/>
  <c r="P153" i="2"/>
  <c r="L153" i="2"/>
  <c r="L186" i="2"/>
  <c r="P186" i="2"/>
  <c r="P142" i="2"/>
  <c r="L142" i="2"/>
  <c r="L220" i="2"/>
  <c r="P220" i="2"/>
  <c r="L127" i="2"/>
  <c r="P127" i="2"/>
  <c r="L242" i="2"/>
  <c r="P242" i="2"/>
  <c r="L94" i="2"/>
  <c r="P94" i="2"/>
  <c r="L103" i="2"/>
  <c r="P103" i="2"/>
  <c r="L224" i="2"/>
  <c r="P224" i="2"/>
  <c r="L213" i="2"/>
  <c r="P213" i="2"/>
  <c r="L75" i="2"/>
  <c r="P75" i="2"/>
  <c r="P205" i="2"/>
  <c r="L205" i="2"/>
  <c r="L68" i="2"/>
  <c r="P68" i="2"/>
  <c r="P197" i="2"/>
  <c r="L197" i="2"/>
  <c r="L62" i="2"/>
  <c r="P62" i="2"/>
  <c r="L157" i="2"/>
  <c r="P157" i="2"/>
  <c r="P86" i="2"/>
  <c r="L86" i="2"/>
  <c r="P154" i="2"/>
  <c r="L154" i="2"/>
  <c r="L73" i="2"/>
  <c r="P73" i="2"/>
  <c r="L120" i="2"/>
  <c r="P120" i="2"/>
  <c r="P67" i="2"/>
  <c r="L67" i="2"/>
  <c r="L227" i="2"/>
  <c r="P227" i="2"/>
  <c r="L126" i="2"/>
  <c r="P126" i="2"/>
  <c r="L241" i="2"/>
  <c r="P241" i="2"/>
  <c r="L121" i="2"/>
  <c r="P121" i="2"/>
  <c r="L40" i="2"/>
  <c r="P40" i="2"/>
  <c r="L234" i="2"/>
  <c r="P234" i="2"/>
  <c r="L139" i="2"/>
  <c r="P139" i="2"/>
  <c r="P71" i="2"/>
  <c r="L71" i="2"/>
  <c r="L247" i="2"/>
  <c r="P247" i="2"/>
  <c r="P206" i="2"/>
  <c r="L206" i="2"/>
  <c r="L63" i="2"/>
  <c r="P63" i="2"/>
  <c r="L102" i="2"/>
  <c r="P102" i="2"/>
  <c r="L159" i="2"/>
  <c r="P159" i="2"/>
  <c r="L163" i="2"/>
  <c r="P163" i="2"/>
  <c r="L30" i="2"/>
  <c r="P30" i="2"/>
  <c r="L249" i="2"/>
  <c r="P249" i="2"/>
  <c r="L39" i="2"/>
  <c r="P39" i="2"/>
  <c r="L131" i="2"/>
  <c r="P131" i="2"/>
  <c r="L47" i="2"/>
  <c r="P47" i="2"/>
  <c r="L69" i="2"/>
  <c r="P69" i="2"/>
  <c r="L134" i="2"/>
  <c r="P134" i="2"/>
  <c r="L136" i="2"/>
  <c r="P136" i="2"/>
  <c r="L52" i="2"/>
  <c r="P52" i="2"/>
  <c r="L113" i="2"/>
  <c r="P113" i="2"/>
  <c r="L46" i="2"/>
  <c r="P46" i="2"/>
  <c r="L95" i="2"/>
  <c r="P95" i="2"/>
  <c r="L76" i="2"/>
  <c r="P76" i="2"/>
  <c r="L88" i="2"/>
  <c r="P88" i="2"/>
  <c r="L70" i="2"/>
  <c r="P70" i="2"/>
  <c r="L236" i="2"/>
  <c r="P236" i="2"/>
  <c r="L57" i="2"/>
  <c r="P57" i="2"/>
  <c r="L111" i="2"/>
  <c r="P111" i="2"/>
  <c r="L60" i="2"/>
  <c r="P60" i="2"/>
  <c r="L244" i="2"/>
  <c r="P244" i="2"/>
  <c r="L151" i="2"/>
  <c r="P151" i="2"/>
  <c r="L80" i="2"/>
  <c r="P80" i="2"/>
  <c r="L165" i="2"/>
  <c r="P165" i="2"/>
  <c r="L138" i="2"/>
  <c r="P138" i="2"/>
  <c r="L45" i="2"/>
  <c r="P45" i="2"/>
  <c r="P240" i="2"/>
  <c r="L240" i="2"/>
  <c r="L161" i="2"/>
  <c r="P161" i="2"/>
  <c r="L171" i="2"/>
  <c r="P171" i="2"/>
  <c r="L36" i="2"/>
  <c r="P36" i="2"/>
  <c r="P181" i="2"/>
  <c r="L181" i="2"/>
  <c r="P117" i="2"/>
  <c r="L117" i="2"/>
  <c r="P28" i="2"/>
  <c r="L28" i="2"/>
  <c r="L104" i="2"/>
  <c r="P104" i="2"/>
  <c r="L53" i="2"/>
  <c r="P53" i="2"/>
  <c r="L24" i="2"/>
  <c r="P24" i="2"/>
  <c r="L33" i="2"/>
  <c r="P33" i="2"/>
  <c r="P132" i="2"/>
  <c r="L132" i="2"/>
  <c r="L90" i="2"/>
  <c r="P90" i="2"/>
  <c r="L150" i="2"/>
  <c r="P150" i="2"/>
  <c r="L200" i="2"/>
  <c r="P200" i="2"/>
  <c r="P202" i="2"/>
  <c r="L202" i="2"/>
  <c r="L172" i="2"/>
  <c r="P172" i="2"/>
  <c r="L21" i="2"/>
  <c r="P21" i="2"/>
  <c r="L251" i="2"/>
  <c r="P251" i="2"/>
  <c r="L160" i="2"/>
  <c r="P160" i="2"/>
  <c r="L233" i="2"/>
  <c r="P233" i="2"/>
  <c r="L145" i="2"/>
  <c r="P145" i="2"/>
  <c r="L250" i="2"/>
  <c r="P250" i="2"/>
  <c r="L124" i="2"/>
  <c r="P124" i="2"/>
  <c r="L217" i="2"/>
  <c r="P217" i="2"/>
  <c r="L122" i="2"/>
  <c r="P122" i="2"/>
  <c r="L222" i="2"/>
  <c r="P222" i="2"/>
  <c r="L115" i="2"/>
  <c r="P115" i="2"/>
  <c r="L215" i="2"/>
  <c r="P215" i="2"/>
  <c r="L109" i="2"/>
  <c r="P109" i="2"/>
  <c r="L235" i="2"/>
  <c r="P235" i="2"/>
  <c r="P228" i="2"/>
  <c r="L228" i="2"/>
  <c r="P51" i="2"/>
  <c r="L51" i="2"/>
  <c r="L184" i="2"/>
  <c r="P184" i="2"/>
  <c r="L140" i="2"/>
  <c r="P140" i="2"/>
  <c r="L58" i="2"/>
  <c r="P58" i="2"/>
  <c r="L216" i="2"/>
  <c r="P216" i="2"/>
  <c r="L42" i="2"/>
  <c r="P42" i="2"/>
  <c r="L110" i="2"/>
  <c r="P110" i="2"/>
  <c r="L133" i="2"/>
  <c r="P133" i="2"/>
  <c r="L183" i="2"/>
  <c r="P183" i="2"/>
  <c r="L128" i="2"/>
  <c r="P128" i="2"/>
  <c r="P35" i="2"/>
  <c r="L35" i="2"/>
  <c r="L106" i="2"/>
  <c r="P106" i="2"/>
  <c r="P23" i="2"/>
  <c r="L23" i="2"/>
  <c r="L83" i="2"/>
  <c r="P83" i="2"/>
  <c r="L174" i="2"/>
  <c r="P174" i="2"/>
  <c r="L189" i="2"/>
  <c r="P189" i="2"/>
  <c r="L177" i="2"/>
  <c r="P177" i="2"/>
  <c r="L29" i="2"/>
  <c r="P29" i="2"/>
  <c r="L232" i="2"/>
  <c r="P232" i="2"/>
  <c r="L214" i="2"/>
  <c r="P214" i="2"/>
  <c r="L180" i="2"/>
  <c r="P180" i="2"/>
  <c r="L252" i="2"/>
  <c r="P252" i="2"/>
  <c r="L37" i="2"/>
  <c r="P37" i="2"/>
  <c r="L143" i="2"/>
  <c r="P143" i="2"/>
  <c r="L98" i="2"/>
  <c r="P98" i="2"/>
  <c r="L96" i="2"/>
  <c r="P96" i="2"/>
  <c r="L243" i="2"/>
  <c r="P243" i="2"/>
  <c r="L48" i="2"/>
  <c r="P48" i="2"/>
  <c r="L245" i="2"/>
  <c r="P245" i="2"/>
  <c r="L149" i="2"/>
  <c r="P149" i="2"/>
  <c r="L238" i="2"/>
  <c r="P238" i="2"/>
  <c r="L147" i="2"/>
  <c r="P147" i="2"/>
  <c r="P231" i="2"/>
  <c r="L231" i="2"/>
  <c r="L119" i="2"/>
  <c r="P119" i="2"/>
  <c r="P229" i="2"/>
  <c r="L229" i="2"/>
  <c r="L107" i="2"/>
  <c r="P107" i="2"/>
  <c r="L219" i="2"/>
  <c r="P219" i="2"/>
  <c r="P92" i="2"/>
  <c r="L92" i="2"/>
  <c r="P211" i="2"/>
  <c r="L211" i="2"/>
  <c r="P99" i="2"/>
  <c r="L99" i="2"/>
  <c r="L226" i="2"/>
  <c r="P226" i="2"/>
  <c r="L225" i="2"/>
  <c r="P225" i="2"/>
  <c r="L66" i="2"/>
  <c r="P66" i="2"/>
  <c r="L118" i="2"/>
  <c r="P118" i="2"/>
  <c r="L168" i="2"/>
  <c r="P168" i="2"/>
  <c r="L179" i="2"/>
  <c r="P179" i="2"/>
  <c r="P43" i="2"/>
  <c r="L43" i="2"/>
  <c r="P167" i="2"/>
  <c r="L167" i="2"/>
  <c r="L141" i="2"/>
  <c r="P141" i="2"/>
  <c r="L55" i="2"/>
  <c r="P55" i="2"/>
  <c r="L89" i="2"/>
  <c r="P89" i="2"/>
  <c r="L196" i="2"/>
  <c r="P196" i="2"/>
  <c r="L105" i="2"/>
  <c r="P105" i="2"/>
  <c r="L85" i="2"/>
  <c r="P85" i="2"/>
  <c r="L188" i="2"/>
  <c r="P188" i="2"/>
  <c r="L50" i="2"/>
  <c r="P50" i="2"/>
  <c r="L38" i="2"/>
  <c r="P38" i="2"/>
  <c r="L31" i="2"/>
  <c r="P31" i="2"/>
  <c r="L79" i="2"/>
  <c r="P79" i="2"/>
  <c r="P156" i="2"/>
  <c r="L156" i="2"/>
  <c r="P116" i="2"/>
  <c r="L116" i="2"/>
  <c r="L199" i="2"/>
  <c r="P199" i="2"/>
  <c r="L223" i="2"/>
  <c r="P223" i="2"/>
  <c r="L59" i="2"/>
  <c r="P59" i="2"/>
  <c r="L201" i="2"/>
  <c r="P201" i="2"/>
  <c r="L221" i="2"/>
  <c r="P221" i="2"/>
  <c r="P248" i="2"/>
  <c r="L248" i="2"/>
  <c r="L91" i="2"/>
  <c r="P91" i="2"/>
  <c r="L208" i="2"/>
  <c r="P208" i="2"/>
  <c r="L82" i="2"/>
  <c r="P82" i="2"/>
  <c r="P198" i="2"/>
  <c r="L198" i="2"/>
  <c r="L61" i="2"/>
  <c r="P61" i="2"/>
  <c r="P194" i="2"/>
  <c r="L194" i="2"/>
  <c r="L155" i="2"/>
  <c r="P155" i="2"/>
  <c r="P169" i="2"/>
  <c r="L169" i="2"/>
  <c r="P148" i="2"/>
  <c r="L148" i="2"/>
  <c r="L190" i="2"/>
  <c r="P190" i="2"/>
  <c r="P146" i="2"/>
  <c r="L146" i="2"/>
  <c r="L209" i="2"/>
  <c r="P209" i="2"/>
  <c r="L87" i="2"/>
  <c r="P87" i="2"/>
  <c r="L253" i="2"/>
  <c r="P253" i="2"/>
  <c r="L170" i="2"/>
  <c r="P170" i="2"/>
  <c r="L187" i="2"/>
  <c r="P187" i="2"/>
  <c r="L49" i="2"/>
  <c r="P49" i="2"/>
  <c r="P185" i="2"/>
  <c r="L185" i="2"/>
  <c r="L135" i="2"/>
  <c r="P135" i="2"/>
  <c r="L41" i="2"/>
  <c r="P41" i="2"/>
  <c r="L176" i="2"/>
  <c r="P176" i="2"/>
  <c r="L204" i="2"/>
  <c r="P204" i="2"/>
  <c r="L112" i="2"/>
  <c r="P112" i="2"/>
  <c r="L25" i="2"/>
  <c r="P25" i="2"/>
  <c r="P123" i="2"/>
  <c r="L123" i="2"/>
  <c r="L64" i="2"/>
  <c r="P64" i="2"/>
  <c r="L18" i="2"/>
  <c r="E7" i="2" l="1"/>
  <c r="F4" i="2" l="1"/>
  <c r="H4" i="2" s="1"/>
  <c r="F5" i="2"/>
  <c r="H5" i="2" s="1"/>
  <c r="F6" i="2"/>
  <c r="H6" i="2" s="1"/>
  <c r="F9" i="2" s="1"/>
  <c r="F8" i="2"/>
  <c r="G9" i="2" l="1"/>
</calcChain>
</file>

<file path=xl/sharedStrings.xml><?xml version="1.0" encoding="utf-8"?>
<sst xmlns="http://schemas.openxmlformats.org/spreadsheetml/2006/main" count="1773" uniqueCount="778">
  <si>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</si>
  <si>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</si>
  <si>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</si>
  <si>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</si>
  <si>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</si>
  <si>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</si>
  <si>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</si>
  <si>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</si>
  <si>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</si>
  <si>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</si>
  <si>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</si>
  <si>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</si>
  <si>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</si>
  <si>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</si>
  <si>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</si>
  <si>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</si>
  <si>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</si>
  <si>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</si>
  <si>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</si>
  <si>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</si>
  <si>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</si>
  <si>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</si>
  <si>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</si>
  <si>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</si>
  <si>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Misc</t>
  </si>
  <si>
    <t>VY Lac / GSC 03621-01038</t>
  </si>
  <si>
    <t>EB</t>
  </si>
  <si>
    <t>Type</t>
  </si>
  <si>
    <t>BBSAG Bull...14</t>
  </si>
  <si>
    <t>BBSAG Bull...15</t>
  </si>
  <si>
    <t>BBSAG Bull...26</t>
  </si>
  <si>
    <t>BBSAG Bull.6</t>
  </si>
  <si>
    <t>BBSAG Bull.23</t>
  </si>
  <si>
    <t>BBSAG Bull.29</t>
  </si>
  <si>
    <t>BBSAG Bull.38</t>
  </si>
  <si>
    <t>BBSAG Bull.69</t>
  </si>
  <si>
    <t>II</t>
  </si>
  <si>
    <t>BBSAG Bull.90</t>
  </si>
  <si>
    <t>BBSAG Bull.91</t>
  </si>
  <si>
    <t>BBSAG Bull.92</t>
  </si>
  <si>
    <t>BAV-M 56</t>
  </si>
  <si>
    <t>BBSAG Bull.94</t>
  </si>
  <si>
    <t>BBSAG Bull.95</t>
  </si>
  <si>
    <t>BBSAG Bull.96</t>
  </si>
  <si>
    <t>BAV-M 59</t>
  </si>
  <si>
    <t>BBSAG Bull.97</t>
  </si>
  <si>
    <t>BBSAG Bull.98</t>
  </si>
  <si>
    <t>BBSAG Bull.99</t>
  </si>
  <si>
    <t>BAV-M 60</t>
  </si>
  <si>
    <t>BBSAG Bull.100</t>
  </si>
  <si>
    <t>BBSAG Bull.102</t>
  </si>
  <si>
    <t>BBSAG Bull.105</t>
  </si>
  <si>
    <t>IBVS 4222</t>
  </si>
  <si>
    <t>BAV-M 80</t>
  </si>
  <si>
    <t>BBSAG Bull.107</t>
  </si>
  <si>
    <t>BBSAG Bull.109</t>
  </si>
  <si>
    <t>IBVS 4711</t>
  </si>
  <si>
    <t>BBSAG Bull.110</t>
  </si>
  <si>
    <t>BBSAG Bull.112</t>
  </si>
  <si>
    <t>BBSAG Bull.113</t>
  </si>
  <si>
    <t>BBSAG Bull.115</t>
  </si>
  <si>
    <t>BBSAG Bull.116</t>
  </si>
  <si>
    <t>IBVS 5371</t>
  </si>
  <si>
    <t>IBVS 5583</t>
  </si>
  <si>
    <t>I</t>
  </si>
  <si>
    <t>IBVS 5643</t>
  </si>
  <si>
    <t>IBVS 5672</t>
  </si>
  <si>
    <t>IBVS 5677</t>
  </si>
  <si>
    <t>Nelson</t>
  </si>
  <si>
    <t>Or &gt;&gt;&gt;&gt;&gt;&gt;</t>
  </si>
  <si>
    <t>Quad</t>
  </si>
  <si>
    <t># of data points:</t>
  </si>
  <si>
    <t>IBVS 5741</t>
  </si>
  <si>
    <t>IBVS 5784</t>
  </si>
  <si>
    <t>Start of linear fit (row #)</t>
  </si>
  <si>
    <t>OEJV 0074</t>
  </si>
  <si>
    <t>OEJV 0094</t>
  </si>
  <si>
    <t>OEJV</t>
  </si>
  <si>
    <t>Quadratic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</si>
  <si>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</si>
  <si>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</si>
  <si>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</si>
  <si>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</si>
  <si>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</si>
  <si>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</si>
  <si>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</si>
  <si>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</si>
  <si>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</si>
  <si>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</si>
  <si>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</si>
  <si>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</si>
  <si>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</si>
  <si>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</si>
  <si>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</si>
  <si>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</si>
  <si>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</si>
  <si>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</si>
  <si>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</si>
  <si>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</si>
  <si>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</si>
  <si>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</si>
  <si>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</si>
  <si>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</si>
  <si>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</si>
  <si>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</si>
  <si>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</si>
  <si>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</si>
  <si>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</si>
  <si>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</si>
  <si>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</si>
  <si>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</si>
  <si>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</si>
  <si>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</si>
  <si>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</si>
  <si>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</si>
  <si>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</si>
  <si>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</si>
  <si>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</si>
  <si>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</si>
  <si>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</si>
  <si>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</si>
  <si>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</si>
  <si>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</si>
  <si>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</si>
  <si>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</si>
  <si>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</si>
  <si>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</si>
  <si>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</si>
  <si>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</si>
  <si>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</si>
  <si>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</si>
  <si>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</si>
  <si>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</si>
  <si>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</si>
  <si>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</si>
  <si>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</si>
  <si>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</si>
  <si>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</si>
  <si>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</si>
  <si>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</si>
  <si>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</si>
  <si>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</si>
  <si>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</si>
  <si>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</si>
  <si>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</si>
  <si>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</si>
  <si>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</si>
  <si>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</si>
  <si>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</si>
  <si>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</si>
  <si>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</si>
  <si>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</si>
  <si>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</si>
  <si>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</si>
  <si>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</si>
  <si>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</si>
  <si>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</si>
  <si>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5920</t>
  </si>
  <si>
    <t>IBVS 6011</t>
  </si>
  <si>
    <t>IBVS 6042</t>
  </si>
  <si>
    <t>Guthnick &amp; Prager (1927)</t>
  </si>
  <si>
    <t>Tsesevich (1954)</t>
  </si>
  <si>
    <t>Milstein &amp; Nikolayev (1948)</t>
  </si>
  <si>
    <t>Romano &amp; Perissinotto (1975)</t>
  </si>
  <si>
    <t>Semeniuk &amp; Kaluzny (1984)</t>
  </si>
  <si>
    <t>1984AcA....34..207S    </t>
  </si>
  <si>
    <t>IBVS 6094</t>
  </si>
  <si>
    <t>i</t>
  </si>
  <si>
    <t>IBVS 6118</t>
  </si>
  <si>
    <t>Likely not quadratic fit</t>
  </si>
  <si>
    <t>IBVS 6149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</si>
  <si>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</si>
  <si>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</si>
  <si>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</si>
  <si>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</si>
  <si>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</si>
  <si>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</si>
  <si>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 -0.003 </t>
  </si>
  <si>
    <t>F </t>
  </si>
  <si>
    <t>2424708.367 </t>
  </si>
  <si>
    <t> 11.07.1926 20:48 </t>
  </si>
  <si>
    <t> -0.006 </t>
  </si>
  <si>
    <t> Guthnick &amp; Prager </t>
  </si>
  <si>
    <t> KVBB 4.14 </t>
  </si>
  <si>
    <t>2426562.233 </t>
  </si>
  <si>
    <t> 08.08.1931 17:35 </t>
  </si>
  <si>
    <t> 0.009 </t>
  </si>
  <si>
    <t>V </t>
  </si>
  <si>
    <t> Zessewitsch [Lkn.] </t>
  </si>
  <si>
    <t> IODE 4.2.163 </t>
  </si>
  <si>
    <t>2426563.269 </t>
  </si>
  <si>
    <t> 09.08.1931 18:27 </t>
  </si>
  <si>
    <t> 0.008 </t>
  </si>
  <si>
    <t>2426564.292 </t>
  </si>
  <si>
    <t> 10.08.1931 19:00 </t>
  </si>
  <si>
    <t> -0.005 </t>
  </si>
  <si>
    <t>2426589.170 </t>
  </si>
  <si>
    <t> 04.09.1931 16:04 </t>
  </si>
  <si>
    <t> 0.003 </t>
  </si>
  <si>
    <t> W.Zessewitsch </t>
  </si>
  <si>
    <t> IODE 4.2.162 </t>
  </si>
  <si>
    <t>2426590.204 </t>
  </si>
  <si>
    <t> 05.09.1931 16:53 </t>
  </si>
  <si>
    <t> 0.001 </t>
  </si>
  <si>
    <t> IODE 4.2.164 </t>
  </si>
  <si>
    <t>2426592.273 </t>
  </si>
  <si>
    <t> 07.09.1931 18:33 </t>
  </si>
  <si>
    <t>2426624.397 </t>
  </si>
  <si>
    <t> 09.10.1931 21:31 </t>
  </si>
  <si>
    <t> -0.002 </t>
  </si>
  <si>
    <t> E.Zinner </t>
  </si>
  <si>
    <t> AN 247.358 </t>
  </si>
  <si>
    <t>2426937.359 </t>
  </si>
  <si>
    <t> 17.08.1932 20:36 </t>
  </si>
  <si>
    <t> 0.012 </t>
  </si>
  <si>
    <t>2427655.451 </t>
  </si>
  <si>
    <t> 05.08.1934 22:49 </t>
  </si>
  <si>
    <t> -0.017 </t>
  </si>
  <si>
    <t>P </t>
  </si>
  <si>
    <t> P.Kroll </t>
  </si>
  <si>
    <t> MVS 12.29 </t>
  </si>
  <si>
    <t>2427657.540 </t>
  </si>
  <si>
    <t> 08.08.1934 00:57 </t>
  </si>
  <si>
    <t> -0.001 </t>
  </si>
  <si>
    <t>2427683.446 </t>
  </si>
  <si>
    <t> 02.09.1934 22:42 </t>
  </si>
  <si>
    <t>2427683.468 </t>
  </si>
  <si>
    <t> 02.09.1934 23:13 </t>
  </si>
  <si>
    <t> 0.021 </t>
  </si>
  <si>
    <t>2428108.277 </t>
  </si>
  <si>
    <t> 01.11.1935 18:38 </t>
  </si>
  <si>
    <t> -0.032 </t>
  </si>
  <si>
    <t>2428164.242 </t>
  </si>
  <si>
    <t> 27.12.1935 17:48 </t>
  </si>
  <si>
    <t> -0.025 </t>
  </si>
  <si>
    <t>2428947.666 </t>
  </si>
  <si>
    <t> 18.02.1938 03:59 </t>
  </si>
  <si>
    <t> Milstein &amp; Nikonov </t>
  </si>
  <si>
    <t> AA 34.210 </t>
  </si>
  <si>
    <t>2430999.402 </t>
  </si>
  <si>
    <t> 01.10.1943 21:38 </t>
  </si>
  <si>
    <t> -0.045 </t>
  </si>
  <si>
    <t>2432802.486 </t>
  </si>
  <si>
    <t> 07.09.1948 23:39 </t>
  </si>
  <si>
    <t> -0.036 </t>
  </si>
  <si>
    <t>2432828.402 </t>
  </si>
  <si>
    <t> 03.10.1948 21:38 </t>
  </si>
  <si>
    <t> -0.026 </t>
  </si>
  <si>
    <t>2433887.411 </t>
  </si>
  <si>
    <t> 28.08.1951 21:51 </t>
  </si>
  <si>
    <t> -0.065 </t>
  </si>
  <si>
    <t>2434216.450 </t>
  </si>
  <si>
    <t> 22.07.1952 22:48 </t>
  </si>
  <si>
    <t> -0.035 </t>
  </si>
  <si>
    <t> G.H.Chis </t>
  </si>
  <si>
    <t> BSSS 7.797 </t>
  </si>
  <si>
    <t>2434227.330 </t>
  </si>
  <si>
    <t> 02.08.1952 19:55 </t>
  </si>
  <si>
    <t>2434228.363 </t>
  </si>
  <si>
    <t> 03.08.1952 20:42 </t>
  </si>
  <si>
    <t> -0.039 </t>
  </si>
  <si>
    <t>2434229.401 </t>
  </si>
  <si>
    <t> 04.08.1952 21:37 </t>
  </si>
  <si>
    <t> -0.037 </t>
  </si>
  <si>
    <t>2434244.437 </t>
  </si>
  <si>
    <t> 19.08.1952 22:29 </t>
  </si>
  <si>
    <t> -0.027 </t>
  </si>
  <si>
    <t>2434255.302 </t>
  </si>
  <si>
    <t> 30.08.1952 19:14 </t>
  </si>
  <si>
    <t> -0.042 </t>
  </si>
  <si>
    <t>2434272.408 </t>
  </si>
  <si>
    <t> 16.09.1952 21:47 </t>
  </si>
  <si>
    <t>2434284.316 </t>
  </si>
  <si>
    <t> 28.09.1952 19:35 </t>
  </si>
  <si>
    <t> -0.043 </t>
  </si>
  <si>
    <t>2434328.362 </t>
  </si>
  <si>
    <t> 11.11.1952 20:41 </t>
  </si>
  <si>
    <t> -0.038 </t>
  </si>
  <si>
    <t>2434558.421 </t>
  </si>
  <si>
    <t> 29.06.1953 22:06 </t>
  </si>
  <si>
    <t>2434559.452 </t>
  </si>
  <si>
    <t> 30.06.1953 22:50 </t>
  </si>
  <si>
    <t>2434573.430 </t>
  </si>
  <si>
    <t> 14.07.1953 22:19 </t>
  </si>
  <si>
    <t>2434601.401 </t>
  </si>
  <si>
    <t> 11.08.1953 21:37 </t>
  </si>
  <si>
    <t> -0.051 </t>
  </si>
  <si>
    <t>2434602.450 </t>
  </si>
  <si>
    <t> 12.08.1953 22:48 </t>
  </si>
  <si>
    <t>2434604.477 </t>
  </si>
  <si>
    <t> 14.08.1953 23:26 </t>
  </si>
  <si>
    <t> -0.084 </t>
  </si>
  <si>
    <t>2434604.489 </t>
  </si>
  <si>
    <t> 14.08.1953 23:44 </t>
  </si>
  <si>
    <t> -0.072 </t>
  </si>
  <si>
    <t>2434629.389 </t>
  </si>
  <si>
    <t> 08.09.1953 21:20 </t>
  </si>
  <si>
    <t>2434630.421 </t>
  </si>
  <si>
    <t> 09.09.1953 22:06 </t>
  </si>
  <si>
    <t> -0.046 </t>
  </si>
  <si>
    <t>2434654.259 </t>
  </si>
  <si>
    <t> 03.10.1953 18:12 </t>
  </si>
  <si>
    <t>2434768.256 </t>
  </si>
  <si>
    <t> 25.01.1954 18:08 </t>
  </si>
  <si>
    <t>2435400.305 </t>
  </si>
  <si>
    <t> 19.10.1955 19:19 </t>
  </si>
  <si>
    <t> -0.096 </t>
  </si>
  <si>
    <t>2435718.478 </t>
  </si>
  <si>
    <t> 01.09.1956 23:28 </t>
  </si>
  <si>
    <t>2435742.332 </t>
  </si>
  <si>
    <t> 25.09.1956 19:58 </t>
  </si>
  <si>
    <t> -0.031 </t>
  </si>
  <si>
    <t>2436432.478 </t>
  </si>
  <si>
    <t> 16.08.1958 23:28 </t>
  </si>
  <si>
    <t> -0.028 </t>
  </si>
  <si>
    <t>2436461.439 </t>
  </si>
  <si>
    <t> 14.09.1958 22:32 </t>
  </si>
  <si>
    <t> -0.082 </t>
  </si>
  <si>
    <t>2436462.486 </t>
  </si>
  <si>
    <t> 15.09.1958 23:39 </t>
  </si>
  <si>
    <t> -0.071 </t>
  </si>
  <si>
    <t>2437205.479 </t>
  </si>
  <si>
    <t> 27.09.1960 23:29 </t>
  </si>
  <si>
    <t> -0.069 </t>
  </si>
  <si>
    <t>2437286.284 </t>
  </si>
  <si>
    <t> 17.12.1960 18:48 </t>
  </si>
  <si>
    <t> -0.092 </t>
  </si>
  <si>
    <t>2437518.438 </t>
  </si>
  <si>
    <t> 06.08.1961 22:30 </t>
  </si>
  <si>
    <t> -0.058 </t>
  </si>
  <si>
    <t> H.Brancewicz </t>
  </si>
  <si>
    <t> AA 17.62 </t>
  </si>
  <si>
    <t>2437518.440 </t>
  </si>
  <si>
    <t> 06.08.1961 22:33 </t>
  </si>
  <si>
    <t> -0.056 </t>
  </si>
  <si>
    <t> G.Romano </t>
  </si>
  <si>
    <t> MSAI 46.266 </t>
  </si>
  <si>
    <t> A.Slowik </t>
  </si>
  <si>
    <t>2437545.381 </t>
  </si>
  <si>
    <t> 02.09.1961 21:08 </t>
  </si>
  <si>
    <t> -0.057 </t>
  </si>
  <si>
    <t> B.Czerlunczakiewic </t>
  </si>
  <si>
    <t>2437545.383 </t>
  </si>
  <si>
    <t> 02.09.1961 21:11 </t>
  </si>
  <si>
    <t> -0.055 </t>
  </si>
  <si>
    <t> J.Kuzminski </t>
  </si>
  <si>
    <t>2437545.385 </t>
  </si>
  <si>
    <t> 02.09.1961 21:14 </t>
  </si>
  <si>
    <t> -0.053 </t>
  </si>
  <si>
    <t> B.Kubica </t>
  </si>
  <si>
    <t>2437545.402 </t>
  </si>
  <si>
    <t> 02.09.1961 21:38 </t>
  </si>
  <si>
    <t>2437575.423 </t>
  </si>
  <si>
    <t> 02.10.1961 22:09 </t>
  </si>
  <si>
    <t> -0.066 </t>
  </si>
  <si>
    <t>2437603.424 </t>
  </si>
  <si>
    <t> 30.10.1961 22:10 </t>
  </si>
  <si>
    <t> -0.044 </t>
  </si>
  <si>
    <t>2438001.294 </t>
  </si>
  <si>
    <t> 02.12.1962 19:03 </t>
  </si>
  <si>
    <t> -0.094 </t>
  </si>
  <si>
    <t>2438179.533 </t>
  </si>
  <si>
    <t> 30.05.1963 00:47 </t>
  </si>
  <si>
    <t> -0.090 </t>
  </si>
  <si>
    <t>2438235.523 </t>
  </si>
  <si>
    <t> 25.07.1963 00:33 </t>
  </si>
  <si>
    <t>2438237.558 </t>
  </si>
  <si>
    <t> 27.07.1963 01:23 </t>
  </si>
  <si>
    <t> -0.095 </t>
  </si>
  <si>
    <t>2438290.407 </t>
  </si>
  <si>
    <t> 17.09.1963 21:46 </t>
  </si>
  <si>
    <t>2438290.451 </t>
  </si>
  <si>
    <t> 17.09.1963 22:49 </t>
  </si>
  <si>
    <t>2438371.272 </t>
  </si>
  <si>
    <t> 07.12.1963 18:31 </t>
  </si>
  <si>
    <t>2438398.226 </t>
  </si>
  <si>
    <t> 03.01.1964 17:25 </t>
  </si>
  <si>
    <t>2438495.621 </t>
  </si>
  <si>
    <t> 10.04.1964 02:54 </t>
  </si>
  <si>
    <t>2438549.523 </t>
  </si>
  <si>
    <t> 03.06.1964 00:33 </t>
  </si>
  <si>
    <t> -0.041 </t>
  </si>
  <si>
    <t>2439060.360 </t>
  </si>
  <si>
    <t> 26.10.1965 20:38 </t>
  </si>
  <si>
    <t> -0.076 </t>
  </si>
  <si>
    <t>2439142.246 </t>
  </si>
  <si>
    <t> 16.01.1966 17:54 </t>
  </si>
  <si>
    <t>2439349.459 </t>
  </si>
  <si>
    <t> 11.08.1966 23:00 </t>
  </si>
  <si>
    <t>2439375.387 </t>
  </si>
  <si>
    <t> 06.09.1966 21:17 </t>
  </si>
  <si>
    <t>2439828.242 </t>
  </si>
  <si>
    <t> 03.12.1967 17:48 </t>
  </si>
  <si>
    <t>2440088.384 </t>
  </si>
  <si>
    <t> 19.08.1968 21:12 </t>
  </si>
  <si>
    <t> -0.012 </t>
  </si>
  <si>
    <t> R.Diethelm </t>
  </si>
  <si>
    <t> ORI 109 </t>
  </si>
  <si>
    <t>2440119.482 </t>
  </si>
  <si>
    <t> 19.09.1968 23:34 </t>
  </si>
  <si>
    <t>2440147.461 </t>
  </si>
  <si>
    <t> 17.10.1968 23:03 </t>
  </si>
  <si>
    <t> ORI 110 </t>
  </si>
  <si>
    <t>2440148.450 </t>
  </si>
  <si>
    <t> 18.10.1968 22:48 </t>
  </si>
  <si>
    <t> -0.048 </t>
  </si>
  <si>
    <t>2440173.314 </t>
  </si>
  <si>
    <t> 12.11.1968 19:32 </t>
  </si>
  <si>
    <t> -0.054 </t>
  </si>
  <si>
    <t>2440463.4388 </t>
  </si>
  <si>
    <t> 29.08.1969 22:31 </t>
  </si>
  <si>
    <t> -0.0794 </t>
  </si>
  <si>
    <t>E </t>
  </si>
  <si>
    <t>?</t>
  </si>
  <si>
    <t> Semeniuk &amp; Kaluzny </t>
  </si>
  <si>
    <t>2440476.3931 </t>
  </si>
  <si>
    <t> 11.09.1969 21:26 </t>
  </si>
  <si>
    <t> -0.0783 </t>
  </si>
  <si>
    <t>2440477.4282 </t>
  </si>
  <si>
    <t> 12.09.1969 22:16 </t>
  </si>
  <si>
    <t>2440778.489 </t>
  </si>
  <si>
    <t> 10.07.1970 23:44 </t>
  </si>
  <si>
    <t> -0.049 </t>
  </si>
  <si>
    <t>2440836.487 </t>
  </si>
  <si>
    <t> 06.09.1970 23:41 </t>
  </si>
  <si>
    <t> -0.081 </t>
  </si>
  <si>
    <t>2440858.345 </t>
  </si>
  <si>
    <t> 28.09.1970 20:16 </t>
  </si>
  <si>
    <t> 0.016 </t>
  </si>
  <si>
    <t> K.Locher </t>
  </si>
  <si>
    <t> ORI 121 </t>
  </si>
  <si>
    <t>2440859.371 </t>
  </si>
  <si>
    <t> 29.09.1970 20:54 </t>
  </si>
  <si>
    <t> 0.005 </t>
  </si>
  <si>
    <t>2441178.4470 </t>
  </si>
  <si>
    <t> 14.08.1971 22:43 </t>
  </si>
  <si>
    <t> -0.0837 </t>
  </si>
  <si>
    <t>2441549.452 </t>
  </si>
  <si>
    <t> 19.08.1972 22:50 </t>
  </si>
  <si>
    <t>2441604.353 </t>
  </si>
  <si>
    <t> 13.10.1972 20:28 </t>
  </si>
  <si>
    <t>2441628.272 </t>
  </si>
  <si>
    <t> 06.11.1972 18:31 </t>
  </si>
  <si>
    <t> BBS 6 </t>
  </si>
  <si>
    <t>2441689.309 </t>
  </si>
  <si>
    <t> 06.01.1973 19:24 </t>
  </si>
  <si>
    <t> -0.093 </t>
  </si>
  <si>
    <t>2441717.272 </t>
  </si>
  <si>
    <t> 03.02.1973 18:31 </t>
  </si>
  <si>
    <t> -0.109 </t>
  </si>
  <si>
    <t>2441920.459 </t>
  </si>
  <si>
    <t> 25.08.1973 23:00 </t>
  </si>
  <si>
    <t>2441921.445 </t>
  </si>
  <si>
    <t> 26.08.1973 22:40 </t>
  </si>
  <si>
    <t> -0.077 </t>
  </si>
  <si>
    <t>2442607.514 </t>
  </si>
  <si>
    <t> 14.07.1975 00:20 </t>
  </si>
  <si>
    <t> BBS 23 </t>
  </si>
  <si>
    <t>2442609.499 </t>
  </si>
  <si>
    <t> 15.07.1975 23:58 </t>
  </si>
  <si>
    <t>2442633.408 </t>
  </si>
  <si>
    <t> 08.08.1975 21:47 </t>
  </si>
  <si>
    <t> -0.018 </t>
  </si>
  <si>
    <t>2442775.278 </t>
  </si>
  <si>
    <t> 28.12.1975 18:40 </t>
  </si>
  <si>
    <t> -0.114 </t>
  </si>
  <si>
    <t>2443005.446 </t>
  </si>
  <si>
    <t> 14.08.1976 22:42 </t>
  </si>
  <si>
    <t> 0.007 </t>
  </si>
  <si>
    <t> H.Peter </t>
  </si>
  <si>
    <t> BBS 29 </t>
  </si>
  <si>
    <t>2443436.455 </t>
  </si>
  <si>
    <t> 19.10.1977 22:55 </t>
  </si>
  <si>
    <t>2443749.467 </t>
  </si>
  <si>
    <t> 28.08.1978 23:12 </t>
  </si>
  <si>
    <t> 0.000 </t>
  </si>
  <si>
    <t> BBS 38 </t>
  </si>
  <si>
    <t>2444466.4494 </t>
  </si>
  <si>
    <t> 14.08.1980 22:47 </t>
  </si>
  <si>
    <t> -0.1026 </t>
  </si>
  <si>
    <t> S.Rössiger </t>
  </si>
  <si>
    <t> MVS 10.55 </t>
  </si>
  <si>
    <t>2444466.475 </t>
  </si>
  <si>
    <t> 14.08.1980 23:24 </t>
  </si>
  <si>
    <t>2444467.491 </t>
  </si>
  <si>
    <t> 15.08.1980 23:47 </t>
  </si>
  <si>
    <t> -0.097 </t>
  </si>
  <si>
    <t>2444577.335 </t>
  </si>
  <si>
    <t> 03.12.1980 20:02 </t>
  </si>
  <si>
    <t>2445237.398 </t>
  </si>
  <si>
    <t> 24.09.1982 21:33 </t>
  </si>
  <si>
    <t> -0.124 </t>
  </si>
  <si>
    <t>2445238.444 </t>
  </si>
  <si>
    <t> 25.09.1982 22:39 </t>
  </si>
  <si>
    <t>2445525.509 </t>
  </si>
  <si>
    <t> 10.07.1983 00:12 </t>
  </si>
  <si>
    <t>2445621.354 </t>
  </si>
  <si>
    <t> 13.10.1983 20:29 </t>
  </si>
  <si>
    <t> -0.099 </t>
  </si>
  <si>
    <t> BBS 69 </t>
  </si>
  <si>
    <t>2446270.529 </t>
  </si>
  <si>
    <t> 24.07.1985 00:41 </t>
  </si>
  <si>
    <t> -0.134 </t>
  </si>
  <si>
    <t>2446351.395 </t>
  </si>
  <si>
    <t> 12.10.1985 21:28 </t>
  </si>
  <si>
    <t>2446404.237 </t>
  </si>
  <si>
    <t> 04.12.1985 17:41 </t>
  </si>
  <si>
    <t> -0.102 </t>
  </si>
  <si>
    <t>2446405.244 </t>
  </si>
  <si>
    <t> 05.12.1985 17:51 </t>
  </si>
  <si>
    <t> -0.132 </t>
  </si>
  <si>
    <t>2447039.424 </t>
  </si>
  <si>
    <t> 31.08.1987 22:10 </t>
  </si>
  <si>
    <t> -0.137 </t>
  </si>
  <si>
    <t>2447094.346 </t>
  </si>
  <si>
    <t> 25.10.1987 20:18 </t>
  </si>
  <si>
    <t> -0.136 </t>
  </si>
  <si>
    <t>2447437.357 </t>
  </si>
  <si>
    <t> 02.10.1988 20:34 </t>
  </si>
  <si>
    <t>2447481.397 </t>
  </si>
  <si>
    <t> 15.11.1988 21:31 </t>
  </si>
  <si>
    <t> BBS 90 </t>
  </si>
  <si>
    <t>2447523.375 </t>
  </si>
  <si>
    <t> 27.12.1988 21:00 </t>
  </si>
  <si>
    <t>2447534.268 </t>
  </si>
  <si>
    <t> 07.01.1989 18:25 </t>
  </si>
  <si>
    <t> BBS 91 </t>
  </si>
  <si>
    <t>2447752.390 </t>
  </si>
  <si>
    <t> 13.08.1989 21:21 </t>
  </si>
  <si>
    <t> -0.111 </t>
  </si>
  <si>
    <t> BBS 92 </t>
  </si>
  <si>
    <t>2447754.452 </t>
  </si>
  <si>
    <t> 15.08.1989 22:50 </t>
  </si>
  <si>
    <t> -0.121 </t>
  </si>
  <si>
    <t>2447794.360 </t>
  </si>
  <si>
    <t> 24.09.1989 20:38 </t>
  </si>
  <si>
    <t>2447854.4487 </t>
  </si>
  <si>
    <t> 23.11.1989 22:46 </t>
  </si>
  <si>
    <t> -0.1227 </t>
  </si>
  <si>
    <t>B;V</t>
  </si>
  <si>
    <t> F.Agerer </t>
  </si>
  <si>
    <t>BAVM 56 </t>
  </si>
  <si>
    <t>2447894.344 </t>
  </si>
  <si>
    <t> 02.01.1990 20:15 </t>
  </si>
  <si>
    <t> -0.123 </t>
  </si>
  <si>
    <t> BBS 94 </t>
  </si>
  <si>
    <t>2447906.254 </t>
  </si>
  <si>
    <t> 14.01.1990 18:05 </t>
  </si>
  <si>
    <t> -0.130 </t>
  </si>
  <si>
    <t>2448041.496 </t>
  </si>
  <si>
    <t> 29.05.1990 23:54 </t>
  </si>
  <si>
    <t> -0.118 </t>
  </si>
  <si>
    <t> BBS 95 </t>
  </si>
  <si>
    <t>2448068.441 </t>
  </si>
  <si>
    <t> 25.06.1990 22:35 </t>
  </si>
  <si>
    <t> -0.116 </t>
  </si>
  <si>
    <t>2448125.436 </t>
  </si>
  <si>
    <t> 21.08.1990 22:27 </t>
  </si>
  <si>
    <t> -0.115 </t>
  </si>
  <si>
    <t> BBS 96 </t>
  </si>
  <si>
    <t>2448178.281 </t>
  </si>
  <si>
    <t> 13.10.1990 18:44 </t>
  </si>
  <si>
    <t>2448180.3473 </t>
  </si>
  <si>
    <t> 15.10.1990 20:20 </t>
  </si>
  <si>
    <t> -0.1247 </t>
  </si>
  <si>
    <t>BAVM 59 </t>
  </si>
  <si>
    <t>2448208.340 </t>
  </si>
  <si>
    <t> 12.11.1990 20:09 </t>
  </si>
  <si>
    <t> BBS 97 </t>
  </si>
  <si>
    <t>2448237.3406 </t>
  </si>
  <si>
    <t> 11.12.1990 20:10 </t>
  </si>
  <si>
    <t> -0.1251 </t>
  </si>
  <si>
    <t>2448439.423 </t>
  </si>
  <si>
    <t> 01.07.1991 22:09 </t>
  </si>
  <si>
    <t> BBS 98 </t>
  </si>
  <si>
    <t>2448467.389 </t>
  </si>
  <si>
    <t> 29.07.1991 21:20 </t>
  </si>
  <si>
    <t>2448495.375 </t>
  </si>
  <si>
    <t> 26.08.1991 21:00 </t>
  </si>
  <si>
    <t> -0.117 </t>
  </si>
  <si>
    <t>2448524.373 </t>
  </si>
  <si>
    <t> 24.09.1991 20:57 </t>
  </si>
  <si>
    <t> BBS 99 </t>
  </si>
  <si>
    <t>2448537.3317 </t>
  </si>
  <si>
    <t> 07.10.1991 19:57 </t>
  </si>
  <si>
    <t> -0.1284 </t>
  </si>
  <si>
    <t>BAVM 60 </t>
  </si>
  <si>
    <t>2448537.3334 </t>
  </si>
  <si>
    <t> 07.10.1991 20:00 </t>
  </si>
  <si>
    <t> -0.1267 </t>
  </si>
  <si>
    <t>2448552.351 </t>
  </si>
  <si>
    <t> 22.10.1991 20:25 </t>
  </si>
  <si>
    <t> -0.135 </t>
  </si>
  <si>
    <t>2448606.240 </t>
  </si>
  <si>
    <t> 15.12.1991 17:45 </t>
  </si>
  <si>
    <t> -0.131 </t>
  </si>
  <si>
    <t> BBS 100 </t>
  </si>
  <si>
    <t>2448636.300 </t>
  </si>
  <si>
    <t> 14.01.1992 19:12 </t>
  </si>
  <si>
    <t> -0.122 </t>
  </si>
  <si>
    <t>2448840.446 </t>
  </si>
  <si>
    <t> 05.08.1992 22:42 </t>
  </si>
  <si>
    <t> BBS 102 </t>
  </si>
  <si>
    <t>2448922.303 </t>
  </si>
  <si>
    <t> 26.10.1992 19:16 </t>
  </si>
  <si>
    <t>2449211.422 </t>
  </si>
  <si>
    <t> 11.08.1993 22:07 </t>
  </si>
  <si>
    <t> -0.119 </t>
  </si>
  <si>
    <t> BBS 105 </t>
  </si>
  <si>
    <t>2449600.5201 </t>
  </si>
  <si>
    <t> 05.09.1994 00:28 </t>
  </si>
  <si>
    <t> -0.1325 </t>
  </si>
  <si>
    <t>BAVM 80 </t>
  </si>
  <si>
    <t>2449609.332 </t>
  </si>
  <si>
    <t> 13.09.1994 19:58 </t>
  </si>
  <si>
    <t> -0.129 </t>
  </si>
  <si>
    <t> BBS 107 </t>
  </si>
  <si>
    <t>2449898.444 </t>
  </si>
  <si>
    <t> 29.06.1995 22:39 </t>
  </si>
  <si>
    <t> BBS 109 </t>
  </si>
  <si>
    <t>2450000.508 </t>
  </si>
  <si>
    <t> 10.10.1995 00:11 </t>
  </si>
  <si>
    <t>BAVM 117 </t>
  </si>
  <si>
    <t>2450008.289 </t>
  </si>
  <si>
    <t> 17.10.1995 18:56 </t>
  </si>
  <si>
    <t> -0.128 </t>
  </si>
  <si>
    <t> BBS 110 </t>
  </si>
  <si>
    <t>2450296.363 </t>
  </si>
  <si>
    <t> 31.07.1996 20:42 </t>
  </si>
  <si>
    <t> BBS 112 </t>
  </si>
  <si>
    <t>2450324.343 </t>
  </si>
  <si>
    <t> 28.08.1996 20:13 </t>
  </si>
  <si>
    <t> BBS 113 </t>
  </si>
  <si>
    <t>2450352.319 </t>
  </si>
  <si>
    <t> 25.09.1996 19:39 </t>
  </si>
  <si>
    <t> -0.133 </t>
  </si>
  <si>
    <t>2450380.290 </t>
  </si>
  <si>
    <t> 23.10.1996 18:57 </t>
  </si>
  <si>
    <t> -0.141 </t>
  </si>
  <si>
    <t>2450671.485 </t>
  </si>
  <si>
    <t> 10.08.1997 23:38 </t>
  </si>
  <si>
    <t> BBS 115 </t>
  </si>
  <si>
    <t>2450696.358 </t>
  </si>
  <si>
    <t> 04.09.1997 20:35 </t>
  </si>
  <si>
    <t> BBS 116 </t>
  </si>
  <si>
    <t>2450751.279 </t>
  </si>
  <si>
    <t> 29.10.1997 18:41 </t>
  </si>
  <si>
    <t>2450782.359 </t>
  </si>
  <si>
    <t> 29.11.1997 20:36 </t>
  </si>
  <si>
    <t>2452482.8311 </t>
  </si>
  <si>
    <t> 27.07.2002 07:56 </t>
  </si>
  <si>
    <t> -0.1509 </t>
  </si>
  <si>
    <t> R.Nelson </t>
  </si>
  <si>
    <t>IBVS 5371 </t>
  </si>
  <si>
    <t>2452901.4741 </t>
  </si>
  <si>
    <t> 18.09.2003 23:22 </t>
  </si>
  <si>
    <t> -0.1529 </t>
  </si>
  <si>
    <t> M.Zejda </t>
  </si>
  <si>
    <t>IBVS 5583 </t>
  </si>
  <si>
    <t>2452954.3243 </t>
  </si>
  <si>
    <t> 10.11.2003 19:46 </t>
  </si>
  <si>
    <t> -0.1514 </t>
  </si>
  <si>
    <t>-I</t>
  </si>
  <si>
    <t> K.&amp; M. Rätz </t>
  </si>
  <si>
    <t>BAVM 172 </t>
  </si>
  <si>
    <t>2452955.35926 </t>
  </si>
  <si>
    <t> 11.11.2003 20:37 </t>
  </si>
  <si>
    <t>8884</t>
  </si>
  <si>
    <t> -0.15274 </t>
  </si>
  <si>
    <t>C </t>
  </si>
  <si>
    <t> R.Ehrenberger </t>
  </si>
  <si>
    <t>OEJV 0074 </t>
  </si>
  <si>
    <t>2453596.7940 </t>
  </si>
  <si>
    <t> 14.08.2005 07:03 </t>
  </si>
  <si>
    <t>9503</t>
  </si>
  <si>
    <t> -0.1567 </t>
  </si>
  <si>
    <t>IBVS 5672 </t>
  </si>
  <si>
    <t>2453612.33527 </t>
  </si>
  <si>
    <t> 29.08.2005 20:02 </t>
  </si>
  <si>
    <t>9518</t>
  </si>
  <si>
    <t> -0.15923 </t>
  </si>
  <si>
    <t>2453612.3376 </t>
  </si>
  <si>
    <t> 29.08.2005 20:06 </t>
  </si>
  <si>
    <t> -0.1569 </t>
  </si>
  <si>
    <t> M.Zejda et al. </t>
  </si>
  <si>
    <t>IBVS 5741 </t>
  </si>
  <si>
    <t>2453637.2052 </t>
  </si>
  <si>
    <t> 23.09.2005 16:55 </t>
  </si>
  <si>
    <t>9542</t>
  </si>
  <si>
    <t> -0.1593 </t>
  </si>
  <si>
    <t> Nakajima </t>
  </si>
  <si>
    <t>VSB 44 </t>
  </si>
  <si>
    <t>2453679.6935 </t>
  </si>
  <si>
    <t> 05.11.2005 04:38 </t>
  </si>
  <si>
    <t>9583</t>
  </si>
  <si>
    <t> -0.1572 </t>
  </si>
  <si>
    <t> S.Dvorak </t>
  </si>
  <si>
    <t>IBVS 5677 </t>
  </si>
  <si>
    <t>2453967.2486 </t>
  </si>
  <si>
    <t> 19.08.2006 17:57 </t>
  </si>
  <si>
    <t>9860.5</t>
  </si>
  <si>
    <t> -0.1615 </t>
  </si>
  <si>
    <t> M.Lewandowski et al. </t>
  </si>
  <si>
    <t>IBVS 5784 </t>
  </si>
  <si>
    <t>2454401.9552 </t>
  </si>
  <si>
    <t> 28.10.2007 10:55 </t>
  </si>
  <si>
    <t>10280</t>
  </si>
  <si>
    <t> -0.1618 </t>
  </si>
  <si>
    <t> H.Itoh </t>
  </si>
  <si>
    <t>VSB 46 </t>
  </si>
  <si>
    <t>2454425.2699 </t>
  </si>
  <si>
    <t> 20.11.2007 18:28 </t>
  </si>
  <si>
    <t>10302.5</t>
  </si>
  <si>
    <t> -0.1627 </t>
  </si>
  <si>
    <t> L.Šmelcer </t>
  </si>
  <si>
    <t>OEJV 0094 </t>
  </si>
  <si>
    <t>2454425.2708 </t>
  </si>
  <si>
    <t> 20.11.2007 18:29 </t>
  </si>
  <si>
    <t>2454776.0393 </t>
  </si>
  <si>
    <t> 05.11.2008 12:56 </t>
  </si>
  <si>
    <t>10641</t>
  </si>
  <si>
    <t> -0.1639 </t>
  </si>
  <si>
    <t>VSB 48 </t>
  </si>
  <si>
    <t>2455137.689 </t>
  </si>
  <si>
    <t> 02.11.2009 04:32 </t>
  </si>
  <si>
    <t>10990</t>
  </si>
  <si>
    <t> -0.165 </t>
  </si>
  <si>
    <t>IBVS 5920 </t>
  </si>
  <si>
    <t>2455849.5890 </t>
  </si>
  <si>
    <t> 15.10.2011 02:08 </t>
  </si>
  <si>
    <t>11677</t>
  </si>
  <si>
    <t> -0.1692 </t>
  </si>
  <si>
    <t>BAVM 225 </t>
  </si>
  <si>
    <t>2455858.3951 </t>
  </si>
  <si>
    <t> 23.10.2011 21:28 </t>
  </si>
  <si>
    <t> -0.1713 </t>
  </si>
  <si>
    <t>2455866.6856 </t>
  </si>
  <si>
    <t> 01.11.2011 04:27 </t>
  </si>
  <si>
    <t> -0.1708 </t>
  </si>
  <si>
    <t>IBVS 6011 </t>
  </si>
  <si>
    <t>2456225.7451 </t>
  </si>
  <si>
    <t> 25.10.2012 05:52 </t>
  </si>
  <si>
    <t> -0.1719 </t>
  </si>
  <si>
    <t>IBVS 6042 </t>
  </si>
  <si>
    <t>2456269.2665 </t>
  </si>
  <si>
    <t> 07.12.2012 18:23 </t>
  </si>
  <si>
    <t> -0.1730 </t>
  </si>
  <si>
    <t> F.Salvaggio </t>
  </si>
  <si>
    <t>IBVS 6094 </t>
  </si>
  <si>
    <t>2456505.5307 </t>
  </si>
  <si>
    <t> 01.08.2013 00:44 </t>
  </si>
  <si>
    <t> -0.1738 </t>
  </si>
  <si>
    <t>BAVM 234 </t>
  </si>
  <si>
    <t>2456552.1590 </t>
  </si>
  <si>
    <t> 16.09.2013 15:48 </t>
  </si>
  <si>
    <t> -0.1767 </t>
  </si>
  <si>
    <t>Rc</t>
  </si>
  <si>
    <t> K.Shiokawa </t>
  </si>
  <si>
    <t>VSB 56 </t>
  </si>
  <si>
    <t>2456876.5052 </t>
  </si>
  <si>
    <t> 07.08.2014 00:07 </t>
  </si>
  <si>
    <t> -0.1768 </t>
  </si>
  <si>
    <t>BAVM 238 </t>
  </si>
  <si>
    <t>2457205.5129 </t>
  </si>
  <si>
    <t> 02.07.2015 00:18 </t>
  </si>
  <si>
    <t> -0.1785 </t>
  </si>
  <si>
    <t>BAVM 241 (=IBVS 6157) </t>
  </si>
  <si>
    <t>IBVS 6157</t>
  </si>
  <si>
    <t>IBVS 6196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</si>
  <si>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</si>
  <si>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</si>
  <si>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</si>
  <si>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</si>
  <si>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</si>
  <si>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</si>
  <si>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&gt;&gt;&gt;&gt;&gt;&gt;&gt;&gt;&gt;&gt;</t>
  </si>
  <si>
    <t>JBAV, 55</t>
  </si>
  <si>
    <t>JAAVSO 51,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</si>
</sst>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0"/>
    <numFmt numFmtId="166" formatCode="0.E+00"/>
    <numFmt numFmtId="167" formatCode="0.0%"/>
    <numFmt numFmtId="168" formatCode="0.00000"/>
  </numFmts>
  <fonts count="4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2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22" borderId="0" applyNumberFormat="0" applyBorder="0" applyAlignment="0" applyProtection="0"/>
    <xf numFmtId="0" fontId="28" fillId="0" borderId="0"/>
    <xf numFmtId="0" fontId="14" fillId="0" borderId="0"/>
    <xf numFmtId="0" fontId="28" fillId="23" borderId="5" applyNumberFormat="0" applyFont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5" xfId="0" applyFont="1" applyBorder="1">
      <alignment vertical="top"/>
    </xf>
    <xf numFmtId="0" fontId="0" fillId="0" borderId="5" xfId="0" applyBorder="1">
      <alignment vertical="top"/>
    </xf>
    <xf numFmtId="0" fontId="0" fillId="0" borderId="0" xfId="0">
      <alignment vertical="top"/>
    </xf>
    <xf numFmtId="0" fontId="11" fillId="0" borderId="5" xfId="0" applyFont="1" applyBorder="1">
      <alignment vertical="top"/>
    </xf>
    <xf numFmtId="0" fontId="0" fillId="0" borderId="9" xfId="0" applyBorder="1">
      <alignment vertical="top"/>
    </xf>
    <xf numFmtId="0" fontId="7" fillId="0" borderId="0" xfId="0" applyFont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0" fillId="0" borderId="13" xfId="0" applyBorder="1">
      <alignment vertical="top"/>
    </xf>
    <xf numFmtId="0" fontId="0" fillId="0" borderId="14" xfId="0" applyBorder="1">
      <alignment vertical="top"/>
    </xf>
    <xf numFmtId="11" fontId="0" fillId="0" borderId="0" xfId="0" applyNumberFormat="1" applyAlignment="1">
      <alignment horizontal="center"/>
    </xf>
    <xf numFmtId="0" fontId="7" fillId="0" borderId="15" xfId="0" applyFont="1" applyBorder="1">
      <alignment vertical="top"/>
    </xf>
    <xf numFmtId="11" fontId="0" fillId="0" borderId="13" xfId="0" applyNumberFormat="1" applyBorder="1">
      <alignment vertical="top"/>
    </xf>
    <xf numFmtId="0" fontId="7" fillId="0" borderId="16" xfId="0" applyFont="1" applyBorder="1">
      <alignment vertical="top"/>
    </xf>
    <xf numFmtId="0" fontId="7" fillId="0" borderId="17" xfId="0" applyFont="1" applyBorder="1">
      <alignment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/>
    <xf numFmtId="0" fontId="0" fillId="0" borderId="19" xfId="0" applyBorder="1" applyAlignment="1"/>
    <xf numFmtId="0" fontId="0" fillId="0" borderId="20" xfId="0" applyBorder="1" applyAlignment="1"/>
    <xf numFmtId="0" fontId="13" fillId="0" borderId="0" xfId="0" applyFont="1" applyAlignment="1"/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 vertical="top"/>
    </xf>
    <xf numFmtId="0" fontId="15" fillId="0" borderId="0" xfId="0" applyFont="1" applyAlignment="1"/>
    <xf numFmtId="0" fontId="16" fillId="0" borderId="0" xfId="0" applyFont="1">
      <alignment vertical="top"/>
    </xf>
    <xf numFmtId="0" fontId="18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21" xfId="0" applyFont="1" applyBorder="1">
      <alignment vertical="top"/>
    </xf>
    <xf numFmtId="0" fontId="11" fillId="0" borderId="22" xfId="0" applyFont="1" applyBorder="1">
      <alignment vertical="top"/>
    </xf>
    <xf numFmtId="0" fontId="9" fillId="0" borderId="23" xfId="0" applyFont="1" applyBorder="1">
      <alignment vertical="top"/>
    </xf>
    <xf numFmtId="166" fontId="9" fillId="0" borderId="23" xfId="0" applyNumberFormat="1" applyFont="1" applyBorder="1" applyAlignment="1">
      <alignment horizontal="center"/>
    </xf>
    <xf numFmtId="167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24" xfId="0" applyFont="1" applyBorder="1">
      <alignment vertical="top"/>
    </xf>
    <xf numFmtId="0" fontId="11" fillId="0" borderId="25" xfId="0" applyFont="1" applyBorder="1">
      <alignment vertical="top"/>
    </xf>
    <xf numFmtId="0" fontId="9" fillId="0" borderId="26" xfId="0" applyFont="1" applyBorder="1">
      <alignment vertical="top"/>
    </xf>
    <xf numFmtId="166" fontId="9" fillId="0" borderId="26" xfId="0" applyNumberFormat="1" applyFont="1" applyBorder="1" applyAlignment="1">
      <alignment horizontal="center"/>
    </xf>
    <xf numFmtId="0" fontId="7" fillId="0" borderId="27" xfId="0" applyFont="1" applyBorder="1">
      <alignment vertical="top"/>
    </xf>
    <xf numFmtId="0" fontId="11" fillId="0" borderId="28" xfId="0" applyFont="1" applyBorder="1">
      <alignment vertical="top"/>
    </xf>
    <xf numFmtId="0" fontId="9" fillId="0" borderId="29" xfId="0" applyFont="1" applyBorder="1">
      <alignment vertical="top"/>
    </xf>
    <xf numFmtId="166" fontId="9" fillId="0" borderId="29" xfId="0" applyNumberFormat="1" applyFont="1" applyBorder="1" applyAlignment="1">
      <alignment horizontal="center"/>
    </xf>
    <xf numFmtId="0" fontId="18" fillId="0" borderId="8" xfId="0" applyFont="1" applyBorder="1">
      <alignment vertical="top"/>
    </xf>
    <xf numFmtId="0" fontId="0" fillId="0" borderId="8" xfId="0" applyBorder="1">
      <alignment vertical="top"/>
    </xf>
    <xf numFmtId="0" fontId="11" fillId="0" borderId="0" xfId="0" applyFont="1">
      <alignment vertical="top"/>
    </xf>
    <xf numFmtId="166" fontId="9" fillId="0" borderId="0" xfId="0" applyNumberFormat="1" applyFont="1" applyAlignment="1">
      <alignment horizontal="center"/>
    </xf>
    <xf numFmtId="10" fontId="14" fillId="0" borderId="0" xfId="0" applyNumberFormat="1" applyFont="1">
      <alignment vertical="top"/>
    </xf>
    <xf numFmtId="0" fontId="19" fillId="0" borderId="0" xfId="0" applyFont="1">
      <alignment vertical="top"/>
    </xf>
    <xf numFmtId="167" fontId="19" fillId="0" borderId="0" xfId="0" applyNumberFormat="1" applyFont="1">
      <alignment vertical="top"/>
    </xf>
    <xf numFmtId="10" fontId="19" fillId="0" borderId="0" xfId="0" applyNumberFormat="1" applyFont="1">
      <alignment vertical="top"/>
    </xf>
    <xf numFmtId="0" fontId="9" fillId="0" borderId="0" xfId="0" applyFont="1">
      <alignment vertical="top"/>
    </xf>
    <xf numFmtId="0" fontId="20" fillId="0" borderId="0" xfId="0" applyFont="1" applyProtection="1">
      <alignment vertical="top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>
      <alignment vertical="top"/>
    </xf>
    <xf numFmtId="0" fontId="22" fillId="0" borderId="0" xfId="0" applyFont="1" applyAlignment="1">
      <alignment horizontal="center"/>
    </xf>
    <xf numFmtId="0" fontId="14" fillId="0" borderId="0" xfId="0" applyFont="1">
      <alignment vertical="top"/>
    </xf>
    <xf numFmtId="0" fontId="12" fillId="0" borderId="8" xfId="0" applyFont="1" applyBorder="1" applyAlignment="1">
      <alignment horizontal="center"/>
    </xf>
    <xf numFmtId="0" fontId="20" fillId="24" borderId="5" xfId="0" applyFont="1" applyFill="1" applyBorder="1">
      <alignment vertical="top"/>
    </xf>
    <xf numFmtId="0" fontId="9" fillId="0" borderId="14" xfId="0" applyFont="1" applyBorder="1">
      <alignment vertical="top"/>
    </xf>
    <xf numFmtId="0" fontId="7" fillId="0" borderId="5" xfId="0" applyFont="1" applyBorder="1">
      <alignment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>
      <alignment vertical="top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top"/>
    </xf>
    <xf numFmtId="165" fontId="23" fillId="25" borderId="0" xfId="28" applyNumberFormat="1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3" fillId="26" borderId="14" xfId="0" applyFont="1" applyFill="1" applyBorder="1">
      <alignment vertical="top"/>
    </xf>
    <xf numFmtId="0" fontId="25" fillId="0" borderId="0" xfId="39" applyAlignment="1" applyProtection="1"/>
    <xf numFmtId="0" fontId="23" fillId="0" borderId="14" xfId="0" applyFont="1" applyBorder="1">
      <alignment vertical="top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7" fillId="0" borderId="30" xfId="0" applyFont="1" applyBorder="1" applyAlignment="1"/>
    <xf numFmtId="0" fontId="7" fillId="0" borderId="31" xfId="0" applyFont="1" applyBorder="1" applyAlignment="1"/>
    <xf numFmtId="0" fontId="27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>
      <alignment vertical="top"/>
    </xf>
    <xf numFmtId="0" fontId="0" fillId="0" borderId="24" xfId="0" applyBorder="1" applyAlignment="1">
      <alignment horizontal="center"/>
    </xf>
    <xf numFmtId="0" fontId="0" fillId="0" borderId="25" xfId="0" applyBorder="1">
      <alignment vertical="top"/>
    </xf>
    <xf numFmtId="0" fontId="25" fillId="0" borderId="0" xfId="39" applyAlignment="1" applyProtection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>
      <alignment vertical="top"/>
    </xf>
    <xf numFmtId="0" fontId="0" fillId="0" borderId="0" xfId="0" quotePrefix="1">
      <alignment vertical="top"/>
    </xf>
    <xf numFmtId="0" fontId="5" fillId="27" borderId="32" xfId="0" applyFont="1" applyFill="1" applyBorder="1" applyAlignment="1">
      <alignment horizontal="left" vertical="top" wrapText="1" indent="1"/>
    </xf>
    <xf numFmtId="0" fontId="5" fillId="27" borderId="32" xfId="0" applyFont="1" applyFill="1" applyBorder="1" applyAlignment="1">
      <alignment horizontal="center" vertical="top" wrapText="1"/>
    </xf>
    <xf numFmtId="0" fontId="5" fillId="27" borderId="32" xfId="0" applyFont="1" applyFill="1" applyBorder="1" applyAlignment="1">
      <alignment horizontal="right" vertical="top" wrapText="1"/>
    </xf>
    <xf numFmtId="0" fontId="25" fillId="27" borderId="32" xfId="39" applyFill="1" applyBorder="1" applyAlignment="1" applyProtection="1">
      <alignment horizontal="right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5" fillId="0" borderId="0" xfId="43" applyFont="1" applyAlignment="1">
      <alignment wrapText="1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42" fillId="0" borderId="0" xfId="44" applyFont="1" applyAlignment="1">
      <alignment horizontal="left"/>
    </xf>
    <xf numFmtId="0" fontId="42" fillId="0" borderId="0" xfId="44" applyFont="1" applyAlignment="1">
      <alignment horizontal="center" wrapText="1"/>
    </xf>
    <xf numFmtId="0" fontId="42" fillId="0" borderId="0" xfId="44" applyFont="1" applyAlignment="1">
      <alignment horizontal="left" wrapText="1"/>
    </xf>
    <xf numFmtId="0" fontId="13" fillId="0" borderId="0" xfId="0" applyFont="1">
      <alignment vertical="top"/>
    </xf>
    <xf numFmtId="0" fontId="2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22" fontId="9" fillId="0" borderId="0" xfId="0" applyNumberFormat="1" applyFont="1">
      <alignment vertical="top"/>
    </xf>
    <xf numFmtId="0" fontId="6" fillId="0" borderId="0" xfId="0" applyFont="1" applyAlignment="1">
      <alignment horizontal="right"/>
    </xf>
    <xf numFmtId="0" fontId="4" fillId="0" borderId="0" xfId="0" applyFont="1">
      <alignment vertical="top"/>
    </xf>
    <xf numFmtId="0" fontId="45" fillId="0" borderId="14" xfId="0" applyFont="1" applyBorder="1">
      <alignment vertical="top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168" fontId="46" fillId="0" borderId="0" xfId="0" applyNumberFormat="1" applyFont="1" applyAlignment="1">
      <alignment vertical="center" wrapText="1"/>
    </xf>
    <xf numFmtId="0" fontId="46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4" xfId="0" applyFont="1" applyBorder="1">
      <alignment vertical="top"/>
    </xf>
    <xf numFmtId="0" fontId="6" fillId="0" borderId="14" xfId="0" applyFont="1" applyBorder="1">
      <alignment vertical="top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VY Lac - O-C Diagr.</a:t>
            </a:r>
          </a:p>
        </c:rich>
      </c:tx>
      <c:layout>
        <c:manualLayout>
          <c:xMode val="edge"/>
          <c:yMode val="edge"/>
          <c:x val="0.40362225097024579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1681759379043"/>
          <c:y val="0.1458966565349544"/>
          <c:w val="0.8408796895213454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Active!$H$21:$H$1006</c:f>
              <c:numCache>
                <c:formatCode>General</c:formatCode>
                <c:ptCount val="986"/>
                <c:pt idx="0">
                  <c:v>0.51187500000014552</c:v>
                </c:pt>
                <c:pt idx="1">
                  <c:v>8.4999999999126885E-3</c:v>
                </c:pt>
                <c:pt idx="2">
                  <c:v>8.2500000025902409E-3</c:v>
                </c:pt>
                <c:pt idx="3">
                  <c:v>-4.9999999973806553E-3</c:v>
                </c:pt>
                <c:pt idx="4">
                  <c:v>0.52112499999930151</c:v>
                </c:pt>
                <c:pt idx="5">
                  <c:v>7.5000000288127922E-4</c:v>
                </c:pt>
                <c:pt idx="6">
                  <c:v>-2.7499999960127752E-3</c:v>
                </c:pt>
                <c:pt idx="7">
                  <c:v>-2.4999999986903276E-3</c:v>
                </c:pt>
                <c:pt idx="8">
                  <c:v>1.2000000002444722E-2</c:v>
                </c:pt>
                <c:pt idx="9">
                  <c:v>-1.7249999997147825E-2</c:v>
                </c:pt>
                <c:pt idx="10">
                  <c:v>-7.4999999924330041E-4</c:v>
                </c:pt>
                <c:pt idx="11">
                  <c:v>-1.0000000002037268E-3</c:v>
                </c:pt>
                <c:pt idx="12">
                  <c:v>2.1000000000640284E-2</c:v>
                </c:pt>
                <c:pt idx="13">
                  <c:v>-3.2500000001164153E-2</c:v>
                </c:pt>
                <c:pt idx="14">
                  <c:v>-2.5000000001455192E-2</c:v>
                </c:pt>
                <c:pt idx="15">
                  <c:v>0.51212500000474392</c:v>
                </c:pt>
                <c:pt idx="16">
                  <c:v>-4.5000000001891749E-2</c:v>
                </c:pt>
                <c:pt idx="17">
                  <c:v>-3.6000000000058208E-2</c:v>
                </c:pt>
                <c:pt idx="18">
                  <c:v>-2.6249999995343387E-2</c:v>
                </c:pt>
                <c:pt idx="19">
                  <c:v>-6.4749999997729901E-2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B-49BB-B88D-E990A560E20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Active!$I$21:$I$1006</c:f>
              <c:numCache>
                <c:formatCode>General</c:formatCode>
                <c:ptCount val="986"/>
                <c:pt idx="20">
                  <c:v>-3.5125000002153683E-2</c:v>
                </c:pt>
                <c:pt idx="21">
                  <c:v>-3.5749999995459802E-2</c:v>
                </c:pt>
                <c:pt idx="22">
                  <c:v>-3.9000000004307367E-2</c:v>
                </c:pt>
                <c:pt idx="23">
                  <c:v>-3.7250000001222361E-2</c:v>
                </c:pt>
                <c:pt idx="24">
                  <c:v>-2.6875000003201421E-2</c:v>
                </c:pt>
                <c:pt idx="25">
                  <c:v>-4.2499999995925464E-2</c:v>
                </c:pt>
                <c:pt idx="26">
                  <c:v>-3.4624999992956873E-2</c:v>
                </c:pt>
                <c:pt idx="27">
                  <c:v>-4.3499999999767169E-2</c:v>
                </c:pt>
                <c:pt idx="28">
                  <c:v>-3.8124999999126885E-2</c:v>
                </c:pt>
                <c:pt idx="29">
                  <c:v>-2.6624999998603016E-2</c:v>
                </c:pt>
                <c:pt idx="30">
                  <c:v>-3.1875000000582077E-2</c:v>
                </c:pt>
                <c:pt idx="31">
                  <c:v>-4.3249999995168764E-2</c:v>
                </c:pt>
                <c:pt idx="32">
                  <c:v>-5.0999999999476131E-2</c:v>
                </c:pt>
                <c:pt idx="33">
                  <c:v>-3.8249999997788109E-2</c:v>
                </c:pt>
                <c:pt idx="34">
                  <c:v>-8.3749999997962732E-2</c:v>
                </c:pt>
                <c:pt idx="35">
                  <c:v>-7.174999999551801E-2</c:v>
                </c:pt>
                <c:pt idx="36">
                  <c:v>-4.1749999996682163E-2</c:v>
                </c:pt>
                <c:pt idx="37">
                  <c:v>-4.5999999994819518E-2</c:v>
                </c:pt>
                <c:pt idx="38">
                  <c:v>-4.1749999996682163E-2</c:v>
                </c:pt>
                <c:pt idx="39">
                  <c:v>-3.2249999996565748E-2</c:v>
                </c:pt>
                <c:pt idx="40">
                  <c:v>-9.5750000000407454E-2</c:v>
                </c:pt>
                <c:pt idx="41">
                  <c:v>-5.1499999994121026E-2</c:v>
                </c:pt>
                <c:pt idx="42">
                  <c:v>-3.1249999992724042E-2</c:v>
                </c:pt>
                <c:pt idx="43">
                  <c:v>-2.7749999993829988E-2</c:v>
                </c:pt>
                <c:pt idx="44">
                  <c:v>-8.1749999997555278E-2</c:v>
                </c:pt>
                <c:pt idx="45">
                  <c:v>-7.1000000003550667E-2</c:v>
                </c:pt>
                <c:pt idx="46">
                  <c:v>-6.9250000000465661E-2</c:v>
                </c:pt>
                <c:pt idx="47">
                  <c:v>-9.1749999999592546E-2</c:v>
                </c:pt>
                <c:pt idx="48">
                  <c:v>-5.7749999992665835E-2</c:v>
                </c:pt>
                <c:pt idx="49">
                  <c:v>-5.5749999992258381E-2</c:v>
                </c:pt>
                <c:pt idx="50">
                  <c:v>-5.724999999802094E-2</c:v>
                </c:pt>
                <c:pt idx="51">
                  <c:v>-5.5249999997613486E-2</c:v>
                </c:pt>
                <c:pt idx="52">
                  <c:v>-5.3249999997206032E-2</c:v>
                </c:pt>
                <c:pt idx="53">
                  <c:v>-3.6249999997380655E-2</c:v>
                </c:pt>
                <c:pt idx="54">
                  <c:v>-6.649999999353895E-2</c:v>
                </c:pt>
                <c:pt idx="55">
                  <c:v>-4.424999999901047E-2</c:v>
                </c:pt>
                <c:pt idx="56">
                  <c:v>-9.4249999994644895E-2</c:v>
                </c:pt>
                <c:pt idx="57">
                  <c:v>-9.0249999993829988E-2</c:v>
                </c:pt>
                <c:pt idx="58">
                  <c:v>-5.7749999992665835E-2</c:v>
                </c:pt>
                <c:pt idx="59">
                  <c:v>-9.5249999998486601E-2</c:v>
                </c:pt>
                <c:pt idx="60">
                  <c:v>-9.5000000001164153E-2</c:v>
                </c:pt>
                <c:pt idx="61">
                  <c:v>-5.0999999999476131E-2</c:v>
                </c:pt>
                <c:pt idx="62">
                  <c:v>-5.7500000002619345E-2</c:v>
                </c:pt>
                <c:pt idx="63">
                  <c:v>-4.5999999994819518E-2</c:v>
                </c:pt>
                <c:pt idx="64">
                  <c:v>-5.8499999999185093E-2</c:v>
                </c:pt>
                <c:pt idx="65">
                  <c:v>-4.1499999999359716E-2</c:v>
                </c:pt>
                <c:pt idx="66">
                  <c:v>-7.5749999996332917E-2</c:v>
                </c:pt>
                <c:pt idx="67">
                  <c:v>-5.349999999452848E-2</c:v>
                </c:pt>
                <c:pt idx="68">
                  <c:v>-9.0499999991152436E-2</c:v>
                </c:pt>
                <c:pt idx="69">
                  <c:v>-6.8749999991268851E-2</c:v>
                </c:pt>
                <c:pt idx="70">
                  <c:v>-5.5000000000291038E-2</c:v>
                </c:pt>
                <c:pt idx="71">
                  <c:v>-1.1749999997846317E-2</c:v>
                </c:pt>
                <c:pt idx="72">
                  <c:v>-1.2499999938881956E-3</c:v>
                </c:pt>
                <c:pt idx="73">
                  <c:v>-9.9999999656574801E-4</c:v>
                </c:pt>
                <c:pt idx="74">
                  <c:v>-4.8249999999825377E-2</c:v>
                </c:pt>
                <c:pt idx="75">
                  <c:v>-5.4250000001047738E-2</c:v>
                </c:pt>
                <c:pt idx="79">
                  <c:v>-4.9249999996391125E-2</c:v>
                </c:pt>
                <c:pt idx="80">
                  <c:v>-8.1249999995634425E-2</c:v>
                </c:pt>
                <c:pt idx="81">
                  <c:v>1.5500000001338776E-2</c:v>
                </c:pt>
                <c:pt idx="82">
                  <c:v>5.2500000019790605E-3</c:v>
                </c:pt>
                <c:pt idx="83">
                  <c:v>-8.3749999997962732E-2</c:v>
                </c:pt>
                <c:pt idx="84">
                  <c:v>-5.6250000001455192E-2</c:v>
                </c:pt>
                <c:pt idx="85">
                  <c:v>-7.6499999995576218E-2</c:v>
                </c:pt>
                <c:pt idx="86">
                  <c:v>8.7500000008731149E-3</c:v>
                </c:pt>
                <c:pt idx="87">
                  <c:v>-9.2999999993480742E-2</c:v>
                </c:pt>
                <c:pt idx="88">
                  <c:v>-0.10874999999941792</c:v>
                </c:pt>
                <c:pt idx="89">
                  <c:v>-2.674999999726424E-2</c:v>
                </c:pt>
                <c:pt idx="90">
                  <c:v>-7.6999999997497071E-2</c:v>
                </c:pt>
                <c:pt idx="91">
                  <c:v>-5.4999999920255505E-3</c:v>
                </c:pt>
                <c:pt idx="92">
                  <c:v>-9.2999999993480742E-2</c:v>
                </c:pt>
                <c:pt idx="93">
                  <c:v>-1.774999999179272E-2</c:v>
                </c:pt>
                <c:pt idx="94">
                  <c:v>-0.11400000000139698</c:v>
                </c:pt>
                <c:pt idx="95">
                  <c:v>6.5000000031432137E-3</c:v>
                </c:pt>
                <c:pt idx="96">
                  <c:v>-6.4499999993131496E-2</c:v>
                </c:pt>
                <c:pt idx="97">
                  <c:v>0</c:v>
                </c:pt>
                <c:pt idx="98">
                  <c:v>-0.1025999999983469</c:v>
                </c:pt>
                <c:pt idx="99">
                  <c:v>-7.6999999997497071E-2</c:v>
                </c:pt>
                <c:pt idx="100">
                  <c:v>-9.7249999991618097E-2</c:v>
                </c:pt>
                <c:pt idx="101">
                  <c:v>-9.5750000000407454E-2</c:v>
                </c:pt>
                <c:pt idx="102">
                  <c:v>-0.12399999999615829</c:v>
                </c:pt>
                <c:pt idx="103">
                  <c:v>-0.11424999999144347</c:v>
                </c:pt>
                <c:pt idx="104">
                  <c:v>-9.0499999998428393E-2</c:v>
                </c:pt>
                <c:pt idx="105">
                  <c:v>-9.8624999998719431E-2</c:v>
                </c:pt>
                <c:pt idx="106">
                  <c:v>-0.13424999999551801</c:v>
                </c:pt>
                <c:pt idx="107">
                  <c:v>-9.5750000000407454E-2</c:v>
                </c:pt>
                <c:pt idx="108">
                  <c:v>-0.10249999999359716</c:v>
                </c:pt>
                <c:pt idx="109">
                  <c:v>-0.13175000000046566</c:v>
                </c:pt>
                <c:pt idx="110">
                  <c:v>-0.13674999999784632</c:v>
                </c:pt>
                <c:pt idx="111">
                  <c:v>-0.13599999999860302</c:v>
                </c:pt>
                <c:pt idx="112">
                  <c:v>-0.12374999999155989</c:v>
                </c:pt>
                <c:pt idx="113">
                  <c:v>-0.12437499999941792</c:v>
                </c:pt>
                <c:pt idx="114">
                  <c:v>-0.11449999999604188</c:v>
                </c:pt>
                <c:pt idx="115">
                  <c:v>-0.10212499999761349</c:v>
                </c:pt>
                <c:pt idx="116">
                  <c:v>-0.11074999999982538</c:v>
                </c:pt>
                <c:pt idx="117">
                  <c:v>-0.12124999999650754</c:v>
                </c:pt>
                <c:pt idx="118">
                  <c:v>-0.10887499999807915</c:v>
                </c:pt>
                <c:pt idx="122">
                  <c:v>-0.12299999999959255</c:v>
                </c:pt>
                <c:pt idx="123">
                  <c:v>-0.12987499999871943</c:v>
                </c:pt>
                <c:pt idx="124">
                  <c:v>-0.11849999999685679</c:v>
                </c:pt>
                <c:pt idx="125">
                  <c:v>-0.11599999999452848</c:v>
                </c:pt>
                <c:pt idx="126">
                  <c:v>-0.11474999999336433</c:v>
                </c:pt>
                <c:pt idx="127">
                  <c:v>-0.11849999999685679</c:v>
                </c:pt>
                <c:pt idx="130">
                  <c:v>-0.11074999999982538</c:v>
                </c:pt>
                <c:pt idx="133">
                  <c:v>-0.11149999999179272</c:v>
                </c:pt>
                <c:pt idx="134">
                  <c:v>-0.12424999999348074</c:v>
                </c:pt>
                <c:pt idx="135">
                  <c:v>-0.11699999999837019</c:v>
                </c:pt>
                <c:pt idx="136">
                  <c:v>-0.13399999999819556</c:v>
                </c:pt>
                <c:pt idx="139">
                  <c:v>-0.13474999999016291</c:v>
                </c:pt>
                <c:pt idx="140">
                  <c:v>-0.13074999999662396</c:v>
                </c:pt>
                <c:pt idx="141">
                  <c:v>-0.12199999999575084</c:v>
                </c:pt>
                <c:pt idx="142">
                  <c:v>-0.11724999999569263</c:v>
                </c:pt>
                <c:pt idx="143">
                  <c:v>-0.12399999999615829</c:v>
                </c:pt>
                <c:pt idx="144">
                  <c:v>-0.11875000000145519</c:v>
                </c:pt>
                <c:pt idx="148">
                  <c:v>-0.1287499999962165</c:v>
                </c:pt>
                <c:pt idx="149">
                  <c:v>-0.13049999999202555</c:v>
                </c:pt>
                <c:pt idx="150">
                  <c:v>-0.1411249999946449</c:v>
                </c:pt>
                <c:pt idx="151">
                  <c:v>-0.1279999999969732</c:v>
                </c:pt>
                <c:pt idx="152">
                  <c:v>-0.13149999999586726</c:v>
                </c:pt>
                <c:pt idx="153">
                  <c:v>-0.1302499999947031</c:v>
                </c:pt>
                <c:pt idx="154">
                  <c:v>-0.13299999999435386</c:v>
                </c:pt>
                <c:pt idx="155">
                  <c:v>-0.14074999999866122</c:v>
                </c:pt>
                <c:pt idx="156">
                  <c:v>-0.12599999999656575</c:v>
                </c:pt>
                <c:pt idx="157">
                  <c:v>-0.13199999999778811</c:v>
                </c:pt>
                <c:pt idx="158">
                  <c:v>-0.12899999999353895</c:v>
                </c:pt>
                <c:pt idx="159">
                  <c:v>-0.1292499999908614</c:v>
                </c:pt>
                <c:pt idx="160">
                  <c:v>-0.13674999999784632</c:v>
                </c:pt>
                <c:pt idx="176">
                  <c:v>-0.16924999999901047</c:v>
                </c:pt>
                <c:pt idx="182">
                  <c:v>-0.17674999999871943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7B-49BB-B88D-E990A560E20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Active!$J$21:$J$1006</c:f>
              <c:numCache>
                <c:formatCode>General</c:formatCode>
                <c:ptCount val="986"/>
                <c:pt idx="76">
                  <c:v>-7.9449999990174547E-2</c:v>
                </c:pt>
                <c:pt idx="77">
                  <c:v>-7.8274999992572702E-2</c:v>
                </c:pt>
                <c:pt idx="119">
                  <c:v>-0.12297499999840511</c:v>
                </c:pt>
                <c:pt idx="120">
                  <c:v>-0.12267499999870779</c:v>
                </c:pt>
                <c:pt idx="121">
                  <c:v>-0.12247499999648426</c:v>
                </c:pt>
                <c:pt idx="128">
                  <c:v>-0.12469999999302672</c:v>
                </c:pt>
                <c:pt idx="129">
                  <c:v>-0.12459999999555293</c:v>
                </c:pt>
                <c:pt idx="131">
                  <c:v>-0.12534999999479624</c:v>
                </c:pt>
                <c:pt idx="132">
                  <c:v>-0.12504999999509891</c:v>
                </c:pt>
                <c:pt idx="137">
                  <c:v>-0.12842499999533175</c:v>
                </c:pt>
                <c:pt idx="138">
                  <c:v>-0.12672499999462161</c:v>
                </c:pt>
                <c:pt idx="145">
                  <c:v>-0.13252499999362044</c:v>
                </c:pt>
                <c:pt idx="146">
                  <c:v>-0.13252499999362044</c:v>
                </c:pt>
                <c:pt idx="147">
                  <c:v>-0.13252499999362044</c:v>
                </c:pt>
                <c:pt idx="163">
                  <c:v>-0.15144999999756692</c:v>
                </c:pt>
                <c:pt idx="181">
                  <c:v>-0.17379999998956919</c:v>
                </c:pt>
                <c:pt idx="183">
                  <c:v>-0.17679999999381835</c:v>
                </c:pt>
                <c:pt idx="184">
                  <c:v>-0.17847499999334104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7B-49BB-B88D-E990A560E20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Active!$K$21:$K$1006</c:f>
              <c:numCache>
                <c:formatCode>General</c:formatCode>
                <c:ptCount val="986"/>
                <c:pt idx="78">
                  <c:v>-6.9425000001501758E-2</c:v>
                </c:pt>
                <c:pt idx="161">
                  <c:v>-0.15091999999276595</c:v>
                </c:pt>
                <c:pt idx="162">
                  <c:v>-0.15289999999367865</c:v>
                </c:pt>
                <c:pt idx="164">
                  <c:v>-0.15273999999772059</c:v>
                </c:pt>
                <c:pt idx="165">
                  <c:v>-0.1567499999946449</c:v>
                </c:pt>
                <c:pt idx="166">
                  <c:v>-0.15922999999020249</c:v>
                </c:pt>
                <c:pt idx="167">
                  <c:v>-0.15689999999449356</c:v>
                </c:pt>
                <c:pt idx="168">
                  <c:v>-0.15929999999934807</c:v>
                </c:pt>
                <c:pt idx="169">
                  <c:v>-0.15724999999656575</c:v>
                </c:pt>
                <c:pt idx="170">
                  <c:v>-0.16152499999589054</c:v>
                </c:pt>
                <c:pt idx="171">
                  <c:v>-0.16180000000167638</c:v>
                </c:pt>
                <c:pt idx="172">
                  <c:v>-0.16266499999619555</c:v>
                </c:pt>
                <c:pt idx="173">
                  <c:v>-0.16176499999710359</c:v>
                </c:pt>
                <c:pt idx="174">
                  <c:v>-0.16394999999465654</c:v>
                </c:pt>
                <c:pt idx="175">
                  <c:v>-0.16549999999551801</c:v>
                </c:pt>
                <c:pt idx="177">
                  <c:v>-0.1712749999933294</c:v>
                </c:pt>
                <c:pt idx="178">
                  <c:v>-0.17077499999868451</c:v>
                </c:pt>
                <c:pt idx="179">
                  <c:v>-0.17189999999391148</c:v>
                </c:pt>
                <c:pt idx="180">
                  <c:v>-0.17299999999522697</c:v>
                </c:pt>
                <c:pt idx="185">
                  <c:v>-0.17919999999867287</c:v>
                </c:pt>
                <c:pt idx="186">
                  <c:v>-0.18014999999286374</c:v>
                </c:pt>
                <c:pt idx="187">
                  <c:v>-0.18269999999756692</c:v>
                </c:pt>
                <c:pt idx="188">
                  <c:v>-0.19030000000202563</c:v>
                </c:pt>
                <c:pt idx="189">
                  <c:v>-0.19224999992002267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7B-49BB-B88D-E990A560E20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Active!$L$21:$L$1006</c:f>
              <c:numCache>
                <c:formatCode>General</c:formatCode>
                <c:ptCount val="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7B-49BB-B88D-E990A560E20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Active!$M$21:$M$1006</c:f>
              <c:numCache>
                <c:formatCode>General</c:formatCode>
                <c:ptCount val="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7B-49BB-B88D-E990A560E20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Active!$N$21:$N$1006</c:f>
              <c:numCache>
                <c:formatCode>General</c:formatCode>
                <c:ptCount val="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7B-49BB-B88D-E990A560E20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Active!$O$21:$O$1006</c:f>
              <c:numCache>
                <c:formatCode>General</c:formatCode>
                <c:ptCount val="986"/>
                <c:pt idx="0">
                  <c:v>1.2108825250174177E-2</c:v>
                </c:pt>
                <c:pt idx="1">
                  <c:v>1.2269568415813892E-3</c:v>
                </c:pt>
                <c:pt idx="2">
                  <c:v>1.2208758868965108E-3</c:v>
                </c:pt>
                <c:pt idx="3">
                  <c:v>1.2147949322116325E-3</c:v>
                </c:pt>
                <c:pt idx="4">
                  <c:v>1.0718924971169497E-3</c:v>
                </c:pt>
                <c:pt idx="5">
                  <c:v>1.0627710650896321E-3</c:v>
                </c:pt>
                <c:pt idx="6">
                  <c:v>1.0506091557198755E-3</c:v>
                </c:pt>
                <c:pt idx="7">
                  <c:v>8.6209956048859115E-4</c:v>
                </c:pt>
                <c:pt idx="8">
                  <c:v>-9.7434875434516954E-4</c:v>
                </c:pt>
                <c:pt idx="9">
                  <c:v>-5.1884503509670166E-3</c:v>
                </c:pt>
                <c:pt idx="10">
                  <c:v>-5.2006122603367733E-3</c:v>
                </c:pt>
                <c:pt idx="11">
                  <c:v>-5.3526361274587736E-3</c:v>
                </c:pt>
                <c:pt idx="12">
                  <c:v>-5.3526361274587736E-3</c:v>
                </c:pt>
                <c:pt idx="13">
                  <c:v>-7.8458275482595902E-3</c:v>
                </c:pt>
                <c:pt idx="14">
                  <c:v>-8.1741991012431042E-3</c:v>
                </c:pt>
                <c:pt idx="15">
                  <c:v>-1.2768360365669959E-2</c:v>
                </c:pt>
                <c:pt idx="16">
                  <c:v>-2.4811691119074816E-2</c:v>
                </c:pt>
                <c:pt idx="17">
                  <c:v>-3.5392552270766028E-2</c:v>
                </c:pt>
                <c:pt idx="18">
                  <c:v>-3.5544576137888029E-2</c:v>
                </c:pt>
                <c:pt idx="19">
                  <c:v>-4.17593118258354E-2</c:v>
                </c:pt>
                <c:pt idx="20">
                  <c:v>-4.369001493828481E-2</c:v>
                </c:pt>
                <c:pt idx="21">
                  <c:v>-4.3753864962476047E-2</c:v>
                </c:pt>
                <c:pt idx="22">
                  <c:v>-4.3759945917160925E-2</c:v>
                </c:pt>
                <c:pt idx="23">
                  <c:v>-4.376602687184581E-2</c:v>
                </c:pt>
                <c:pt idx="24">
                  <c:v>-4.3854200714776567E-2</c:v>
                </c:pt>
                <c:pt idx="25">
                  <c:v>-4.3918050738967811E-2</c:v>
                </c:pt>
                <c:pt idx="26">
                  <c:v>-4.4018386491268331E-2</c:v>
                </c:pt>
                <c:pt idx="27">
                  <c:v>-4.4088317470144446E-2</c:v>
                </c:pt>
                <c:pt idx="28">
                  <c:v>-4.4346758044251845E-2</c:v>
                </c:pt>
                <c:pt idx="29">
                  <c:v>-4.5696729984295213E-2</c:v>
                </c:pt>
                <c:pt idx="30">
                  <c:v>-4.5702810938980092E-2</c:v>
                </c:pt>
                <c:pt idx="31">
                  <c:v>-4.578490382722597E-2</c:v>
                </c:pt>
                <c:pt idx="32">
                  <c:v>-4.5949089603717734E-2</c:v>
                </c:pt>
                <c:pt idx="33">
                  <c:v>-4.5955170558402612E-2</c:v>
                </c:pt>
                <c:pt idx="34">
                  <c:v>-4.5967332467772369E-2</c:v>
                </c:pt>
                <c:pt idx="35">
                  <c:v>-4.5967332467772369E-2</c:v>
                </c:pt>
                <c:pt idx="36">
                  <c:v>-4.6113275380209491E-2</c:v>
                </c:pt>
                <c:pt idx="37">
                  <c:v>-4.6119356334894369E-2</c:v>
                </c:pt>
                <c:pt idx="38">
                  <c:v>-4.6259218292646613E-2</c:v>
                </c:pt>
                <c:pt idx="39">
                  <c:v>-4.6928123307983412E-2</c:v>
                </c:pt>
                <c:pt idx="40">
                  <c:v>-5.0637505665760217E-2</c:v>
                </c:pt>
                <c:pt idx="41">
                  <c:v>-5.2504358754018383E-2</c:v>
                </c:pt>
                <c:pt idx="42">
                  <c:v>-5.264422071177062E-2</c:v>
                </c:pt>
                <c:pt idx="43">
                  <c:v>-5.669413653190071E-2</c:v>
                </c:pt>
                <c:pt idx="44">
                  <c:v>-5.6864403263077352E-2</c:v>
                </c:pt>
                <c:pt idx="45">
                  <c:v>-5.6870484217762231E-2</c:v>
                </c:pt>
                <c:pt idx="46">
                  <c:v>-6.12305287268212E-2</c:v>
                </c:pt>
                <c:pt idx="47">
                  <c:v>-6.1704843192241836E-2</c:v>
                </c:pt>
                <c:pt idx="48">
                  <c:v>-6.3066977041654954E-2</c:v>
                </c:pt>
                <c:pt idx="49">
                  <c:v>-6.3066977041654954E-2</c:v>
                </c:pt>
                <c:pt idx="50">
                  <c:v>-6.3225081863461846E-2</c:v>
                </c:pt>
                <c:pt idx="51">
                  <c:v>-6.3225081863461846E-2</c:v>
                </c:pt>
                <c:pt idx="52">
                  <c:v>-6.3225081863461846E-2</c:v>
                </c:pt>
                <c:pt idx="53">
                  <c:v>-6.3225081863461846E-2</c:v>
                </c:pt>
                <c:pt idx="54">
                  <c:v>-6.340142954932336E-2</c:v>
                </c:pt>
                <c:pt idx="55">
                  <c:v>-6.3565615325815117E-2</c:v>
                </c:pt>
                <c:pt idx="56">
                  <c:v>-6.5900701924809041E-2</c:v>
                </c:pt>
                <c:pt idx="57">
                  <c:v>-6.6946626130608408E-2</c:v>
                </c:pt>
                <c:pt idx="58">
                  <c:v>-6.7274997683591936E-2</c:v>
                </c:pt>
                <c:pt idx="59">
                  <c:v>-6.7287159592961693E-2</c:v>
                </c:pt>
                <c:pt idx="60">
                  <c:v>-6.7597288281890572E-2</c:v>
                </c:pt>
                <c:pt idx="61">
                  <c:v>-6.7597288281890572E-2</c:v>
                </c:pt>
                <c:pt idx="62">
                  <c:v>-6.8071602747311208E-2</c:v>
                </c:pt>
                <c:pt idx="63">
                  <c:v>-6.8229707569118087E-2</c:v>
                </c:pt>
                <c:pt idx="64">
                  <c:v>-6.8801317309496818E-2</c:v>
                </c:pt>
                <c:pt idx="65">
                  <c:v>-6.9117526953110575E-2</c:v>
                </c:pt>
                <c:pt idx="66">
                  <c:v>-7.211543761275642E-2</c:v>
                </c:pt>
                <c:pt idx="67">
                  <c:v>-7.2595833032861934E-2</c:v>
                </c:pt>
                <c:pt idx="68">
                  <c:v>-7.3812023969837937E-2</c:v>
                </c:pt>
                <c:pt idx="69">
                  <c:v>-7.3964047836959937E-2</c:v>
                </c:pt>
                <c:pt idx="70">
                  <c:v>-7.662142503425251E-2</c:v>
                </c:pt>
                <c:pt idx="71">
                  <c:v>-7.8147744660157392E-2</c:v>
                </c:pt>
                <c:pt idx="72">
                  <c:v>-7.8330173300703784E-2</c:v>
                </c:pt>
                <c:pt idx="73">
                  <c:v>-7.8494359077195541E-2</c:v>
                </c:pt>
                <c:pt idx="74">
                  <c:v>-7.8500440031880434E-2</c:v>
                </c:pt>
                <c:pt idx="75">
                  <c:v>-7.8646382944317555E-2</c:v>
                </c:pt>
                <c:pt idx="76">
                  <c:v>-8.0349050256083951E-2</c:v>
                </c:pt>
                <c:pt idx="77">
                  <c:v>-8.0425062189644958E-2</c:v>
                </c:pt>
                <c:pt idx="78">
                  <c:v>-8.0431143144329836E-2</c:v>
                </c:pt>
                <c:pt idx="79">
                  <c:v>-8.2197660480287482E-2</c:v>
                </c:pt>
                <c:pt idx="80">
                  <c:v>-8.2538193942640753E-2</c:v>
                </c:pt>
                <c:pt idx="81">
                  <c:v>-8.266589399102324E-2</c:v>
                </c:pt>
                <c:pt idx="82">
                  <c:v>-8.2671974945708118E-2</c:v>
                </c:pt>
                <c:pt idx="83">
                  <c:v>-8.4544908988651163E-2</c:v>
                </c:pt>
                <c:pt idx="84">
                  <c:v>-8.6721890765838208E-2</c:v>
                </c:pt>
                <c:pt idx="85">
                  <c:v>-8.7044181364136844E-2</c:v>
                </c:pt>
                <c:pt idx="86">
                  <c:v>-8.7184043321889088E-2</c:v>
                </c:pt>
                <c:pt idx="87">
                  <c:v>-8.7542819648297007E-2</c:v>
                </c:pt>
                <c:pt idx="88">
                  <c:v>-8.7707005424788764E-2</c:v>
                </c:pt>
                <c:pt idx="89">
                  <c:v>-8.8898872543025254E-2</c:v>
                </c:pt>
                <c:pt idx="90">
                  <c:v>-8.8904953497710132E-2</c:v>
                </c:pt>
                <c:pt idx="91">
                  <c:v>-9.2930545499100695E-2</c:v>
                </c:pt>
                <c:pt idx="92">
                  <c:v>-9.2942707408470451E-2</c:v>
                </c:pt>
                <c:pt idx="93">
                  <c:v>-9.3082569366222695E-2</c:v>
                </c:pt>
                <c:pt idx="94">
                  <c:v>-9.3915660158051251E-2</c:v>
                </c:pt>
                <c:pt idx="95">
                  <c:v>-9.5265632098094619E-2</c:v>
                </c:pt>
                <c:pt idx="96">
                  <c:v>-9.7795309247004705E-2</c:v>
                </c:pt>
                <c:pt idx="97">
                  <c:v>-9.9631757561838466E-2</c:v>
                </c:pt>
                <c:pt idx="98">
                  <c:v>-0.10383977820377543</c:v>
                </c:pt>
                <c:pt idx="99">
                  <c:v>-0.10383977820377543</c:v>
                </c:pt>
                <c:pt idx="100">
                  <c:v>-0.10384585915846031</c:v>
                </c:pt>
                <c:pt idx="101">
                  <c:v>-0.1044904403550576</c:v>
                </c:pt>
                <c:pt idx="102">
                  <c:v>-0.10836400848932616</c:v>
                </c:pt>
                <c:pt idx="103">
                  <c:v>-0.10837008944401104</c:v>
                </c:pt>
                <c:pt idx="104">
                  <c:v>-0.1100545138917228</c:v>
                </c:pt>
                <c:pt idx="105">
                  <c:v>-0.1106170022000742</c:v>
                </c:pt>
                <c:pt idx="106">
                  <c:v>-0.11442672031015153</c:v>
                </c:pt>
                <c:pt idx="107">
                  <c:v>-0.11490103477557218</c:v>
                </c:pt>
                <c:pt idx="108">
                  <c:v>-0.11521116346450105</c:v>
                </c:pt>
                <c:pt idx="109">
                  <c:v>-0.11521724441918593</c:v>
                </c:pt>
                <c:pt idx="110">
                  <c:v>-0.11893878868633251</c:v>
                </c:pt>
                <c:pt idx="111">
                  <c:v>-0.11926107928463114</c:v>
                </c:pt>
                <c:pt idx="112">
                  <c:v>-0.12127387528532643</c:v>
                </c:pt>
                <c:pt idx="113">
                  <c:v>-0.12153231585943383</c:v>
                </c:pt>
                <c:pt idx="114">
                  <c:v>-0.12177859452417146</c:v>
                </c:pt>
                <c:pt idx="115">
                  <c:v>-0.12184244454836271</c:v>
                </c:pt>
                <c:pt idx="116">
                  <c:v>-0.12312248550952995</c:v>
                </c:pt>
                <c:pt idx="117">
                  <c:v>-0.12313464741889971</c:v>
                </c:pt>
                <c:pt idx="118">
                  <c:v>-0.12336876417426759</c:v>
                </c:pt>
                <c:pt idx="119">
                  <c:v>-0.12372145954599063</c:v>
                </c:pt>
                <c:pt idx="120">
                  <c:v>-0.12372145954599063</c:v>
                </c:pt>
                <c:pt idx="121">
                  <c:v>-0.12372145954599063</c:v>
                </c:pt>
                <c:pt idx="122">
                  <c:v>-0.12395557630135851</c:v>
                </c:pt>
                <c:pt idx="123">
                  <c:v>-0.12402550728023463</c:v>
                </c:pt>
                <c:pt idx="124">
                  <c:v>-0.12481907186661147</c:v>
                </c:pt>
                <c:pt idx="125">
                  <c:v>-0.12497717668841835</c:v>
                </c:pt>
                <c:pt idx="126">
                  <c:v>-0.12531162919608674</c:v>
                </c:pt>
                <c:pt idx="127">
                  <c:v>-0.12562175788501562</c:v>
                </c:pt>
                <c:pt idx="128">
                  <c:v>-0.1256339197943854</c:v>
                </c:pt>
                <c:pt idx="129">
                  <c:v>-0.1256339197943854</c:v>
                </c:pt>
                <c:pt idx="130">
                  <c:v>-0.12579810557087714</c:v>
                </c:pt>
                <c:pt idx="131">
                  <c:v>-0.12596837230205379</c:v>
                </c:pt>
                <c:pt idx="132">
                  <c:v>-0.12596837230205379</c:v>
                </c:pt>
                <c:pt idx="133">
                  <c:v>-0.1271541584656054</c:v>
                </c:pt>
                <c:pt idx="134">
                  <c:v>-0.12731834424209715</c:v>
                </c:pt>
                <c:pt idx="135">
                  <c:v>-0.12748253001858892</c:v>
                </c:pt>
                <c:pt idx="136">
                  <c:v>-0.12765279674976554</c:v>
                </c:pt>
                <c:pt idx="137">
                  <c:v>-0.12772880868332656</c:v>
                </c:pt>
                <c:pt idx="138">
                  <c:v>-0.12772880868332656</c:v>
                </c:pt>
                <c:pt idx="139">
                  <c:v>-0.12781698252625731</c:v>
                </c:pt>
                <c:pt idx="140">
                  <c:v>-0.12813319216987107</c:v>
                </c:pt>
                <c:pt idx="141">
                  <c:v>-0.1283095398557326</c:v>
                </c:pt>
                <c:pt idx="142">
                  <c:v>-0.12950748792865396</c:v>
                </c:pt>
                <c:pt idx="143">
                  <c:v>-0.12998788334875949</c:v>
                </c:pt>
                <c:pt idx="144">
                  <c:v>-0.131684469705841</c:v>
                </c:pt>
                <c:pt idx="145">
                  <c:v>-0.13396786819001344</c:v>
                </c:pt>
                <c:pt idx="146">
                  <c:v>-0.13396786819001344</c:v>
                </c:pt>
                <c:pt idx="147">
                  <c:v>-0.13396786819001344</c:v>
                </c:pt>
                <c:pt idx="148">
                  <c:v>-0.13401955630483492</c:v>
                </c:pt>
                <c:pt idx="149">
                  <c:v>-0.13571614266191645</c:v>
                </c:pt>
                <c:pt idx="150">
                  <c:v>-0.13631511669837715</c:v>
                </c:pt>
                <c:pt idx="151">
                  <c:v>-0.13636072385851372</c:v>
                </c:pt>
                <c:pt idx="152">
                  <c:v>-0.13805122926091037</c:v>
                </c:pt>
                <c:pt idx="153">
                  <c:v>-0.13821541503740215</c:v>
                </c:pt>
                <c:pt idx="154">
                  <c:v>-0.13837960081389389</c:v>
                </c:pt>
                <c:pt idx="155">
                  <c:v>-0.13854378659038566</c:v>
                </c:pt>
                <c:pt idx="156">
                  <c:v>-0.1400822681256603</c:v>
                </c:pt>
                <c:pt idx="157">
                  <c:v>-0.14025253485683695</c:v>
                </c:pt>
                <c:pt idx="158">
                  <c:v>-0.14039847776927405</c:v>
                </c:pt>
                <c:pt idx="159">
                  <c:v>-0.14072076836757269</c:v>
                </c:pt>
                <c:pt idx="160">
                  <c:v>-0.1409031970081191</c:v>
                </c:pt>
                <c:pt idx="161">
                  <c:v>-0.15088204364600721</c:v>
                </c:pt>
                <c:pt idx="162">
                  <c:v>-0.15333874933869873</c:v>
                </c:pt>
                <c:pt idx="163">
                  <c:v>-0.15364887802762761</c:v>
                </c:pt>
                <c:pt idx="164">
                  <c:v>-0.15365495898231249</c:v>
                </c:pt>
                <c:pt idx="165">
                  <c:v>-0.15741906993225321</c:v>
                </c:pt>
                <c:pt idx="166">
                  <c:v>-0.15751028425252642</c:v>
                </c:pt>
                <c:pt idx="167">
                  <c:v>-0.15751028425252642</c:v>
                </c:pt>
                <c:pt idx="168">
                  <c:v>-0.15765622716496352</c:v>
                </c:pt>
                <c:pt idx="169">
                  <c:v>-0.15790554630704362</c:v>
                </c:pt>
                <c:pt idx="170">
                  <c:v>-0.15959301123209782</c:v>
                </c:pt>
                <c:pt idx="171">
                  <c:v>-0.16214397172240497</c:v>
                </c:pt>
                <c:pt idx="172">
                  <c:v>-0.16228079320281477</c:v>
                </c:pt>
                <c:pt idx="173">
                  <c:v>-0.16228079320281477</c:v>
                </c:pt>
                <c:pt idx="174">
                  <c:v>-0.16433919636364666</c:v>
                </c:pt>
                <c:pt idx="175">
                  <c:v>-0.16646144954866979</c:v>
                </c:pt>
                <c:pt idx="176">
                  <c:v>-0.17063906541718235</c:v>
                </c:pt>
                <c:pt idx="177">
                  <c:v>-0.17069075353200383</c:v>
                </c:pt>
                <c:pt idx="178">
                  <c:v>-0.17073940116948289</c:v>
                </c:pt>
                <c:pt idx="179">
                  <c:v>-0.1728464519677938</c:v>
                </c:pt>
                <c:pt idx="180">
                  <c:v>-0.17310185206455875</c:v>
                </c:pt>
                <c:pt idx="181">
                  <c:v>-0.1744883097327114</c:v>
                </c:pt>
                <c:pt idx="182">
                  <c:v>-0.17476195269353101</c:v>
                </c:pt>
                <c:pt idx="183">
                  <c:v>-0.17666529150989846</c:v>
                </c:pt>
                <c:pt idx="184">
                  <c:v>-0.17859599462234785</c:v>
                </c:pt>
                <c:pt idx="185">
                  <c:v>-0.1793287496618759</c:v>
                </c:pt>
                <c:pt idx="186">
                  <c:v>-0.18085506928778078</c:v>
                </c:pt>
                <c:pt idx="187">
                  <c:v>-0.18318407493208982</c:v>
                </c:pt>
                <c:pt idx="188">
                  <c:v>-0.18994609654167638</c:v>
                </c:pt>
                <c:pt idx="189">
                  <c:v>-0.19126566370829534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7B-49BB-B88D-E990A560E209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Active!$P$21:$P$1006</c:f>
              <c:numCache>
                <c:formatCode>General</c:formatCode>
                <c:ptCount val="986"/>
                <c:pt idx="0">
                  <c:v>0.54405530962279303</c:v>
                </c:pt>
                <c:pt idx="1">
                  <c:v>0.46441069757710796</c:v>
                </c:pt>
                <c:pt idx="2">
                  <c:v>0.46436751450944247</c:v>
                </c:pt>
                <c:pt idx="3">
                  <c:v>0.46432433292020325</c:v>
                </c:pt>
                <c:pt idx="4">
                  <c:v>0.46330999117501359</c:v>
                </c:pt>
                <c:pt idx="5">
                  <c:v>0.46324527367772617</c:v>
                </c:pt>
                <c:pt idx="6">
                  <c:v>0.46315898885583462</c:v>
                </c:pt>
                <c:pt idx="7">
                  <c:v>0.46182233033149978</c:v>
                </c:pt>
                <c:pt idx="8">
                  <c:v>0.44887502892649211</c:v>
                </c:pt>
                <c:pt idx="9">
                  <c:v>0.4196745439633407</c:v>
                </c:pt>
                <c:pt idx="10">
                  <c:v>0.41959129878565149</c:v>
                </c:pt>
                <c:pt idx="11">
                  <c:v>0.41855123303336761</c:v>
                </c:pt>
                <c:pt idx="12">
                  <c:v>0.41855123303336761</c:v>
                </c:pt>
                <c:pt idx="13">
                  <c:v>0.40162599334948462</c:v>
                </c:pt>
                <c:pt idx="14">
                  <c:v>0.39941533716293853</c:v>
                </c:pt>
                <c:pt idx="15">
                  <c:v>0.3689387054952753</c:v>
                </c:pt>
                <c:pt idx="16">
                  <c:v>0.29305149577029271</c:v>
                </c:pt>
                <c:pt idx="17">
                  <c:v>0.2311649936203089</c:v>
                </c:pt>
                <c:pt idx="18">
                  <c:v>0.23030843751618529</c:v>
                </c:pt>
                <c:pt idx="19">
                  <c:v>0.19608340711298394</c:v>
                </c:pt>
                <c:pt idx="20">
                  <c:v>0.18576525650871567</c:v>
                </c:pt>
                <c:pt idx="21">
                  <c:v>0.18542657218111375</c:v>
                </c:pt>
                <c:pt idx="22">
                  <c:v>0.18539432503181644</c:v>
                </c:pt>
                <c:pt idx="23">
                  <c:v>0.18536207936094526</c:v>
                </c:pt>
                <c:pt idx="24">
                  <c:v>0.18489468327145409</c:v>
                </c:pt>
                <c:pt idx="25">
                  <c:v>0.18455641807767093</c:v>
                </c:pt>
                <c:pt idx="26">
                  <c:v>0.1840251878068693</c:v>
                </c:pt>
                <c:pt idx="27">
                  <c:v>0.18365517443262069</c:v>
                </c:pt>
                <c:pt idx="28">
                  <c:v>0.18228943019573018</c:v>
                </c:pt>
                <c:pt idx="29">
                  <c:v>0.17519883085847748</c:v>
                </c:pt>
                <c:pt idx="30">
                  <c:v>0.17516705606634098</c:v>
                </c:pt>
                <c:pt idx="31">
                  <c:v>0.17473824107345937</c:v>
                </c:pt>
                <c:pt idx="32">
                  <c:v>0.17388141941720373</c:v>
                </c:pt>
                <c:pt idx="33">
                  <c:v>0.17384970597975322</c:v>
                </c:pt>
                <c:pt idx="34">
                  <c:v>0.17378628354013068</c:v>
                </c:pt>
                <c:pt idx="35">
                  <c:v>0.17378628354013068</c:v>
                </c:pt>
                <c:pt idx="36">
                  <c:v>0.17302567553362491</c:v>
                </c:pt>
                <c:pt idx="37">
                  <c:v>0.17299400201368093</c:v>
                </c:pt>
                <c:pt idx="38">
                  <c:v>0.17226591910059216</c:v>
                </c:pt>
                <c:pt idx="39">
                  <c:v>0.16879459811672029</c:v>
                </c:pt>
                <c:pt idx="40">
                  <c:v>0.14986920777457044</c:v>
                </c:pt>
                <c:pt idx="41">
                  <c:v>0.14055256467161681</c:v>
                </c:pt>
                <c:pt idx="42">
                  <c:v>0.13986018575049639</c:v>
                </c:pt>
                <c:pt idx="43">
                  <c:v>0.12015050613417005</c:v>
                </c:pt>
                <c:pt idx="44">
                  <c:v>0.11933623534375806</c:v>
                </c:pt>
                <c:pt idx="45">
                  <c:v>0.11930717568127994</c:v>
                </c:pt>
                <c:pt idx="46">
                  <c:v>9.8851949015502039E-2</c:v>
                </c:pt>
                <c:pt idx="47">
                  <c:v>9.6672532835130401E-2</c:v>
                </c:pt>
                <c:pt idx="48">
                  <c:v>9.0463702911554367E-2</c:v>
                </c:pt>
                <c:pt idx="49">
                  <c:v>9.0463702911554367E-2</c:v>
                </c:pt>
                <c:pt idx="50">
                  <c:v>8.9747840037615378E-2</c:v>
                </c:pt>
                <c:pt idx="51">
                  <c:v>8.9747840037615378E-2</c:v>
                </c:pt>
                <c:pt idx="52">
                  <c:v>8.9747840037615378E-2</c:v>
                </c:pt>
                <c:pt idx="53">
                  <c:v>8.9747840037615378E-2</c:v>
                </c:pt>
                <c:pt idx="54">
                  <c:v>8.8950556646168133E-2</c:v>
                </c:pt>
                <c:pt idx="55">
                  <c:v>8.8209376006383386E-2</c:v>
                </c:pt>
                <c:pt idx="56">
                  <c:v>7.7784805806361365E-2</c:v>
                </c:pt>
                <c:pt idx="57">
                  <c:v>7.3186159496605979E-2</c:v>
                </c:pt>
                <c:pt idx="58">
                  <c:v>7.1751419802348768E-2</c:v>
                </c:pt>
                <c:pt idx="59">
                  <c:v>7.1698364087019489E-2</c:v>
                </c:pt>
                <c:pt idx="60">
                  <c:v>7.0347441439089595E-2</c:v>
                </c:pt>
                <c:pt idx="61">
                  <c:v>7.0347441439089595E-2</c:v>
                </c:pt>
                <c:pt idx="62">
                  <c:v>6.8288762410191522E-2</c:v>
                </c:pt>
                <c:pt idx="63">
                  <c:v>6.7604534899405239E-2</c:v>
                </c:pt>
                <c:pt idx="64">
                  <c:v>6.5139127607075784E-2</c:v>
                </c:pt>
                <c:pt idx="65">
                  <c:v>6.3780897380884327E-2</c:v>
                </c:pt>
                <c:pt idx="66">
                  <c:v>5.1102445511644147E-2</c:v>
                </c:pt>
                <c:pt idx="67">
                  <c:v>4.9104210740506596E-2</c:v>
                </c:pt>
                <c:pt idx="68">
                  <c:v>4.4086636625195123E-2</c:v>
                </c:pt>
                <c:pt idx="69">
                  <c:v>4.3463597934379983E-2</c:v>
                </c:pt>
                <c:pt idx="70">
                  <c:v>3.2722124305359063E-2</c:v>
                </c:pt>
                <c:pt idx="71">
                  <c:v>2.6680189706338262E-2</c:v>
                </c:pt>
                <c:pt idx="72">
                  <c:v>2.5964277695066124E-2</c:v>
                </c:pt>
                <c:pt idx="73">
                  <c:v>2.5321094533857821E-2</c:v>
                </c:pt>
                <c:pt idx="74">
                  <c:v>2.5297293633260918E-2</c:v>
                </c:pt>
                <c:pt idx="75">
                  <c:v>2.4726515546785566E-2</c:v>
                </c:pt>
                <c:pt idx="76">
                  <c:v>1.8130359688969602E-2</c:v>
                </c:pt>
                <c:pt idx="77">
                  <c:v>1.7838591193156322E-2</c:v>
                </c:pt>
                <c:pt idx="78">
                  <c:v>1.7815259692867895E-2</c:v>
                </c:pt>
                <c:pt idx="79">
                  <c:v>1.110005597746281E-2</c:v>
                </c:pt>
                <c:pt idx="80">
                  <c:v>9.8199025663843927E-3</c:v>
                </c:pt>
                <c:pt idx="81">
                  <c:v>9.3410403447871816E-3</c:v>
                </c:pt>
                <c:pt idx="82">
                  <c:v>9.3182536445418334E-3</c:v>
                </c:pt>
                <c:pt idx="83">
                  <c:v>2.370302356627268E-3</c:v>
                </c:pt>
                <c:pt idx="84">
                  <c:v>-5.5293140041563424E-3</c:v>
                </c:pt>
                <c:pt idx="85">
                  <c:v>-6.6827080024183371E-3</c:v>
                </c:pt>
                <c:pt idx="86">
                  <c:v>-7.1819453288909842E-3</c:v>
                </c:pt>
                <c:pt idx="87">
                  <c:v>-8.4590212882453934E-3</c:v>
                </c:pt>
                <c:pt idx="88">
                  <c:v>-9.0417294270327807E-3</c:v>
                </c:pt>
                <c:pt idx="89">
                  <c:v>-1.323944935348528E-2</c:v>
                </c:pt>
                <c:pt idx="90">
                  <c:v>-1.3260720666907956E-2</c:v>
                </c:pt>
                <c:pt idx="91">
                  <c:v>-2.7017885094771075E-2</c:v>
                </c:pt>
                <c:pt idx="92">
                  <c:v>-2.7058465850090873E-2</c:v>
                </c:pt>
                <c:pt idx="93">
                  <c:v>-2.7524719488745148E-2</c:v>
                </c:pt>
                <c:pt idx="94">
                  <c:v>-3.0285765872531668E-2</c:v>
                </c:pt>
                <c:pt idx="95">
                  <c:v>-3.4700956427273166E-2</c:v>
                </c:pt>
                <c:pt idx="96">
                  <c:v>-4.2778273589718467E-2</c:v>
                </c:pt>
                <c:pt idx="97">
                  <c:v>-4.8481807175276802E-2</c:v>
                </c:pt>
                <c:pt idx="98">
                  <c:v>-6.1042364911219435E-2</c:v>
                </c:pt>
                <c:pt idx="99">
                  <c:v>-6.1042364911219435E-2</c:v>
                </c:pt>
                <c:pt idx="100">
                  <c:v>-6.10600037315462E-2</c:v>
                </c:pt>
                <c:pt idx="101">
                  <c:v>-6.2921334531381934E-2</c:v>
                </c:pt>
                <c:pt idx="102">
                  <c:v>-7.3757016155074476E-2</c:v>
                </c:pt>
                <c:pt idx="103">
                  <c:v>-7.37735550263319E-2</c:v>
                </c:pt>
                <c:pt idx="104">
                  <c:v>-7.8297898521875658E-2</c:v>
                </c:pt>
                <c:pt idx="105">
                  <c:v>-7.9783469869524254E-2</c:v>
                </c:pt>
                <c:pt idx="106">
                  <c:v>-8.9512223335533769E-2</c:v>
                </c:pt>
                <c:pt idx="107">
                  <c:v>-9.0682844290412831E-2</c:v>
                </c:pt>
                <c:pt idx="108">
                  <c:v>-9.1443387016491059E-2</c:v>
                </c:pt>
                <c:pt idx="109">
                  <c:v>-9.1458261179882816E-2</c:v>
                </c:pt>
                <c:pt idx="110">
                  <c:v>-0.10028392895180138</c:v>
                </c:pt>
                <c:pt idx="111">
                  <c:v>-0.10102218975251645</c:v>
                </c:pt>
                <c:pt idx="112">
                  <c:v>-0.10553888045485996</c:v>
                </c:pt>
                <c:pt idx="113">
                  <c:v>-0.10610708399910855</c:v>
                </c:pt>
                <c:pt idx="114">
                  <c:v>-0.10664606368825694</c:v>
                </c:pt>
                <c:pt idx="115">
                  <c:v>-0.10678540331461472</c:v>
                </c:pt>
                <c:pt idx="116">
                  <c:v>-0.1095444424997883</c:v>
                </c:pt>
                <c:pt idx="117">
                  <c:v>-0.1095703424832553</c:v>
                </c:pt>
                <c:pt idx="118">
                  <c:v>-0.11006776454699306</c:v>
                </c:pt>
                <c:pt idx="119">
                  <c:v>-0.11081299028036817</c:v>
                </c:pt>
                <c:pt idx="120">
                  <c:v>-0.11081299028036817</c:v>
                </c:pt>
                <c:pt idx="121">
                  <c:v>-0.11081299028036817</c:v>
                </c:pt>
                <c:pt idx="122">
                  <c:v>-0.11130491962128355</c:v>
                </c:pt>
                <c:pt idx="123">
                  <c:v>-0.11145143450676084</c:v>
                </c:pt>
                <c:pt idx="124">
                  <c:v>-0.11310036158864334</c:v>
                </c:pt>
                <c:pt idx="125">
                  <c:v>-0.11342587560132351</c:v>
                </c:pt>
                <c:pt idx="126">
                  <c:v>-0.11411116974154897</c:v>
                </c:pt>
                <c:pt idx="127">
                  <c:v>-0.1147426281220065</c:v>
                </c:pt>
                <c:pt idx="128">
                  <c:v>-0.11476731283916303</c:v>
                </c:pt>
                <c:pt idx="129">
                  <c:v>-0.11476731283916303</c:v>
                </c:pt>
                <c:pt idx="130">
                  <c:v>-0.11509997771693085</c:v>
                </c:pt>
                <c:pt idx="131">
                  <c:v>-0.11544382512794783</c:v>
                </c:pt>
                <c:pt idx="132">
                  <c:v>-0.11544382512794783</c:v>
                </c:pt>
                <c:pt idx="133">
                  <c:v>-0.11780633205941951</c:v>
                </c:pt>
                <c:pt idx="134">
                  <c:v>-0.11812901756055025</c:v>
                </c:pt>
                <c:pt idx="135">
                  <c:v>-0.11845062528900419</c:v>
                </c:pt>
                <c:pt idx="136">
                  <c:v>-0.11878300602665855</c:v>
                </c:pt>
                <c:pt idx="137">
                  <c:v>-0.11893101605791608</c:v>
                </c:pt>
                <c:pt idx="138">
                  <c:v>-0.11893101605791608</c:v>
                </c:pt>
                <c:pt idx="139">
                  <c:v>-0.11910241829225232</c:v>
                </c:pt>
                <c:pt idx="140">
                  <c:v>-0.11971454596826807</c:v>
                </c:pt>
                <c:pt idx="141">
                  <c:v>-0.12005418845297278</c:v>
                </c:pt>
                <c:pt idx="142">
                  <c:v>-0.12232850374206512</c:v>
                </c:pt>
                <c:pt idx="143">
                  <c:v>-0.12322442100514557</c:v>
                </c:pt>
                <c:pt idx="144">
                  <c:v>-0.12631464915677079</c:v>
                </c:pt>
                <c:pt idx="145">
                  <c:v>-0.13029204714307246</c:v>
                </c:pt>
                <c:pt idx="146">
                  <c:v>-0.13029204714307246</c:v>
                </c:pt>
                <c:pt idx="147">
                  <c:v>-0.13029204714307246</c:v>
                </c:pt>
                <c:pt idx="148">
                  <c:v>-0.13037966866017692</c:v>
                </c:pt>
                <c:pt idx="149">
                  <c:v>-0.13319642197443868</c:v>
                </c:pt>
                <c:pt idx="150">
                  <c:v>-0.13416338042642248</c:v>
                </c:pt>
                <c:pt idx="151">
                  <c:v>-0.13423641903009037</c:v>
                </c:pt>
                <c:pt idx="152">
                  <c:v>-0.13688504600276383</c:v>
                </c:pt>
                <c:pt idx="153">
                  <c:v>-0.13713619933215976</c:v>
                </c:pt>
                <c:pt idx="154">
                  <c:v>-0.13738627488887883</c:v>
                </c:pt>
                <c:pt idx="155">
                  <c:v>-0.13763527267292114</c:v>
                </c:pt>
                <c:pt idx="156">
                  <c:v>-0.139916108275912</c:v>
                </c:pt>
                <c:pt idx="157">
                  <c:v>-0.14016271664097693</c:v>
                </c:pt>
                <c:pt idx="158">
                  <c:v>-0.14037317270167488</c:v>
                </c:pt>
                <c:pt idx="159">
                  <c:v>-0.14083491310711943</c:v>
                </c:pt>
                <c:pt idx="160">
                  <c:v>-0.14109443496018753</c:v>
                </c:pt>
                <c:pt idx="161">
                  <c:v>-0.15326327599340112</c:v>
                </c:pt>
                <c:pt idx="162">
                  <c:v>-0.15564841628970072</c:v>
                </c:pt>
                <c:pt idx="163">
                  <c:v>-0.15593235729342592</c:v>
                </c:pt>
                <c:pt idx="164">
                  <c:v>-0.1559378863250068</c:v>
                </c:pt>
                <c:pt idx="165">
                  <c:v>-0.15907666167611662</c:v>
                </c:pt>
                <c:pt idx="166">
                  <c:v>-0.15914569255171573</c:v>
                </c:pt>
                <c:pt idx="167">
                  <c:v>-0.15914569255171573</c:v>
                </c:pt>
                <c:pt idx="168">
                  <c:v>-0.15925545004922742</c:v>
                </c:pt>
                <c:pt idx="169">
                  <c:v>-0.15944098243794047</c:v>
                </c:pt>
                <c:pt idx="170">
                  <c:v>-0.16063138552247935</c:v>
                </c:pt>
                <c:pt idx="171">
                  <c:v>-0.16221479218451679</c:v>
                </c:pt>
                <c:pt idx="172">
                  <c:v>-0.16229236717021733</c:v>
                </c:pt>
                <c:pt idx="173">
                  <c:v>-0.16229236717021733</c:v>
                </c:pt>
                <c:pt idx="174">
                  <c:v>-0.16336910900279444</c:v>
                </c:pt>
                <c:pt idx="175">
                  <c:v>-0.16430188556877173</c:v>
                </c:pt>
                <c:pt idx="176">
                  <c:v>-0.16561191725940297</c:v>
                </c:pt>
                <c:pt idx="177">
                  <c:v>-0.16562375575993171</c:v>
                </c:pt>
                <c:pt idx="178">
                  <c:v>-0.1656348003019493</c:v>
                </c:pt>
                <c:pt idx="179">
                  <c:v>-0.16602236634329337</c:v>
                </c:pt>
                <c:pt idx="180">
                  <c:v>-0.16605728230537908</c:v>
                </c:pt>
                <c:pt idx="181">
                  <c:v>-0.16620132014209338</c:v>
                </c:pt>
                <c:pt idx="182">
                  <c:v>-0.16622066742975772</c:v>
                </c:pt>
                <c:pt idx="183">
                  <c:v>-0.16627240678101618</c:v>
                </c:pt>
                <c:pt idx="184">
                  <c:v>-0.16617691154151204</c:v>
                </c:pt>
                <c:pt idx="185">
                  <c:v>-0.16610165353898898</c:v>
                </c:pt>
                <c:pt idx="186">
                  <c:v>-0.16587596302369648</c:v>
                </c:pt>
                <c:pt idx="187">
                  <c:v>-0.16535208547612135</c:v>
                </c:pt>
                <c:pt idx="188">
                  <c:v>-0.16260216501396169</c:v>
                </c:pt>
                <c:pt idx="189">
                  <c:v>-0.16185235097283104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E7B-49BB-B88D-E990A560E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842392"/>
        <c:axId val="1"/>
      </c:scatterChart>
      <c:valAx>
        <c:axId val="744842392"/>
        <c:scaling>
          <c:orientation val="minMax"/>
          <c:min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22639068564037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6571798188874518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842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4139715394566"/>
          <c:y val="0.92097264437689974"/>
          <c:w val="0.66235446313065982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VY Lac - O-C Diagr.</a:t>
            </a:r>
          </a:p>
        </c:rich>
      </c:tx>
      <c:layout>
        <c:manualLayout>
          <c:xMode val="edge"/>
          <c:yMode val="edge"/>
          <c:x val="0.40310131776163638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5130113869"/>
          <c:y val="0.14545497589659059"/>
          <c:w val="0.84625429770053306"/>
          <c:h val="0.63333520754973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Active!$H$21:$H$1006</c:f>
              <c:numCache>
                <c:formatCode>General</c:formatCode>
                <c:ptCount val="986"/>
                <c:pt idx="0">
                  <c:v>0.51187500000014552</c:v>
                </c:pt>
                <c:pt idx="1">
                  <c:v>8.4999999999126885E-3</c:v>
                </c:pt>
                <c:pt idx="2">
                  <c:v>8.2500000025902409E-3</c:v>
                </c:pt>
                <c:pt idx="3">
                  <c:v>-4.9999999973806553E-3</c:v>
                </c:pt>
                <c:pt idx="4">
                  <c:v>0.52112499999930151</c:v>
                </c:pt>
                <c:pt idx="5">
                  <c:v>7.5000000288127922E-4</c:v>
                </c:pt>
                <c:pt idx="6">
                  <c:v>-2.7499999960127752E-3</c:v>
                </c:pt>
                <c:pt idx="7">
                  <c:v>-2.4999999986903276E-3</c:v>
                </c:pt>
                <c:pt idx="8">
                  <c:v>1.2000000002444722E-2</c:v>
                </c:pt>
                <c:pt idx="9">
                  <c:v>-1.7249999997147825E-2</c:v>
                </c:pt>
                <c:pt idx="10">
                  <c:v>-7.4999999924330041E-4</c:v>
                </c:pt>
                <c:pt idx="11">
                  <c:v>-1.0000000002037268E-3</c:v>
                </c:pt>
                <c:pt idx="12">
                  <c:v>2.1000000000640284E-2</c:v>
                </c:pt>
                <c:pt idx="13">
                  <c:v>-3.2500000001164153E-2</c:v>
                </c:pt>
                <c:pt idx="14">
                  <c:v>-2.5000000001455192E-2</c:v>
                </c:pt>
                <c:pt idx="15">
                  <c:v>0.51212500000474392</c:v>
                </c:pt>
                <c:pt idx="16">
                  <c:v>-4.5000000001891749E-2</c:v>
                </c:pt>
                <c:pt idx="17">
                  <c:v>-3.6000000000058208E-2</c:v>
                </c:pt>
                <c:pt idx="18">
                  <c:v>-2.6249999995343387E-2</c:v>
                </c:pt>
                <c:pt idx="19">
                  <c:v>-6.4749999997729901E-2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04-494E-B332-91B7B8F1026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Active!$I$21:$I$1006</c:f>
              <c:numCache>
                <c:formatCode>General</c:formatCode>
                <c:ptCount val="986"/>
                <c:pt idx="20">
                  <c:v>-3.5125000002153683E-2</c:v>
                </c:pt>
                <c:pt idx="21">
                  <c:v>-3.5749999995459802E-2</c:v>
                </c:pt>
                <c:pt idx="22">
                  <c:v>-3.9000000004307367E-2</c:v>
                </c:pt>
                <c:pt idx="23">
                  <c:v>-3.7250000001222361E-2</c:v>
                </c:pt>
                <c:pt idx="24">
                  <c:v>-2.6875000003201421E-2</c:v>
                </c:pt>
                <c:pt idx="25">
                  <c:v>-4.2499999995925464E-2</c:v>
                </c:pt>
                <c:pt idx="26">
                  <c:v>-3.4624999992956873E-2</c:v>
                </c:pt>
                <c:pt idx="27">
                  <c:v>-4.3499999999767169E-2</c:v>
                </c:pt>
                <c:pt idx="28">
                  <c:v>-3.8124999999126885E-2</c:v>
                </c:pt>
                <c:pt idx="29">
                  <c:v>-2.6624999998603016E-2</c:v>
                </c:pt>
                <c:pt idx="30">
                  <c:v>-3.1875000000582077E-2</c:v>
                </c:pt>
                <c:pt idx="31">
                  <c:v>-4.3249999995168764E-2</c:v>
                </c:pt>
                <c:pt idx="32">
                  <c:v>-5.0999999999476131E-2</c:v>
                </c:pt>
                <c:pt idx="33">
                  <c:v>-3.8249999997788109E-2</c:v>
                </c:pt>
                <c:pt idx="34">
                  <c:v>-8.3749999997962732E-2</c:v>
                </c:pt>
                <c:pt idx="35">
                  <c:v>-7.174999999551801E-2</c:v>
                </c:pt>
                <c:pt idx="36">
                  <c:v>-4.1749999996682163E-2</c:v>
                </c:pt>
                <c:pt idx="37">
                  <c:v>-4.5999999994819518E-2</c:v>
                </c:pt>
                <c:pt idx="38">
                  <c:v>-4.1749999996682163E-2</c:v>
                </c:pt>
                <c:pt idx="39">
                  <c:v>-3.2249999996565748E-2</c:v>
                </c:pt>
                <c:pt idx="40">
                  <c:v>-9.5750000000407454E-2</c:v>
                </c:pt>
                <c:pt idx="41">
                  <c:v>-5.1499999994121026E-2</c:v>
                </c:pt>
                <c:pt idx="42">
                  <c:v>-3.1249999992724042E-2</c:v>
                </c:pt>
                <c:pt idx="43">
                  <c:v>-2.7749999993829988E-2</c:v>
                </c:pt>
                <c:pt idx="44">
                  <c:v>-8.1749999997555278E-2</c:v>
                </c:pt>
                <c:pt idx="45">
                  <c:v>-7.1000000003550667E-2</c:v>
                </c:pt>
                <c:pt idx="46">
                  <c:v>-6.9250000000465661E-2</c:v>
                </c:pt>
                <c:pt idx="47">
                  <c:v>-9.1749999999592546E-2</c:v>
                </c:pt>
                <c:pt idx="48">
                  <c:v>-5.7749999992665835E-2</c:v>
                </c:pt>
                <c:pt idx="49">
                  <c:v>-5.5749999992258381E-2</c:v>
                </c:pt>
                <c:pt idx="50">
                  <c:v>-5.724999999802094E-2</c:v>
                </c:pt>
                <c:pt idx="51">
                  <c:v>-5.5249999997613486E-2</c:v>
                </c:pt>
                <c:pt idx="52">
                  <c:v>-5.3249999997206032E-2</c:v>
                </c:pt>
                <c:pt idx="53">
                  <c:v>-3.6249999997380655E-2</c:v>
                </c:pt>
                <c:pt idx="54">
                  <c:v>-6.649999999353895E-2</c:v>
                </c:pt>
                <c:pt idx="55">
                  <c:v>-4.424999999901047E-2</c:v>
                </c:pt>
                <c:pt idx="56">
                  <c:v>-9.4249999994644895E-2</c:v>
                </c:pt>
                <c:pt idx="57">
                  <c:v>-9.0249999993829988E-2</c:v>
                </c:pt>
                <c:pt idx="58">
                  <c:v>-5.7749999992665835E-2</c:v>
                </c:pt>
                <c:pt idx="59">
                  <c:v>-9.5249999998486601E-2</c:v>
                </c:pt>
                <c:pt idx="60">
                  <c:v>-9.5000000001164153E-2</c:v>
                </c:pt>
                <c:pt idx="61">
                  <c:v>-5.0999999999476131E-2</c:v>
                </c:pt>
                <c:pt idx="62">
                  <c:v>-5.7500000002619345E-2</c:v>
                </c:pt>
                <c:pt idx="63">
                  <c:v>-4.5999999994819518E-2</c:v>
                </c:pt>
                <c:pt idx="64">
                  <c:v>-5.8499999999185093E-2</c:v>
                </c:pt>
                <c:pt idx="65">
                  <c:v>-4.1499999999359716E-2</c:v>
                </c:pt>
                <c:pt idx="66">
                  <c:v>-7.5749999996332917E-2</c:v>
                </c:pt>
                <c:pt idx="67">
                  <c:v>-5.349999999452848E-2</c:v>
                </c:pt>
                <c:pt idx="68">
                  <c:v>-9.0499999991152436E-2</c:v>
                </c:pt>
                <c:pt idx="69">
                  <c:v>-6.8749999991268851E-2</c:v>
                </c:pt>
                <c:pt idx="70">
                  <c:v>-5.5000000000291038E-2</c:v>
                </c:pt>
                <c:pt idx="71">
                  <c:v>-1.1749999997846317E-2</c:v>
                </c:pt>
                <c:pt idx="72">
                  <c:v>-1.2499999938881956E-3</c:v>
                </c:pt>
                <c:pt idx="73">
                  <c:v>-9.9999999656574801E-4</c:v>
                </c:pt>
                <c:pt idx="74">
                  <c:v>-4.8249999999825377E-2</c:v>
                </c:pt>
                <c:pt idx="75">
                  <c:v>-5.4250000001047738E-2</c:v>
                </c:pt>
                <c:pt idx="79">
                  <c:v>-4.9249999996391125E-2</c:v>
                </c:pt>
                <c:pt idx="80">
                  <c:v>-8.1249999995634425E-2</c:v>
                </c:pt>
                <c:pt idx="81">
                  <c:v>1.5500000001338776E-2</c:v>
                </c:pt>
                <c:pt idx="82">
                  <c:v>5.2500000019790605E-3</c:v>
                </c:pt>
                <c:pt idx="83">
                  <c:v>-8.3749999997962732E-2</c:v>
                </c:pt>
                <c:pt idx="84">
                  <c:v>-5.6250000001455192E-2</c:v>
                </c:pt>
                <c:pt idx="85">
                  <c:v>-7.6499999995576218E-2</c:v>
                </c:pt>
                <c:pt idx="86">
                  <c:v>8.7500000008731149E-3</c:v>
                </c:pt>
                <c:pt idx="87">
                  <c:v>-9.2999999993480742E-2</c:v>
                </c:pt>
                <c:pt idx="88">
                  <c:v>-0.10874999999941792</c:v>
                </c:pt>
                <c:pt idx="89">
                  <c:v>-2.674999999726424E-2</c:v>
                </c:pt>
                <c:pt idx="90">
                  <c:v>-7.6999999997497071E-2</c:v>
                </c:pt>
                <c:pt idx="91">
                  <c:v>-5.4999999920255505E-3</c:v>
                </c:pt>
                <c:pt idx="92">
                  <c:v>-9.2999999993480742E-2</c:v>
                </c:pt>
                <c:pt idx="93">
                  <c:v>-1.774999999179272E-2</c:v>
                </c:pt>
                <c:pt idx="94">
                  <c:v>-0.11400000000139698</c:v>
                </c:pt>
                <c:pt idx="95">
                  <c:v>6.5000000031432137E-3</c:v>
                </c:pt>
                <c:pt idx="96">
                  <c:v>-6.4499999993131496E-2</c:v>
                </c:pt>
                <c:pt idx="97">
                  <c:v>0</c:v>
                </c:pt>
                <c:pt idx="98">
                  <c:v>-0.1025999999983469</c:v>
                </c:pt>
                <c:pt idx="99">
                  <c:v>-7.6999999997497071E-2</c:v>
                </c:pt>
                <c:pt idx="100">
                  <c:v>-9.7249999991618097E-2</c:v>
                </c:pt>
                <c:pt idx="101">
                  <c:v>-9.5750000000407454E-2</c:v>
                </c:pt>
                <c:pt idx="102">
                  <c:v>-0.12399999999615829</c:v>
                </c:pt>
                <c:pt idx="103">
                  <c:v>-0.11424999999144347</c:v>
                </c:pt>
                <c:pt idx="104">
                  <c:v>-9.0499999998428393E-2</c:v>
                </c:pt>
                <c:pt idx="105">
                  <c:v>-9.8624999998719431E-2</c:v>
                </c:pt>
                <c:pt idx="106">
                  <c:v>-0.13424999999551801</c:v>
                </c:pt>
                <c:pt idx="107">
                  <c:v>-9.5750000000407454E-2</c:v>
                </c:pt>
                <c:pt idx="108">
                  <c:v>-0.10249999999359716</c:v>
                </c:pt>
                <c:pt idx="109">
                  <c:v>-0.13175000000046566</c:v>
                </c:pt>
                <c:pt idx="110">
                  <c:v>-0.13674999999784632</c:v>
                </c:pt>
                <c:pt idx="111">
                  <c:v>-0.13599999999860302</c:v>
                </c:pt>
                <c:pt idx="112">
                  <c:v>-0.12374999999155989</c:v>
                </c:pt>
                <c:pt idx="113">
                  <c:v>-0.12437499999941792</c:v>
                </c:pt>
                <c:pt idx="114">
                  <c:v>-0.11449999999604188</c:v>
                </c:pt>
                <c:pt idx="115">
                  <c:v>-0.10212499999761349</c:v>
                </c:pt>
                <c:pt idx="116">
                  <c:v>-0.11074999999982538</c:v>
                </c:pt>
                <c:pt idx="117">
                  <c:v>-0.12124999999650754</c:v>
                </c:pt>
                <c:pt idx="118">
                  <c:v>-0.10887499999807915</c:v>
                </c:pt>
                <c:pt idx="122">
                  <c:v>-0.12299999999959255</c:v>
                </c:pt>
                <c:pt idx="123">
                  <c:v>-0.12987499999871943</c:v>
                </c:pt>
                <c:pt idx="124">
                  <c:v>-0.11849999999685679</c:v>
                </c:pt>
                <c:pt idx="125">
                  <c:v>-0.11599999999452848</c:v>
                </c:pt>
                <c:pt idx="126">
                  <c:v>-0.11474999999336433</c:v>
                </c:pt>
                <c:pt idx="127">
                  <c:v>-0.11849999999685679</c:v>
                </c:pt>
                <c:pt idx="130">
                  <c:v>-0.11074999999982538</c:v>
                </c:pt>
                <c:pt idx="133">
                  <c:v>-0.11149999999179272</c:v>
                </c:pt>
                <c:pt idx="134">
                  <c:v>-0.12424999999348074</c:v>
                </c:pt>
                <c:pt idx="135">
                  <c:v>-0.11699999999837019</c:v>
                </c:pt>
                <c:pt idx="136">
                  <c:v>-0.13399999999819556</c:v>
                </c:pt>
                <c:pt idx="139">
                  <c:v>-0.13474999999016291</c:v>
                </c:pt>
                <c:pt idx="140">
                  <c:v>-0.13074999999662396</c:v>
                </c:pt>
                <c:pt idx="141">
                  <c:v>-0.12199999999575084</c:v>
                </c:pt>
                <c:pt idx="142">
                  <c:v>-0.11724999999569263</c:v>
                </c:pt>
                <c:pt idx="143">
                  <c:v>-0.12399999999615829</c:v>
                </c:pt>
                <c:pt idx="144">
                  <c:v>-0.11875000000145519</c:v>
                </c:pt>
                <c:pt idx="148">
                  <c:v>-0.1287499999962165</c:v>
                </c:pt>
                <c:pt idx="149">
                  <c:v>-0.13049999999202555</c:v>
                </c:pt>
                <c:pt idx="150">
                  <c:v>-0.1411249999946449</c:v>
                </c:pt>
                <c:pt idx="151">
                  <c:v>-0.1279999999969732</c:v>
                </c:pt>
                <c:pt idx="152">
                  <c:v>-0.13149999999586726</c:v>
                </c:pt>
                <c:pt idx="153">
                  <c:v>-0.1302499999947031</c:v>
                </c:pt>
                <c:pt idx="154">
                  <c:v>-0.13299999999435386</c:v>
                </c:pt>
                <c:pt idx="155">
                  <c:v>-0.14074999999866122</c:v>
                </c:pt>
                <c:pt idx="156">
                  <c:v>-0.12599999999656575</c:v>
                </c:pt>
                <c:pt idx="157">
                  <c:v>-0.13199999999778811</c:v>
                </c:pt>
                <c:pt idx="158">
                  <c:v>-0.12899999999353895</c:v>
                </c:pt>
                <c:pt idx="159">
                  <c:v>-0.1292499999908614</c:v>
                </c:pt>
                <c:pt idx="160">
                  <c:v>-0.13674999999784632</c:v>
                </c:pt>
                <c:pt idx="176">
                  <c:v>-0.16924999999901047</c:v>
                </c:pt>
                <c:pt idx="182">
                  <c:v>-0.17674999999871943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04-494E-B332-91B7B8F1026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Active!$J$21:$J$1006</c:f>
              <c:numCache>
                <c:formatCode>General</c:formatCode>
                <c:ptCount val="986"/>
                <c:pt idx="76">
                  <c:v>-7.9449999990174547E-2</c:v>
                </c:pt>
                <c:pt idx="77">
                  <c:v>-7.8274999992572702E-2</c:v>
                </c:pt>
                <c:pt idx="119">
                  <c:v>-0.12297499999840511</c:v>
                </c:pt>
                <c:pt idx="120">
                  <c:v>-0.12267499999870779</c:v>
                </c:pt>
                <c:pt idx="121">
                  <c:v>-0.12247499999648426</c:v>
                </c:pt>
                <c:pt idx="128">
                  <c:v>-0.12469999999302672</c:v>
                </c:pt>
                <c:pt idx="129">
                  <c:v>-0.12459999999555293</c:v>
                </c:pt>
                <c:pt idx="131">
                  <c:v>-0.12534999999479624</c:v>
                </c:pt>
                <c:pt idx="132">
                  <c:v>-0.12504999999509891</c:v>
                </c:pt>
                <c:pt idx="137">
                  <c:v>-0.12842499999533175</c:v>
                </c:pt>
                <c:pt idx="138">
                  <c:v>-0.12672499999462161</c:v>
                </c:pt>
                <c:pt idx="145">
                  <c:v>-0.13252499999362044</c:v>
                </c:pt>
                <c:pt idx="146">
                  <c:v>-0.13252499999362044</c:v>
                </c:pt>
                <c:pt idx="147">
                  <c:v>-0.13252499999362044</c:v>
                </c:pt>
                <c:pt idx="163">
                  <c:v>-0.15144999999756692</c:v>
                </c:pt>
                <c:pt idx="181">
                  <c:v>-0.17379999998956919</c:v>
                </c:pt>
                <c:pt idx="183">
                  <c:v>-0.17679999999381835</c:v>
                </c:pt>
                <c:pt idx="184">
                  <c:v>-0.17847499999334104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04-494E-B332-91B7B8F1026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Active!$K$21:$K$1006</c:f>
              <c:numCache>
                <c:formatCode>General</c:formatCode>
                <c:ptCount val="986"/>
                <c:pt idx="78">
                  <c:v>-6.9425000001501758E-2</c:v>
                </c:pt>
                <c:pt idx="161">
                  <c:v>-0.15091999999276595</c:v>
                </c:pt>
                <c:pt idx="162">
                  <c:v>-0.15289999999367865</c:v>
                </c:pt>
                <c:pt idx="164">
                  <c:v>-0.15273999999772059</c:v>
                </c:pt>
                <c:pt idx="165">
                  <c:v>-0.1567499999946449</c:v>
                </c:pt>
                <c:pt idx="166">
                  <c:v>-0.15922999999020249</c:v>
                </c:pt>
                <c:pt idx="167">
                  <c:v>-0.15689999999449356</c:v>
                </c:pt>
                <c:pt idx="168">
                  <c:v>-0.15929999999934807</c:v>
                </c:pt>
                <c:pt idx="169">
                  <c:v>-0.15724999999656575</c:v>
                </c:pt>
                <c:pt idx="170">
                  <c:v>-0.16152499999589054</c:v>
                </c:pt>
                <c:pt idx="171">
                  <c:v>-0.16180000000167638</c:v>
                </c:pt>
                <c:pt idx="172">
                  <c:v>-0.16266499999619555</c:v>
                </c:pt>
                <c:pt idx="173">
                  <c:v>-0.16176499999710359</c:v>
                </c:pt>
                <c:pt idx="174">
                  <c:v>-0.16394999999465654</c:v>
                </c:pt>
                <c:pt idx="175">
                  <c:v>-0.16549999999551801</c:v>
                </c:pt>
                <c:pt idx="177">
                  <c:v>-0.1712749999933294</c:v>
                </c:pt>
                <c:pt idx="178">
                  <c:v>-0.17077499999868451</c:v>
                </c:pt>
                <c:pt idx="179">
                  <c:v>-0.17189999999391148</c:v>
                </c:pt>
                <c:pt idx="180">
                  <c:v>-0.17299999999522697</c:v>
                </c:pt>
                <c:pt idx="185">
                  <c:v>-0.17919999999867287</c:v>
                </c:pt>
                <c:pt idx="186">
                  <c:v>-0.18014999999286374</c:v>
                </c:pt>
                <c:pt idx="187">
                  <c:v>-0.18269999999756692</c:v>
                </c:pt>
                <c:pt idx="188">
                  <c:v>-0.19030000000202563</c:v>
                </c:pt>
                <c:pt idx="189">
                  <c:v>-0.19224999992002267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04-494E-B332-91B7B8F1026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Active!$L$21:$L$1006</c:f>
              <c:numCache>
                <c:formatCode>General</c:formatCode>
                <c:ptCount val="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04-494E-B332-91B7B8F1026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Active!$M$21:$M$1006</c:f>
              <c:numCache>
                <c:formatCode>General</c:formatCode>
                <c:ptCount val="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04-494E-B332-91B7B8F1026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plus>
            <c:minus>
              <c:numRef>
                <c:f>Active!$D$21:$D$1006</c:f>
                <c:numCache>
                  <c:formatCode>General</c:formatCode>
                  <c:ptCount val="986"/>
                  <c:pt idx="164">
                    <c:v>1.4E-3</c:v>
                  </c:pt>
                  <c:pt idx="166">
                    <c:v>2E-3</c:v>
                  </c:pt>
                  <c:pt idx="167">
                    <c:v>1E-4</c:v>
                  </c:pt>
                  <c:pt idx="170">
                    <c:v>2.9999999999999997E-4</c:v>
                  </c:pt>
                  <c:pt idx="172">
                    <c:v>8.0000000000000004E-4</c:v>
                  </c:pt>
                  <c:pt idx="173">
                    <c:v>2.9999999999999997E-4</c:v>
                  </c:pt>
                  <c:pt idx="175">
                    <c:v>1E-4</c:v>
                  </c:pt>
                  <c:pt idx="178">
                    <c:v>2.0000000000000001E-4</c:v>
                  </c:pt>
                  <c:pt idx="179">
                    <c:v>3.0000000000000003E-4</c:v>
                  </c:pt>
                  <c:pt idx="180">
                    <c:v>4.0000000000000002E-4</c:v>
                  </c:pt>
                  <c:pt idx="181">
                    <c:v>3.7000000000000002E-3</c:v>
                  </c:pt>
                  <c:pt idx="183">
                    <c:v>8.9999999999999998E-4</c:v>
                  </c:pt>
                  <c:pt idx="184">
                    <c:v>6.4000000000000003E-3</c:v>
                  </c:pt>
                  <c:pt idx="185">
                    <c:v>1.5E-3</c:v>
                  </c:pt>
                  <c:pt idx="186">
                    <c:v>5.0000000000000001E-4</c:v>
                  </c:pt>
                  <c:pt idx="187">
                    <c:v>1.1000000000000001E-3</c:v>
                  </c:pt>
                  <c:pt idx="188">
                    <c:v>5.0000000000000001E-4</c:v>
                  </c:pt>
                  <c:pt idx="189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Active!$N$21:$N$1006</c:f>
              <c:numCache>
                <c:formatCode>General</c:formatCode>
                <c:ptCount val="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704-494E-B332-91B7B8F1026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Active!$O$21:$O$1006</c:f>
              <c:numCache>
                <c:formatCode>General</c:formatCode>
                <c:ptCount val="986"/>
                <c:pt idx="0">
                  <c:v>1.2108825250174177E-2</c:v>
                </c:pt>
                <c:pt idx="1">
                  <c:v>1.2269568415813892E-3</c:v>
                </c:pt>
                <c:pt idx="2">
                  <c:v>1.2208758868965108E-3</c:v>
                </c:pt>
                <c:pt idx="3">
                  <c:v>1.2147949322116325E-3</c:v>
                </c:pt>
                <c:pt idx="4">
                  <c:v>1.0718924971169497E-3</c:v>
                </c:pt>
                <c:pt idx="5">
                  <c:v>1.0627710650896321E-3</c:v>
                </c:pt>
                <c:pt idx="6">
                  <c:v>1.0506091557198755E-3</c:v>
                </c:pt>
                <c:pt idx="7">
                  <c:v>8.6209956048859115E-4</c:v>
                </c:pt>
                <c:pt idx="8">
                  <c:v>-9.7434875434516954E-4</c:v>
                </c:pt>
                <c:pt idx="9">
                  <c:v>-5.1884503509670166E-3</c:v>
                </c:pt>
                <c:pt idx="10">
                  <c:v>-5.2006122603367733E-3</c:v>
                </c:pt>
                <c:pt idx="11">
                  <c:v>-5.3526361274587736E-3</c:v>
                </c:pt>
                <c:pt idx="12">
                  <c:v>-5.3526361274587736E-3</c:v>
                </c:pt>
                <c:pt idx="13">
                  <c:v>-7.8458275482595902E-3</c:v>
                </c:pt>
                <c:pt idx="14">
                  <c:v>-8.1741991012431042E-3</c:v>
                </c:pt>
                <c:pt idx="15">
                  <c:v>-1.2768360365669959E-2</c:v>
                </c:pt>
                <c:pt idx="16">
                  <c:v>-2.4811691119074816E-2</c:v>
                </c:pt>
                <c:pt idx="17">
                  <c:v>-3.5392552270766028E-2</c:v>
                </c:pt>
                <c:pt idx="18">
                  <c:v>-3.5544576137888029E-2</c:v>
                </c:pt>
                <c:pt idx="19">
                  <c:v>-4.17593118258354E-2</c:v>
                </c:pt>
                <c:pt idx="20">
                  <c:v>-4.369001493828481E-2</c:v>
                </c:pt>
                <c:pt idx="21">
                  <c:v>-4.3753864962476047E-2</c:v>
                </c:pt>
                <c:pt idx="22">
                  <c:v>-4.3759945917160925E-2</c:v>
                </c:pt>
                <c:pt idx="23">
                  <c:v>-4.376602687184581E-2</c:v>
                </c:pt>
                <c:pt idx="24">
                  <c:v>-4.3854200714776567E-2</c:v>
                </c:pt>
                <c:pt idx="25">
                  <c:v>-4.3918050738967811E-2</c:v>
                </c:pt>
                <c:pt idx="26">
                  <c:v>-4.4018386491268331E-2</c:v>
                </c:pt>
                <c:pt idx="27">
                  <c:v>-4.4088317470144446E-2</c:v>
                </c:pt>
                <c:pt idx="28">
                  <c:v>-4.4346758044251845E-2</c:v>
                </c:pt>
                <c:pt idx="29">
                  <c:v>-4.5696729984295213E-2</c:v>
                </c:pt>
                <c:pt idx="30">
                  <c:v>-4.5702810938980092E-2</c:v>
                </c:pt>
                <c:pt idx="31">
                  <c:v>-4.578490382722597E-2</c:v>
                </c:pt>
                <c:pt idx="32">
                  <c:v>-4.5949089603717734E-2</c:v>
                </c:pt>
                <c:pt idx="33">
                  <c:v>-4.5955170558402612E-2</c:v>
                </c:pt>
                <c:pt idx="34">
                  <c:v>-4.5967332467772369E-2</c:v>
                </c:pt>
                <c:pt idx="35">
                  <c:v>-4.5967332467772369E-2</c:v>
                </c:pt>
                <c:pt idx="36">
                  <c:v>-4.6113275380209491E-2</c:v>
                </c:pt>
                <c:pt idx="37">
                  <c:v>-4.6119356334894369E-2</c:v>
                </c:pt>
                <c:pt idx="38">
                  <c:v>-4.6259218292646613E-2</c:v>
                </c:pt>
                <c:pt idx="39">
                  <c:v>-4.6928123307983412E-2</c:v>
                </c:pt>
                <c:pt idx="40">
                  <c:v>-5.0637505665760217E-2</c:v>
                </c:pt>
                <c:pt idx="41">
                  <c:v>-5.2504358754018383E-2</c:v>
                </c:pt>
                <c:pt idx="42">
                  <c:v>-5.264422071177062E-2</c:v>
                </c:pt>
                <c:pt idx="43">
                  <c:v>-5.669413653190071E-2</c:v>
                </c:pt>
                <c:pt idx="44">
                  <c:v>-5.6864403263077352E-2</c:v>
                </c:pt>
                <c:pt idx="45">
                  <c:v>-5.6870484217762231E-2</c:v>
                </c:pt>
                <c:pt idx="46">
                  <c:v>-6.12305287268212E-2</c:v>
                </c:pt>
                <c:pt idx="47">
                  <c:v>-6.1704843192241836E-2</c:v>
                </c:pt>
                <c:pt idx="48">
                  <c:v>-6.3066977041654954E-2</c:v>
                </c:pt>
                <c:pt idx="49">
                  <c:v>-6.3066977041654954E-2</c:v>
                </c:pt>
                <c:pt idx="50">
                  <c:v>-6.3225081863461846E-2</c:v>
                </c:pt>
                <c:pt idx="51">
                  <c:v>-6.3225081863461846E-2</c:v>
                </c:pt>
                <c:pt idx="52">
                  <c:v>-6.3225081863461846E-2</c:v>
                </c:pt>
                <c:pt idx="53">
                  <c:v>-6.3225081863461846E-2</c:v>
                </c:pt>
                <c:pt idx="54">
                  <c:v>-6.340142954932336E-2</c:v>
                </c:pt>
                <c:pt idx="55">
                  <c:v>-6.3565615325815117E-2</c:v>
                </c:pt>
                <c:pt idx="56">
                  <c:v>-6.5900701924809041E-2</c:v>
                </c:pt>
                <c:pt idx="57">
                  <c:v>-6.6946626130608408E-2</c:v>
                </c:pt>
                <c:pt idx="58">
                  <c:v>-6.7274997683591936E-2</c:v>
                </c:pt>
                <c:pt idx="59">
                  <c:v>-6.7287159592961693E-2</c:v>
                </c:pt>
                <c:pt idx="60">
                  <c:v>-6.7597288281890572E-2</c:v>
                </c:pt>
                <c:pt idx="61">
                  <c:v>-6.7597288281890572E-2</c:v>
                </c:pt>
                <c:pt idx="62">
                  <c:v>-6.8071602747311208E-2</c:v>
                </c:pt>
                <c:pt idx="63">
                  <c:v>-6.8229707569118087E-2</c:v>
                </c:pt>
                <c:pt idx="64">
                  <c:v>-6.8801317309496818E-2</c:v>
                </c:pt>
                <c:pt idx="65">
                  <c:v>-6.9117526953110575E-2</c:v>
                </c:pt>
                <c:pt idx="66">
                  <c:v>-7.211543761275642E-2</c:v>
                </c:pt>
                <c:pt idx="67">
                  <c:v>-7.2595833032861934E-2</c:v>
                </c:pt>
                <c:pt idx="68">
                  <c:v>-7.3812023969837937E-2</c:v>
                </c:pt>
                <c:pt idx="69">
                  <c:v>-7.3964047836959937E-2</c:v>
                </c:pt>
                <c:pt idx="70">
                  <c:v>-7.662142503425251E-2</c:v>
                </c:pt>
                <c:pt idx="71">
                  <c:v>-7.8147744660157392E-2</c:v>
                </c:pt>
                <c:pt idx="72">
                  <c:v>-7.8330173300703784E-2</c:v>
                </c:pt>
                <c:pt idx="73">
                  <c:v>-7.8494359077195541E-2</c:v>
                </c:pt>
                <c:pt idx="74">
                  <c:v>-7.8500440031880434E-2</c:v>
                </c:pt>
                <c:pt idx="75">
                  <c:v>-7.8646382944317555E-2</c:v>
                </c:pt>
                <c:pt idx="76">
                  <c:v>-8.0349050256083951E-2</c:v>
                </c:pt>
                <c:pt idx="77">
                  <c:v>-8.0425062189644958E-2</c:v>
                </c:pt>
                <c:pt idx="78">
                  <c:v>-8.0431143144329836E-2</c:v>
                </c:pt>
                <c:pt idx="79">
                  <c:v>-8.2197660480287482E-2</c:v>
                </c:pt>
                <c:pt idx="80">
                  <c:v>-8.2538193942640753E-2</c:v>
                </c:pt>
                <c:pt idx="81">
                  <c:v>-8.266589399102324E-2</c:v>
                </c:pt>
                <c:pt idx="82">
                  <c:v>-8.2671974945708118E-2</c:v>
                </c:pt>
                <c:pt idx="83">
                  <c:v>-8.4544908988651163E-2</c:v>
                </c:pt>
                <c:pt idx="84">
                  <c:v>-8.6721890765838208E-2</c:v>
                </c:pt>
                <c:pt idx="85">
                  <c:v>-8.7044181364136844E-2</c:v>
                </c:pt>
                <c:pt idx="86">
                  <c:v>-8.7184043321889088E-2</c:v>
                </c:pt>
                <c:pt idx="87">
                  <c:v>-8.7542819648297007E-2</c:v>
                </c:pt>
                <c:pt idx="88">
                  <c:v>-8.7707005424788764E-2</c:v>
                </c:pt>
                <c:pt idx="89">
                  <c:v>-8.8898872543025254E-2</c:v>
                </c:pt>
                <c:pt idx="90">
                  <c:v>-8.8904953497710132E-2</c:v>
                </c:pt>
                <c:pt idx="91">
                  <c:v>-9.2930545499100695E-2</c:v>
                </c:pt>
                <c:pt idx="92">
                  <c:v>-9.2942707408470451E-2</c:v>
                </c:pt>
                <c:pt idx="93">
                  <c:v>-9.3082569366222695E-2</c:v>
                </c:pt>
                <c:pt idx="94">
                  <c:v>-9.3915660158051251E-2</c:v>
                </c:pt>
                <c:pt idx="95">
                  <c:v>-9.5265632098094619E-2</c:v>
                </c:pt>
                <c:pt idx="96">
                  <c:v>-9.7795309247004705E-2</c:v>
                </c:pt>
                <c:pt idx="97">
                  <c:v>-9.9631757561838466E-2</c:v>
                </c:pt>
                <c:pt idx="98">
                  <c:v>-0.10383977820377543</c:v>
                </c:pt>
                <c:pt idx="99">
                  <c:v>-0.10383977820377543</c:v>
                </c:pt>
                <c:pt idx="100">
                  <c:v>-0.10384585915846031</c:v>
                </c:pt>
                <c:pt idx="101">
                  <c:v>-0.1044904403550576</c:v>
                </c:pt>
                <c:pt idx="102">
                  <c:v>-0.10836400848932616</c:v>
                </c:pt>
                <c:pt idx="103">
                  <c:v>-0.10837008944401104</c:v>
                </c:pt>
                <c:pt idx="104">
                  <c:v>-0.1100545138917228</c:v>
                </c:pt>
                <c:pt idx="105">
                  <c:v>-0.1106170022000742</c:v>
                </c:pt>
                <c:pt idx="106">
                  <c:v>-0.11442672031015153</c:v>
                </c:pt>
                <c:pt idx="107">
                  <c:v>-0.11490103477557218</c:v>
                </c:pt>
                <c:pt idx="108">
                  <c:v>-0.11521116346450105</c:v>
                </c:pt>
                <c:pt idx="109">
                  <c:v>-0.11521724441918593</c:v>
                </c:pt>
                <c:pt idx="110">
                  <c:v>-0.11893878868633251</c:v>
                </c:pt>
                <c:pt idx="111">
                  <c:v>-0.11926107928463114</c:v>
                </c:pt>
                <c:pt idx="112">
                  <c:v>-0.12127387528532643</c:v>
                </c:pt>
                <c:pt idx="113">
                  <c:v>-0.12153231585943383</c:v>
                </c:pt>
                <c:pt idx="114">
                  <c:v>-0.12177859452417146</c:v>
                </c:pt>
                <c:pt idx="115">
                  <c:v>-0.12184244454836271</c:v>
                </c:pt>
                <c:pt idx="116">
                  <c:v>-0.12312248550952995</c:v>
                </c:pt>
                <c:pt idx="117">
                  <c:v>-0.12313464741889971</c:v>
                </c:pt>
                <c:pt idx="118">
                  <c:v>-0.12336876417426759</c:v>
                </c:pt>
                <c:pt idx="119">
                  <c:v>-0.12372145954599063</c:v>
                </c:pt>
                <c:pt idx="120">
                  <c:v>-0.12372145954599063</c:v>
                </c:pt>
                <c:pt idx="121">
                  <c:v>-0.12372145954599063</c:v>
                </c:pt>
                <c:pt idx="122">
                  <c:v>-0.12395557630135851</c:v>
                </c:pt>
                <c:pt idx="123">
                  <c:v>-0.12402550728023463</c:v>
                </c:pt>
                <c:pt idx="124">
                  <c:v>-0.12481907186661147</c:v>
                </c:pt>
                <c:pt idx="125">
                  <c:v>-0.12497717668841835</c:v>
                </c:pt>
                <c:pt idx="126">
                  <c:v>-0.12531162919608674</c:v>
                </c:pt>
                <c:pt idx="127">
                  <c:v>-0.12562175788501562</c:v>
                </c:pt>
                <c:pt idx="128">
                  <c:v>-0.1256339197943854</c:v>
                </c:pt>
                <c:pt idx="129">
                  <c:v>-0.1256339197943854</c:v>
                </c:pt>
                <c:pt idx="130">
                  <c:v>-0.12579810557087714</c:v>
                </c:pt>
                <c:pt idx="131">
                  <c:v>-0.12596837230205379</c:v>
                </c:pt>
                <c:pt idx="132">
                  <c:v>-0.12596837230205379</c:v>
                </c:pt>
                <c:pt idx="133">
                  <c:v>-0.1271541584656054</c:v>
                </c:pt>
                <c:pt idx="134">
                  <c:v>-0.12731834424209715</c:v>
                </c:pt>
                <c:pt idx="135">
                  <c:v>-0.12748253001858892</c:v>
                </c:pt>
                <c:pt idx="136">
                  <c:v>-0.12765279674976554</c:v>
                </c:pt>
                <c:pt idx="137">
                  <c:v>-0.12772880868332656</c:v>
                </c:pt>
                <c:pt idx="138">
                  <c:v>-0.12772880868332656</c:v>
                </c:pt>
                <c:pt idx="139">
                  <c:v>-0.12781698252625731</c:v>
                </c:pt>
                <c:pt idx="140">
                  <c:v>-0.12813319216987107</c:v>
                </c:pt>
                <c:pt idx="141">
                  <c:v>-0.1283095398557326</c:v>
                </c:pt>
                <c:pt idx="142">
                  <c:v>-0.12950748792865396</c:v>
                </c:pt>
                <c:pt idx="143">
                  <c:v>-0.12998788334875949</c:v>
                </c:pt>
                <c:pt idx="144">
                  <c:v>-0.131684469705841</c:v>
                </c:pt>
                <c:pt idx="145">
                  <c:v>-0.13396786819001344</c:v>
                </c:pt>
                <c:pt idx="146">
                  <c:v>-0.13396786819001344</c:v>
                </c:pt>
                <c:pt idx="147">
                  <c:v>-0.13396786819001344</c:v>
                </c:pt>
                <c:pt idx="148">
                  <c:v>-0.13401955630483492</c:v>
                </c:pt>
                <c:pt idx="149">
                  <c:v>-0.13571614266191645</c:v>
                </c:pt>
                <c:pt idx="150">
                  <c:v>-0.13631511669837715</c:v>
                </c:pt>
                <c:pt idx="151">
                  <c:v>-0.13636072385851372</c:v>
                </c:pt>
                <c:pt idx="152">
                  <c:v>-0.13805122926091037</c:v>
                </c:pt>
                <c:pt idx="153">
                  <c:v>-0.13821541503740215</c:v>
                </c:pt>
                <c:pt idx="154">
                  <c:v>-0.13837960081389389</c:v>
                </c:pt>
                <c:pt idx="155">
                  <c:v>-0.13854378659038566</c:v>
                </c:pt>
                <c:pt idx="156">
                  <c:v>-0.1400822681256603</c:v>
                </c:pt>
                <c:pt idx="157">
                  <c:v>-0.14025253485683695</c:v>
                </c:pt>
                <c:pt idx="158">
                  <c:v>-0.14039847776927405</c:v>
                </c:pt>
                <c:pt idx="159">
                  <c:v>-0.14072076836757269</c:v>
                </c:pt>
                <c:pt idx="160">
                  <c:v>-0.1409031970081191</c:v>
                </c:pt>
                <c:pt idx="161">
                  <c:v>-0.15088204364600721</c:v>
                </c:pt>
                <c:pt idx="162">
                  <c:v>-0.15333874933869873</c:v>
                </c:pt>
                <c:pt idx="163">
                  <c:v>-0.15364887802762761</c:v>
                </c:pt>
                <c:pt idx="164">
                  <c:v>-0.15365495898231249</c:v>
                </c:pt>
                <c:pt idx="165">
                  <c:v>-0.15741906993225321</c:v>
                </c:pt>
                <c:pt idx="166">
                  <c:v>-0.15751028425252642</c:v>
                </c:pt>
                <c:pt idx="167">
                  <c:v>-0.15751028425252642</c:v>
                </c:pt>
                <c:pt idx="168">
                  <c:v>-0.15765622716496352</c:v>
                </c:pt>
                <c:pt idx="169">
                  <c:v>-0.15790554630704362</c:v>
                </c:pt>
                <c:pt idx="170">
                  <c:v>-0.15959301123209782</c:v>
                </c:pt>
                <c:pt idx="171">
                  <c:v>-0.16214397172240497</c:v>
                </c:pt>
                <c:pt idx="172">
                  <c:v>-0.16228079320281477</c:v>
                </c:pt>
                <c:pt idx="173">
                  <c:v>-0.16228079320281477</c:v>
                </c:pt>
                <c:pt idx="174">
                  <c:v>-0.16433919636364666</c:v>
                </c:pt>
                <c:pt idx="175">
                  <c:v>-0.16646144954866979</c:v>
                </c:pt>
                <c:pt idx="176">
                  <c:v>-0.17063906541718235</c:v>
                </c:pt>
                <c:pt idx="177">
                  <c:v>-0.17069075353200383</c:v>
                </c:pt>
                <c:pt idx="178">
                  <c:v>-0.17073940116948289</c:v>
                </c:pt>
                <c:pt idx="179">
                  <c:v>-0.1728464519677938</c:v>
                </c:pt>
                <c:pt idx="180">
                  <c:v>-0.17310185206455875</c:v>
                </c:pt>
                <c:pt idx="181">
                  <c:v>-0.1744883097327114</c:v>
                </c:pt>
                <c:pt idx="182">
                  <c:v>-0.17476195269353101</c:v>
                </c:pt>
                <c:pt idx="183">
                  <c:v>-0.17666529150989846</c:v>
                </c:pt>
                <c:pt idx="184">
                  <c:v>-0.17859599462234785</c:v>
                </c:pt>
                <c:pt idx="185">
                  <c:v>-0.1793287496618759</c:v>
                </c:pt>
                <c:pt idx="186">
                  <c:v>-0.18085506928778078</c:v>
                </c:pt>
                <c:pt idx="187">
                  <c:v>-0.18318407493208982</c:v>
                </c:pt>
                <c:pt idx="188">
                  <c:v>-0.18994609654167638</c:v>
                </c:pt>
                <c:pt idx="189">
                  <c:v>-0.19126566370829534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704-494E-B332-91B7B8F1026D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Active!$F$21:$F$1006</c:f>
              <c:numCache>
                <c:formatCode>General</c:formatCode>
                <c:ptCount val="986"/>
                <c:pt idx="0">
                  <c:v>-18375.5</c:v>
                </c:pt>
                <c:pt idx="1">
                  <c:v>-16586</c:v>
                </c:pt>
                <c:pt idx="2">
                  <c:v>-16585</c:v>
                </c:pt>
                <c:pt idx="3">
                  <c:v>-16584</c:v>
                </c:pt>
                <c:pt idx="4">
                  <c:v>-16560.5</c:v>
                </c:pt>
                <c:pt idx="5">
                  <c:v>-16559</c:v>
                </c:pt>
                <c:pt idx="6">
                  <c:v>-16557</c:v>
                </c:pt>
                <c:pt idx="7">
                  <c:v>-16526</c:v>
                </c:pt>
                <c:pt idx="8">
                  <c:v>-16224</c:v>
                </c:pt>
                <c:pt idx="9">
                  <c:v>-15531</c:v>
                </c:pt>
                <c:pt idx="10">
                  <c:v>-15529</c:v>
                </c:pt>
                <c:pt idx="11">
                  <c:v>-15504</c:v>
                </c:pt>
                <c:pt idx="12">
                  <c:v>-15504</c:v>
                </c:pt>
                <c:pt idx="13">
                  <c:v>-15094</c:v>
                </c:pt>
                <c:pt idx="14">
                  <c:v>-15040</c:v>
                </c:pt>
                <c:pt idx="15">
                  <c:v>-14284.5</c:v>
                </c:pt>
                <c:pt idx="16">
                  <c:v>-12304</c:v>
                </c:pt>
                <c:pt idx="17">
                  <c:v>-10564</c:v>
                </c:pt>
                <c:pt idx="18">
                  <c:v>-10539</c:v>
                </c:pt>
                <c:pt idx="19">
                  <c:v>-9517</c:v>
                </c:pt>
                <c:pt idx="20">
                  <c:v>-9199.5</c:v>
                </c:pt>
                <c:pt idx="21">
                  <c:v>-9189</c:v>
                </c:pt>
                <c:pt idx="22">
                  <c:v>-9188</c:v>
                </c:pt>
                <c:pt idx="23">
                  <c:v>-9187</c:v>
                </c:pt>
                <c:pt idx="24">
                  <c:v>-9172.5</c:v>
                </c:pt>
                <c:pt idx="25">
                  <c:v>-9162</c:v>
                </c:pt>
                <c:pt idx="26">
                  <c:v>-9145.5</c:v>
                </c:pt>
                <c:pt idx="27">
                  <c:v>-9134</c:v>
                </c:pt>
                <c:pt idx="28">
                  <c:v>-9091.5</c:v>
                </c:pt>
                <c:pt idx="29">
                  <c:v>-8869.5</c:v>
                </c:pt>
                <c:pt idx="30">
                  <c:v>-8868.5</c:v>
                </c:pt>
                <c:pt idx="31">
                  <c:v>-8855</c:v>
                </c:pt>
                <c:pt idx="32">
                  <c:v>-8828</c:v>
                </c:pt>
                <c:pt idx="33">
                  <c:v>-8827</c:v>
                </c:pt>
                <c:pt idx="34">
                  <c:v>-8825</c:v>
                </c:pt>
                <c:pt idx="35">
                  <c:v>-8825</c:v>
                </c:pt>
                <c:pt idx="36">
                  <c:v>-8801</c:v>
                </c:pt>
                <c:pt idx="37">
                  <c:v>-8800</c:v>
                </c:pt>
                <c:pt idx="38">
                  <c:v>-8777</c:v>
                </c:pt>
                <c:pt idx="39">
                  <c:v>-8667</c:v>
                </c:pt>
                <c:pt idx="40">
                  <c:v>-8057</c:v>
                </c:pt>
                <c:pt idx="41">
                  <c:v>-7750</c:v>
                </c:pt>
                <c:pt idx="42">
                  <c:v>-7727</c:v>
                </c:pt>
                <c:pt idx="43">
                  <c:v>-7061</c:v>
                </c:pt>
                <c:pt idx="44">
                  <c:v>-7033</c:v>
                </c:pt>
                <c:pt idx="45">
                  <c:v>-7032</c:v>
                </c:pt>
                <c:pt idx="46">
                  <c:v>-6315</c:v>
                </c:pt>
                <c:pt idx="47">
                  <c:v>-6237</c:v>
                </c:pt>
                <c:pt idx="48">
                  <c:v>-6013</c:v>
                </c:pt>
                <c:pt idx="49">
                  <c:v>-6013</c:v>
                </c:pt>
                <c:pt idx="50">
                  <c:v>-5987</c:v>
                </c:pt>
                <c:pt idx="51">
                  <c:v>-5987</c:v>
                </c:pt>
                <c:pt idx="52">
                  <c:v>-5987</c:v>
                </c:pt>
                <c:pt idx="53">
                  <c:v>-5987</c:v>
                </c:pt>
                <c:pt idx="54">
                  <c:v>-5958</c:v>
                </c:pt>
                <c:pt idx="55">
                  <c:v>-5931</c:v>
                </c:pt>
                <c:pt idx="56">
                  <c:v>-5547</c:v>
                </c:pt>
                <c:pt idx="57">
                  <c:v>-5375</c:v>
                </c:pt>
                <c:pt idx="58">
                  <c:v>-5321</c:v>
                </c:pt>
                <c:pt idx="59">
                  <c:v>-5319</c:v>
                </c:pt>
                <c:pt idx="60">
                  <c:v>-5268</c:v>
                </c:pt>
                <c:pt idx="61">
                  <c:v>-5268</c:v>
                </c:pt>
                <c:pt idx="62">
                  <c:v>-5190</c:v>
                </c:pt>
                <c:pt idx="63">
                  <c:v>-5164</c:v>
                </c:pt>
                <c:pt idx="64">
                  <c:v>-5070</c:v>
                </c:pt>
                <c:pt idx="65">
                  <c:v>-5018</c:v>
                </c:pt>
                <c:pt idx="66">
                  <c:v>-4525</c:v>
                </c:pt>
                <c:pt idx="67">
                  <c:v>-4446</c:v>
                </c:pt>
                <c:pt idx="68">
                  <c:v>-4246</c:v>
                </c:pt>
                <c:pt idx="69">
                  <c:v>-4221</c:v>
                </c:pt>
                <c:pt idx="70">
                  <c:v>-3784</c:v>
                </c:pt>
                <c:pt idx="71">
                  <c:v>-3533</c:v>
                </c:pt>
                <c:pt idx="72">
                  <c:v>-3503</c:v>
                </c:pt>
                <c:pt idx="73">
                  <c:v>-3476</c:v>
                </c:pt>
                <c:pt idx="74">
                  <c:v>-3475</c:v>
                </c:pt>
                <c:pt idx="75">
                  <c:v>-3451</c:v>
                </c:pt>
                <c:pt idx="76">
                  <c:v>-3171</c:v>
                </c:pt>
                <c:pt idx="77">
                  <c:v>-3158.5</c:v>
                </c:pt>
                <c:pt idx="78">
                  <c:v>-3157.5</c:v>
                </c:pt>
                <c:pt idx="79">
                  <c:v>-2867</c:v>
                </c:pt>
                <c:pt idx="80">
                  <c:v>-2811</c:v>
                </c:pt>
                <c:pt idx="81">
                  <c:v>-2790</c:v>
                </c:pt>
                <c:pt idx="82">
                  <c:v>-2789</c:v>
                </c:pt>
                <c:pt idx="83">
                  <c:v>-2481</c:v>
                </c:pt>
                <c:pt idx="84">
                  <c:v>-2123</c:v>
                </c:pt>
                <c:pt idx="85">
                  <c:v>-2070</c:v>
                </c:pt>
                <c:pt idx="86">
                  <c:v>-2047</c:v>
                </c:pt>
                <c:pt idx="87">
                  <c:v>-1988</c:v>
                </c:pt>
                <c:pt idx="88">
                  <c:v>-1961</c:v>
                </c:pt>
                <c:pt idx="89">
                  <c:v>-1765</c:v>
                </c:pt>
                <c:pt idx="90">
                  <c:v>-1764</c:v>
                </c:pt>
                <c:pt idx="91">
                  <c:v>-1102</c:v>
                </c:pt>
                <c:pt idx="92">
                  <c:v>-1100</c:v>
                </c:pt>
                <c:pt idx="93">
                  <c:v>-1077</c:v>
                </c:pt>
                <c:pt idx="94">
                  <c:v>-940</c:v>
                </c:pt>
                <c:pt idx="95">
                  <c:v>-718</c:v>
                </c:pt>
                <c:pt idx="96">
                  <c:v>-302</c:v>
                </c:pt>
                <c:pt idx="97">
                  <c:v>0</c:v>
                </c:pt>
                <c:pt idx="98">
                  <c:v>692</c:v>
                </c:pt>
                <c:pt idx="99">
                  <c:v>692</c:v>
                </c:pt>
                <c:pt idx="100">
                  <c:v>693</c:v>
                </c:pt>
                <c:pt idx="101">
                  <c:v>799</c:v>
                </c:pt>
                <c:pt idx="102">
                  <c:v>1436</c:v>
                </c:pt>
                <c:pt idx="103">
                  <c:v>1437</c:v>
                </c:pt>
                <c:pt idx="104">
                  <c:v>1714</c:v>
                </c:pt>
                <c:pt idx="105">
                  <c:v>1806.5</c:v>
                </c:pt>
                <c:pt idx="106">
                  <c:v>2433</c:v>
                </c:pt>
                <c:pt idx="107">
                  <c:v>2511</c:v>
                </c:pt>
                <c:pt idx="108">
                  <c:v>2562</c:v>
                </c:pt>
                <c:pt idx="109">
                  <c:v>2563</c:v>
                </c:pt>
                <c:pt idx="110">
                  <c:v>3175</c:v>
                </c:pt>
                <c:pt idx="111">
                  <c:v>3228</c:v>
                </c:pt>
                <c:pt idx="112">
                  <c:v>3559</c:v>
                </c:pt>
                <c:pt idx="113">
                  <c:v>3601.5</c:v>
                </c:pt>
                <c:pt idx="114">
                  <c:v>3642</c:v>
                </c:pt>
                <c:pt idx="115">
                  <c:v>3652.5</c:v>
                </c:pt>
                <c:pt idx="116">
                  <c:v>3863</c:v>
                </c:pt>
                <c:pt idx="117">
                  <c:v>3865</c:v>
                </c:pt>
                <c:pt idx="118">
                  <c:v>3903.5</c:v>
                </c:pt>
                <c:pt idx="119">
                  <c:v>3961.5</c:v>
                </c:pt>
                <c:pt idx="120">
                  <c:v>3961.5</c:v>
                </c:pt>
                <c:pt idx="121">
                  <c:v>3961.5</c:v>
                </c:pt>
                <c:pt idx="122">
                  <c:v>4000</c:v>
                </c:pt>
                <c:pt idx="123">
                  <c:v>4011.5</c:v>
                </c:pt>
                <c:pt idx="124">
                  <c:v>4142</c:v>
                </c:pt>
                <c:pt idx="125">
                  <c:v>4168</c:v>
                </c:pt>
                <c:pt idx="126">
                  <c:v>4223</c:v>
                </c:pt>
                <c:pt idx="127">
                  <c:v>4274</c:v>
                </c:pt>
                <c:pt idx="128">
                  <c:v>4276</c:v>
                </c:pt>
                <c:pt idx="129">
                  <c:v>4276</c:v>
                </c:pt>
                <c:pt idx="130">
                  <c:v>4303</c:v>
                </c:pt>
                <c:pt idx="131">
                  <c:v>4331</c:v>
                </c:pt>
                <c:pt idx="132">
                  <c:v>4331</c:v>
                </c:pt>
                <c:pt idx="133">
                  <c:v>4526</c:v>
                </c:pt>
                <c:pt idx="134">
                  <c:v>4553</c:v>
                </c:pt>
                <c:pt idx="135">
                  <c:v>4580</c:v>
                </c:pt>
                <c:pt idx="136">
                  <c:v>4608</c:v>
                </c:pt>
                <c:pt idx="137">
                  <c:v>4620.5</c:v>
                </c:pt>
                <c:pt idx="138">
                  <c:v>4620.5</c:v>
                </c:pt>
                <c:pt idx="139">
                  <c:v>4635</c:v>
                </c:pt>
                <c:pt idx="140">
                  <c:v>4687</c:v>
                </c:pt>
                <c:pt idx="141">
                  <c:v>4716</c:v>
                </c:pt>
                <c:pt idx="142">
                  <c:v>4913</c:v>
                </c:pt>
                <c:pt idx="143">
                  <c:v>4992</c:v>
                </c:pt>
                <c:pt idx="144">
                  <c:v>5271</c:v>
                </c:pt>
                <c:pt idx="145">
                  <c:v>5646.5</c:v>
                </c:pt>
                <c:pt idx="146">
                  <c:v>5646.5</c:v>
                </c:pt>
                <c:pt idx="147">
                  <c:v>5646.5</c:v>
                </c:pt>
                <c:pt idx="148">
                  <c:v>5655</c:v>
                </c:pt>
                <c:pt idx="149">
                  <c:v>5934</c:v>
                </c:pt>
                <c:pt idx="150">
                  <c:v>6032.5</c:v>
                </c:pt>
                <c:pt idx="151">
                  <c:v>6040</c:v>
                </c:pt>
                <c:pt idx="152">
                  <c:v>6318</c:v>
                </c:pt>
                <c:pt idx="153">
                  <c:v>6345</c:v>
                </c:pt>
                <c:pt idx="154">
                  <c:v>6372</c:v>
                </c:pt>
                <c:pt idx="155">
                  <c:v>6399</c:v>
                </c:pt>
                <c:pt idx="156">
                  <c:v>6652</c:v>
                </c:pt>
                <c:pt idx="157">
                  <c:v>6680</c:v>
                </c:pt>
                <c:pt idx="158">
                  <c:v>6704</c:v>
                </c:pt>
                <c:pt idx="159">
                  <c:v>6757</c:v>
                </c:pt>
                <c:pt idx="160">
                  <c:v>6787</c:v>
                </c:pt>
                <c:pt idx="161">
                  <c:v>8428</c:v>
                </c:pt>
                <c:pt idx="162">
                  <c:v>8832</c:v>
                </c:pt>
                <c:pt idx="163">
                  <c:v>8883</c:v>
                </c:pt>
                <c:pt idx="164">
                  <c:v>8884</c:v>
                </c:pt>
                <c:pt idx="165">
                  <c:v>9503</c:v>
                </c:pt>
                <c:pt idx="166">
                  <c:v>9518</c:v>
                </c:pt>
                <c:pt idx="167">
                  <c:v>9518</c:v>
                </c:pt>
                <c:pt idx="168">
                  <c:v>9542</c:v>
                </c:pt>
                <c:pt idx="169">
                  <c:v>9583</c:v>
                </c:pt>
                <c:pt idx="170">
                  <c:v>9860.5</c:v>
                </c:pt>
                <c:pt idx="171">
                  <c:v>10280</c:v>
                </c:pt>
                <c:pt idx="172">
                  <c:v>10302.5</c:v>
                </c:pt>
                <c:pt idx="173">
                  <c:v>10302.5</c:v>
                </c:pt>
                <c:pt idx="174">
                  <c:v>10641</c:v>
                </c:pt>
                <c:pt idx="175">
                  <c:v>10990</c:v>
                </c:pt>
                <c:pt idx="176">
                  <c:v>11677</c:v>
                </c:pt>
                <c:pt idx="177">
                  <c:v>11685.5</c:v>
                </c:pt>
                <c:pt idx="178">
                  <c:v>11693.5</c:v>
                </c:pt>
                <c:pt idx="179">
                  <c:v>12040</c:v>
                </c:pt>
                <c:pt idx="180">
                  <c:v>12082</c:v>
                </c:pt>
                <c:pt idx="181">
                  <c:v>12310</c:v>
                </c:pt>
                <c:pt idx="182">
                  <c:v>12355</c:v>
                </c:pt>
                <c:pt idx="183">
                  <c:v>12668</c:v>
                </c:pt>
                <c:pt idx="184">
                  <c:v>12985.5</c:v>
                </c:pt>
                <c:pt idx="185">
                  <c:v>13106</c:v>
                </c:pt>
                <c:pt idx="186">
                  <c:v>13357</c:v>
                </c:pt>
                <c:pt idx="187">
                  <c:v>13740</c:v>
                </c:pt>
                <c:pt idx="188">
                  <c:v>14852</c:v>
                </c:pt>
                <c:pt idx="189">
                  <c:v>15069</c:v>
                </c:pt>
              </c:numCache>
            </c:numRef>
          </c:xVal>
          <c:yVal>
            <c:numRef>
              <c:f>Active!$P$21:$P$1006</c:f>
              <c:numCache>
                <c:formatCode>General</c:formatCode>
                <c:ptCount val="986"/>
                <c:pt idx="0">
                  <c:v>0.54405530962279303</c:v>
                </c:pt>
                <c:pt idx="1">
                  <c:v>0.46441069757710796</c:v>
                </c:pt>
                <c:pt idx="2">
                  <c:v>0.46436751450944247</c:v>
                </c:pt>
                <c:pt idx="3">
                  <c:v>0.46432433292020325</c:v>
                </c:pt>
                <c:pt idx="4">
                  <c:v>0.46330999117501359</c:v>
                </c:pt>
                <c:pt idx="5">
                  <c:v>0.46324527367772617</c:v>
                </c:pt>
                <c:pt idx="6">
                  <c:v>0.46315898885583462</c:v>
                </c:pt>
                <c:pt idx="7">
                  <c:v>0.46182233033149978</c:v>
                </c:pt>
                <c:pt idx="8">
                  <c:v>0.44887502892649211</c:v>
                </c:pt>
                <c:pt idx="9">
                  <c:v>0.4196745439633407</c:v>
                </c:pt>
                <c:pt idx="10">
                  <c:v>0.41959129878565149</c:v>
                </c:pt>
                <c:pt idx="11">
                  <c:v>0.41855123303336761</c:v>
                </c:pt>
                <c:pt idx="12">
                  <c:v>0.41855123303336761</c:v>
                </c:pt>
                <c:pt idx="13">
                  <c:v>0.40162599334948462</c:v>
                </c:pt>
                <c:pt idx="14">
                  <c:v>0.39941533716293853</c:v>
                </c:pt>
                <c:pt idx="15">
                  <c:v>0.3689387054952753</c:v>
                </c:pt>
                <c:pt idx="16">
                  <c:v>0.29305149577029271</c:v>
                </c:pt>
                <c:pt idx="17">
                  <c:v>0.2311649936203089</c:v>
                </c:pt>
                <c:pt idx="18">
                  <c:v>0.23030843751618529</c:v>
                </c:pt>
                <c:pt idx="19">
                  <c:v>0.19608340711298394</c:v>
                </c:pt>
                <c:pt idx="20">
                  <c:v>0.18576525650871567</c:v>
                </c:pt>
                <c:pt idx="21">
                  <c:v>0.18542657218111375</c:v>
                </c:pt>
                <c:pt idx="22">
                  <c:v>0.18539432503181644</c:v>
                </c:pt>
                <c:pt idx="23">
                  <c:v>0.18536207936094526</c:v>
                </c:pt>
                <c:pt idx="24">
                  <c:v>0.18489468327145409</c:v>
                </c:pt>
                <c:pt idx="25">
                  <c:v>0.18455641807767093</c:v>
                </c:pt>
                <c:pt idx="26">
                  <c:v>0.1840251878068693</c:v>
                </c:pt>
                <c:pt idx="27">
                  <c:v>0.18365517443262069</c:v>
                </c:pt>
                <c:pt idx="28">
                  <c:v>0.18228943019573018</c:v>
                </c:pt>
                <c:pt idx="29">
                  <c:v>0.17519883085847748</c:v>
                </c:pt>
                <c:pt idx="30">
                  <c:v>0.17516705606634098</c:v>
                </c:pt>
                <c:pt idx="31">
                  <c:v>0.17473824107345937</c:v>
                </c:pt>
                <c:pt idx="32">
                  <c:v>0.17388141941720373</c:v>
                </c:pt>
                <c:pt idx="33">
                  <c:v>0.17384970597975322</c:v>
                </c:pt>
                <c:pt idx="34">
                  <c:v>0.17378628354013068</c:v>
                </c:pt>
                <c:pt idx="35">
                  <c:v>0.17378628354013068</c:v>
                </c:pt>
                <c:pt idx="36">
                  <c:v>0.17302567553362491</c:v>
                </c:pt>
                <c:pt idx="37">
                  <c:v>0.17299400201368093</c:v>
                </c:pt>
                <c:pt idx="38">
                  <c:v>0.17226591910059216</c:v>
                </c:pt>
                <c:pt idx="39">
                  <c:v>0.16879459811672029</c:v>
                </c:pt>
                <c:pt idx="40">
                  <c:v>0.14986920777457044</c:v>
                </c:pt>
                <c:pt idx="41">
                  <c:v>0.14055256467161681</c:v>
                </c:pt>
                <c:pt idx="42">
                  <c:v>0.13986018575049639</c:v>
                </c:pt>
                <c:pt idx="43">
                  <c:v>0.12015050613417005</c:v>
                </c:pt>
                <c:pt idx="44">
                  <c:v>0.11933623534375806</c:v>
                </c:pt>
                <c:pt idx="45">
                  <c:v>0.11930717568127994</c:v>
                </c:pt>
                <c:pt idx="46">
                  <c:v>9.8851949015502039E-2</c:v>
                </c:pt>
                <c:pt idx="47">
                  <c:v>9.6672532835130401E-2</c:v>
                </c:pt>
                <c:pt idx="48">
                  <c:v>9.0463702911554367E-2</c:v>
                </c:pt>
                <c:pt idx="49">
                  <c:v>9.0463702911554367E-2</c:v>
                </c:pt>
                <c:pt idx="50">
                  <c:v>8.9747840037615378E-2</c:v>
                </c:pt>
                <c:pt idx="51">
                  <c:v>8.9747840037615378E-2</c:v>
                </c:pt>
                <c:pt idx="52">
                  <c:v>8.9747840037615378E-2</c:v>
                </c:pt>
                <c:pt idx="53">
                  <c:v>8.9747840037615378E-2</c:v>
                </c:pt>
                <c:pt idx="54">
                  <c:v>8.8950556646168133E-2</c:v>
                </c:pt>
                <c:pt idx="55">
                  <c:v>8.8209376006383386E-2</c:v>
                </c:pt>
                <c:pt idx="56">
                  <c:v>7.7784805806361365E-2</c:v>
                </c:pt>
                <c:pt idx="57">
                  <c:v>7.3186159496605979E-2</c:v>
                </c:pt>
                <c:pt idx="58">
                  <c:v>7.1751419802348768E-2</c:v>
                </c:pt>
                <c:pt idx="59">
                  <c:v>7.1698364087019489E-2</c:v>
                </c:pt>
                <c:pt idx="60">
                  <c:v>7.0347441439089595E-2</c:v>
                </c:pt>
                <c:pt idx="61">
                  <c:v>7.0347441439089595E-2</c:v>
                </c:pt>
                <c:pt idx="62">
                  <c:v>6.8288762410191522E-2</c:v>
                </c:pt>
                <c:pt idx="63">
                  <c:v>6.7604534899405239E-2</c:v>
                </c:pt>
                <c:pt idx="64">
                  <c:v>6.5139127607075784E-2</c:v>
                </c:pt>
                <c:pt idx="65">
                  <c:v>6.3780897380884327E-2</c:v>
                </c:pt>
                <c:pt idx="66">
                  <c:v>5.1102445511644147E-2</c:v>
                </c:pt>
                <c:pt idx="67">
                  <c:v>4.9104210740506596E-2</c:v>
                </c:pt>
                <c:pt idx="68">
                  <c:v>4.4086636625195123E-2</c:v>
                </c:pt>
                <c:pt idx="69">
                  <c:v>4.3463597934379983E-2</c:v>
                </c:pt>
                <c:pt idx="70">
                  <c:v>3.2722124305359063E-2</c:v>
                </c:pt>
                <c:pt idx="71">
                  <c:v>2.6680189706338262E-2</c:v>
                </c:pt>
                <c:pt idx="72">
                  <c:v>2.5964277695066124E-2</c:v>
                </c:pt>
                <c:pt idx="73">
                  <c:v>2.5321094533857821E-2</c:v>
                </c:pt>
                <c:pt idx="74">
                  <c:v>2.5297293633260918E-2</c:v>
                </c:pt>
                <c:pt idx="75">
                  <c:v>2.4726515546785566E-2</c:v>
                </c:pt>
                <c:pt idx="76">
                  <c:v>1.8130359688969602E-2</c:v>
                </c:pt>
                <c:pt idx="77">
                  <c:v>1.7838591193156322E-2</c:v>
                </c:pt>
                <c:pt idx="78">
                  <c:v>1.7815259692867895E-2</c:v>
                </c:pt>
                <c:pt idx="79">
                  <c:v>1.110005597746281E-2</c:v>
                </c:pt>
                <c:pt idx="80">
                  <c:v>9.8199025663843927E-3</c:v>
                </c:pt>
                <c:pt idx="81">
                  <c:v>9.3410403447871816E-3</c:v>
                </c:pt>
                <c:pt idx="82">
                  <c:v>9.3182536445418334E-3</c:v>
                </c:pt>
                <c:pt idx="83">
                  <c:v>2.370302356627268E-3</c:v>
                </c:pt>
                <c:pt idx="84">
                  <c:v>-5.5293140041563424E-3</c:v>
                </c:pt>
                <c:pt idx="85">
                  <c:v>-6.6827080024183371E-3</c:v>
                </c:pt>
                <c:pt idx="86">
                  <c:v>-7.1819453288909842E-3</c:v>
                </c:pt>
                <c:pt idx="87">
                  <c:v>-8.4590212882453934E-3</c:v>
                </c:pt>
                <c:pt idx="88">
                  <c:v>-9.0417294270327807E-3</c:v>
                </c:pt>
                <c:pt idx="89">
                  <c:v>-1.323944935348528E-2</c:v>
                </c:pt>
                <c:pt idx="90">
                  <c:v>-1.3260720666907956E-2</c:v>
                </c:pt>
                <c:pt idx="91">
                  <c:v>-2.7017885094771075E-2</c:v>
                </c:pt>
                <c:pt idx="92">
                  <c:v>-2.7058465850090873E-2</c:v>
                </c:pt>
                <c:pt idx="93">
                  <c:v>-2.7524719488745148E-2</c:v>
                </c:pt>
                <c:pt idx="94">
                  <c:v>-3.0285765872531668E-2</c:v>
                </c:pt>
                <c:pt idx="95">
                  <c:v>-3.4700956427273166E-2</c:v>
                </c:pt>
                <c:pt idx="96">
                  <c:v>-4.2778273589718467E-2</c:v>
                </c:pt>
                <c:pt idx="97">
                  <c:v>-4.8481807175276802E-2</c:v>
                </c:pt>
                <c:pt idx="98">
                  <c:v>-6.1042364911219435E-2</c:v>
                </c:pt>
                <c:pt idx="99">
                  <c:v>-6.1042364911219435E-2</c:v>
                </c:pt>
                <c:pt idx="100">
                  <c:v>-6.10600037315462E-2</c:v>
                </c:pt>
                <c:pt idx="101">
                  <c:v>-6.2921334531381934E-2</c:v>
                </c:pt>
                <c:pt idx="102">
                  <c:v>-7.3757016155074476E-2</c:v>
                </c:pt>
                <c:pt idx="103">
                  <c:v>-7.37735550263319E-2</c:v>
                </c:pt>
                <c:pt idx="104">
                  <c:v>-7.8297898521875658E-2</c:v>
                </c:pt>
                <c:pt idx="105">
                  <c:v>-7.9783469869524254E-2</c:v>
                </c:pt>
                <c:pt idx="106">
                  <c:v>-8.9512223335533769E-2</c:v>
                </c:pt>
                <c:pt idx="107">
                  <c:v>-9.0682844290412831E-2</c:v>
                </c:pt>
                <c:pt idx="108">
                  <c:v>-9.1443387016491059E-2</c:v>
                </c:pt>
                <c:pt idx="109">
                  <c:v>-9.1458261179882816E-2</c:v>
                </c:pt>
                <c:pt idx="110">
                  <c:v>-0.10028392895180138</c:v>
                </c:pt>
                <c:pt idx="111">
                  <c:v>-0.10102218975251645</c:v>
                </c:pt>
                <c:pt idx="112">
                  <c:v>-0.10553888045485996</c:v>
                </c:pt>
                <c:pt idx="113">
                  <c:v>-0.10610708399910855</c:v>
                </c:pt>
                <c:pt idx="114">
                  <c:v>-0.10664606368825694</c:v>
                </c:pt>
                <c:pt idx="115">
                  <c:v>-0.10678540331461472</c:v>
                </c:pt>
                <c:pt idx="116">
                  <c:v>-0.1095444424997883</c:v>
                </c:pt>
                <c:pt idx="117">
                  <c:v>-0.1095703424832553</c:v>
                </c:pt>
                <c:pt idx="118">
                  <c:v>-0.11006776454699306</c:v>
                </c:pt>
                <c:pt idx="119">
                  <c:v>-0.11081299028036817</c:v>
                </c:pt>
                <c:pt idx="120">
                  <c:v>-0.11081299028036817</c:v>
                </c:pt>
                <c:pt idx="121">
                  <c:v>-0.11081299028036817</c:v>
                </c:pt>
                <c:pt idx="122">
                  <c:v>-0.11130491962128355</c:v>
                </c:pt>
                <c:pt idx="123">
                  <c:v>-0.11145143450676084</c:v>
                </c:pt>
                <c:pt idx="124">
                  <c:v>-0.11310036158864334</c:v>
                </c:pt>
                <c:pt idx="125">
                  <c:v>-0.11342587560132351</c:v>
                </c:pt>
                <c:pt idx="126">
                  <c:v>-0.11411116974154897</c:v>
                </c:pt>
                <c:pt idx="127">
                  <c:v>-0.1147426281220065</c:v>
                </c:pt>
                <c:pt idx="128">
                  <c:v>-0.11476731283916303</c:v>
                </c:pt>
                <c:pt idx="129">
                  <c:v>-0.11476731283916303</c:v>
                </c:pt>
                <c:pt idx="130">
                  <c:v>-0.11509997771693085</c:v>
                </c:pt>
                <c:pt idx="131">
                  <c:v>-0.11544382512794783</c:v>
                </c:pt>
                <c:pt idx="132">
                  <c:v>-0.11544382512794783</c:v>
                </c:pt>
                <c:pt idx="133">
                  <c:v>-0.11780633205941951</c:v>
                </c:pt>
                <c:pt idx="134">
                  <c:v>-0.11812901756055025</c:v>
                </c:pt>
                <c:pt idx="135">
                  <c:v>-0.11845062528900419</c:v>
                </c:pt>
                <c:pt idx="136">
                  <c:v>-0.11878300602665855</c:v>
                </c:pt>
                <c:pt idx="137">
                  <c:v>-0.11893101605791608</c:v>
                </c:pt>
                <c:pt idx="138">
                  <c:v>-0.11893101605791608</c:v>
                </c:pt>
                <c:pt idx="139">
                  <c:v>-0.11910241829225232</c:v>
                </c:pt>
                <c:pt idx="140">
                  <c:v>-0.11971454596826807</c:v>
                </c:pt>
                <c:pt idx="141">
                  <c:v>-0.12005418845297278</c:v>
                </c:pt>
                <c:pt idx="142">
                  <c:v>-0.12232850374206512</c:v>
                </c:pt>
                <c:pt idx="143">
                  <c:v>-0.12322442100514557</c:v>
                </c:pt>
                <c:pt idx="144">
                  <c:v>-0.12631464915677079</c:v>
                </c:pt>
                <c:pt idx="145">
                  <c:v>-0.13029204714307246</c:v>
                </c:pt>
                <c:pt idx="146">
                  <c:v>-0.13029204714307246</c:v>
                </c:pt>
                <c:pt idx="147">
                  <c:v>-0.13029204714307246</c:v>
                </c:pt>
                <c:pt idx="148">
                  <c:v>-0.13037966866017692</c:v>
                </c:pt>
                <c:pt idx="149">
                  <c:v>-0.13319642197443868</c:v>
                </c:pt>
                <c:pt idx="150">
                  <c:v>-0.13416338042642248</c:v>
                </c:pt>
                <c:pt idx="151">
                  <c:v>-0.13423641903009037</c:v>
                </c:pt>
                <c:pt idx="152">
                  <c:v>-0.13688504600276383</c:v>
                </c:pt>
                <c:pt idx="153">
                  <c:v>-0.13713619933215976</c:v>
                </c:pt>
                <c:pt idx="154">
                  <c:v>-0.13738627488887883</c:v>
                </c:pt>
                <c:pt idx="155">
                  <c:v>-0.13763527267292114</c:v>
                </c:pt>
                <c:pt idx="156">
                  <c:v>-0.139916108275912</c:v>
                </c:pt>
                <c:pt idx="157">
                  <c:v>-0.14016271664097693</c:v>
                </c:pt>
                <c:pt idx="158">
                  <c:v>-0.14037317270167488</c:v>
                </c:pt>
                <c:pt idx="159">
                  <c:v>-0.14083491310711943</c:v>
                </c:pt>
                <c:pt idx="160">
                  <c:v>-0.14109443496018753</c:v>
                </c:pt>
                <c:pt idx="161">
                  <c:v>-0.15326327599340112</c:v>
                </c:pt>
                <c:pt idx="162">
                  <c:v>-0.15564841628970072</c:v>
                </c:pt>
                <c:pt idx="163">
                  <c:v>-0.15593235729342592</c:v>
                </c:pt>
                <c:pt idx="164">
                  <c:v>-0.1559378863250068</c:v>
                </c:pt>
                <c:pt idx="165">
                  <c:v>-0.15907666167611662</c:v>
                </c:pt>
                <c:pt idx="166">
                  <c:v>-0.15914569255171573</c:v>
                </c:pt>
                <c:pt idx="167">
                  <c:v>-0.15914569255171573</c:v>
                </c:pt>
                <c:pt idx="168">
                  <c:v>-0.15925545004922742</c:v>
                </c:pt>
                <c:pt idx="169">
                  <c:v>-0.15944098243794047</c:v>
                </c:pt>
                <c:pt idx="170">
                  <c:v>-0.16063138552247935</c:v>
                </c:pt>
                <c:pt idx="171">
                  <c:v>-0.16221479218451679</c:v>
                </c:pt>
                <c:pt idx="172">
                  <c:v>-0.16229236717021733</c:v>
                </c:pt>
                <c:pt idx="173">
                  <c:v>-0.16229236717021733</c:v>
                </c:pt>
                <c:pt idx="174">
                  <c:v>-0.16336910900279444</c:v>
                </c:pt>
                <c:pt idx="175">
                  <c:v>-0.16430188556877173</c:v>
                </c:pt>
                <c:pt idx="176">
                  <c:v>-0.16561191725940297</c:v>
                </c:pt>
                <c:pt idx="177">
                  <c:v>-0.16562375575993171</c:v>
                </c:pt>
                <c:pt idx="178">
                  <c:v>-0.1656348003019493</c:v>
                </c:pt>
                <c:pt idx="179">
                  <c:v>-0.16602236634329337</c:v>
                </c:pt>
                <c:pt idx="180">
                  <c:v>-0.16605728230537908</c:v>
                </c:pt>
                <c:pt idx="181">
                  <c:v>-0.16620132014209338</c:v>
                </c:pt>
                <c:pt idx="182">
                  <c:v>-0.16622066742975772</c:v>
                </c:pt>
                <c:pt idx="183">
                  <c:v>-0.16627240678101618</c:v>
                </c:pt>
                <c:pt idx="184">
                  <c:v>-0.16617691154151204</c:v>
                </c:pt>
                <c:pt idx="185">
                  <c:v>-0.16610165353898898</c:v>
                </c:pt>
                <c:pt idx="186">
                  <c:v>-0.16587596302369648</c:v>
                </c:pt>
                <c:pt idx="187">
                  <c:v>-0.16535208547612135</c:v>
                </c:pt>
                <c:pt idx="188">
                  <c:v>-0.16260216501396169</c:v>
                </c:pt>
                <c:pt idx="189">
                  <c:v>-0.16185235097283104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704-494E-B332-91B7B8F1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841408"/>
        <c:axId val="1"/>
      </c:scatterChart>
      <c:valAx>
        <c:axId val="74484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38052317103778"/>
              <c:y val="0.83939648453034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6511627906976744E-2"/>
              <c:y val="0.36969792412312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8414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94586529397"/>
          <c:y val="0.92121498449057504"/>
          <c:w val="0.66149952186209282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0</xdr:rowOff>
    </xdr:from>
    <xdr:to>
      <xdr:col>20</xdr:col>
      <xdr:colOff>219075</xdr:colOff>
      <xdr:row>18</xdr:row>
      <xdr:rowOff>38100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D68B005-5428-71FE-2907-0F95344D5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295275</xdr:colOff>
      <xdr:row>21</xdr:row>
      <xdr:rowOff>47625</xdr:rowOff>
    </xdr:from>
    <xdr:to>
      <xdr:col>29</xdr:col>
      <xdr:colOff>123825</xdr:colOff>
      <xdr:row>40</xdr:row>
      <xdr:rowOff>114300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BB838B5B-E43A-6BFD-D357-7CDF54FD3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cdsbib.u-strasbg.fr/cgi-bin/cdsbib?1984AcA....34..207S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17" TargetMode="External"/><Relationship Id="rId13" Type="http://schemas.openxmlformats.org/officeDocument/2006/relationships/hyperlink" Target="http://www.konkoly.hu/cgi-bin/IBVS?5672" TargetMode="External"/><Relationship Id="rId18" Type="http://schemas.openxmlformats.org/officeDocument/2006/relationships/hyperlink" Target="http://www.konkoly.hu/cgi-bin/IBVS?5784" TargetMode="External"/><Relationship Id="rId26" Type="http://schemas.openxmlformats.org/officeDocument/2006/relationships/hyperlink" Target="http://www.konkoly.hu/cgi-bin/IBVS?6011" TargetMode="External"/><Relationship Id="rId3" Type="http://schemas.openxmlformats.org/officeDocument/2006/relationships/hyperlink" Target="http://www.bav-astro.de/sfs/BAVM_link.php?BAVMnr=59" TargetMode="External"/><Relationship Id="rId21" Type="http://schemas.openxmlformats.org/officeDocument/2006/relationships/hyperlink" Target="http://var.astro.cz/oejv/issues/oejv0094.pdf" TargetMode="External"/><Relationship Id="rId7" Type="http://schemas.openxmlformats.org/officeDocument/2006/relationships/hyperlink" Target="http://www.bav-astro.de/sfs/BAVM_link.php?BAVMnr=80" TargetMode="External"/><Relationship Id="rId12" Type="http://schemas.openxmlformats.org/officeDocument/2006/relationships/hyperlink" Target="http://var.astro.cz/oejv/issues/oejv0074.pdf" TargetMode="External"/><Relationship Id="rId17" Type="http://schemas.openxmlformats.org/officeDocument/2006/relationships/hyperlink" Target="http://www.konkoly.hu/cgi-bin/IBVS?5677" TargetMode="External"/><Relationship Id="rId25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www.bav-astro.de/sfs/BAVM_link.php?BAVMnr=59" TargetMode="External"/><Relationship Id="rId16" Type="http://schemas.openxmlformats.org/officeDocument/2006/relationships/hyperlink" Target="http://vsolj.cetus-net.org/no44.pdf" TargetMode="External"/><Relationship Id="rId20" Type="http://schemas.openxmlformats.org/officeDocument/2006/relationships/hyperlink" Target="http://var.astro.cz/oejv/issues/oejv0094.pdf" TargetMode="External"/><Relationship Id="rId29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www.bav-astro.de/sfs/BAVM_link.php?BAVMnr=56" TargetMode="External"/><Relationship Id="rId6" Type="http://schemas.openxmlformats.org/officeDocument/2006/relationships/hyperlink" Target="http://www.bav-astro.de/sfs/BAVM_link.php?BAVMnr=80" TargetMode="External"/><Relationship Id="rId11" Type="http://schemas.openxmlformats.org/officeDocument/2006/relationships/hyperlink" Target="http://www.bav-astro.de/sfs/BAVM_link.php?BAVMnr=172" TargetMode="External"/><Relationship Id="rId24" Type="http://schemas.openxmlformats.org/officeDocument/2006/relationships/hyperlink" Target="http://www.bav-astro.de/sfs/BAVM_link.php?BAVMnr=225" TargetMode="External"/><Relationship Id="rId32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60" TargetMode="External"/><Relationship Id="rId15" Type="http://schemas.openxmlformats.org/officeDocument/2006/relationships/hyperlink" Target="http://www.konkoly.hu/cgi-bin/IBVS?5741" TargetMode="External"/><Relationship Id="rId23" Type="http://schemas.openxmlformats.org/officeDocument/2006/relationships/hyperlink" Target="http://www.konkoly.hu/cgi-bin/IBVS?5920" TargetMode="External"/><Relationship Id="rId28" Type="http://schemas.openxmlformats.org/officeDocument/2006/relationships/hyperlink" Target="http://www.konkoly.hu/cgi-bin/IBVS?6094" TargetMode="External"/><Relationship Id="rId10" Type="http://schemas.openxmlformats.org/officeDocument/2006/relationships/hyperlink" Target="http://www.konkoly.hu/cgi-bin/IBVS?5583" TargetMode="External"/><Relationship Id="rId19" Type="http://schemas.openxmlformats.org/officeDocument/2006/relationships/hyperlink" Target="http://vsolj.cetus-net.org/no46.pdf" TargetMode="External"/><Relationship Id="rId31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bav-astro.de/sfs/BAVM_link.php?BAVMnr=60" TargetMode="External"/><Relationship Id="rId9" Type="http://schemas.openxmlformats.org/officeDocument/2006/relationships/hyperlink" Target="http://www.konkoly.hu/cgi-bin/IBVS?5371" TargetMode="External"/><Relationship Id="rId14" Type="http://schemas.openxmlformats.org/officeDocument/2006/relationships/hyperlink" Target="http://var.astro.cz/oejv/issues/oejv0074.pdf" TargetMode="External"/><Relationship Id="rId22" Type="http://schemas.openxmlformats.org/officeDocument/2006/relationships/hyperlink" Target="http://vsolj.cetus-net.org/no48.pdf" TargetMode="External"/><Relationship Id="rId27" Type="http://schemas.openxmlformats.org/officeDocument/2006/relationships/hyperlink" Target="http://www.konkoly.hu/cgi-bin/IBVS?6042" TargetMode="External"/><Relationship Id="rId30" Type="http://schemas.openxmlformats.org/officeDocument/2006/relationships/hyperlink" Target="http://vsolj.cetus-net.org/vsoljno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8"/>
  <sheetViews>
    <sheetView tabSelected="1" workbookViewId="0">
      <pane xSplit="14" ySplit="21" topLeftCell="O194" activePane="bottomRight" state="frozen"/>
      <selection pane="topRight" activeCell="O1" sqref="O1"/>
      <selection pane="bottomLeft" activeCell="A22" sqref="A22"/>
      <selection pane="bottomRight" activeCell="G4" sqref="G3:G4"/>
    </sheetView>
  </sheetViews>
  <sheetFormatPr defaultColWidth="10.28515625" defaultRowHeight="12.75" x14ac:dyDescent="0.2"/>
  <cols>
    <col min="1" max="1" width="16.140625" customWidth="1"/>
    <col min="2" max="2" width="5.140625" customWidth="1"/>
    <col min="3" max="3" width="11.85546875" customWidth="1"/>
    <col min="4" max="4" width="10.85546875" customWidth="1"/>
    <col min="5" max="6" width="9.140625" customWidth="1"/>
    <col min="7" max="7" width="8.140625" customWidth="1"/>
    <col min="8" max="8" width="15.7109375" customWidth="1"/>
    <col min="9" max="14" width="8.5703125" customWidth="1"/>
    <col min="15" max="15" width="8" customWidth="1"/>
    <col min="16" max="16" width="10.28515625" customWidth="1"/>
    <col min="17" max="17" width="9.85546875" customWidth="1"/>
    <col min="18" max="18" width="12.42578125" bestFit="1" customWidth="1"/>
  </cols>
  <sheetData>
    <row r="1" spans="1:8" ht="20.25" x14ac:dyDescent="0.2">
      <c r="A1" s="5" t="s">
        <v>25</v>
      </c>
      <c r="B1" s="6"/>
      <c r="C1" s="6"/>
      <c r="D1" s="6"/>
      <c r="E1" s="6"/>
      <c r="F1" s="6"/>
    </row>
    <row r="2" spans="1:8" x14ac:dyDescent="0.2">
      <c r="A2" s="7" t="s">
        <v>23</v>
      </c>
      <c r="B2" s="6" t="s">
        <v>26</v>
      </c>
      <c r="C2" s="8" t="s">
        <v>169</v>
      </c>
      <c r="D2" s="6"/>
      <c r="E2" s="6"/>
      <c r="F2" s="6"/>
    </row>
    <row r="3" spans="1:8" ht="13.5" thickBot="1" x14ac:dyDescent="0.25">
      <c r="A3" s="7"/>
      <c r="B3" s="6"/>
      <c r="C3" s="9"/>
      <c r="D3" s="9"/>
      <c r="E3" s="6"/>
      <c r="F3" s="6"/>
    </row>
    <row r="4" spans="1:8" ht="13.5" thickBot="1" x14ac:dyDescent="0.25">
      <c r="A4" s="10" t="s">
        <v>1</v>
      </c>
      <c r="B4" s="11"/>
      <c r="C4" s="12">
        <v>43749.466999999997</v>
      </c>
      <c r="D4" s="13">
        <v>1.0362499999999999</v>
      </c>
      <c r="E4" s="14"/>
      <c r="F4" s="6"/>
    </row>
    <row r="5" spans="1:8" x14ac:dyDescent="0.2">
      <c r="A5" s="126" t="s">
        <v>775</v>
      </c>
      <c r="B5" s="6"/>
      <c r="C5" s="127">
        <v>-9.5</v>
      </c>
      <c r="D5" s="15"/>
      <c r="E5" s="6"/>
      <c r="F5" s="6"/>
    </row>
    <row r="6" spans="1:8" ht="13.5" thickBot="1" x14ac:dyDescent="0.25">
      <c r="A6" s="10" t="s">
        <v>2</v>
      </c>
      <c r="B6" s="6"/>
      <c r="C6" s="6"/>
      <c r="D6" s="6"/>
      <c r="E6" s="6"/>
      <c r="F6" s="6"/>
    </row>
    <row r="7" spans="1:8" ht="13.5" thickBot="1" x14ac:dyDescent="0.25">
      <c r="A7" s="7" t="s">
        <v>3</v>
      </c>
      <c r="B7" s="6"/>
      <c r="C7" s="12">
        <v>43749.466999999997</v>
      </c>
      <c r="D7" s="6"/>
      <c r="E7" s="6"/>
      <c r="F7" s="6"/>
    </row>
    <row r="8" spans="1:8" x14ac:dyDescent="0.2">
      <c r="A8" s="7" t="s">
        <v>4</v>
      </c>
      <c r="B8" s="6"/>
      <c r="C8" s="6">
        <v>1.0362499999999999</v>
      </c>
      <c r="D8" s="6"/>
      <c r="E8" s="6"/>
      <c r="F8" s="6"/>
    </row>
    <row r="9" spans="1:8" x14ac:dyDescent="0.2">
      <c r="A9" s="29" t="s">
        <v>74</v>
      </c>
      <c r="B9" s="111">
        <v>188</v>
      </c>
      <c r="C9" s="29" t="str">
        <f>"F"&amp;B9</f>
        <v>F188</v>
      </c>
      <c r="D9" s="29" t="str">
        <f>"G"&amp;B9</f>
        <v>G188</v>
      </c>
      <c r="F9" s="6"/>
    </row>
    <row r="10" spans="1:8" ht="13.5" thickBot="1" x14ac:dyDescent="0.25">
      <c r="C10" s="2" t="s">
        <v>18</v>
      </c>
      <c r="D10" s="2" t="s">
        <v>19</v>
      </c>
      <c r="F10" s="6"/>
    </row>
    <row r="11" spans="1:8" x14ac:dyDescent="0.2">
      <c r="A11" s="7" t="s">
        <v>14</v>
      </c>
      <c r="B11" s="6"/>
      <c r="C11" s="32">
        <f ca="1">INTERCEPT(INDIRECT(D9):G1012,INDIRECT(C9):$F1012)</f>
        <v>-9.9631757561838466E-2</v>
      </c>
      <c r="D11" s="16">
        <f>+E11*F11</f>
        <v>-4.8481807175276802E-2</v>
      </c>
      <c r="E11" s="17">
        <v>-48481.807175276801</v>
      </c>
      <c r="F11" s="18">
        <v>9.9999999999999995E-7</v>
      </c>
    </row>
    <row r="12" spans="1:8" x14ac:dyDescent="0.2">
      <c r="A12" s="7" t="s">
        <v>15</v>
      </c>
      <c r="B12" s="6"/>
      <c r="C12" s="32">
        <f ca="1">SLOPE(INDIRECT(D9):G1012,INDIRECT(C9):$F1012)</f>
        <v>-6.0809546848800107E-6</v>
      </c>
      <c r="D12" s="16">
        <f>+E12*F12</f>
        <v>-1.8662630448424377E-5</v>
      </c>
      <c r="E12" s="19">
        <v>-1.8662630448424375</v>
      </c>
      <c r="F12" s="18">
        <v>1.0000000000000001E-5</v>
      </c>
      <c r="G12" s="121" t="s">
        <v>769</v>
      </c>
      <c r="H12" s="122">
        <v>1</v>
      </c>
    </row>
    <row r="13" spans="1:8" ht="13.5" thickBot="1" x14ac:dyDescent="0.25">
      <c r="A13" s="7" t="s">
        <v>17</v>
      </c>
      <c r="B13" s="6"/>
      <c r="C13" s="6"/>
      <c r="D13" s="16">
        <f>+E13*F13</f>
        <v>7.3921308423067174E-10</v>
      </c>
      <c r="E13" s="20">
        <v>0.73921308423067167</v>
      </c>
      <c r="F13" s="18">
        <v>1.0000000000000001E-9</v>
      </c>
      <c r="G13" s="121" t="s">
        <v>770</v>
      </c>
      <c r="H13" s="123">
        <f ca="1">NOW()+15018.5+$C$5/24</f>
        <v>60162.845359490741</v>
      </c>
    </row>
    <row r="14" spans="1:8" x14ac:dyDescent="0.2">
      <c r="A14" s="7" t="s">
        <v>22</v>
      </c>
      <c r="B14" s="6"/>
      <c r="C14" s="6"/>
      <c r="D14" s="6"/>
      <c r="E14" s="15">
        <f>SUM(R21:R107)</f>
        <v>4.6478090093172995</v>
      </c>
      <c r="F14" s="6"/>
      <c r="G14" s="121" t="s">
        <v>771</v>
      </c>
      <c r="H14" s="62">
        <f ca="1">ROUND(2*(H13-$C$7)/$C$8,0)/2+H12</f>
        <v>15840</v>
      </c>
    </row>
    <row r="15" spans="1:8" x14ac:dyDescent="0.2">
      <c r="A15" s="24" t="s">
        <v>16</v>
      </c>
      <c r="C15" s="25">
        <f ca="1">(C7+C11)+(C8+C12)*INT(MAX(F21:F3540))</f>
        <v>59364.526984336284</v>
      </c>
      <c r="D15" s="26">
        <f>+C7+INT(MAX(F21:F1595))*C8+D11+D12*INT(MAX(F21:F4030))+D13*INT(MAX(F21:F4057)^2)</f>
        <v>59364.556397649016</v>
      </c>
      <c r="F15" s="6"/>
      <c r="G15" s="121" t="s">
        <v>772</v>
      </c>
      <c r="H15" s="26">
        <f ca="1">ROUND(2*(H13-$C$15)/$C$16,0)/2+H12</f>
        <v>771.5</v>
      </c>
    </row>
    <row r="16" spans="1:8" x14ac:dyDescent="0.2">
      <c r="A16" s="27" t="s">
        <v>5</v>
      </c>
      <c r="C16" s="28">
        <f ca="1">+C8+C12</f>
        <v>1.036243919045315</v>
      </c>
      <c r="D16" s="26">
        <f>+C8+D12+2*D13*MAX(F21:F896)</f>
        <v>1.0362536157734841</v>
      </c>
      <c r="F16" s="6"/>
      <c r="G16" s="121" t="s">
        <v>773</v>
      </c>
      <c r="H16" s="124">
        <f ca="1">+$C$15+$C$16*H15-15018.5-$C$5/24</f>
        <v>45145.885001213079</v>
      </c>
    </row>
    <row r="17" spans="1:18" ht="13.5" thickBot="1" x14ac:dyDescent="0.25">
      <c r="A17" s="32" t="s">
        <v>71</v>
      </c>
      <c r="C17">
        <f>COUNT(C21:C2198)</f>
        <v>190</v>
      </c>
      <c r="F17" s="6"/>
      <c r="H17" s="125" t="s">
        <v>774</v>
      </c>
    </row>
    <row r="18" spans="1:18" ht="14.25" thickTop="1" thickBot="1" x14ac:dyDescent="0.25">
      <c r="A18" s="27" t="s">
        <v>6</v>
      </c>
      <c r="C18" s="90">
        <f ca="1">+C15</f>
        <v>59364.526984336284</v>
      </c>
      <c r="D18" s="91">
        <f ca="1">C16</f>
        <v>1.036243919045315</v>
      </c>
      <c r="E18" s="29" t="s">
        <v>18</v>
      </c>
      <c r="F18" s="6"/>
    </row>
    <row r="19" spans="1:18" ht="13.5" thickBot="1" x14ac:dyDescent="0.25">
      <c r="A19" s="27" t="s">
        <v>69</v>
      </c>
      <c r="C19" s="30">
        <f>+D15</f>
        <v>59364.556397649016</v>
      </c>
      <c r="D19" s="31">
        <f>+D16</f>
        <v>1.0362536157734841</v>
      </c>
      <c r="E19" s="36" t="s">
        <v>70</v>
      </c>
      <c r="F19" s="6"/>
    </row>
    <row r="20" spans="1:18" ht="13.5" thickBot="1" x14ac:dyDescent="0.25">
      <c r="A20" s="21" t="s">
        <v>7</v>
      </c>
      <c r="B20" s="21" t="s">
        <v>27</v>
      </c>
      <c r="C20" s="21" t="s">
        <v>8</v>
      </c>
      <c r="D20" s="21" t="s">
        <v>12</v>
      </c>
      <c r="E20" s="21" t="s">
        <v>9</v>
      </c>
      <c r="F20" s="21" t="s">
        <v>10</v>
      </c>
      <c r="G20" s="2" t="s">
        <v>11</v>
      </c>
      <c r="H20" s="4" t="s">
        <v>175</v>
      </c>
      <c r="I20" s="4" t="s">
        <v>176</v>
      </c>
      <c r="J20" s="4" t="s">
        <v>173</v>
      </c>
      <c r="K20" s="4" t="s">
        <v>172</v>
      </c>
      <c r="L20" s="4" t="s">
        <v>68</v>
      </c>
      <c r="M20" s="4" t="s">
        <v>77</v>
      </c>
      <c r="N20" s="4" t="s">
        <v>24</v>
      </c>
      <c r="O20" s="4" t="s">
        <v>21</v>
      </c>
      <c r="P20" s="3" t="s">
        <v>20</v>
      </c>
      <c r="Q20" s="2" t="s">
        <v>13</v>
      </c>
    </row>
    <row r="21" spans="1:18" x14ac:dyDescent="0.2">
      <c r="A21" s="15" t="s">
        <v>160</v>
      </c>
      <c r="B21" s="22" t="s">
        <v>64</v>
      </c>
      <c r="C21" s="33">
        <v>24708.366999999998</v>
      </c>
      <c r="D21" s="33"/>
      <c r="E21" s="15">
        <f t="shared" ref="E21:E52" si="0">(C21-C$7)/C$8</f>
        <v>-18375.006031363089</v>
      </c>
      <c r="F21" s="83">
        <f>ROUND(2*E21,0)/2-0.5</f>
        <v>-18375.5</v>
      </c>
      <c r="G21">
        <f t="shared" ref="G21:G52" si="1">+C21-(C$7+F21*C$8)</f>
        <v>0.51187500000014552</v>
      </c>
      <c r="H21">
        <f t="shared" ref="H21:H40" si="2">+G21</f>
        <v>0.51187500000014552</v>
      </c>
      <c r="O21">
        <f t="shared" ref="O21:O52" ca="1" si="3">+C$11+C$12*$F21</f>
        <v>1.2108825250174177E-2</v>
      </c>
      <c r="P21" s="15">
        <f t="shared" ref="P21:P52" si="4">+$D$11+$D$12*$F21+$D$13*$F21^2</f>
        <v>0.54405530962279303</v>
      </c>
      <c r="Q21" s="1">
        <f t="shared" ref="Q21:Q52" si="5">+C21-15018.5</f>
        <v>9689.8669999999984</v>
      </c>
      <c r="R21">
        <f t="shared" ref="R21:R52" si="6">+(P21-G21)^2</f>
        <v>1.0355723274094598E-3</v>
      </c>
    </row>
    <row r="22" spans="1:18" x14ac:dyDescent="0.2">
      <c r="A22" s="108" t="s">
        <v>189</v>
      </c>
      <c r="B22" s="110" t="s">
        <v>64</v>
      </c>
      <c r="C22" s="108">
        <v>26562.233</v>
      </c>
      <c r="D22" s="73"/>
      <c r="E22" s="85">
        <f t="shared" si="0"/>
        <v>-16585.9917973462</v>
      </c>
      <c r="F22" s="15">
        <f>ROUND(2*E22,0)/2</f>
        <v>-16586</v>
      </c>
      <c r="G22">
        <f t="shared" si="1"/>
        <v>8.4999999999126885E-3</v>
      </c>
      <c r="H22">
        <f t="shared" si="2"/>
        <v>8.4999999999126885E-3</v>
      </c>
      <c r="O22">
        <f t="shared" ca="1" si="3"/>
        <v>1.2269568415813892E-3</v>
      </c>
      <c r="P22" s="15">
        <f t="shared" si="4"/>
        <v>0.46441069757710796</v>
      </c>
      <c r="Q22" s="1">
        <f t="shared" si="5"/>
        <v>11543.733</v>
      </c>
      <c r="R22">
        <f t="shared" si="6"/>
        <v>0.2078545641653248</v>
      </c>
    </row>
    <row r="23" spans="1:18" x14ac:dyDescent="0.2">
      <c r="A23" s="108" t="s">
        <v>189</v>
      </c>
      <c r="B23" s="110" t="s">
        <v>64</v>
      </c>
      <c r="C23" s="108">
        <v>26563.269</v>
      </c>
      <c r="D23" s="73"/>
      <c r="E23" s="85">
        <f t="shared" si="0"/>
        <v>-16584.992038600722</v>
      </c>
      <c r="F23" s="15">
        <f>ROUND(2*E23,0)/2</f>
        <v>-16585</v>
      </c>
      <c r="G23">
        <f t="shared" si="1"/>
        <v>8.2500000025902409E-3</v>
      </c>
      <c r="H23">
        <f t="shared" si="2"/>
        <v>8.2500000025902409E-3</v>
      </c>
      <c r="O23">
        <f t="shared" ca="1" si="3"/>
        <v>1.2208758868965108E-3</v>
      </c>
      <c r="P23" s="15">
        <f t="shared" si="4"/>
        <v>0.46436751450944247</v>
      </c>
      <c r="Q23" s="1">
        <f t="shared" si="5"/>
        <v>11544.769</v>
      </c>
      <c r="R23">
        <f t="shared" si="6"/>
        <v>0.20804318703990857</v>
      </c>
    </row>
    <row r="24" spans="1:18" x14ac:dyDescent="0.2">
      <c r="A24" s="108" t="s">
        <v>189</v>
      </c>
      <c r="B24" s="110" t="s">
        <v>64</v>
      </c>
      <c r="C24" s="108">
        <v>26564.292000000001</v>
      </c>
      <c r="D24" s="73"/>
      <c r="E24" s="85">
        <f t="shared" si="0"/>
        <v>-16584.004825090469</v>
      </c>
      <c r="F24" s="15">
        <f>ROUND(2*E24,0)/2</f>
        <v>-16584</v>
      </c>
      <c r="G24">
        <f t="shared" si="1"/>
        <v>-4.9999999973806553E-3</v>
      </c>
      <c r="H24">
        <f t="shared" si="2"/>
        <v>-4.9999999973806553E-3</v>
      </c>
      <c r="O24">
        <f t="shared" ca="1" si="3"/>
        <v>1.2147949322116325E-3</v>
      </c>
      <c r="P24" s="15">
        <f t="shared" si="4"/>
        <v>0.46432433292020325</v>
      </c>
      <c r="Q24" s="1">
        <f t="shared" si="5"/>
        <v>11545.792000000001</v>
      </c>
      <c r="R24">
        <f t="shared" si="6"/>
        <v>0.22026532946853514</v>
      </c>
    </row>
    <row r="25" spans="1:18" x14ac:dyDescent="0.2">
      <c r="A25" s="15" t="s">
        <v>161</v>
      </c>
      <c r="B25" s="22" t="s">
        <v>64</v>
      </c>
      <c r="C25" s="33">
        <v>26589.17</v>
      </c>
      <c r="D25" s="82"/>
      <c r="E25" s="15">
        <f t="shared" si="0"/>
        <v>-16559.99710494572</v>
      </c>
      <c r="F25" s="83">
        <f>ROUND(2*E25,0)/2-0.5</f>
        <v>-16560.5</v>
      </c>
      <c r="G25">
        <f t="shared" si="1"/>
        <v>0.52112499999930151</v>
      </c>
      <c r="H25">
        <f t="shared" si="2"/>
        <v>0.52112499999930151</v>
      </c>
      <c r="O25">
        <f t="shared" ca="1" si="3"/>
        <v>1.0718924971169497E-3</v>
      </c>
      <c r="P25" s="15">
        <f t="shared" si="4"/>
        <v>0.46330999117501359</v>
      </c>
      <c r="Q25" s="1">
        <f t="shared" si="5"/>
        <v>11570.669999999998</v>
      </c>
      <c r="R25">
        <f t="shared" si="6"/>
        <v>3.3425752453524896E-3</v>
      </c>
    </row>
    <row r="26" spans="1:18" x14ac:dyDescent="0.2">
      <c r="A26" s="108" t="s">
        <v>204</v>
      </c>
      <c r="B26" s="110" t="s">
        <v>64</v>
      </c>
      <c r="C26" s="108">
        <v>26590.204000000002</v>
      </c>
      <c r="D26" s="73"/>
      <c r="E26" s="85">
        <f t="shared" si="0"/>
        <v>-16558.999276236427</v>
      </c>
      <c r="F26" s="15">
        <f t="shared" ref="F26:F35" si="7">ROUND(2*E26,0)/2</f>
        <v>-16559</v>
      </c>
      <c r="G26">
        <f t="shared" si="1"/>
        <v>7.5000000288127922E-4</v>
      </c>
      <c r="H26">
        <f t="shared" si="2"/>
        <v>7.5000000288127922E-4</v>
      </c>
      <c r="O26">
        <f t="shared" ca="1" si="3"/>
        <v>1.0627710650896321E-3</v>
      </c>
      <c r="P26" s="15">
        <f t="shared" si="4"/>
        <v>0.46324527367772617</v>
      </c>
      <c r="Q26" s="1">
        <f t="shared" si="5"/>
        <v>11571.704000000002</v>
      </c>
      <c r="R26">
        <f t="shared" si="6"/>
        <v>0.21390187817156966</v>
      </c>
    </row>
    <row r="27" spans="1:18" x14ac:dyDescent="0.2">
      <c r="A27" s="108" t="s">
        <v>204</v>
      </c>
      <c r="B27" s="110" t="s">
        <v>64</v>
      </c>
      <c r="C27" s="108">
        <v>26592.273000000001</v>
      </c>
      <c r="D27" s="34"/>
      <c r="E27" s="85">
        <f t="shared" si="0"/>
        <v>-16557.002653799758</v>
      </c>
      <c r="F27" s="15">
        <f t="shared" si="7"/>
        <v>-16557</v>
      </c>
      <c r="G27">
        <f t="shared" si="1"/>
        <v>-2.7499999960127752E-3</v>
      </c>
      <c r="H27">
        <f t="shared" si="2"/>
        <v>-2.7499999960127752E-3</v>
      </c>
      <c r="O27">
        <f t="shared" ca="1" si="3"/>
        <v>1.0506091557198755E-3</v>
      </c>
      <c r="P27" s="15">
        <f t="shared" si="4"/>
        <v>0.46315898885583462</v>
      </c>
      <c r="Q27" s="1">
        <f t="shared" si="5"/>
        <v>11573.773000000001</v>
      </c>
      <c r="R27">
        <f t="shared" si="6"/>
        <v>0.21707118589295085</v>
      </c>
    </row>
    <row r="28" spans="1:18" x14ac:dyDescent="0.2">
      <c r="A28" s="108" t="s">
        <v>211</v>
      </c>
      <c r="B28" s="110" t="s">
        <v>64</v>
      </c>
      <c r="C28" s="108">
        <v>26624.397000000001</v>
      </c>
      <c r="D28" s="34"/>
      <c r="E28" s="85">
        <f t="shared" si="0"/>
        <v>-16526.002412545233</v>
      </c>
      <c r="F28" s="15">
        <f t="shared" si="7"/>
        <v>-16526</v>
      </c>
      <c r="G28">
        <f t="shared" si="1"/>
        <v>-2.4999999986903276E-3</v>
      </c>
      <c r="H28">
        <f t="shared" si="2"/>
        <v>-2.4999999986903276E-3</v>
      </c>
      <c r="O28">
        <f t="shared" ca="1" si="3"/>
        <v>8.6209956048859115E-4</v>
      </c>
      <c r="P28" s="15">
        <f t="shared" si="4"/>
        <v>0.46182233033149978</v>
      </c>
      <c r="Q28" s="1">
        <f t="shared" si="5"/>
        <v>11605.897000000001</v>
      </c>
      <c r="R28">
        <f t="shared" si="6"/>
        <v>0.21559522644325818</v>
      </c>
    </row>
    <row r="29" spans="1:18" x14ac:dyDescent="0.2">
      <c r="A29" s="108" t="s">
        <v>211</v>
      </c>
      <c r="B29" s="110" t="s">
        <v>64</v>
      </c>
      <c r="C29" s="108">
        <v>26937.359</v>
      </c>
      <c r="D29" s="34"/>
      <c r="E29" s="85">
        <f t="shared" si="0"/>
        <v>-16223.988419782869</v>
      </c>
      <c r="F29" s="15">
        <f t="shared" si="7"/>
        <v>-16224</v>
      </c>
      <c r="G29">
        <f t="shared" si="1"/>
        <v>1.2000000002444722E-2</v>
      </c>
      <c r="H29">
        <f t="shared" si="2"/>
        <v>1.2000000002444722E-2</v>
      </c>
      <c r="O29">
        <f t="shared" ca="1" si="3"/>
        <v>-9.7434875434516954E-4</v>
      </c>
      <c r="P29" s="15">
        <f t="shared" si="4"/>
        <v>0.44887502892649211</v>
      </c>
      <c r="Q29" s="1">
        <f t="shared" si="5"/>
        <v>11918.859</v>
      </c>
      <c r="R29">
        <f t="shared" si="6"/>
        <v>0.19085979089738725</v>
      </c>
    </row>
    <row r="30" spans="1:18" x14ac:dyDescent="0.2">
      <c r="A30" s="108" t="s">
        <v>220</v>
      </c>
      <c r="B30" s="110" t="s">
        <v>64</v>
      </c>
      <c r="C30" s="108">
        <v>27655.451000000001</v>
      </c>
      <c r="D30" s="34"/>
      <c r="E30" s="85">
        <f t="shared" si="0"/>
        <v>-15531.016646562121</v>
      </c>
      <c r="F30" s="15">
        <f t="shared" si="7"/>
        <v>-15531</v>
      </c>
      <c r="G30">
        <f t="shared" si="1"/>
        <v>-1.7249999997147825E-2</v>
      </c>
      <c r="H30">
        <f t="shared" si="2"/>
        <v>-1.7249999997147825E-2</v>
      </c>
      <c r="O30">
        <f t="shared" ca="1" si="3"/>
        <v>-5.1884503509670166E-3</v>
      </c>
      <c r="P30" s="15">
        <f t="shared" si="4"/>
        <v>0.4196745439633407</v>
      </c>
      <c r="Q30" s="1">
        <f t="shared" si="5"/>
        <v>12636.951000000001</v>
      </c>
      <c r="R30">
        <f t="shared" si="6"/>
        <v>0.19090305711508088</v>
      </c>
    </row>
    <row r="31" spans="1:18" x14ac:dyDescent="0.2">
      <c r="A31" s="108" t="s">
        <v>220</v>
      </c>
      <c r="B31" s="110" t="s">
        <v>64</v>
      </c>
      <c r="C31" s="108">
        <v>27657.54</v>
      </c>
      <c r="D31" s="34"/>
      <c r="E31" s="85">
        <f t="shared" si="0"/>
        <v>-15529.000723763569</v>
      </c>
      <c r="F31" s="15">
        <f t="shared" si="7"/>
        <v>-15529</v>
      </c>
      <c r="G31">
        <f t="shared" si="1"/>
        <v>-7.4999999924330041E-4</v>
      </c>
      <c r="H31">
        <f t="shared" si="2"/>
        <v>-7.4999999924330041E-4</v>
      </c>
      <c r="O31">
        <f t="shared" ca="1" si="3"/>
        <v>-5.2006122603367733E-3</v>
      </c>
      <c r="P31" s="15">
        <f t="shared" si="4"/>
        <v>0.41959129878565149</v>
      </c>
      <c r="Q31" s="1">
        <f t="shared" si="5"/>
        <v>12639.04</v>
      </c>
      <c r="R31">
        <f t="shared" si="6"/>
        <v>0.1766868074641722</v>
      </c>
    </row>
    <row r="32" spans="1:18" x14ac:dyDescent="0.2">
      <c r="A32" s="108" t="s">
        <v>220</v>
      </c>
      <c r="B32" s="110" t="s">
        <v>64</v>
      </c>
      <c r="C32" s="108">
        <v>27683.446</v>
      </c>
      <c r="D32" s="34"/>
      <c r="E32" s="85">
        <f t="shared" si="0"/>
        <v>-15504.000965018093</v>
      </c>
      <c r="F32" s="15">
        <f t="shared" si="7"/>
        <v>-15504</v>
      </c>
      <c r="G32">
        <f t="shared" si="1"/>
        <v>-1.0000000002037268E-3</v>
      </c>
      <c r="H32">
        <f t="shared" si="2"/>
        <v>-1.0000000002037268E-3</v>
      </c>
      <c r="O32">
        <f t="shared" ca="1" si="3"/>
        <v>-5.3526361274587736E-3</v>
      </c>
      <c r="P32" s="15">
        <f t="shared" si="4"/>
        <v>0.41855123303336761</v>
      </c>
      <c r="Q32" s="1">
        <f t="shared" si="5"/>
        <v>12664.946</v>
      </c>
      <c r="R32">
        <f t="shared" si="6"/>
        <v>0.17602323713999007</v>
      </c>
    </row>
    <row r="33" spans="1:18" x14ac:dyDescent="0.2">
      <c r="A33" s="108" t="s">
        <v>220</v>
      </c>
      <c r="B33" s="110" t="s">
        <v>64</v>
      </c>
      <c r="C33" s="108">
        <v>27683.468000000001</v>
      </c>
      <c r="D33" s="34"/>
      <c r="E33" s="85">
        <f t="shared" si="0"/>
        <v>-15503.979734620021</v>
      </c>
      <c r="F33" s="15">
        <f t="shared" si="7"/>
        <v>-15504</v>
      </c>
      <c r="G33">
        <f t="shared" si="1"/>
        <v>2.1000000000640284E-2</v>
      </c>
      <c r="H33">
        <f t="shared" si="2"/>
        <v>2.1000000000640284E-2</v>
      </c>
      <c r="O33">
        <f t="shared" ca="1" si="3"/>
        <v>-5.3526361274587736E-3</v>
      </c>
      <c r="P33" s="15">
        <f t="shared" si="4"/>
        <v>0.41855123303336761</v>
      </c>
      <c r="Q33" s="1">
        <f t="shared" si="5"/>
        <v>12664.968000000001</v>
      </c>
      <c r="R33">
        <f t="shared" si="6"/>
        <v>0.15804698288584187</v>
      </c>
    </row>
    <row r="34" spans="1:18" x14ac:dyDescent="0.2">
      <c r="A34" s="108" t="s">
        <v>220</v>
      </c>
      <c r="B34" s="110" t="s">
        <v>64</v>
      </c>
      <c r="C34" s="108">
        <v>28108.276999999998</v>
      </c>
      <c r="D34" s="34"/>
      <c r="E34" s="85">
        <f t="shared" si="0"/>
        <v>-15094.031363088057</v>
      </c>
      <c r="F34" s="15">
        <f t="shared" si="7"/>
        <v>-15094</v>
      </c>
      <c r="G34">
        <f t="shared" si="1"/>
        <v>-3.2500000001164153E-2</v>
      </c>
      <c r="H34">
        <f t="shared" si="2"/>
        <v>-3.2500000001164153E-2</v>
      </c>
      <c r="O34">
        <f t="shared" ca="1" si="3"/>
        <v>-7.8458275482595902E-3</v>
      </c>
      <c r="P34" s="15">
        <f t="shared" si="4"/>
        <v>0.40162599334948462</v>
      </c>
      <c r="Q34" s="1">
        <f t="shared" si="5"/>
        <v>13089.776999999998</v>
      </c>
      <c r="R34">
        <f t="shared" si="6"/>
        <v>0.18846537810268754</v>
      </c>
    </row>
    <row r="35" spans="1:18" x14ac:dyDescent="0.2">
      <c r="A35" s="107" t="s">
        <v>220</v>
      </c>
      <c r="B35" s="109" t="s">
        <v>64</v>
      </c>
      <c r="C35" s="107">
        <v>28164.241999999998</v>
      </c>
      <c r="D35" s="34"/>
      <c r="E35" s="85">
        <f t="shared" si="0"/>
        <v>-15040.024125452352</v>
      </c>
      <c r="F35" s="15">
        <f t="shared" si="7"/>
        <v>-15040</v>
      </c>
      <c r="G35">
        <f t="shared" si="1"/>
        <v>-2.5000000001455192E-2</v>
      </c>
      <c r="H35">
        <f t="shared" si="2"/>
        <v>-2.5000000001455192E-2</v>
      </c>
      <c r="O35">
        <f t="shared" ca="1" si="3"/>
        <v>-8.1741991012431042E-3</v>
      </c>
      <c r="P35" s="15">
        <f t="shared" si="4"/>
        <v>0.39941533716293853</v>
      </c>
      <c r="Q35" s="1">
        <f t="shared" si="5"/>
        <v>13145.741999999998</v>
      </c>
      <c r="R35">
        <f t="shared" si="6"/>
        <v>0.180128378420366</v>
      </c>
    </row>
    <row r="36" spans="1:18" x14ac:dyDescent="0.2">
      <c r="A36" s="6" t="s">
        <v>162</v>
      </c>
      <c r="B36" s="23" t="s">
        <v>64</v>
      </c>
      <c r="C36" s="35">
        <v>28947.666000000001</v>
      </c>
      <c r="D36" s="82"/>
      <c r="E36" s="15">
        <f t="shared" si="0"/>
        <v>-14284.005790108562</v>
      </c>
      <c r="F36" s="83">
        <f>ROUND(2*E36,0)/2-0.5</f>
        <v>-14284.5</v>
      </c>
      <c r="G36">
        <f t="shared" si="1"/>
        <v>0.51212500000474392</v>
      </c>
      <c r="H36">
        <f t="shared" si="2"/>
        <v>0.51212500000474392</v>
      </c>
      <c r="O36">
        <f t="shared" ca="1" si="3"/>
        <v>-1.2768360365669959E-2</v>
      </c>
      <c r="P36" s="15">
        <f t="shared" si="4"/>
        <v>0.3689387054952753</v>
      </c>
      <c r="Q36" s="1">
        <f t="shared" si="5"/>
        <v>13929.166000000001</v>
      </c>
      <c r="R36">
        <f t="shared" si="6"/>
        <v>2.0502314935352286E-2</v>
      </c>
    </row>
    <row r="37" spans="1:18" x14ac:dyDescent="0.2">
      <c r="A37" s="107" t="s">
        <v>220</v>
      </c>
      <c r="B37" s="109" t="s">
        <v>64</v>
      </c>
      <c r="C37" s="107">
        <v>30999.401999999998</v>
      </c>
      <c r="D37" s="34"/>
      <c r="E37" s="85">
        <f t="shared" si="0"/>
        <v>-12304.043425814234</v>
      </c>
      <c r="F37" s="15">
        <f t="shared" ref="F37:F68" si="8">ROUND(2*E37,0)/2</f>
        <v>-12304</v>
      </c>
      <c r="G37">
        <f t="shared" si="1"/>
        <v>-4.5000000001891749E-2</v>
      </c>
      <c r="H37">
        <f t="shared" si="2"/>
        <v>-4.5000000001891749E-2</v>
      </c>
      <c r="O37">
        <f t="shared" ca="1" si="3"/>
        <v>-2.4811691119074816E-2</v>
      </c>
      <c r="P37" s="15">
        <f t="shared" si="4"/>
        <v>0.29305149577029271</v>
      </c>
      <c r="Q37" s="1">
        <f t="shared" si="5"/>
        <v>15980.901999999998</v>
      </c>
      <c r="R37">
        <f t="shared" si="6"/>
        <v>0.11427881379381125</v>
      </c>
    </row>
    <row r="38" spans="1:18" x14ac:dyDescent="0.2">
      <c r="A38" s="107" t="s">
        <v>220</v>
      </c>
      <c r="B38" s="109" t="s">
        <v>64</v>
      </c>
      <c r="C38" s="107">
        <v>32802.485999999997</v>
      </c>
      <c r="D38" s="34"/>
      <c r="E38" s="85">
        <f t="shared" si="0"/>
        <v>-10564.034740651388</v>
      </c>
      <c r="F38" s="15">
        <f t="shared" si="8"/>
        <v>-10564</v>
      </c>
      <c r="G38">
        <f t="shared" si="1"/>
        <v>-3.6000000000058208E-2</v>
      </c>
      <c r="H38">
        <f t="shared" si="2"/>
        <v>-3.6000000000058208E-2</v>
      </c>
      <c r="O38">
        <f t="shared" ca="1" si="3"/>
        <v>-3.5392552270766028E-2</v>
      </c>
      <c r="P38" s="15">
        <f t="shared" si="4"/>
        <v>0.2311649936203089</v>
      </c>
      <c r="Q38" s="1">
        <f t="shared" si="5"/>
        <v>17783.985999999997</v>
      </c>
      <c r="R38">
        <f t="shared" si="6"/>
        <v>7.1377133816170793E-2</v>
      </c>
    </row>
    <row r="39" spans="1:18" x14ac:dyDescent="0.2">
      <c r="A39" s="107" t="s">
        <v>220</v>
      </c>
      <c r="B39" s="109" t="s">
        <v>64</v>
      </c>
      <c r="C39" s="107">
        <v>32828.402000000002</v>
      </c>
      <c r="D39" s="34"/>
      <c r="E39" s="85">
        <f t="shared" si="0"/>
        <v>-10539.025331724966</v>
      </c>
      <c r="F39" s="15">
        <f t="shared" si="8"/>
        <v>-10539</v>
      </c>
      <c r="G39">
        <f t="shared" si="1"/>
        <v>-2.6249999995343387E-2</v>
      </c>
      <c r="H39">
        <f t="shared" si="2"/>
        <v>-2.6249999995343387E-2</v>
      </c>
      <c r="O39">
        <f t="shared" ca="1" si="3"/>
        <v>-3.5544576137888029E-2</v>
      </c>
      <c r="P39" s="15">
        <f t="shared" si="4"/>
        <v>0.23030843751618529</v>
      </c>
      <c r="Q39" s="1">
        <f t="shared" si="5"/>
        <v>17809.902000000002</v>
      </c>
      <c r="R39">
        <f t="shared" si="6"/>
        <v>6.5822231858356964E-2</v>
      </c>
    </row>
    <row r="40" spans="1:18" x14ac:dyDescent="0.2">
      <c r="A40" s="107" t="s">
        <v>220</v>
      </c>
      <c r="B40" s="109" t="s">
        <v>64</v>
      </c>
      <c r="C40" s="107">
        <v>33887.411</v>
      </c>
      <c r="D40" s="34"/>
      <c r="E40" s="85">
        <f t="shared" si="0"/>
        <v>-9517.062484921591</v>
      </c>
      <c r="F40" s="15">
        <f t="shared" si="8"/>
        <v>-9517</v>
      </c>
      <c r="G40">
        <f t="shared" si="1"/>
        <v>-6.4749999997729901E-2</v>
      </c>
      <c r="H40">
        <f t="shared" si="2"/>
        <v>-6.4749999997729901E-2</v>
      </c>
      <c r="O40">
        <f t="shared" ca="1" si="3"/>
        <v>-4.17593118258354E-2</v>
      </c>
      <c r="P40" s="15">
        <f t="shared" si="4"/>
        <v>0.19608340711298394</v>
      </c>
      <c r="Q40" s="1">
        <f t="shared" si="5"/>
        <v>18868.911</v>
      </c>
      <c r="R40">
        <f t="shared" si="6"/>
        <v>6.8034066264983387E-2</v>
      </c>
    </row>
    <row r="41" spans="1:18" x14ac:dyDescent="0.2">
      <c r="A41" s="107" t="s">
        <v>255</v>
      </c>
      <c r="B41" s="109" t="s">
        <v>36</v>
      </c>
      <c r="C41" s="107">
        <v>34216.449999999997</v>
      </c>
      <c r="D41" s="34"/>
      <c r="E41" s="85">
        <f t="shared" si="0"/>
        <v>-9199.5338962605565</v>
      </c>
      <c r="F41" s="15">
        <f t="shared" si="8"/>
        <v>-9199.5</v>
      </c>
      <c r="G41">
        <f t="shared" si="1"/>
        <v>-3.5125000002153683E-2</v>
      </c>
      <c r="I41">
        <f t="shared" ref="I41:I72" si="9">+G41</f>
        <v>-3.5125000002153683E-2</v>
      </c>
      <c r="O41">
        <f t="shared" ca="1" si="3"/>
        <v>-4.369001493828481E-2</v>
      </c>
      <c r="P41" s="15">
        <f t="shared" si="4"/>
        <v>0.18576525650871567</v>
      </c>
      <c r="Q41" s="1">
        <f t="shared" si="5"/>
        <v>19197.949999999997</v>
      </c>
      <c r="R41">
        <f t="shared" si="6"/>
        <v>4.8792505421437662E-2</v>
      </c>
    </row>
    <row r="42" spans="1:18" x14ac:dyDescent="0.2">
      <c r="A42" s="107" t="s">
        <v>255</v>
      </c>
      <c r="B42" s="109" t="s">
        <v>64</v>
      </c>
      <c r="C42" s="107">
        <v>34227.33</v>
      </c>
      <c r="D42" s="34"/>
      <c r="E42" s="85">
        <f t="shared" si="0"/>
        <v>-9189.0344993968592</v>
      </c>
      <c r="F42" s="15">
        <f t="shared" si="8"/>
        <v>-9189</v>
      </c>
      <c r="G42">
        <f t="shared" si="1"/>
        <v>-3.5749999995459802E-2</v>
      </c>
      <c r="I42">
        <f t="shared" si="9"/>
        <v>-3.5749999995459802E-2</v>
      </c>
      <c r="O42">
        <f t="shared" ca="1" si="3"/>
        <v>-4.3753864962476047E-2</v>
      </c>
      <c r="P42" s="15">
        <f t="shared" si="4"/>
        <v>0.18542657218111375</v>
      </c>
      <c r="Q42" s="1">
        <f t="shared" si="5"/>
        <v>19208.830000000002</v>
      </c>
      <c r="R42">
        <f t="shared" si="6"/>
        <v>4.891907607977905E-2</v>
      </c>
    </row>
    <row r="43" spans="1:18" x14ac:dyDescent="0.2">
      <c r="A43" s="107" t="s">
        <v>255</v>
      </c>
      <c r="B43" s="109" t="s">
        <v>64</v>
      </c>
      <c r="C43" s="107">
        <v>34228.362999999998</v>
      </c>
      <c r="D43" s="34"/>
      <c r="E43" s="85">
        <f t="shared" si="0"/>
        <v>-9188.0376357056703</v>
      </c>
      <c r="F43" s="15">
        <f t="shared" si="8"/>
        <v>-9188</v>
      </c>
      <c r="G43">
        <f t="shared" si="1"/>
        <v>-3.9000000004307367E-2</v>
      </c>
      <c r="I43">
        <f t="shared" si="9"/>
        <v>-3.9000000004307367E-2</v>
      </c>
      <c r="O43">
        <f t="shared" ca="1" si="3"/>
        <v>-4.3759945917160925E-2</v>
      </c>
      <c r="P43" s="15">
        <f t="shared" si="4"/>
        <v>0.18539432503181644</v>
      </c>
      <c r="Q43" s="1">
        <f t="shared" si="5"/>
        <v>19209.862999999998</v>
      </c>
      <c r="R43">
        <f t="shared" si="6"/>
        <v>5.0352813108417577E-2</v>
      </c>
    </row>
    <row r="44" spans="1:18" x14ac:dyDescent="0.2">
      <c r="A44" s="107" t="s">
        <v>255</v>
      </c>
      <c r="B44" s="109" t="s">
        <v>64</v>
      </c>
      <c r="C44" s="107">
        <v>34229.400999999998</v>
      </c>
      <c r="D44" s="34"/>
      <c r="E44" s="85">
        <f t="shared" si="0"/>
        <v>-9187.0359469240047</v>
      </c>
      <c r="F44" s="15">
        <f t="shared" si="8"/>
        <v>-9187</v>
      </c>
      <c r="G44">
        <f t="shared" si="1"/>
        <v>-3.7250000001222361E-2</v>
      </c>
      <c r="I44">
        <f t="shared" si="9"/>
        <v>-3.7250000001222361E-2</v>
      </c>
      <c r="O44">
        <f t="shared" ca="1" si="3"/>
        <v>-4.376602687184581E-2</v>
      </c>
      <c r="P44" s="15">
        <f t="shared" si="4"/>
        <v>0.18536207936094526</v>
      </c>
      <c r="Q44" s="1">
        <f t="shared" si="5"/>
        <v>19210.900999999998</v>
      </c>
      <c r="R44">
        <f t="shared" si="6"/>
        <v>4.9556137877948013E-2</v>
      </c>
    </row>
    <row r="45" spans="1:18" x14ac:dyDescent="0.2">
      <c r="A45" s="107" t="s">
        <v>255</v>
      </c>
      <c r="B45" s="109" t="s">
        <v>36</v>
      </c>
      <c r="C45" s="107">
        <v>34244.436999999998</v>
      </c>
      <c r="D45" s="34"/>
      <c r="E45" s="85">
        <f t="shared" si="0"/>
        <v>-9172.5259348612781</v>
      </c>
      <c r="F45" s="15">
        <f t="shared" si="8"/>
        <v>-9172.5</v>
      </c>
      <c r="G45">
        <f t="shared" si="1"/>
        <v>-2.6875000003201421E-2</v>
      </c>
      <c r="I45">
        <f t="shared" si="9"/>
        <v>-2.6875000003201421E-2</v>
      </c>
      <c r="O45">
        <f t="shared" ca="1" si="3"/>
        <v>-4.3854200714776567E-2</v>
      </c>
      <c r="P45" s="15">
        <f t="shared" si="4"/>
        <v>0.18489468327145409</v>
      </c>
      <c r="Q45" s="1">
        <f t="shared" si="5"/>
        <v>19225.936999999998</v>
      </c>
      <c r="R45">
        <f t="shared" si="6"/>
        <v>4.484639875424791E-2</v>
      </c>
    </row>
    <row r="46" spans="1:18" x14ac:dyDescent="0.2">
      <c r="A46" s="107" t="s">
        <v>255</v>
      </c>
      <c r="B46" s="109" t="s">
        <v>64</v>
      </c>
      <c r="C46" s="107">
        <v>34255.302000000003</v>
      </c>
      <c r="D46" s="34"/>
      <c r="E46" s="85">
        <f t="shared" si="0"/>
        <v>-9162.041013268994</v>
      </c>
      <c r="F46" s="15">
        <f t="shared" si="8"/>
        <v>-9162</v>
      </c>
      <c r="G46">
        <f t="shared" si="1"/>
        <v>-4.2499999995925464E-2</v>
      </c>
      <c r="I46">
        <f t="shared" si="9"/>
        <v>-4.2499999995925464E-2</v>
      </c>
      <c r="O46">
        <f t="shared" ca="1" si="3"/>
        <v>-4.3918050738967811E-2</v>
      </c>
      <c r="P46" s="15">
        <f t="shared" si="4"/>
        <v>0.18455641807767093</v>
      </c>
      <c r="Q46" s="1">
        <f t="shared" si="5"/>
        <v>19236.802000000003</v>
      </c>
      <c r="R46">
        <f t="shared" si="6"/>
        <v>5.1554616988411787E-2</v>
      </c>
    </row>
    <row r="47" spans="1:18" x14ac:dyDescent="0.2">
      <c r="A47" s="107" t="s">
        <v>255</v>
      </c>
      <c r="B47" s="109" t="s">
        <v>36</v>
      </c>
      <c r="C47" s="107">
        <v>34272.408000000003</v>
      </c>
      <c r="D47" s="34"/>
      <c r="E47" s="85">
        <f t="shared" si="0"/>
        <v>-9145.5334137515019</v>
      </c>
      <c r="F47" s="15">
        <f t="shared" si="8"/>
        <v>-9145.5</v>
      </c>
      <c r="G47">
        <f t="shared" si="1"/>
        <v>-3.4624999992956873E-2</v>
      </c>
      <c r="I47">
        <f t="shared" si="9"/>
        <v>-3.4624999992956873E-2</v>
      </c>
      <c r="O47">
        <f t="shared" ca="1" si="3"/>
        <v>-4.4018386491268331E-2</v>
      </c>
      <c r="P47" s="15">
        <f t="shared" si="4"/>
        <v>0.1840251878068693</v>
      </c>
      <c r="Q47" s="1">
        <f t="shared" si="5"/>
        <v>19253.908000000003</v>
      </c>
      <c r="R47">
        <f t="shared" si="6"/>
        <v>4.7807904624899256E-2</v>
      </c>
    </row>
    <row r="48" spans="1:18" x14ac:dyDescent="0.2">
      <c r="A48" s="107" t="s">
        <v>255</v>
      </c>
      <c r="B48" s="109" t="s">
        <v>64</v>
      </c>
      <c r="C48" s="107">
        <v>34284.315999999999</v>
      </c>
      <c r="D48" s="34"/>
      <c r="E48" s="85">
        <f t="shared" si="0"/>
        <v>-9134.0419782870922</v>
      </c>
      <c r="F48" s="15">
        <f t="shared" si="8"/>
        <v>-9134</v>
      </c>
      <c r="G48">
        <f t="shared" si="1"/>
        <v>-4.3499999999767169E-2</v>
      </c>
      <c r="I48">
        <f t="shared" si="9"/>
        <v>-4.3499999999767169E-2</v>
      </c>
      <c r="O48">
        <f t="shared" ca="1" si="3"/>
        <v>-4.4088317470144446E-2</v>
      </c>
      <c r="P48" s="15">
        <f t="shared" si="4"/>
        <v>0.18365517443262069</v>
      </c>
      <c r="Q48" s="1">
        <f t="shared" si="5"/>
        <v>19265.815999999999</v>
      </c>
      <c r="R48">
        <f t="shared" si="6"/>
        <v>5.1599473271408555E-2</v>
      </c>
    </row>
    <row r="49" spans="1:18" x14ac:dyDescent="0.2">
      <c r="A49" s="107" t="s">
        <v>255</v>
      </c>
      <c r="B49" s="109" t="s">
        <v>36</v>
      </c>
      <c r="C49" s="107">
        <v>34328.362000000001</v>
      </c>
      <c r="D49" s="34"/>
      <c r="E49" s="85">
        <f t="shared" si="0"/>
        <v>-9091.5367913148348</v>
      </c>
      <c r="F49" s="15">
        <f t="shared" si="8"/>
        <v>-9091.5</v>
      </c>
      <c r="G49">
        <f t="shared" si="1"/>
        <v>-3.8124999999126885E-2</v>
      </c>
      <c r="I49">
        <f t="shared" si="9"/>
        <v>-3.8124999999126885E-2</v>
      </c>
      <c r="O49">
        <f t="shared" ca="1" si="3"/>
        <v>-4.4346758044251845E-2</v>
      </c>
      <c r="P49" s="15">
        <f t="shared" si="4"/>
        <v>0.18228943019573018</v>
      </c>
      <c r="Q49" s="1">
        <f t="shared" si="5"/>
        <v>19309.862000000001</v>
      </c>
      <c r="R49">
        <f t="shared" si="6"/>
        <v>4.8582521038123522E-2</v>
      </c>
    </row>
    <row r="50" spans="1:18" x14ac:dyDescent="0.2">
      <c r="A50" s="107" t="s">
        <v>255</v>
      </c>
      <c r="B50" s="109" t="s">
        <v>36</v>
      </c>
      <c r="C50" s="107">
        <v>34558.421000000002</v>
      </c>
      <c r="D50" s="34"/>
      <c r="E50" s="85">
        <f t="shared" si="0"/>
        <v>-8869.5256936067508</v>
      </c>
      <c r="F50" s="15">
        <f t="shared" si="8"/>
        <v>-8869.5</v>
      </c>
      <c r="G50">
        <f t="shared" si="1"/>
        <v>-2.6624999998603016E-2</v>
      </c>
      <c r="I50">
        <f t="shared" si="9"/>
        <v>-2.6624999998603016E-2</v>
      </c>
      <c r="O50">
        <f t="shared" ca="1" si="3"/>
        <v>-4.5696729984295213E-2</v>
      </c>
      <c r="P50" s="15">
        <f t="shared" si="4"/>
        <v>0.17519883085847748</v>
      </c>
      <c r="Q50" s="1">
        <f t="shared" si="5"/>
        <v>19539.921000000002</v>
      </c>
      <c r="R50">
        <f t="shared" si="6"/>
        <v>4.073285870182744E-2</v>
      </c>
    </row>
    <row r="51" spans="1:18" x14ac:dyDescent="0.2">
      <c r="A51" s="107" t="s">
        <v>255</v>
      </c>
      <c r="B51" s="109" t="s">
        <v>36</v>
      </c>
      <c r="C51" s="107">
        <v>34559.451999999997</v>
      </c>
      <c r="D51" s="34"/>
      <c r="E51" s="85">
        <f t="shared" si="0"/>
        <v>-8868.5307599517491</v>
      </c>
      <c r="F51" s="15">
        <f t="shared" si="8"/>
        <v>-8868.5</v>
      </c>
      <c r="G51">
        <f t="shared" si="1"/>
        <v>-3.1875000000582077E-2</v>
      </c>
      <c r="I51">
        <f t="shared" si="9"/>
        <v>-3.1875000000582077E-2</v>
      </c>
      <c r="O51">
        <f t="shared" ca="1" si="3"/>
        <v>-4.5702810938980092E-2</v>
      </c>
      <c r="P51" s="15">
        <f t="shared" si="4"/>
        <v>0.17516705606634098</v>
      </c>
      <c r="Q51" s="1">
        <f t="shared" si="5"/>
        <v>19540.951999999997</v>
      </c>
      <c r="R51">
        <f t="shared" si="6"/>
        <v>4.2866412980418905E-2</v>
      </c>
    </row>
    <row r="52" spans="1:18" x14ac:dyDescent="0.2">
      <c r="A52" s="107" t="s">
        <v>255</v>
      </c>
      <c r="B52" s="109" t="s">
        <v>64</v>
      </c>
      <c r="C52" s="107">
        <v>34573.43</v>
      </c>
      <c r="D52" s="34"/>
      <c r="E52" s="85">
        <f t="shared" si="0"/>
        <v>-8855.0417370325667</v>
      </c>
      <c r="F52" s="15">
        <f t="shared" si="8"/>
        <v>-8855</v>
      </c>
      <c r="G52">
        <f t="shared" si="1"/>
        <v>-4.3249999995168764E-2</v>
      </c>
      <c r="I52">
        <f t="shared" si="9"/>
        <v>-4.3249999995168764E-2</v>
      </c>
      <c r="O52">
        <f t="shared" ca="1" si="3"/>
        <v>-4.578490382722597E-2</v>
      </c>
      <c r="P52" s="15">
        <f t="shared" si="4"/>
        <v>0.17473824107345937</v>
      </c>
      <c r="Q52" s="1">
        <f t="shared" si="5"/>
        <v>19554.93</v>
      </c>
      <c r="R52">
        <f t="shared" si="6"/>
        <v>4.7518873244194335E-2</v>
      </c>
    </row>
    <row r="53" spans="1:18" x14ac:dyDescent="0.2">
      <c r="A53" s="107" t="s">
        <v>255</v>
      </c>
      <c r="B53" s="109" t="s">
        <v>64</v>
      </c>
      <c r="C53" s="107">
        <v>34601.400999999998</v>
      </c>
      <c r="D53" s="34"/>
      <c r="E53" s="85">
        <f t="shared" ref="E53:E84" si="10">(C53-C$7)/C$8</f>
        <v>-8828.0492159227979</v>
      </c>
      <c r="F53" s="15">
        <f t="shared" si="8"/>
        <v>-8828</v>
      </c>
      <c r="G53">
        <f t="shared" ref="G53:G84" si="11">+C53-(C$7+F53*C$8)</f>
        <v>-5.0999999999476131E-2</v>
      </c>
      <c r="I53">
        <f t="shared" si="9"/>
        <v>-5.0999999999476131E-2</v>
      </c>
      <c r="O53">
        <f t="shared" ref="O53:O84" ca="1" si="12">+C$11+C$12*$F53</f>
        <v>-4.5949089603717734E-2</v>
      </c>
      <c r="P53" s="15">
        <f t="shared" ref="P53:P84" si="13">+$D$11+$D$12*$F53+$D$13*$F53^2</f>
        <v>0.17388141941720373</v>
      </c>
      <c r="Q53" s="1">
        <f t="shared" ref="Q53:Q84" si="14">+C53-15018.5</f>
        <v>19582.900999999998</v>
      </c>
      <c r="R53">
        <f t="shared" ref="R53:R84" si="15">+(P53-G53)^2</f>
        <v>5.0571652798860674E-2</v>
      </c>
    </row>
    <row r="54" spans="1:18" x14ac:dyDescent="0.2">
      <c r="A54" s="107" t="s">
        <v>255</v>
      </c>
      <c r="B54" s="109" t="s">
        <v>64</v>
      </c>
      <c r="C54" s="107">
        <v>34602.449999999997</v>
      </c>
      <c r="D54" s="34"/>
      <c r="E54" s="85">
        <f t="shared" si="10"/>
        <v>-8827.0369119420993</v>
      </c>
      <c r="F54" s="15">
        <f t="shared" si="8"/>
        <v>-8827</v>
      </c>
      <c r="G54">
        <f t="shared" si="11"/>
        <v>-3.8249999997788109E-2</v>
      </c>
      <c r="I54">
        <f t="shared" si="9"/>
        <v>-3.8249999997788109E-2</v>
      </c>
      <c r="O54">
        <f t="shared" ca="1" si="12"/>
        <v>-4.5955170558402612E-2</v>
      </c>
      <c r="P54" s="15">
        <f t="shared" si="13"/>
        <v>0.17384970597975322</v>
      </c>
      <c r="Q54" s="1">
        <f t="shared" si="14"/>
        <v>19583.949999999997</v>
      </c>
      <c r="R54">
        <f t="shared" si="15"/>
        <v>4.4986285275759479E-2</v>
      </c>
    </row>
    <row r="55" spans="1:18" x14ac:dyDescent="0.2">
      <c r="A55" s="107" t="s">
        <v>220</v>
      </c>
      <c r="B55" s="109" t="s">
        <v>64</v>
      </c>
      <c r="C55" s="107">
        <v>34604.476999999999</v>
      </c>
      <c r="D55" s="34"/>
      <c r="E55" s="85">
        <f t="shared" si="10"/>
        <v>-8825.0808202653789</v>
      </c>
      <c r="F55" s="15">
        <f t="shared" si="8"/>
        <v>-8825</v>
      </c>
      <c r="G55">
        <f t="shared" si="11"/>
        <v>-8.3749999997962732E-2</v>
      </c>
      <c r="I55">
        <f t="shared" si="9"/>
        <v>-8.3749999997962732E-2</v>
      </c>
      <c r="O55">
        <f t="shared" ca="1" si="12"/>
        <v>-4.5967332467772369E-2</v>
      </c>
      <c r="P55" s="15">
        <f t="shared" si="13"/>
        <v>0.17378628354013068</v>
      </c>
      <c r="Q55" s="1">
        <f t="shared" si="14"/>
        <v>19585.976999999999</v>
      </c>
      <c r="R55">
        <f t="shared" si="15"/>
        <v>6.6324937338613249E-2</v>
      </c>
    </row>
    <row r="56" spans="1:18" x14ac:dyDescent="0.2">
      <c r="A56" s="107" t="s">
        <v>255</v>
      </c>
      <c r="B56" s="109" t="s">
        <v>64</v>
      </c>
      <c r="C56" s="107">
        <v>34604.489000000001</v>
      </c>
      <c r="D56" s="34"/>
      <c r="E56" s="85">
        <f t="shared" si="10"/>
        <v>-8825.0692400482476</v>
      </c>
      <c r="F56" s="15">
        <f t="shared" si="8"/>
        <v>-8825</v>
      </c>
      <c r="G56">
        <f t="shared" si="11"/>
        <v>-7.174999999551801E-2</v>
      </c>
      <c r="I56">
        <f t="shared" si="9"/>
        <v>-7.174999999551801E-2</v>
      </c>
      <c r="O56">
        <f t="shared" ca="1" si="12"/>
        <v>-4.5967332467772369E-2</v>
      </c>
      <c r="P56" s="15">
        <f t="shared" si="13"/>
        <v>0.17378628354013068</v>
      </c>
      <c r="Q56" s="1">
        <f t="shared" si="14"/>
        <v>19585.989000000001</v>
      </c>
      <c r="R56">
        <f t="shared" si="15"/>
        <v>6.0288066532498463E-2</v>
      </c>
    </row>
    <row r="57" spans="1:18" x14ac:dyDescent="0.2">
      <c r="A57" s="107" t="s">
        <v>255</v>
      </c>
      <c r="B57" s="109" t="s">
        <v>64</v>
      </c>
      <c r="C57" s="107">
        <v>34629.389000000003</v>
      </c>
      <c r="D57" s="34"/>
      <c r="E57" s="85">
        <f t="shared" si="10"/>
        <v>-8801.0402895054231</v>
      </c>
      <c r="F57" s="15">
        <f t="shared" si="8"/>
        <v>-8801</v>
      </c>
      <c r="G57">
        <f t="shared" si="11"/>
        <v>-4.1749999996682163E-2</v>
      </c>
      <c r="I57">
        <f t="shared" si="9"/>
        <v>-4.1749999996682163E-2</v>
      </c>
      <c r="O57">
        <f t="shared" ca="1" si="12"/>
        <v>-4.6113275380209491E-2</v>
      </c>
      <c r="P57" s="15">
        <f t="shared" si="13"/>
        <v>0.17302567553362491</v>
      </c>
      <c r="Q57" s="1">
        <f t="shared" si="14"/>
        <v>19610.889000000003</v>
      </c>
      <c r="R57">
        <f t="shared" si="15"/>
        <v>4.6128590799499748E-2</v>
      </c>
    </row>
    <row r="58" spans="1:18" x14ac:dyDescent="0.2">
      <c r="A58" s="107" t="s">
        <v>255</v>
      </c>
      <c r="B58" s="109" t="s">
        <v>64</v>
      </c>
      <c r="C58" s="107">
        <v>34630.421000000002</v>
      </c>
      <c r="D58" s="34"/>
      <c r="E58" s="85">
        <f t="shared" si="10"/>
        <v>-8800.0443908323232</v>
      </c>
      <c r="F58" s="15">
        <f t="shared" si="8"/>
        <v>-8800</v>
      </c>
      <c r="G58">
        <f t="shared" si="11"/>
        <v>-4.5999999994819518E-2</v>
      </c>
      <c r="I58">
        <f t="shared" si="9"/>
        <v>-4.5999999994819518E-2</v>
      </c>
      <c r="O58">
        <f t="shared" ca="1" si="12"/>
        <v>-4.6119356334894369E-2</v>
      </c>
      <c r="P58" s="15">
        <f t="shared" si="13"/>
        <v>0.17299400201368093</v>
      </c>
      <c r="Q58" s="1">
        <f t="shared" si="14"/>
        <v>19611.921000000002</v>
      </c>
      <c r="R58">
        <f t="shared" si="15"/>
        <v>4.7958372915699099E-2</v>
      </c>
    </row>
    <row r="59" spans="1:18" x14ac:dyDescent="0.2">
      <c r="A59" s="107" t="s">
        <v>255</v>
      </c>
      <c r="B59" s="109" t="s">
        <v>64</v>
      </c>
      <c r="C59" s="107">
        <v>34654.258999999998</v>
      </c>
      <c r="D59" s="34"/>
      <c r="E59" s="85">
        <f t="shared" si="10"/>
        <v>-8777.0402895054285</v>
      </c>
      <c r="F59" s="15">
        <f t="shared" si="8"/>
        <v>-8777</v>
      </c>
      <c r="G59">
        <f t="shared" si="11"/>
        <v>-4.1749999996682163E-2</v>
      </c>
      <c r="I59">
        <f t="shared" si="9"/>
        <v>-4.1749999996682163E-2</v>
      </c>
      <c r="O59">
        <f t="shared" ca="1" si="12"/>
        <v>-4.6259218292646613E-2</v>
      </c>
      <c r="P59" s="15">
        <f t="shared" si="13"/>
        <v>0.17226591910059216</v>
      </c>
      <c r="Q59" s="1">
        <f t="shared" si="14"/>
        <v>19635.758999999998</v>
      </c>
      <c r="R59">
        <f t="shared" si="15"/>
        <v>4.5802813627051069E-2</v>
      </c>
    </row>
    <row r="60" spans="1:18" x14ac:dyDescent="0.2">
      <c r="A60" s="107" t="s">
        <v>220</v>
      </c>
      <c r="B60" s="109" t="s">
        <v>64</v>
      </c>
      <c r="C60" s="107">
        <v>34768.256000000001</v>
      </c>
      <c r="D60" s="34"/>
      <c r="E60" s="85">
        <f t="shared" si="10"/>
        <v>-8667.0311218335319</v>
      </c>
      <c r="F60" s="15">
        <f t="shared" si="8"/>
        <v>-8667</v>
      </c>
      <c r="G60">
        <f t="shared" si="11"/>
        <v>-3.2249999996565748E-2</v>
      </c>
      <c r="I60">
        <f t="shared" si="9"/>
        <v>-3.2249999996565748E-2</v>
      </c>
      <c r="O60">
        <f t="shared" ca="1" si="12"/>
        <v>-4.6928123307983412E-2</v>
      </c>
      <c r="P60" s="15">
        <f t="shared" si="13"/>
        <v>0.16879459811672029</v>
      </c>
      <c r="Q60" s="1">
        <f t="shared" si="14"/>
        <v>19749.756000000001</v>
      </c>
      <c r="R60">
        <f t="shared" si="15"/>
        <v>4.0418930430532699E-2</v>
      </c>
    </row>
    <row r="61" spans="1:18" x14ac:dyDescent="0.2">
      <c r="A61" s="107" t="s">
        <v>220</v>
      </c>
      <c r="B61" s="109" t="s">
        <v>64</v>
      </c>
      <c r="C61" s="107">
        <v>35400.305</v>
      </c>
      <c r="D61" s="34"/>
      <c r="E61" s="85">
        <f t="shared" si="10"/>
        <v>-8057.0924004825065</v>
      </c>
      <c r="F61" s="15">
        <f t="shared" si="8"/>
        <v>-8057</v>
      </c>
      <c r="G61">
        <f t="shared" si="11"/>
        <v>-9.5750000000407454E-2</v>
      </c>
      <c r="I61">
        <f t="shared" si="9"/>
        <v>-9.5750000000407454E-2</v>
      </c>
      <c r="O61">
        <f t="shared" ca="1" si="12"/>
        <v>-5.0637505665760217E-2</v>
      </c>
      <c r="P61" s="15">
        <f t="shared" si="13"/>
        <v>0.14986920777457044</v>
      </c>
      <c r="Q61" s="1">
        <f t="shared" si="14"/>
        <v>20381.805</v>
      </c>
      <c r="R61">
        <f t="shared" si="15"/>
        <v>6.0328795228007763E-2</v>
      </c>
    </row>
    <row r="62" spans="1:18" x14ac:dyDescent="0.2">
      <c r="A62" s="107" t="s">
        <v>220</v>
      </c>
      <c r="B62" s="109" t="s">
        <v>64</v>
      </c>
      <c r="C62" s="107">
        <v>35718.478000000003</v>
      </c>
      <c r="D62" s="34"/>
      <c r="E62" s="85">
        <f t="shared" si="10"/>
        <v>-7750.0496984318406</v>
      </c>
      <c r="F62" s="15">
        <f t="shared" si="8"/>
        <v>-7750</v>
      </c>
      <c r="G62">
        <f t="shared" si="11"/>
        <v>-5.1499999994121026E-2</v>
      </c>
      <c r="I62">
        <f t="shared" si="9"/>
        <v>-5.1499999994121026E-2</v>
      </c>
      <c r="O62">
        <f t="shared" ca="1" si="12"/>
        <v>-5.2504358754018383E-2</v>
      </c>
      <c r="P62" s="15">
        <f t="shared" si="13"/>
        <v>0.14055256467161681</v>
      </c>
      <c r="Q62" s="1">
        <f t="shared" si="14"/>
        <v>20699.978000000003</v>
      </c>
      <c r="R62">
        <f t="shared" si="15"/>
        <v>3.6884187594687416E-2</v>
      </c>
    </row>
    <row r="63" spans="1:18" x14ac:dyDescent="0.2">
      <c r="A63" s="107" t="s">
        <v>220</v>
      </c>
      <c r="B63" s="109" t="s">
        <v>64</v>
      </c>
      <c r="C63" s="107">
        <v>35742.332000000002</v>
      </c>
      <c r="D63" s="34"/>
      <c r="E63" s="85">
        <f t="shared" si="10"/>
        <v>-7727.0301568154364</v>
      </c>
      <c r="F63" s="15">
        <f t="shared" si="8"/>
        <v>-7727</v>
      </c>
      <c r="G63">
        <f t="shared" si="11"/>
        <v>-3.1249999992724042E-2</v>
      </c>
      <c r="I63">
        <f t="shared" si="9"/>
        <v>-3.1249999992724042E-2</v>
      </c>
      <c r="O63">
        <f t="shared" ca="1" si="12"/>
        <v>-5.264422071177062E-2</v>
      </c>
      <c r="P63" s="15">
        <f t="shared" si="13"/>
        <v>0.13986018575049639</v>
      </c>
      <c r="Q63" s="1">
        <f t="shared" si="14"/>
        <v>20723.832000000002</v>
      </c>
      <c r="R63">
        <f t="shared" si="15"/>
        <v>2.9278695665079395E-2</v>
      </c>
    </row>
    <row r="64" spans="1:18" x14ac:dyDescent="0.2">
      <c r="A64" s="107" t="s">
        <v>220</v>
      </c>
      <c r="B64" s="109" t="s">
        <v>64</v>
      </c>
      <c r="C64" s="107">
        <v>36432.478000000003</v>
      </c>
      <c r="D64" s="34"/>
      <c r="E64" s="85">
        <f t="shared" si="10"/>
        <v>-7061.0267792521063</v>
      </c>
      <c r="F64" s="15">
        <f t="shared" si="8"/>
        <v>-7061</v>
      </c>
      <c r="G64">
        <f t="shared" si="11"/>
        <v>-2.7749999993829988E-2</v>
      </c>
      <c r="I64">
        <f t="shared" si="9"/>
        <v>-2.7749999993829988E-2</v>
      </c>
      <c r="O64">
        <f t="shared" ca="1" si="12"/>
        <v>-5.669413653190071E-2</v>
      </c>
      <c r="P64" s="15">
        <f t="shared" si="13"/>
        <v>0.12015050613417005</v>
      </c>
      <c r="Q64" s="1">
        <f t="shared" si="14"/>
        <v>21413.978000000003</v>
      </c>
      <c r="R64">
        <f t="shared" si="15"/>
        <v>2.1874559712918577E-2</v>
      </c>
    </row>
    <row r="65" spans="1:18" x14ac:dyDescent="0.2">
      <c r="A65" s="107" t="s">
        <v>220</v>
      </c>
      <c r="B65" s="109" t="s">
        <v>64</v>
      </c>
      <c r="C65" s="107">
        <v>36461.438999999998</v>
      </c>
      <c r="D65" s="34"/>
      <c r="E65" s="85">
        <f t="shared" si="10"/>
        <v>-7033.0788902291906</v>
      </c>
      <c r="F65" s="15">
        <f t="shared" si="8"/>
        <v>-7033</v>
      </c>
      <c r="G65">
        <f t="shared" si="11"/>
        <v>-8.1749999997555278E-2</v>
      </c>
      <c r="I65">
        <f t="shared" si="9"/>
        <v>-8.1749999997555278E-2</v>
      </c>
      <c r="O65">
        <f t="shared" ca="1" si="12"/>
        <v>-5.6864403263077352E-2</v>
      </c>
      <c r="P65" s="15">
        <f t="shared" si="13"/>
        <v>0.11933623534375806</v>
      </c>
      <c r="Q65" s="1">
        <f t="shared" si="14"/>
        <v>21442.938999999998</v>
      </c>
      <c r="R65">
        <f t="shared" si="15"/>
        <v>4.0435674043742056E-2</v>
      </c>
    </row>
    <row r="66" spans="1:18" x14ac:dyDescent="0.2">
      <c r="A66" s="107" t="s">
        <v>220</v>
      </c>
      <c r="B66" s="109" t="s">
        <v>64</v>
      </c>
      <c r="C66" s="107">
        <v>36462.485999999997</v>
      </c>
      <c r="D66" s="34"/>
      <c r="E66" s="85">
        <f t="shared" si="10"/>
        <v>-7032.0685162846812</v>
      </c>
      <c r="F66" s="15">
        <f t="shared" si="8"/>
        <v>-7032</v>
      </c>
      <c r="G66">
        <f t="shared" si="11"/>
        <v>-7.1000000003550667E-2</v>
      </c>
      <c r="I66">
        <f t="shared" si="9"/>
        <v>-7.1000000003550667E-2</v>
      </c>
      <c r="O66">
        <f t="shared" ca="1" si="12"/>
        <v>-5.6870484217762231E-2</v>
      </c>
      <c r="P66" s="15">
        <f t="shared" si="13"/>
        <v>0.11930717568127994</v>
      </c>
      <c r="Q66" s="1">
        <f t="shared" si="14"/>
        <v>21443.985999999997</v>
      </c>
      <c r="R66">
        <f t="shared" si="15"/>
        <v>3.6216821117136984E-2</v>
      </c>
    </row>
    <row r="67" spans="1:18" x14ac:dyDescent="0.2">
      <c r="A67" s="107" t="s">
        <v>220</v>
      </c>
      <c r="B67" s="109" t="s">
        <v>64</v>
      </c>
      <c r="C67" s="107">
        <v>37205.478999999999</v>
      </c>
      <c r="D67" s="34"/>
      <c r="E67" s="85">
        <f t="shared" si="10"/>
        <v>-6315.0668275030139</v>
      </c>
      <c r="F67" s="15">
        <f t="shared" si="8"/>
        <v>-6315</v>
      </c>
      <c r="G67">
        <f t="shared" si="11"/>
        <v>-6.9250000000465661E-2</v>
      </c>
      <c r="I67">
        <f t="shared" si="9"/>
        <v>-6.9250000000465661E-2</v>
      </c>
      <c r="O67">
        <f t="shared" ca="1" si="12"/>
        <v>-6.12305287268212E-2</v>
      </c>
      <c r="P67" s="15">
        <f t="shared" si="13"/>
        <v>9.8851949015502039E-2</v>
      </c>
      <c r="Q67" s="1">
        <f t="shared" si="14"/>
        <v>22186.978999999999</v>
      </c>
      <c r="R67">
        <f t="shared" si="15"/>
        <v>2.8258265262967004E-2</v>
      </c>
    </row>
    <row r="68" spans="1:18" x14ac:dyDescent="0.2">
      <c r="A68" s="107" t="s">
        <v>220</v>
      </c>
      <c r="B68" s="109" t="s">
        <v>64</v>
      </c>
      <c r="C68" s="107">
        <v>37286.284</v>
      </c>
      <c r="D68" s="34"/>
      <c r="E68" s="85">
        <f t="shared" si="10"/>
        <v>-6237.0885404101309</v>
      </c>
      <c r="F68" s="15">
        <f t="shared" si="8"/>
        <v>-6237</v>
      </c>
      <c r="G68">
        <f t="shared" si="11"/>
        <v>-9.1749999999592546E-2</v>
      </c>
      <c r="I68">
        <f t="shared" si="9"/>
        <v>-9.1749999999592546E-2</v>
      </c>
      <c r="O68">
        <f t="shared" ca="1" si="12"/>
        <v>-6.1704843192241836E-2</v>
      </c>
      <c r="P68" s="15">
        <f t="shared" si="13"/>
        <v>9.6672532835130401E-2</v>
      </c>
      <c r="Q68" s="1">
        <f t="shared" si="14"/>
        <v>22267.784</v>
      </c>
      <c r="R68">
        <f t="shared" si="15"/>
        <v>3.5503050879852241E-2</v>
      </c>
    </row>
    <row r="69" spans="1:18" x14ac:dyDescent="0.2">
      <c r="A69" s="107" t="s">
        <v>331</v>
      </c>
      <c r="B69" s="109" t="s">
        <v>64</v>
      </c>
      <c r="C69" s="107">
        <v>37518.438000000002</v>
      </c>
      <c r="D69" s="34"/>
      <c r="E69" s="85">
        <f t="shared" si="10"/>
        <v>-6013.055729794929</v>
      </c>
      <c r="F69" s="15">
        <f t="shared" ref="F69:F100" si="16">ROUND(2*E69,0)/2</f>
        <v>-6013</v>
      </c>
      <c r="G69">
        <f t="shared" si="11"/>
        <v>-5.7749999992665835E-2</v>
      </c>
      <c r="I69">
        <f t="shared" si="9"/>
        <v>-5.7749999992665835E-2</v>
      </c>
      <c r="O69">
        <f t="shared" ca="1" si="12"/>
        <v>-6.3066977041654954E-2</v>
      </c>
      <c r="P69" s="15">
        <f t="shared" si="13"/>
        <v>9.0463702911554367E-2</v>
      </c>
      <c r="Q69" s="1">
        <f t="shared" si="14"/>
        <v>22499.938000000002</v>
      </c>
      <c r="R69">
        <f t="shared" si="15"/>
        <v>2.1967301728580451E-2</v>
      </c>
    </row>
    <row r="70" spans="1:18" x14ac:dyDescent="0.2">
      <c r="A70" s="6" t="s">
        <v>163</v>
      </c>
      <c r="B70" s="23" t="s">
        <v>64</v>
      </c>
      <c r="C70" s="35">
        <v>37518.44</v>
      </c>
      <c r="D70" s="82"/>
      <c r="E70" s="15">
        <f t="shared" si="10"/>
        <v>-6013.0537997587408</v>
      </c>
      <c r="F70" s="15">
        <f t="shared" si="16"/>
        <v>-6013</v>
      </c>
      <c r="G70">
        <f t="shared" si="11"/>
        <v>-5.5749999992258381E-2</v>
      </c>
      <c r="I70">
        <f t="shared" si="9"/>
        <v>-5.5749999992258381E-2</v>
      </c>
      <c r="O70">
        <f t="shared" ca="1" si="12"/>
        <v>-6.3066977041654954E-2</v>
      </c>
      <c r="P70" s="15">
        <f t="shared" si="13"/>
        <v>9.0463702911554367E-2</v>
      </c>
      <c r="Q70" s="1">
        <f t="shared" si="14"/>
        <v>22499.940000000002</v>
      </c>
      <c r="R70">
        <f t="shared" si="15"/>
        <v>2.1378446916844419E-2</v>
      </c>
    </row>
    <row r="71" spans="1:18" x14ac:dyDescent="0.2">
      <c r="A71" s="107" t="s">
        <v>331</v>
      </c>
      <c r="B71" s="109" t="s">
        <v>64</v>
      </c>
      <c r="C71" s="107">
        <v>37545.381000000001</v>
      </c>
      <c r="D71" s="34"/>
      <c r="E71" s="85">
        <f t="shared" si="10"/>
        <v>-5987.0552472858826</v>
      </c>
      <c r="F71" s="15">
        <f t="shared" si="16"/>
        <v>-5987</v>
      </c>
      <c r="G71">
        <f t="shared" si="11"/>
        <v>-5.724999999802094E-2</v>
      </c>
      <c r="I71">
        <f t="shared" si="9"/>
        <v>-5.724999999802094E-2</v>
      </c>
      <c r="O71">
        <f t="shared" ca="1" si="12"/>
        <v>-6.3225081863461846E-2</v>
      </c>
      <c r="P71" s="15">
        <f t="shared" si="13"/>
        <v>8.9747840037615378E-2</v>
      </c>
      <c r="Q71" s="1">
        <f t="shared" si="14"/>
        <v>22526.881000000001</v>
      </c>
      <c r="R71">
        <f t="shared" si="15"/>
        <v>2.1608364975142524E-2</v>
      </c>
    </row>
    <row r="72" spans="1:18" x14ac:dyDescent="0.2">
      <c r="A72" s="107" t="s">
        <v>331</v>
      </c>
      <c r="B72" s="109" t="s">
        <v>64</v>
      </c>
      <c r="C72" s="107">
        <v>37545.383000000002</v>
      </c>
      <c r="D72" s="34"/>
      <c r="E72" s="85">
        <f t="shared" si="10"/>
        <v>-5987.0533172496944</v>
      </c>
      <c r="F72" s="15">
        <f t="shared" si="16"/>
        <v>-5987</v>
      </c>
      <c r="G72">
        <f t="shared" si="11"/>
        <v>-5.5249999997613486E-2</v>
      </c>
      <c r="I72">
        <f t="shared" si="9"/>
        <v>-5.5249999997613486E-2</v>
      </c>
      <c r="O72">
        <f t="shared" ca="1" si="12"/>
        <v>-6.3225081863461846E-2</v>
      </c>
      <c r="P72" s="15">
        <f t="shared" si="13"/>
        <v>8.9747840037615378E-2</v>
      </c>
      <c r="Q72" s="1">
        <f t="shared" si="14"/>
        <v>22526.883000000002</v>
      </c>
      <c r="R72">
        <f t="shared" si="15"/>
        <v>2.1024373614881818E-2</v>
      </c>
    </row>
    <row r="73" spans="1:18" x14ac:dyDescent="0.2">
      <c r="A73" s="107" t="s">
        <v>331</v>
      </c>
      <c r="B73" s="109" t="s">
        <v>64</v>
      </c>
      <c r="C73" s="107">
        <v>37545.385000000002</v>
      </c>
      <c r="D73" s="34"/>
      <c r="E73" s="85">
        <f t="shared" si="10"/>
        <v>-5987.0513872135061</v>
      </c>
      <c r="F73" s="15">
        <f t="shared" si="16"/>
        <v>-5987</v>
      </c>
      <c r="G73">
        <f t="shared" si="11"/>
        <v>-5.3249999997206032E-2</v>
      </c>
      <c r="I73">
        <f t="shared" ref="I73:I96" si="17">+G73</f>
        <v>-5.3249999997206032E-2</v>
      </c>
      <c r="O73">
        <f t="shared" ca="1" si="12"/>
        <v>-6.3225081863461846E-2</v>
      </c>
      <c r="P73" s="15">
        <f t="shared" si="13"/>
        <v>8.9747840037615378E-2</v>
      </c>
      <c r="Q73" s="1">
        <f t="shared" si="14"/>
        <v>22526.885000000002</v>
      </c>
      <c r="R73">
        <f t="shared" si="15"/>
        <v>2.0448382254624375E-2</v>
      </c>
    </row>
    <row r="74" spans="1:18" x14ac:dyDescent="0.2">
      <c r="A74" s="107" t="s">
        <v>220</v>
      </c>
      <c r="B74" s="109" t="s">
        <v>64</v>
      </c>
      <c r="C74" s="107">
        <v>37545.402000000002</v>
      </c>
      <c r="D74" s="34"/>
      <c r="E74" s="85">
        <f t="shared" si="10"/>
        <v>-5987.0349819059065</v>
      </c>
      <c r="F74" s="15">
        <f t="shared" si="16"/>
        <v>-5987</v>
      </c>
      <c r="G74">
        <f t="shared" si="11"/>
        <v>-3.6249999997380655E-2</v>
      </c>
      <c r="I74">
        <f t="shared" si="17"/>
        <v>-3.6249999997380655E-2</v>
      </c>
      <c r="O74">
        <f t="shared" ca="1" si="12"/>
        <v>-6.3225081863461846E-2</v>
      </c>
      <c r="P74" s="15">
        <f t="shared" si="13"/>
        <v>8.9747840037615378E-2</v>
      </c>
      <c r="Q74" s="1">
        <f t="shared" si="14"/>
        <v>22526.902000000002</v>
      </c>
      <c r="R74">
        <f t="shared" si="15"/>
        <v>1.5875455693484451E-2</v>
      </c>
    </row>
    <row r="75" spans="1:18" x14ac:dyDescent="0.2">
      <c r="A75" s="107" t="s">
        <v>220</v>
      </c>
      <c r="B75" s="109" t="s">
        <v>64</v>
      </c>
      <c r="C75" s="107">
        <v>37575.423000000003</v>
      </c>
      <c r="D75" s="34"/>
      <c r="E75" s="85">
        <f t="shared" si="10"/>
        <v>-5958.064173703252</v>
      </c>
      <c r="F75" s="15">
        <f t="shared" si="16"/>
        <v>-5958</v>
      </c>
      <c r="G75">
        <f t="shared" si="11"/>
        <v>-6.649999999353895E-2</v>
      </c>
      <c r="I75">
        <f t="shared" si="17"/>
        <v>-6.649999999353895E-2</v>
      </c>
      <c r="O75">
        <f t="shared" ca="1" si="12"/>
        <v>-6.340142954932336E-2</v>
      </c>
      <c r="P75" s="15">
        <f t="shared" si="13"/>
        <v>8.8950556646168133E-2</v>
      </c>
      <c r="Q75" s="1">
        <f t="shared" si="14"/>
        <v>22556.923000000003</v>
      </c>
      <c r="R75">
        <f t="shared" si="15"/>
        <v>2.4164875559594779E-2</v>
      </c>
    </row>
    <row r="76" spans="1:18" x14ac:dyDescent="0.2">
      <c r="A76" s="107" t="s">
        <v>220</v>
      </c>
      <c r="B76" s="109" t="s">
        <v>64</v>
      </c>
      <c r="C76" s="107">
        <v>37603.423999999999</v>
      </c>
      <c r="D76" s="34"/>
      <c r="E76" s="85">
        <f t="shared" si="10"/>
        <v>-5931.0427020506622</v>
      </c>
      <c r="F76" s="15">
        <f t="shared" si="16"/>
        <v>-5931</v>
      </c>
      <c r="G76">
        <f t="shared" si="11"/>
        <v>-4.424999999901047E-2</v>
      </c>
      <c r="I76">
        <f t="shared" si="17"/>
        <v>-4.424999999901047E-2</v>
      </c>
      <c r="O76">
        <f t="shared" ca="1" si="12"/>
        <v>-6.3565615325815117E-2</v>
      </c>
      <c r="P76" s="15">
        <f t="shared" si="13"/>
        <v>8.8209376006383386E-2</v>
      </c>
      <c r="Q76" s="1">
        <f t="shared" si="14"/>
        <v>22584.923999999999</v>
      </c>
      <c r="R76">
        <f t="shared" si="15"/>
        <v>1.7545486291738313E-2</v>
      </c>
    </row>
    <row r="77" spans="1:18" x14ac:dyDescent="0.2">
      <c r="A77" s="107" t="s">
        <v>220</v>
      </c>
      <c r="B77" s="109" t="s">
        <v>64</v>
      </c>
      <c r="C77" s="107">
        <v>38001.294000000002</v>
      </c>
      <c r="D77" s="34"/>
      <c r="E77" s="85">
        <f t="shared" si="10"/>
        <v>-5547.0909529553637</v>
      </c>
      <c r="F77" s="15">
        <f t="shared" si="16"/>
        <v>-5547</v>
      </c>
      <c r="G77">
        <f t="shared" si="11"/>
        <v>-9.4249999994644895E-2</v>
      </c>
      <c r="I77">
        <f t="shared" si="17"/>
        <v>-9.4249999994644895E-2</v>
      </c>
      <c r="O77">
        <f t="shared" ca="1" si="12"/>
        <v>-6.5900701924809041E-2</v>
      </c>
      <c r="P77" s="15">
        <f t="shared" si="13"/>
        <v>7.7784805806361365E-2</v>
      </c>
      <c r="Q77" s="1">
        <f t="shared" si="14"/>
        <v>22982.794000000002</v>
      </c>
      <c r="R77">
        <f t="shared" si="15"/>
        <v>2.9595974406989942E-2</v>
      </c>
    </row>
    <row r="78" spans="1:18" x14ac:dyDescent="0.2">
      <c r="A78" s="107" t="s">
        <v>220</v>
      </c>
      <c r="B78" s="109" t="s">
        <v>64</v>
      </c>
      <c r="C78" s="107">
        <v>38179.533000000003</v>
      </c>
      <c r="D78" s="34"/>
      <c r="E78" s="85">
        <f t="shared" si="10"/>
        <v>-5375.0870928829863</v>
      </c>
      <c r="F78" s="15">
        <f t="shared" si="16"/>
        <v>-5375</v>
      </c>
      <c r="G78">
        <f t="shared" si="11"/>
        <v>-9.0249999993829988E-2</v>
      </c>
      <c r="I78">
        <f t="shared" si="17"/>
        <v>-9.0249999993829988E-2</v>
      </c>
      <c r="O78">
        <f t="shared" ca="1" si="12"/>
        <v>-6.6946626130608408E-2</v>
      </c>
      <c r="P78" s="15">
        <f t="shared" si="13"/>
        <v>7.3186159496605979E-2</v>
      </c>
      <c r="Q78" s="1">
        <f t="shared" si="14"/>
        <v>23161.033000000003</v>
      </c>
      <c r="R78">
        <f t="shared" si="15"/>
        <v>2.6711378228983222E-2</v>
      </c>
    </row>
    <row r="79" spans="1:18" x14ac:dyDescent="0.2">
      <c r="A79" s="107" t="s">
        <v>220</v>
      </c>
      <c r="B79" s="109" t="s">
        <v>64</v>
      </c>
      <c r="C79" s="107">
        <v>38235.523000000001</v>
      </c>
      <c r="D79" s="34"/>
      <c r="E79" s="85">
        <f t="shared" si="10"/>
        <v>-5321.0557297949299</v>
      </c>
      <c r="F79" s="15">
        <f t="shared" si="16"/>
        <v>-5321</v>
      </c>
      <c r="G79">
        <f t="shared" si="11"/>
        <v>-5.7749999992665835E-2</v>
      </c>
      <c r="I79">
        <f t="shared" si="17"/>
        <v>-5.7749999992665835E-2</v>
      </c>
      <c r="O79">
        <f t="shared" ca="1" si="12"/>
        <v>-6.7274997683591936E-2</v>
      </c>
      <c r="P79" s="15">
        <f t="shared" si="13"/>
        <v>7.1751419802348768E-2</v>
      </c>
      <c r="Q79" s="1">
        <f t="shared" si="14"/>
        <v>23217.023000000001</v>
      </c>
      <c r="R79">
        <f t="shared" si="15"/>
        <v>1.6770617728924603E-2</v>
      </c>
    </row>
    <row r="80" spans="1:18" x14ac:dyDescent="0.2">
      <c r="A80" s="107" t="s">
        <v>220</v>
      </c>
      <c r="B80" s="109" t="s">
        <v>64</v>
      </c>
      <c r="C80" s="107">
        <v>38237.557999999997</v>
      </c>
      <c r="D80" s="34"/>
      <c r="E80" s="85">
        <f t="shared" si="10"/>
        <v>-5319.0919179734619</v>
      </c>
      <c r="F80" s="15">
        <f t="shared" si="16"/>
        <v>-5319</v>
      </c>
      <c r="G80">
        <f t="shared" si="11"/>
        <v>-9.5249999998486601E-2</v>
      </c>
      <c r="I80">
        <f t="shared" si="17"/>
        <v>-9.5249999998486601E-2</v>
      </c>
      <c r="O80">
        <f t="shared" ca="1" si="12"/>
        <v>-6.7287159592961693E-2</v>
      </c>
      <c r="P80" s="15">
        <f t="shared" si="13"/>
        <v>7.1698364087019489E-2</v>
      </c>
      <c r="Q80" s="1">
        <f t="shared" si="14"/>
        <v>23219.057999999997</v>
      </c>
      <c r="R80">
        <f t="shared" si="15"/>
        <v>2.7871756270826699E-2</v>
      </c>
    </row>
    <row r="81" spans="1:18" x14ac:dyDescent="0.2">
      <c r="A81" s="107" t="s">
        <v>220</v>
      </c>
      <c r="B81" s="109" t="s">
        <v>64</v>
      </c>
      <c r="C81" s="107">
        <v>38290.406999999999</v>
      </c>
      <c r="D81" s="34"/>
      <c r="E81" s="85">
        <f t="shared" si="10"/>
        <v>-5268.0916767189365</v>
      </c>
      <c r="F81" s="15">
        <f t="shared" si="16"/>
        <v>-5268</v>
      </c>
      <c r="G81">
        <f t="shared" si="11"/>
        <v>-9.5000000001164153E-2</v>
      </c>
      <c r="I81">
        <f t="shared" si="17"/>
        <v>-9.5000000001164153E-2</v>
      </c>
      <c r="O81">
        <f t="shared" ca="1" si="12"/>
        <v>-6.7597288281890572E-2</v>
      </c>
      <c r="P81" s="15">
        <f t="shared" si="13"/>
        <v>7.0347441439089595E-2</v>
      </c>
      <c r="Q81" s="1">
        <f t="shared" si="14"/>
        <v>23271.906999999999</v>
      </c>
      <c r="R81">
        <f t="shared" si="15"/>
        <v>2.7339776390838146E-2</v>
      </c>
    </row>
    <row r="82" spans="1:18" x14ac:dyDescent="0.2">
      <c r="A82" s="107" t="s">
        <v>220</v>
      </c>
      <c r="B82" s="109" t="s">
        <v>64</v>
      </c>
      <c r="C82" s="107">
        <v>38290.451000000001</v>
      </c>
      <c r="D82" s="34"/>
      <c r="E82" s="85">
        <f t="shared" si="10"/>
        <v>-5268.0492159227952</v>
      </c>
      <c r="F82" s="15">
        <f t="shared" si="16"/>
        <v>-5268</v>
      </c>
      <c r="G82">
        <f t="shared" si="11"/>
        <v>-5.0999999999476131E-2</v>
      </c>
      <c r="I82">
        <f t="shared" si="17"/>
        <v>-5.0999999999476131E-2</v>
      </c>
      <c r="O82">
        <f t="shared" ca="1" si="12"/>
        <v>-6.7597288281890572E-2</v>
      </c>
      <c r="P82" s="15">
        <f t="shared" si="13"/>
        <v>7.0347441439089595E-2</v>
      </c>
      <c r="Q82" s="1">
        <f t="shared" si="14"/>
        <v>23271.951000000001</v>
      </c>
      <c r="R82">
        <f t="shared" si="15"/>
        <v>1.4725201543686138E-2</v>
      </c>
    </row>
    <row r="83" spans="1:18" x14ac:dyDescent="0.2">
      <c r="A83" s="107" t="s">
        <v>220</v>
      </c>
      <c r="B83" s="109" t="s">
        <v>64</v>
      </c>
      <c r="C83" s="107">
        <v>38371.271999999997</v>
      </c>
      <c r="D83" s="34"/>
      <c r="E83" s="85">
        <f t="shared" si="10"/>
        <v>-5190.0554885404108</v>
      </c>
      <c r="F83" s="15">
        <f t="shared" si="16"/>
        <v>-5190</v>
      </c>
      <c r="G83">
        <f t="shared" si="11"/>
        <v>-5.7500000002619345E-2</v>
      </c>
      <c r="I83">
        <f t="shared" si="17"/>
        <v>-5.7500000002619345E-2</v>
      </c>
      <c r="O83">
        <f t="shared" ca="1" si="12"/>
        <v>-6.8071602747311208E-2</v>
      </c>
      <c r="P83" s="15">
        <f t="shared" si="13"/>
        <v>6.8288762410191522E-2</v>
      </c>
      <c r="Q83" s="1">
        <f t="shared" si="14"/>
        <v>23352.771999999997</v>
      </c>
      <c r="R83">
        <f t="shared" si="15"/>
        <v>1.582281274934658E-2</v>
      </c>
    </row>
    <row r="84" spans="1:18" x14ac:dyDescent="0.2">
      <c r="A84" s="107" t="s">
        <v>220</v>
      </c>
      <c r="B84" s="109" t="s">
        <v>64</v>
      </c>
      <c r="C84" s="107">
        <v>38398.226000000002</v>
      </c>
      <c r="D84" s="34"/>
      <c r="E84" s="85">
        <f t="shared" si="10"/>
        <v>-5164.0443908323232</v>
      </c>
      <c r="F84" s="15">
        <f t="shared" si="16"/>
        <v>-5164</v>
      </c>
      <c r="G84">
        <f t="shared" si="11"/>
        <v>-4.5999999994819518E-2</v>
      </c>
      <c r="I84">
        <f t="shared" si="17"/>
        <v>-4.5999999994819518E-2</v>
      </c>
      <c r="O84">
        <f t="shared" ca="1" si="12"/>
        <v>-6.8229707569118087E-2</v>
      </c>
      <c r="P84" s="15">
        <f t="shared" si="13"/>
        <v>6.7604534899405239E-2</v>
      </c>
      <c r="Q84" s="1">
        <f t="shared" si="14"/>
        <v>23379.726000000002</v>
      </c>
      <c r="R84">
        <f t="shared" si="15"/>
        <v>1.290599034853313E-2</v>
      </c>
    </row>
    <row r="85" spans="1:18" x14ac:dyDescent="0.2">
      <c r="A85" s="107" t="s">
        <v>220</v>
      </c>
      <c r="B85" s="109" t="s">
        <v>64</v>
      </c>
      <c r="C85" s="107">
        <v>38495.620999999999</v>
      </c>
      <c r="D85" s="34"/>
      <c r="E85" s="85">
        <f t="shared" ref="E85:E116" si="18">(C85-C$7)/C$8</f>
        <v>-5070.0564535585027</v>
      </c>
      <c r="F85" s="15">
        <f t="shared" si="16"/>
        <v>-5070</v>
      </c>
      <c r="G85">
        <f t="shared" ref="G85:G116" si="19">+C85-(C$7+F85*C$8)</f>
        <v>-5.8499999999185093E-2</v>
      </c>
      <c r="I85">
        <f t="shared" si="17"/>
        <v>-5.8499999999185093E-2</v>
      </c>
      <c r="O85">
        <f t="shared" ref="O85:O116" ca="1" si="20">+C$11+C$12*$F85</f>
        <v>-6.8801317309496818E-2</v>
      </c>
      <c r="P85" s="15">
        <f t="shared" ref="P85:P116" si="21">+$D$11+$D$12*$F85+$D$13*$F85^2</f>
        <v>6.5139127607075784E-2</v>
      </c>
      <c r="Q85" s="1">
        <f t="shared" ref="Q85:Q116" si="22">+C85-15018.5</f>
        <v>23477.120999999999</v>
      </c>
      <c r="R85">
        <f t="shared" ref="R85:R116" si="23">+(P85-G85)^2</f>
        <v>1.528663387523726E-2</v>
      </c>
    </row>
    <row r="86" spans="1:18" x14ac:dyDescent="0.2">
      <c r="A86" s="107" t="s">
        <v>220</v>
      </c>
      <c r="B86" s="109" t="s">
        <v>64</v>
      </c>
      <c r="C86" s="107">
        <v>38549.523000000001</v>
      </c>
      <c r="D86" s="34"/>
      <c r="E86" s="85">
        <f t="shared" si="18"/>
        <v>-5018.0400482509012</v>
      </c>
      <c r="F86" s="15">
        <f t="shared" si="16"/>
        <v>-5018</v>
      </c>
      <c r="G86">
        <f t="shared" si="19"/>
        <v>-4.1499999999359716E-2</v>
      </c>
      <c r="I86">
        <f t="shared" si="17"/>
        <v>-4.1499999999359716E-2</v>
      </c>
      <c r="O86">
        <f t="shared" ca="1" si="20"/>
        <v>-6.9117526953110575E-2</v>
      </c>
      <c r="P86" s="15">
        <f t="shared" si="21"/>
        <v>6.3780897380884327E-2</v>
      </c>
      <c r="Q86" s="1">
        <f t="shared" si="22"/>
        <v>23531.023000000001</v>
      </c>
      <c r="R86">
        <f t="shared" si="23"/>
        <v>1.1084067353189477E-2</v>
      </c>
    </row>
    <row r="87" spans="1:18" x14ac:dyDescent="0.2">
      <c r="A87" s="107" t="s">
        <v>220</v>
      </c>
      <c r="B87" s="109" t="s">
        <v>64</v>
      </c>
      <c r="C87" s="107">
        <v>39060.36</v>
      </c>
      <c r="D87" s="34"/>
      <c r="E87" s="85">
        <f t="shared" si="18"/>
        <v>-4525.0731001206241</v>
      </c>
      <c r="F87" s="15">
        <f t="shared" si="16"/>
        <v>-4525</v>
      </c>
      <c r="G87">
        <f t="shared" si="19"/>
        <v>-7.5749999996332917E-2</v>
      </c>
      <c r="I87">
        <f t="shared" si="17"/>
        <v>-7.5749999996332917E-2</v>
      </c>
      <c r="O87">
        <f t="shared" ca="1" si="20"/>
        <v>-7.211543761275642E-2</v>
      </c>
      <c r="P87" s="15">
        <f t="shared" si="21"/>
        <v>5.1102445511644147E-2</v>
      </c>
      <c r="Q87" s="1">
        <f t="shared" si="22"/>
        <v>24041.86</v>
      </c>
      <c r="R87">
        <f t="shared" si="23"/>
        <v>1.6091542931354289E-2</v>
      </c>
    </row>
    <row r="88" spans="1:18" x14ac:dyDescent="0.2">
      <c r="A88" s="107" t="s">
        <v>220</v>
      </c>
      <c r="B88" s="109" t="s">
        <v>64</v>
      </c>
      <c r="C88" s="107">
        <v>39142.245999999999</v>
      </c>
      <c r="D88" s="34"/>
      <c r="E88" s="85">
        <f t="shared" si="18"/>
        <v>-4446.0516284680316</v>
      </c>
      <c r="F88" s="15">
        <f t="shared" si="16"/>
        <v>-4446</v>
      </c>
      <c r="G88">
        <f t="shared" si="19"/>
        <v>-5.349999999452848E-2</v>
      </c>
      <c r="I88">
        <f t="shared" si="17"/>
        <v>-5.349999999452848E-2</v>
      </c>
      <c r="O88">
        <f t="shared" ca="1" si="20"/>
        <v>-7.2595833032861934E-2</v>
      </c>
      <c r="P88" s="15">
        <f t="shared" si="21"/>
        <v>4.9104210740506596E-2</v>
      </c>
      <c r="Q88" s="1">
        <f t="shared" si="22"/>
        <v>24123.745999999999</v>
      </c>
      <c r="R88">
        <f t="shared" si="23"/>
        <v>1.0527624060559487E-2</v>
      </c>
    </row>
    <row r="89" spans="1:18" x14ac:dyDescent="0.2">
      <c r="A89" s="107" t="s">
        <v>220</v>
      </c>
      <c r="B89" s="109" t="s">
        <v>64</v>
      </c>
      <c r="C89" s="107">
        <v>39349.459000000003</v>
      </c>
      <c r="D89" s="34"/>
      <c r="E89" s="85">
        <f t="shared" si="18"/>
        <v>-4246.08733413751</v>
      </c>
      <c r="F89" s="15">
        <f t="shared" si="16"/>
        <v>-4246</v>
      </c>
      <c r="G89">
        <f t="shared" si="19"/>
        <v>-9.0499999991152436E-2</v>
      </c>
      <c r="I89">
        <f t="shared" si="17"/>
        <v>-9.0499999991152436E-2</v>
      </c>
      <c r="O89">
        <f t="shared" ca="1" si="20"/>
        <v>-7.3812023969837937E-2</v>
      </c>
      <c r="P89" s="15">
        <f t="shared" si="21"/>
        <v>4.4086636625195123E-2</v>
      </c>
      <c r="Q89" s="1">
        <f t="shared" si="22"/>
        <v>24330.959000000003</v>
      </c>
      <c r="R89">
        <f t="shared" si="23"/>
        <v>1.8113562755700786E-2</v>
      </c>
    </row>
    <row r="90" spans="1:18" x14ac:dyDescent="0.2">
      <c r="A90" s="6" t="s">
        <v>163</v>
      </c>
      <c r="B90" s="23" t="s">
        <v>64</v>
      </c>
      <c r="C90" s="35">
        <v>39375.387000000002</v>
      </c>
      <c r="D90" s="82"/>
      <c r="E90" s="15">
        <f t="shared" si="18"/>
        <v>-4221.0663449939639</v>
      </c>
      <c r="F90" s="15">
        <f t="shared" si="16"/>
        <v>-4221</v>
      </c>
      <c r="G90">
        <f t="shared" si="19"/>
        <v>-6.8749999991268851E-2</v>
      </c>
      <c r="I90">
        <f t="shared" si="17"/>
        <v>-6.8749999991268851E-2</v>
      </c>
      <c r="O90">
        <f t="shared" ca="1" si="20"/>
        <v>-7.3964047836959937E-2</v>
      </c>
      <c r="P90" s="15">
        <f t="shared" si="21"/>
        <v>4.3463597934379983E-2</v>
      </c>
      <c r="Q90" s="1">
        <f t="shared" si="22"/>
        <v>24356.887000000002</v>
      </c>
      <c r="R90">
        <f t="shared" si="23"/>
        <v>1.259189155941918E-2</v>
      </c>
    </row>
    <row r="91" spans="1:18" x14ac:dyDescent="0.2">
      <c r="A91" s="6" t="s">
        <v>163</v>
      </c>
      <c r="B91" s="23" t="s">
        <v>64</v>
      </c>
      <c r="C91" s="35">
        <v>39828.241999999998</v>
      </c>
      <c r="D91" s="82"/>
      <c r="E91" s="15">
        <f t="shared" si="18"/>
        <v>-3784.0530759951739</v>
      </c>
      <c r="F91" s="15">
        <f t="shared" si="16"/>
        <v>-3784</v>
      </c>
      <c r="G91">
        <f t="shared" si="19"/>
        <v>-5.5000000000291038E-2</v>
      </c>
      <c r="I91">
        <f t="shared" si="17"/>
        <v>-5.5000000000291038E-2</v>
      </c>
      <c r="O91">
        <f t="shared" ca="1" si="20"/>
        <v>-7.662142503425251E-2</v>
      </c>
      <c r="P91" s="15">
        <f t="shared" si="21"/>
        <v>3.2722124305359063E-2</v>
      </c>
      <c r="Q91" s="1">
        <f t="shared" si="22"/>
        <v>24809.741999999998</v>
      </c>
      <c r="R91">
        <f t="shared" si="23"/>
        <v>7.695171092695928E-3</v>
      </c>
    </row>
    <row r="92" spans="1:18" x14ac:dyDescent="0.2">
      <c r="A92" s="6" t="s">
        <v>28</v>
      </c>
      <c r="B92" s="23"/>
      <c r="C92" s="35">
        <v>40088.383999999998</v>
      </c>
      <c r="D92" s="82"/>
      <c r="E92" s="15">
        <f t="shared" si="18"/>
        <v>-3533.0113389626049</v>
      </c>
      <c r="F92" s="15">
        <f t="shared" si="16"/>
        <v>-3533</v>
      </c>
      <c r="G92">
        <f t="shared" si="19"/>
        <v>-1.1749999997846317E-2</v>
      </c>
      <c r="I92">
        <f t="shared" si="17"/>
        <v>-1.1749999997846317E-2</v>
      </c>
      <c r="O92">
        <f t="shared" ca="1" si="20"/>
        <v>-7.8147744660157392E-2</v>
      </c>
      <c r="P92" s="15">
        <f t="shared" si="21"/>
        <v>2.6680189706338262E-2</v>
      </c>
      <c r="Q92" s="1">
        <f t="shared" si="22"/>
        <v>25069.883999999998</v>
      </c>
      <c r="R92">
        <f t="shared" si="23"/>
        <v>1.4768794806996142E-3</v>
      </c>
    </row>
    <row r="93" spans="1:18" x14ac:dyDescent="0.2">
      <c r="A93" s="6" t="s">
        <v>28</v>
      </c>
      <c r="B93" s="23"/>
      <c r="C93" s="35">
        <v>40119.482000000004</v>
      </c>
      <c r="D93" s="34"/>
      <c r="E93" s="15">
        <f t="shared" si="18"/>
        <v>-3503.0012062726114</v>
      </c>
      <c r="F93" s="15">
        <f t="shared" si="16"/>
        <v>-3503</v>
      </c>
      <c r="G93">
        <f t="shared" si="19"/>
        <v>-1.2499999938881956E-3</v>
      </c>
      <c r="I93">
        <f t="shared" si="17"/>
        <v>-1.2499999938881956E-3</v>
      </c>
      <c r="O93">
        <f t="shared" ca="1" si="20"/>
        <v>-7.8330173300703784E-2</v>
      </c>
      <c r="P93" s="15">
        <f t="shared" si="21"/>
        <v>2.5964277695066124E-2</v>
      </c>
      <c r="Q93" s="1">
        <f t="shared" si="22"/>
        <v>25100.982000000004</v>
      </c>
      <c r="R93">
        <f t="shared" si="23"/>
        <v>7.4061691013151685E-4</v>
      </c>
    </row>
    <row r="94" spans="1:18" x14ac:dyDescent="0.2">
      <c r="A94" s="7" t="s">
        <v>29</v>
      </c>
      <c r="B94" s="64"/>
      <c r="C94" s="82">
        <v>40147.461000000003</v>
      </c>
      <c r="D94" s="34"/>
      <c r="E94" s="15">
        <f t="shared" si="18"/>
        <v>-3476.0009650180887</v>
      </c>
      <c r="F94" s="15">
        <f t="shared" si="16"/>
        <v>-3476</v>
      </c>
      <c r="G94">
        <f t="shared" si="19"/>
        <v>-9.9999999656574801E-4</v>
      </c>
      <c r="I94">
        <f t="shared" si="17"/>
        <v>-9.9999999656574801E-4</v>
      </c>
      <c r="O94">
        <f t="shared" ca="1" si="20"/>
        <v>-7.8494359077195541E-2</v>
      </c>
      <c r="P94" s="15">
        <f t="shared" si="21"/>
        <v>2.5321094533857821E-2</v>
      </c>
      <c r="Q94" s="1">
        <f t="shared" si="22"/>
        <v>25128.961000000003</v>
      </c>
      <c r="R94">
        <f t="shared" si="23"/>
        <v>6.9280001727949352E-4</v>
      </c>
    </row>
    <row r="95" spans="1:18" x14ac:dyDescent="0.2">
      <c r="A95" s="105" t="s">
        <v>220</v>
      </c>
      <c r="B95" s="106" t="s">
        <v>64</v>
      </c>
      <c r="C95" s="105">
        <v>40148.449999999997</v>
      </c>
      <c r="D95" s="34"/>
      <c r="E95" s="85">
        <f t="shared" si="18"/>
        <v>-3475.0465621230401</v>
      </c>
      <c r="F95" s="15">
        <f t="shared" si="16"/>
        <v>-3475</v>
      </c>
      <c r="G95">
        <f t="shared" si="19"/>
        <v>-4.8249999999825377E-2</v>
      </c>
      <c r="I95">
        <f t="shared" si="17"/>
        <v>-4.8249999999825377E-2</v>
      </c>
      <c r="O95">
        <f t="shared" ca="1" si="20"/>
        <v>-7.8500440031880434E-2</v>
      </c>
      <c r="P95" s="15">
        <f t="shared" si="21"/>
        <v>2.5297293633260918E-2</v>
      </c>
      <c r="Q95" s="1">
        <f t="shared" si="22"/>
        <v>25129.949999999997</v>
      </c>
      <c r="R95">
        <f t="shared" si="23"/>
        <v>5.4092044007514155E-3</v>
      </c>
    </row>
    <row r="96" spans="1:18" x14ac:dyDescent="0.2">
      <c r="A96" s="105" t="s">
        <v>220</v>
      </c>
      <c r="B96" s="106" t="s">
        <v>64</v>
      </c>
      <c r="C96" s="105">
        <v>40173.313999999998</v>
      </c>
      <c r="D96" s="34"/>
      <c r="E96" s="85">
        <f t="shared" si="18"/>
        <v>-3451.052352231603</v>
      </c>
      <c r="F96" s="15">
        <f t="shared" si="16"/>
        <v>-3451</v>
      </c>
      <c r="G96">
        <f t="shared" si="19"/>
        <v>-5.4250000001047738E-2</v>
      </c>
      <c r="I96">
        <f t="shared" si="17"/>
        <v>-5.4250000001047738E-2</v>
      </c>
      <c r="O96">
        <f t="shared" ca="1" si="20"/>
        <v>-7.8646382944317555E-2</v>
      </c>
      <c r="P96" s="15">
        <f t="shared" si="21"/>
        <v>2.4726515546785566E-2</v>
      </c>
      <c r="Q96" s="1">
        <f t="shared" si="22"/>
        <v>25154.813999999998</v>
      </c>
      <c r="R96">
        <f t="shared" si="23"/>
        <v>6.2372900080771556E-3</v>
      </c>
    </row>
    <row r="97" spans="1:19" x14ac:dyDescent="0.2">
      <c r="A97" s="7" t="s">
        <v>164</v>
      </c>
      <c r="B97" s="64" t="s">
        <v>64</v>
      </c>
      <c r="C97" s="82">
        <v>40463.438800000004</v>
      </c>
      <c r="D97" s="82"/>
      <c r="E97" s="15">
        <f t="shared" si="18"/>
        <v>-3171.0766706875693</v>
      </c>
      <c r="F97" s="15">
        <f t="shared" si="16"/>
        <v>-3171</v>
      </c>
      <c r="G97">
        <f t="shared" si="19"/>
        <v>-7.9449999990174547E-2</v>
      </c>
      <c r="J97">
        <f>+G97</f>
        <v>-7.9449999990174547E-2</v>
      </c>
      <c r="O97">
        <f t="shared" ca="1" si="20"/>
        <v>-8.0349050256083951E-2</v>
      </c>
      <c r="P97" s="15">
        <f t="shared" si="21"/>
        <v>1.8130359688969602E-2</v>
      </c>
      <c r="Q97" s="1">
        <f t="shared" si="22"/>
        <v>25444.938800000004</v>
      </c>
      <c r="R97">
        <f t="shared" si="23"/>
        <v>9.5219265951111409E-3</v>
      </c>
      <c r="S97" s="84" t="s">
        <v>165</v>
      </c>
    </row>
    <row r="98" spans="1:19" x14ac:dyDescent="0.2">
      <c r="A98" s="7" t="s">
        <v>164</v>
      </c>
      <c r="B98" s="64" t="s">
        <v>36</v>
      </c>
      <c r="C98" s="82">
        <v>40476.393100000001</v>
      </c>
      <c r="D98" s="82"/>
      <c r="E98" s="15">
        <f t="shared" si="18"/>
        <v>-3158.5755367913112</v>
      </c>
      <c r="F98" s="15">
        <f t="shared" si="16"/>
        <v>-3158.5</v>
      </c>
      <c r="G98">
        <f t="shared" si="19"/>
        <v>-7.8274999992572702E-2</v>
      </c>
      <c r="J98">
        <f>+G98</f>
        <v>-7.8274999992572702E-2</v>
      </c>
      <c r="O98">
        <f t="shared" ca="1" si="20"/>
        <v>-8.0425062189644958E-2</v>
      </c>
      <c r="P98" s="15">
        <f t="shared" si="21"/>
        <v>1.7838591193156322E-2</v>
      </c>
      <c r="Q98" s="1">
        <f t="shared" si="22"/>
        <v>25457.893100000001</v>
      </c>
      <c r="R98">
        <f t="shared" si="23"/>
        <v>9.2378224106174495E-3</v>
      </c>
    </row>
    <row r="99" spans="1:19" x14ac:dyDescent="0.2">
      <c r="A99" s="7" t="s">
        <v>164</v>
      </c>
      <c r="B99" s="64" t="s">
        <v>36</v>
      </c>
      <c r="C99" s="82">
        <v>40477.438199999997</v>
      </c>
      <c r="D99" s="82"/>
      <c r="E99" s="15">
        <f t="shared" si="18"/>
        <v>-3157.5669963811824</v>
      </c>
      <c r="F99" s="15">
        <f t="shared" si="16"/>
        <v>-3157.5</v>
      </c>
      <c r="G99">
        <f t="shared" si="19"/>
        <v>-6.9425000001501758E-2</v>
      </c>
      <c r="K99">
        <f>+G99</f>
        <v>-6.9425000001501758E-2</v>
      </c>
      <c r="O99">
        <f t="shared" ca="1" si="20"/>
        <v>-8.0431143144329836E-2</v>
      </c>
      <c r="P99" s="15">
        <f t="shared" si="21"/>
        <v>1.7815259692867895E-2</v>
      </c>
      <c r="Q99" s="1">
        <f t="shared" si="22"/>
        <v>25458.938199999997</v>
      </c>
      <c r="R99">
        <f t="shared" si="23"/>
        <v>7.6108629115410591E-3</v>
      </c>
    </row>
    <row r="100" spans="1:19" x14ac:dyDescent="0.2">
      <c r="A100" s="105" t="s">
        <v>220</v>
      </c>
      <c r="B100" s="106" t="s">
        <v>64</v>
      </c>
      <c r="C100" s="105">
        <v>40778.489000000001</v>
      </c>
      <c r="D100" s="34"/>
      <c r="E100" s="85">
        <f t="shared" si="18"/>
        <v>-2867.0475271411296</v>
      </c>
      <c r="F100" s="15">
        <f t="shared" si="16"/>
        <v>-2867</v>
      </c>
      <c r="G100">
        <f t="shared" si="19"/>
        <v>-4.9249999996391125E-2</v>
      </c>
      <c r="I100">
        <f t="shared" ref="I100:I139" si="24">+G100</f>
        <v>-4.9249999996391125E-2</v>
      </c>
      <c r="O100">
        <f t="shared" ca="1" si="20"/>
        <v>-8.2197660480287482E-2</v>
      </c>
      <c r="P100" s="15">
        <f t="shared" si="21"/>
        <v>1.110005597746281E-2</v>
      </c>
      <c r="Q100" s="1">
        <f t="shared" si="22"/>
        <v>25759.989000000001</v>
      </c>
      <c r="R100">
        <f t="shared" si="23"/>
        <v>3.6421292560473032E-3</v>
      </c>
    </row>
    <row r="101" spans="1:19" x14ac:dyDescent="0.2">
      <c r="A101" s="105" t="s">
        <v>220</v>
      </c>
      <c r="B101" s="106" t="s">
        <v>64</v>
      </c>
      <c r="C101" s="105">
        <v>40836.487000000001</v>
      </c>
      <c r="D101" s="34"/>
      <c r="E101" s="85">
        <f t="shared" si="18"/>
        <v>-2811.0784077201411</v>
      </c>
      <c r="F101" s="15">
        <f t="shared" ref="F101:F132" si="25">ROUND(2*E101,0)/2</f>
        <v>-2811</v>
      </c>
      <c r="G101">
        <f t="shared" si="19"/>
        <v>-8.1249999995634425E-2</v>
      </c>
      <c r="I101">
        <f t="shared" si="24"/>
        <v>-8.1249999995634425E-2</v>
      </c>
      <c r="O101">
        <f t="shared" ca="1" si="20"/>
        <v>-8.2538193942640753E-2</v>
      </c>
      <c r="P101" s="15">
        <f t="shared" si="21"/>
        <v>9.8199025663843927E-3</v>
      </c>
      <c r="Q101" s="1">
        <f t="shared" si="22"/>
        <v>25817.987000000001</v>
      </c>
      <c r="R101">
        <f t="shared" si="23"/>
        <v>8.2937271526556007E-3</v>
      </c>
    </row>
    <row r="102" spans="1:19" x14ac:dyDescent="0.2">
      <c r="A102" s="7" t="s">
        <v>30</v>
      </c>
      <c r="B102" s="64"/>
      <c r="C102" s="82">
        <v>40858.345000000001</v>
      </c>
      <c r="D102" s="34"/>
      <c r="E102" s="15">
        <f t="shared" si="18"/>
        <v>-2789.9850422195377</v>
      </c>
      <c r="F102" s="15">
        <f t="shared" si="25"/>
        <v>-2790</v>
      </c>
      <c r="G102">
        <f t="shared" si="19"/>
        <v>1.5500000001338776E-2</v>
      </c>
      <c r="I102">
        <f t="shared" si="24"/>
        <v>1.5500000001338776E-2</v>
      </c>
      <c r="O102">
        <f t="shared" ca="1" si="20"/>
        <v>-8.266589399102324E-2</v>
      </c>
      <c r="P102" s="15">
        <f t="shared" si="21"/>
        <v>9.3410403447871816E-3</v>
      </c>
      <c r="Q102" s="1">
        <f t="shared" si="22"/>
        <v>25839.845000000001</v>
      </c>
      <c r="R102">
        <f t="shared" si="23"/>
        <v>3.7932784051030137E-5</v>
      </c>
    </row>
    <row r="103" spans="1:19" x14ac:dyDescent="0.2">
      <c r="A103" s="7" t="s">
        <v>30</v>
      </c>
      <c r="B103" s="64"/>
      <c r="C103" s="82">
        <v>40859.370999999999</v>
      </c>
      <c r="D103" s="34"/>
      <c r="E103" s="15">
        <f t="shared" si="18"/>
        <v>-2788.9949336550039</v>
      </c>
      <c r="F103" s="15">
        <f t="shared" si="25"/>
        <v>-2789</v>
      </c>
      <c r="G103">
        <f t="shared" si="19"/>
        <v>5.2500000019790605E-3</v>
      </c>
      <c r="I103">
        <f t="shared" si="24"/>
        <v>5.2500000019790605E-3</v>
      </c>
      <c r="O103">
        <f t="shared" ca="1" si="20"/>
        <v>-8.2671974945708118E-2</v>
      </c>
      <c r="P103" s="15">
        <f t="shared" si="21"/>
        <v>9.3182536445418334E-3</v>
      </c>
      <c r="Q103" s="1">
        <f t="shared" si="22"/>
        <v>25840.870999999999</v>
      </c>
      <c r="R103">
        <f t="shared" si="23"/>
        <v>1.655068770022527E-5</v>
      </c>
    </row>
    <row r="104" spans="1:19" x14ac:dyDescent="0.2">
      <c r="A104" s="7" t="s">
        <v>164</v>
      </c>
      <c r="B104" s="64" t="s">
        <v>64</v>
      </c>
      <c r="C104" s="82">
        <v>41178.447</v>
      </c>
      <c r="D104" s="82"/>
      <c r="E104" s="15">
        <f t="shared" si="18"/>
        <v>-2481.080820265377</v>
      </c>
      <c r="F104" s="15">
        <f t="shared" si="25"/>
        <v>-2481</v>
      </c>
      <c r="G104">
        <f t="shared" si="19"/>
        <v>-8.3749999997962732E-2</v>
      </c>
      <c r="I104">
        <f t="shared" si="24"/>
        <v>-8.3749999997962732E-2</v>
      </c>
      <c r="O104">
        <f t="shared" ca="1" si="20"/>
        <v>-8.4544908988651163E-2</v>
      </c>
      <c r="P104" s="15">
        <f t="shared" si="21"/>
        <v>2.370302356627268E-3</v>
      </c>
      <c r="Q104" s="1">
        <f t="shared" si="22"/>
        <v>26159.947</v>
      </c>
      <c r="R104">
        <f t="shared" si="23"/>
        <v>7.4167064776460012E-3</v>
      </c>
    </row>
    <row r="105" spans="1:19" x14ac:dyDescent="0.2">
      <c r="A105" s="105" t="s">
        <v>220</v>
      </c>
      <c r="B105" s="106" t="s">
        <v>64</v>
      </c>
      <c r="C105" s="105">
        <v>41549.451999999997</v>
      </c>
      <c r="D105" s="34"/>
      <c r="E105" s="85">
        <f t="shared" si="18"/>
        <v>-2123.0542822677921</v>
      </c>
      <c r="F105" s="15">
        <f t="shared" si="25"/>
        <v>-2123</v>
      </c>
      <c r="G105">
        <f t="shared" si="19"/>
        <v>-5.6250000001455192E-2</v>
      </c>
      <c r="I105">
        <f t="shared" si="24"/>
        <v>-5.6250000001455192E-2</v>
      </c>
      <c r="O105">
        <f t="shared" ca="1" si="20"/>
        <v>-8.6721890765838208E-2</v>
      </c>
      <c r="P105" s="15">
        <f t="shared" si="21"/>
        <v>-5.5293140041563424E-3</v>
      </c>
      <c r="Q105" s="1">
        <f t="shared" si="22"/>
        <v>26530.951999999997</v>
      </c>
      <c r="R105">
        <f t="shared" si="23"/>
        <v>2.5725879880365878E-3</v>
      </c>
    </row>
    <row r="106" spans="1:19" x14ac:dyDescent="0.2">
      <c r="A106" s="105" t="s">
        <v>220</v>
      </c>
      <c r="B106" s="106" t="s">
        <v>64</v>
      </c>
      <c r="C106" s="105">
        <v>41604.353000000003</v>
      </c>
      <c r="D106" s="34"/>
      <c r="E106" s="85">
        <f t="shared" si="18"/>
        <v>-2070.0738238841923</v>
      </c>
      <c r="F106" s="15">
        <f t="shared" si="25"/>
        <v>-2070</v>
      </c>
      <c r="G106">
        <f t="shared" si="19"/>
        <v>-7.6499999995576218E-2</v>
      </c>
      <c r="I106">
        <f t="shared" si="24"/>
        <v>-7.6499999995576218E-2</v>
      </c>
      <c r="O106">
        <f t="shared" ca="1" si="20"/>
        <v>-8.7044181364136844E-2</v>
      </c>
      <c r="P106" s="15">
        <f t="shared" si="21"/>
        <v>-6.6827080024183371E-3</v>
      </c>
      <c r="Q106" s="1">
        <f t="shared" si="22"/>
        <v>26585.853000000003</v>
      </c>
      <c r="R106">
        <f t="shared" si="23"/>
        <v>4.8744542612578672E-3</v>
      </c>
    </row>
    <row r="107" spans="1:19" x14ac:dyDescent="0.2">
      <c r="A107" s="7" t="s">
        <v>31</v>
      </c>
      <c r="B107" s="64"/>
      <c r="C107" s="82">
        <v>41628.271999999997</v>
      </c>
      <c r="D107" s="34"/>
      <c r="E107" s="15">
        <f t="shared" si="18"/>
        <v>-2046.9915560916766</v>
      </c>
      <c r="F107" s="15">
        <f t="shared" si="25"/>
        <v>-2047</v>
      </c>
      <c r="G107">
        <f t="shared" si="19"/>
        <v>8.7500000008731149E-3</v>
      </c>
      <c r="I107">
        <f t="shared" si="24"/>
        <v>8.7500000008731149E-3</v>
      </c>
      <c r="O107">
        <f t="shared" ca="1" si="20"/>
        <v>-8.7184043321889088E-2</v>
      </c>
      <c r="P107" s="15">
        <f t="shared" si="21"/>
        <v>-7.1819453288909842E-3</v>
      </c>
      <c r="Q107" s="1">
        <f t="shared" si="22"/>
        <v>26609.771999999997</v>
      </c>
      <c r="R107">
        <f t="shared" si="23"/>
        <v>2.5382688199059213E-4</v>
      </c>
    </row>
    <row r="108" spans="1:19" x14ac:dyDescent="0.2">
      <c r="A108" s="105" t="s">
        <v>220</v>
      </c>
      <c r="B108" s="106" t="s">
        <v>64</v>
      </c>
      <c r="C108" s="105">
        <v>41689.309000000001</v>
      </c>
      <c r="D108" s="34"/>
      <c r="E108" s="85">
        <f t="shared" si="18"/>
        <v>-1988.0897466827464</v>
      </c>
      <c r="F108" s="15">
        <f t="shared" si="25"/>
        <v>-1988</v>
      </c>
      <c r="G108">
        <f t="shared" si="19"/>
        <v>-9.2999999993480742E-2</v>
      </c>
      <c r="I108">
        <f t="shared" si="24"/>
        <v>-9.2999999993480742E-2</v>
      </c>
      <c r="O108">
        <f t="shared" ca="1" si="20"/>
        <v>-8.7542819648297007E-2</v>
      </c>
      <c r="P108" s="15">
        <f t="shared" si="21"/>
        <v>-8.4590212882453934E-3</v>
      </c>
      <c r="Q108" s="1">
        <f t="shared" si="22"/>
        <v>26670.809000000001</v>
      </c>
      <c r="R108">
        <f t="shared" si="23"/>
        <v>7.1471770804390558E-3</v>
      </c>
    </row>
    <row r="109" spans="1:19" x14ac:dyDescent="0.2">
      <c r="A109" s="105" t="s">
        <v>220</v>
      </c>
      <c r="B109" s="106" t="s">
        <v>64</v>
      </c>
      <c r="C109" s="105">
        <v>41717.271999999997</v>
      </c>
      <c r="D109" s="34"/>
      <c r="E109" s="85">
        <f t="shared" si="18"/>
        <v>-1961.1049457177321</v>
      </c>
      <c r="F109" s="15">
        <f t="shared" si="25"/>
        <v>-1961</v>
      </c>
      <c r="G109">
        <f t="shared" si="19"/>
        <v>-0.10874999999941792</v>
      </c>
      <c r="I109">
        <f t="shared" si="24"/>
        <v>-0.10874999999941792</v>
      </c>
      <c r="O109">
        <f t="shared" ca="1" si="20"/>
        <v>-8.7707005424788764E-2</v>
      </c>
      <c r="P109" s="15">
        <f t="shared" si="21"/>
        <v>-9.0417294270327807E-3</v>
      </c>
      <c r="Q109" s="1">
        <f t="shared" si="22"/>
        <v>26698.771999999997</v>
      </c>
      <c r="R109">
        <f t="shared" si="23"/>
        <v>9.9417392205359643E-3</v>
      </c>
    </row>
    <row r="110" spans="1:19" x14ac:dyDescent="0.2">
      <c r="A110" s="105" t="s">
        <v>220</v>
      </c>
      <c r="B110" s="106" t="s">
        <v>64</v>
      </c>
      <c r="C110" s="105">
        <v>41920.459000000003</v>
      </c>
      <c r="D110" s="34"/>
      <c r="E110" s="85">
        <f t="shared" si="18"/>
        <v>-1765.0258142340117</v>
      </c>
      <c r="F110" s="15">
        <f t="shared" si="25"/>
        <v>-1765</v>
      </c>
      <c r="G110">
        <f t="shared" si="19"/>
        <v>-2.674999999726424E-2</v>
      </c>
      <c r="I110">
        <f t="shared" si="24"/>
        <v>-2.674999999726424E-2</v>
      </c>
      <c r="O110">
        <f t="shared" ca="1" si="20"/>
        <v>-8.8898872543025254E-2</v>
      </c>
      <c r="P110" s="15">
        <f t="shared" si="21"/>
        <v>-1.323944935348528E-2</v>
      </c>
      <c r="Q110" s="1">
        <f t="shared" si="22"/>
        <v>26901.959000000003</v>
      </c>
      <c r="R110">
        <f t="shared" si="23"/>
        <v>1.8253497869811608E-4</v>
      </c>
    </row>
    <row r="111" spans="1:19" x14ac:dyDescent="0.2">
      <c r="A111" s="105" t="s">
        <v>220</v>
      </c>
      <c r="B111" s="106" t="s">
        <v>64</v>
      </c>
      <c r="C111" s="105">
        <v>41921.445</v>
      </c>
      <c r="D111" s="34"/>
      <c r="E111" s="85">
        <f t="shared" si="18"/>
        <v>-1764.0743063932423</v>
      </c>
      <c r="F111" s="15">
        <f t="shared" si="25"/>
        <v>-1764</v>
      </c>
      <c r="G111">
        <f t="shared" si="19"/>
        <v>-7.6999999997497071E-2</v>
      </c>
      <c r="I111">
        <f t="shared" si="24"/>
        <v>-7.6999999997497071E-2</v>
      </c>
      <c r="O111">
        <f t="shared" ca="1" si="20"/>
        <v>-8.8904953497710132E-2</v>
      </c>
      <c r="P111" s="15">
        <f t="shared" si="21"/>
        <v>-1.3260720666907956E-2</v>
      </c>
      <c r="Q111" s="1">
        <f t="shared" si="22"/>
        <v>26902.945</v>
      </c>
      <c r="R111">
        <f t="shared" si="23"/>
        <v>4.0626957295828653E-3</v>
      </c>
    </row>
    <row r="112" spans="1:19" x14ac:dyDescent="0.2">
      <c r="A112" s="7" t="s">
        <v>32</v>
      </c>
      <c r="B112" s="64"/>
      <c r="C112" s="82">
        <v>42607.514000000003</v>
      </c>
      <c r="D112" s="34"/>
      <c r="E112" s="15">
        <f t="shared" si="18"/>
        <v>-1102.005307599512</v>
      </c>
      <c r="F112" s="15">
        <f t="shared" si="25"/>
        <v>-1102</v>
      </c>
      <c r="G112">
        <f t="shared" si="19"/>
        <v>-5.4999999920255505E-3</v>
      </c>
      <c r="I112">
        <f t="shared" si="24"/>
        <v>-5.4999999920255505E-3</v>
      </c>
      <c r="O112">
        <f t="shared" ca="1" si="20"/>
        <v>-9.2930545499100695E-2</v>
      </c>
      <c r="P112" s="15">
        <f t="shared" si="21"/>
        <v>-2.7017885094771075E-2</v>
      </c>
      <c r="Q112" s="1">
        <f t="shared" si="22"/>
        <v>27589.014000000003</v>
      </c>
      <c r="R112">
        <f t="shared" si="23"/>
        <v>4.6301937929495775E-4</v>
      </c>
    </row>
    <row r="113" spans="1:18" x14ac:dyDescent="0.2">
      <c r="A113" s="105" t="s">
        <v>220</v>
      </c>
      <c r="B113" s="106" t="s">
        <v>64</v>
      </c>
      <c r="C113" s="105">
        <v>42609.499000000003</v>
      </c>
      <c r="D113" s="34"/>
      <c r="E113" s="85">
        <f t="shared" si="18"/>
        <v>-1100.0897466827441</v>
      </c>
      <c r="F113" s="15">
        <f t="shared" si="25"/>
        <v>-1100</v>
      </c>
      <c r="G113">
        <f t="shared" si="19"/>
        <v>-9.2999999993480742E-2</v>
      </c>
      <c r="I113">
        <f t="shared" si="24"/>
        <v>-9.2999999993480742E-2</v>
      </c>
      <c r="O113">
        <f t="shared" ca="1" si="20"/>
        <v>-9.2942707408470451E-2</v>
      </c>
      <c r="P113" s="15">
        <f t="shared" si="21"/>
        <v>-2.7058465850090873E-2</v>
      </c>
      <c r="Q113" s="1">
        <f t="shared" si="22"/>
        <v>27590.999000000003</v>
      </c>
      <c r="R113">
        <f t="shared" si="23"/>
        <v>4.3482859251838517E-3</v>
      </c>
    </row>
    <row r="114" spans="1:18" x14ac:dyDescent="0.2">
      <c r="A114" s="7" t="s">
        <v>32</v>
      </c>
      <c r="B114" s="64"/>
      <c r="C114" s="82">
        <v>42633.408000000003</v>
      </c>
      <c r="D114" s="34"/>
      <c r="E114" s="15">
        <f t="shared" si="18"/>
        <v>-1077.0171290711642</v>
      </c>
      <c r="F114" s="15">
        <f t="shared" si="25"/>
        <v>-1077</v>
      </c>
      <c r="G114">
        <f t="shared" si="19"/>
        <v>-1.774999999179272E-2</v>
      </c>
      <c r="I114">
        <f t="shared" si="24"/>
        <v>-1.774999999179272E-2</v>
      </c>
      <c r="O114">
        <f t="shared" ca="1" si="20"/>
        <v>-9.3082569366222695E-2</v>
      </c>
      <c r="P114" s="15">
        <f t="shared" si="21"/>
        <v>-2.7524719488745148E-2</v>
      </c>
      <c r="Q114" s="1">
        <f t="shared" si="22"/>
        <v>27614.908000000003</v>
      </c>
      <c r="R114">
        <f t="shared" si="23"/>
        <v>9.5545141244101939E-5</v>
      </c>
    </row>
    <row r="115" spans="1:18" x14ac:dyDescent="0.2">
      <c r="A115" s="105" t="s">
        <v>220</v>
      </c>
      <c r="B115" s="106" t="s">
        <v>64</v>
      </c>
      <c r="C115" s="105">
        <v>42775.277999999998</v>
      </c>
      <c r="D115" s="34"/>
      <c r="E115" s="85">
        <f t="shared" si="18"/>
        <v>-940.11001206272476</v>
      </c>
      <c r="F115" s="15">
        <f t="shared" si="25"/>
        <v>-940</v>
      </c>
      <c r="G115">
        <f t="shared" si="19"/>
        <v>-0.11400000000139698</v>
      </c>
      <c r="I115">
        <f t="shared" si="24"/>
        <v>-0.11400000000139698</v>
      </c>
      <c r="O115">
        <f t="shared" ca="1" si="20"/>
        <v>-9.3915660158051251E-2</v>
      </c>
      <c r="P115" s="15">
        <f t="shared" si="21"/>
        <v>-3.0285765872531668E-2</v>
      </c>
      <c r="Q115" s="1">
        <f t="shared" si="22"/>
        <v>27756.777999999998</v>
      </c>
      <c r="R115">
        <f t="shared" si="23"/>
        <v>7.0080729957824788E-3</v>
      </c>
    </row>
    <row r="116" spans="1:18" x14ac:dyDescent="0.2">
      <c r="A116" s="7" t="s">
        <v>33</v>
      </c>
      <c r="B116" s="64"/>
      <c r="C116" s="82">
        <v>43005.446000000004</v>
      </c>
      <c r="D116" s="34"/>
      <c r="E116" s="15">
        <f t="shared" si="18"/>
        <v>-717.99372738238208</v>
      </c>
      <c r="F116" s="15">
        <f t="shared" si="25"/>
        <v>-718</v>
      </c>
      <c r="G116">
        <f t="shared" si="19"/>
        <v>6.5000000031432137E-3</v>
      </c>
      <c r="I116">
        <f t="shared" si="24"/>
        <v>6.5000000031432137E-3</v>
      </c>
      <c r="O116">
        <f t="shared" ca="1" si="20"/>
        <v>-9.5265632098094619E-2</v>
      </c>
      <c r="P116" s="15">
        <f t="shared" si="21"/>
        <v>-3.4700956427273166E-2</v>
      </c>
      <c r="Q116" s="1">
        <f t="shared" si="22"/>
        <v>27986.946000000004</v>
      </c>
      <c r="R116">
        <f t="shared" si="23"/>
        <v>1.6975188107810689E-3</v>
      </c>
    </row>
    <row r="117" spans="1:18" x14ac:dyDescent="0.2">
      <c r="A117" s="105" t="s">
        <v>220</v>
      </c>
      <c r="B117" s="106" t="s">
        <v>64</v>
      </c>
      <c r="C117" s="105">
        <v>43436.455000000002</v>
      </c>
      <c r="D117" s="34"/>
      <c r="E117" s="85">
        <f t="shared" ref="E117:E148" si="26">(C117-C$7)/C$8</f>
        <v>-302.06224366706414</v>
      </c>
      <c r="F117" s="15">
        <f t="shared" si="25"/>
        <v>-302</v>
      </c>
      <c r="G117">
        <f t="shared" ref="G117:G148" si="27">+C117-(C$7+F117*C$8)</f>
        <v>-6.4499999993131496E-2</v>
      </c>
      <c r="I117">
        <f t="shared" si="24"/>
        <v>-6.4499999993131496E-2</v>
      </c>
      <c r="O117">
        <f t="shared" ref="O117:O148" ca="1" si="28">+C$11+C$12*$F117</f>
        <v>-9.7795309247004705E-2</v>
      </c>
      <c r="P117" s="15">
        <f t="shared" ref="P117:P148" si="29">+$D$11+$D$12*$F117+$D$13*$F117^2</f>
        <v>-4.2778273589718467E-2</v>
      </c>
      <c r="Q117" s="1">
        <f t="shared" ref="Q117:Q148" si="30">+C117-15018.5</f>
        <v>28417.955000000002</v>
      </c>
      <c r="R117">
        <f t="shared" ref="R117:R148" si="31">+(P117-G117)^2</f>
        <v>4.7183339794473072E-4</v>
      </c>
    </row>
    <row r="118" spans="1:18" x14ac:dyDescent="0.2">
      <c r="A118" s="7" t="s">
        <v>34</v>
      </c>
      <c r="B118" s="64"/>
      <c r="C118" s="82">
        <v>43749.466999999997</v>
      </c>
      <c r="D118" s="34"/>
      <c r="E118" s="15">
        <f t="shared" si="26"/>
        <v>0</v>
      </c>
      <c r="F118" s="15">
        <f t="shared" si="25"/>
        <v>0</v>
      </c>
      <c r="G118">
        <f t="shared" si="27"/>
        <v>0</v>
      </c>
      <c r="I118">
        <f t="shared" si="24"/>
        <v>0</v>
      </c>
      <c r="O118">
        <f t="shared" ca="1" si="28"/>
        <v>-9.9631757561838466E-2</v>
      </c>
      <c r="P118" s="15">
        <f t="shared" si="29"/>
        <v>-4.8481807175276802E-2</v>
      </c>
      <c r="Q118" s="1">
        <f t="shared" si="30"/>
        <v>28730.966999999997</v>
      </c>
      <c r="R118">
        <f t="shared" si="31"/>
        <v>2.3504856269807211E-3</v>
      </c>
    </row>
    <row r="119" spans="1:18" x14ac:dyDescent="0.2">
      <c r="A119" s="105" t="s">
        <v>481</v>
      </c>
      <c r="B119" s="106" t="s">
        <v>64</v>
      </c>
      <c r="C119" s="105">
        <v>44466.449399999998</v>
      </c>
      <c r="D119" s="34"/>
      <c r="E119" s="85">
        <f t="shared" si="26"/>
        <v>691.90098914354724</v>
      </c>
      <c r="F119" s="15">
        <f t="shared" si="25"/>
        <v>692</v>
      </c>
      <c r="G119">
        <f t="shared" si="27"/>
        <v>-0.1025999999983469</v>
      </c>
      <c r="I119">
        <f t="shared" si="24"/>
        <v>-0.1025999999983469</v>
      </c>
      <c r="O119">
        <f t="shared" ca="1" si="28"/>
        <v>-0.10383977820377543</v>
      </c>
      <c r="P119" s="15">
        <f t="shared" si="29"/>
        <v>-6.1042364911219435E-2</v>
      </c>
      <c r="Q119" s="1">
        <f t="shared" si="30"/>
        <v>29447.949399999998</v>
      </c>
      <c r="R119">
        <f t="shared" si="31"/>
        <v>1.7270370340348479E-3</v>
      </c>
    </row>
    <row r="120" spans="1:18" x14ac:dyDescent="0.2">
      <c r="A120" s="105" t="s">
        <v>220</v>
      </c>
      <c r="B120" s="106" t="s">
        <v>64</v>
      </c>
      <c r="C120" s="105">
        <v>44466.474999999999</v>
      </c>
      <c r="D120" s="34"/>
      <c r="E120" s="85">
        <f t="shared" si="26"/>
        <v>691.92569360675679</v>
      </c>
      <c r="F120" s="15">
        <f t="shared" si="25"/>
        <v>692</v>
      </c>
      <c r="G120">
        <f t="shared" si="27"/>
        <v>-7.6999999997497071E-2</v>
      </c>
      <c r="I120">
        <f t="shared" si="24"/>
        <v>-7.6999999997497071E-2</v>
      </c>
      <c r="O120">
        <f t="shared" ca="1" si="28"/>
        <v>-0.10383977820377543</v>
      </c>
      <c r="P120" s="15">
        <f t="shared" si="29"/>
        <v>-6.1042364911219435E-2</v>
      </c>
      <c r="Q120" s="1">
        <f t="shared" si="30"/>
        <v>29447.974999999999</v>
      </c>
      <c r="R120">
        <f t="shared" si="31"/>
        <v>2.5464611754679904E-4</v>
      </c>
    </row>
    <row r="121" spans="1:18" x14ac:dyDescent="0.2">
      <c r="A121" s="105" t="s">
        <v>220</v>
      </c>
      <c r="B121" s="106" t="s">
        <v>64</v>
      </c>
      <c r="C121" s="105">
        <v>44467.491000000002</v>
      </c>
      <c r="D121" s="34"/>
      <c r="E121" s="85">
        <f t="shared" si="26"/>
        <v>692.9061519903546</v>
      </c>
      <c r="F121" s="15">
        <f t="shared" si="25"/>
        <v>693</v>
      </c>
      <c r="G121">
        <f t="shared" si="27"/>
        <v>-9.7249999991618097E-2</v>
      </c>
      <c r="I121">
        <f t="shared" si="24"/>
        <v>-9.7249999991618097E-2</v>
      </c>
      <c r="O121">
        <f t="shared" ca="1" si="28"/>
        <v>-0.10384585915846031</v>
      </c>
      <c r="P121" s="15">
        <f t="shared" si="29"/>
        <v>-6.10600037315462E-2</v>
      </c>
      <c r="Q121" s="1">
        <f t="shared" si="30"/>
        <v>29448.991000000002</v>
      </c>
      <c r="R121">
        <f t="shared" si="31"/>
        <v>1.309715829304018E-3</v>
      </c>
    </row>
    <row r="122" spans="1:18" x14ac:dyDescent="0.2">
      <c r="A122" s="105" t="s">
        <v>220</v>
      </c>
      <c r="B122" s="106" t="s">
        <v>64</v>
      </c>
      <c r="C122" s="105">
        <v>44577.334999999999</v>
      </c>
      <c r="D122" s="34"/>
      <c r="E122" s="85">
        <f t="shared" si="26"/>
        <v>798.90759951749317</v>
      </c>
      <c r="F122" s="15">
        <f t="shared" si="25"/>
        <v>799</v>
      </c>
      <c r="G122">
        <f t="shared" si="27"/>
        <v>-9.5750000000407454E-2</v>
      </c>
      <c r="I122">
        <f t="shared" si="24"/>
        <v>-9.5750000000407454E-2</v>
      </c>
      <c r="O122">
        <f t="shared" ca="1" si="28"/>
        <v>-0.1044904403550576</v>
      </c>
      <c r="P122" s="15">
        <f t="shared" si="29"/>
        <v>-6.2921334531381934E-2</v>
      </c>
      <c r="Q122" s="1">
        <f t="shared" si="30"/>
        <v>29558.834999999999</v>
      </c>
      <c r="R122">
        <f t="shared" si="31"/>
        <v>1.0777212764771886E-3</v>
      </c>
    </row>
    <row r="123" spans="1:18" x14ac:dyDescent="0.2">
      <c r="A123" s="105" t="s">
        <v>220</v>
      </c>
      <c r="B123" s="106" t="s">
        <v>64</v>
      </c>
      <c r="C123" s="105">
        <v>45237.398000000001</v>
      </c>
      <c r="D123" s="34"/>
      <c r="E123" s="85">
        <f t="shared" si="26"/>
        <v>1435.880337756337</v>
      </c>
      <c r="F123" s="15">
        <f t="shared" si="25"/>
        <v>1436</v>
      </c>
      <c r="G123">
        <f t="shared" si="27"/>
        <v>-0.12399999999615829</v>
      </c>
      <c r="I123">
        <f t="shared" si="24"/>
        <v>-0.12399999999615829</v>
      </c>
      <c r="O123">
        <f t="shared" ca="1" si="28"/>
        <v>-0.10836400848932616</v>
      </c>
      <c r="P123" s="15">
        <f t="shared" si="29"/>
        <v>-7.3757016155074476E-2</v>
      </c>
      <c r="Q123" s="1">
        <f t="shared" si="30"/>
        <v>30218.898000000001</v>
      </c>
      <c r="R123">
        <f t="shared" si="31"/>
        <v>2.5243574252554095E-3</v>
      </c>
    </row>
    <row r="124" spans="1:18" x14ac:dyDescent="0.2">
      <c r="A124" s="105" t="s">
        <v>220</v>
      </c>
      <c r="B124" s="106" t="s">
        <v>64</v>
      </c>
      <c r="C124" s="105">
        <v>45238.444000000003</v>
      </c>
      <c r="D124" s="34"/>
      <c r="E124" s="85">
        <f t="shared" si="26"/>
        <v>1436.8897466827564</v>
      </c>
      <c r="F124" s="15">
        <f t="shared" si="25"/>
        <v>1437</v>
      </c>
      <c r="G124">
        <f t="shared" si="27"/>
        <v>-0.11424999999144347</v>
      </c>
      <c r="I124">
        <f t="shared" si="24"/>
        <v>-0.11424999999144347</v>
      </c>
      <c r="O124">
        <f t="shared" ca="1" si="28"/>
        <v>-0.10837008944401104</v>
      </c>
      <c r="P124" s="15">
        <f t="shared" si="29"/>
        <v>-7.37735550263319E-2</v>
      </c>
      <c r="Q124" s="1">
        <f t="shared" si="30"/>
        <v>30219.944000000003</v>
      </c>
      <c r="R124">
        <f t="shared" si="31"/>
        <v>1.6383425970137061E-3</v>
      </c>
    </row>
    <row r="125" spans="1:18" x14ac:dyDescent="0.2">
      <c r="A125" s="105" t="s">
        <v>220</v>
      </c>
      <c r="B125" s="106" t="s">
        <v>64</v>
      </c>
      <c r="C125" s="105">
        <v>45525.508999999998</v>
      </c>
      <c r="D125" s="34"/>
      <c r="E125" s="85">
        <f t="shared" si="26"/>
        <v>1713.9126658624864</v>
      </c>
      <c r="F125" s="15">
        <f t="shared" si="25"/>
        <v>1714</v>
      </c>
      <c r="G125">
        <f t="shared" si="27"/>
        <v>-9.0499999998428393E-2</v>
      </c>
      <c r="I125">
        <f t="shared" si="24"/>
        <v>-9.0499999998428393E-2</v>
      </c>
      <c r="O125">
        <f t="shared" ca="1" si="28"/>
        <v>-0.1100545138917228</v>
      </c>
      <c r="P125" s="15">
        <f t="shared" si="29"/>
        <v>-7.8297898521875658E-2</v>
      </c>
      <c r="Q125" s="1">
        <f t="shared" si="30"/>
        <v>30507.008999999998</v>
      </c>
      <c r="R125">
        <f t="shared" si="31"/>
        <v>1.4889128044409043E-4</v>
      </c>
    </row>
    <row r="126" spans="1:18" x14ac:dyDescent="0.2">
      <c r="A126" s="7" t="s">
        <v>35</v>
      </c>
      <c r="B126" s="64" t="s">
        <v>36</v>
      </c>
      <c r="C126" s="82">
        <v>45621.353999999999</v>
      </c>
      <c r="D126" s="34"/>
      <c r="E126" s="15">
        <f t="shared" si="26"/>
        <v>1806.404825090473</v>
      </c>
      <c r="F126" s="15">
        <f t="shared" si="25"/>
        <v>1806.5</v>
      </c>
      <c r="G126">
        <f t="shared" si="27"/>
        <v>-9.8624999998719431E-2</v>
      </c>
      <c r="I126">
        <f t="shared" si="24"/>
        <v>-9.8624999998719431E-2</v>
      </c>
      <c r="O126">
        <f t="shared" ca="1" si="28"/>
        <v>-0.1106170022000742</v>
      </c>
      <c r="P126" s="15">
        <f t="shared" si="29"/>
        <v>-7.9783469869524254E-2</v>
      </c>
      <c r="Q126" s="1">
        <f t="shared" si="30"/>
        <v>30602.853999999999</v>
      </c>
      <c r="R126">
        <f t="shared" si="31"/>
        <v>3.5500325760936966E-4</v>
      </c>
    </row>
    <row r="127" spans="1:18" x14ac:dyDescent="0.2">
      <c r="A127" s="105" t="s">
        <v>220</v>
      </c>
      <c r="B127" s="106" t="s">
        <v>64</v>
      </c>
      <c r="C127" s="105">
        <v>46270.529000000002</v>
      </c>
      <c r="D127" s="34"/>
      <c r="E127" s="85">
        <f t="shared" si="26"/>
        <v>2432.8704463208737</v>
      </c>
      <c r="F127" s="15">
        <f t="shared" si="25"/>
        <v>2433</v>
      </c>
      <c r="G127">
        <f t="shared" si="27"/>
        <v>-0.13424999999551801</v>
      </c>
      <c r="I127">
        <f t="shared" si="24"/>
        <v>-0.13424999999551801</v>
      </c>
      <c r="O127">
        <f t="shared" ca="1" si="28"/>
        <v>-0.11442672031015153</v>
      </c>
      <c r="P127" s="15">
        <f t="shared" si="29"/>
        <v>-8.9512223335533769E-2</v>
      </c>
      <c r="Q127" s="1">
        <f t="shared" si="30"/>
        <v>31252.029000000002</v>
      </c>
      <c r="R127">
        <f t="shared" si="31"/>
        <v>2.0014686604786307E-3</v>
      </c>
    </row>
    <row r="128" spans="1:18" x14ac:dyDescent="0.2">
      <c r="A128" s="105" t="s">
        <v>220</v>
      </c>
      <c r="B128" s="106" t="s">
        <v>64</v>
      </c>
      <c r="C128" s="105">
        <v>46351.394999999997</v>
      </c>
      <c r="D128" s="34"/>
      <c r="E128" s="85">
        <f t="shared" si="26"/>
        <v>2510.9075995174912</v>
      </c>
      <c r="F128" s="15">
        <f t="shared" si="25"/>
        <v>2511</v>
      </c>
      <c r="G128">
        <f t="shared" si="27"/>
        <v>-9.5750000000407454E-2</v>
      </c>
      <c r="I128">
        <f t="shared" si="24"/>
        <v>-9.5750000000407454E-2</v>
      </c>
      <c r="O128">
        <f t="shared" ca="1" si="28"/>
        <v>-0.11490103477557218</v>
      </c>
      <c r="P128" s="15">
        <f t="shared" si="29"/>
        <v>-9.0682844290412831E-2</v>
      </c>
      <c r="Q128" s="1">
        <f t="shared" si="30"/>
        <v>31332.894999999997</v>
      </c>
      <c r="R128">
        <f t="shared" si="31"/>
        <v>2.5676066989331104E-5</v>
      </c>
    </row>
    <row r="129" spans="1:18" x14ac:dyDescent="0.2">
      <c r="A129" s="105" t="s">
        <v>220</v>
      </c>
      <c r="B129" s="106" t="s">
        <v>64</v>
      </c>
      <c r="C129" s="105">
        <v>46404.237000000001</v>
      </c>
      <c r="D129" s="34"/>
      <c r="E129" s="85">
        <f t="shared" si="26"/>
        <v>2561.9010856453601</v>
      </c>
      <c r="F129" s="15">
        <f t="shared" si="25"/>
        <v>2562</v>
      </c>
      <c r="G129">
        <f t="shared" si="27"/>
        <v>-0.10249999999359716</v>
      </c>
      <c r="I129">
        <f t="shared" si="24"/>
        <v>-0.10249999999359716</v>
      </c>
      <c r="O129">
        <f t="shared" ca="1" si="28"/>
        <v>-0.11521116346450105</v>
      </c>
      <c r="P129" s="15">
        <f t="shared" si="29"/>
        <v>-9.1443387016491059E-2</v>
      </c>
      <c r="Q129" s="1">
        <f t="shared" si="30"/>
        <v>31385.737000000001</v>
      </c>
      <c r="R129">
        <f t="shared" si="31"/>
        <v>1.2224869052551097E-4</v>
      </c>
    </row>
    <row r="130" spans="1:18" x14ac:dyDescent="0.2">
      <c r="A130" s="105" t="s">
        <v>220</v>
      </c>
      <c r="B130" s="106" t="s">
        <v>64</v>
      </c>
      <c r="C130" s="105">
        <v>46405.243999999999</v>
      </c>
      <c r="D130" s="34"/>
      <c r="E130" s="85">
        <f t="shared" si="26"/>
        <v>2562.8728588661056</v>
      </c>
      <c r="F130" s="15">
        <f t="shared" si="25"/>
        <v>2563</v>
      </c>
      <c r="G130">
        <f t="shared" si="27"/>
        <v>-0.13175000000046566</v>
      </c>
      <c r="I130">
        <f t="shared" si="24"/>
        <v>-0.13175000000046566</v>
      </c>
      <c r="O130">
        <f t="shared" ca="1" si="28"/>
        <v>-0.11521724441918593</v>
      </c>
      <c r="P130" s="15">
        <f t="shared" si="29"/>
        <v>-9.1458261179882816E-2</v>
      </c>
      <c r="Q130" s="1">
        <f t="shared" si="30"/>
        <v>31386.743999999999</v>
      </c>
      <c r="R130">
        <f t="shared" si="31"/>
        <v>1.6234242171860626E-3</v>
      </c>
    </row>
    <row r="131" spans="1:18" x14ac:dyDescent="0.2">
      <c r="A131" s="105" t="s">
        <v>220</v>
      </c>
      <c r="B131" s="106" t="s">
        <v>64</v>
      </c>
      <c r="C131" s="105">
        <v>47039.423999999999</v>
      </c>
      <c r="D131" s="34"/>
      <c r="E131" s="85">
        <f t="shared" si="26"/>
        <v>3174.8680337756359</v>
      </c>
      <c r="F131" s="15">
        <f t="shared" si="25"/>
        <v>3175</v>
      </c>
      <c r="G131">
        <f t="shared" si="27"/>
        <v>-0.13674999999784632</v>
      </c>
      <c r="I131">
        <f t="shared" si="24"/>
        <v>-0.13674999999784632</v>
      </c>
      <c r="O131">
        <f t="shared" ca="1" si="28"/>
        <v>-0.11893878868633251</v>
      </c>
      <c r="P131" s="15">
        <f t="shared" si="29"/>
        <v>-0.10028392895180138</v>
      </c>
      <c r="Q131" s="1">
        <f t="shared" si="30"/>
        <v>32020.923999999999</v>
      </c>
      <c r="R131">
        <f t="shared" si="31"/>
        <v>1.3297743375351968E-3</v>
      </c>
    </row>
    <row r="132" spans="1:18" x14ac:dyDescent="0.2">
      <c r="A132" s="105" t="s">
        <v>220</v>
      </c>
      <c r="B132" s="106" t="s">
        <v>64</v>
      </c>
      <c r="C132" s="105">
        <v>47094.345999999998</v>
      </c>
      <c r="D132" s="34"/>
      <c r="E132" s="85">
        <f t="shared" si="26"/>
        <v>3227.868757539205</v>
      </c>
      <c r="F132" s="15">
        <f t="shared" si="25"/>
        <v>3228</v>
      </c>
      <c r="G132">
        <f t="shared" si="27"/>
        <v>-0.13599999999860302</v>
      </c>
      <c r="I132">
        <f t="shared" si="24"/>
        <v>-0.13599999999860302</v>
      </c>
      <c r="O132">
        <f t="shared" ca="1" si="28"/>
        <v>-0.11926107928463114</v>
      </c>
      <c r="P132" s="15">
        <f t="shared" si="29"/>
        <v>-0.10102218975251645</v>
      </c>
      <c r="Q132" s="1">
        <f t="shared" si="30"/>
        <v>32075.845999999998</v>
      </c>
      <c r="R132">
        <f t="shared" si="31"/>
        <v>1.2234472096112384E-3</v>
      </c>
    </row>
    <row r="133" spans="1:18" x14ac:dyDescent="0.2">
      <c r="A133" s="105" t="s">
        <v>220</v>
      </c>
      <c r="B133" s="106" t="s">
        <v>64</v>
      </c>
      <c r="C133" s="105">
        <v>47437.357000000004</v>
      </c>
      <c r="D133" s="34"/>
      <c r="E133" s="85">
        <f t="shared" si="26"/>
        <v>3558.8805790108631</v>
      </c>
      <c r="F133" s="15">
        <f t="shared" ref="F133:F164" si="32">ROUND(2*E133,0)/2</f>
        <v>3559</v>
      </c>
      <c r="G133">
        <f t="shared" si="27"/>
        <v>-0.12374999999155989</v>
      </c>
      <c r="I133">
        <f t="shared" si="24"/>
        <v>-0.12374999999155989</v>
      </c>
      <c r="O133">
        <f t="shared" ca="1" si="28"/>
        <v>-0.12127387528532643</v>
      </c>
      <c r="P133" s="15">
        <f t="shared" si="29"/>
        <v>-0.10553888045485996</v>
      </c>
      <c r="Q133" s="1">
        <f t="shared" si="30"/>
        <v>32418.857000000004</v>
      </c>
      <c r="R133">
        <f t="shared" si="31"/>
        <v>3.3164487477997396E-4</v>
      </c>
    </row>
    <row r="134" spans="1:18" x14ac:dyDescent="0.2">
      <c r="A134" s="7" t="s">
        <v>37</v>
      </c>
      <c r="B134" s="64" t="s">
        <v>36</v>
      </c>
      <c r="C134" s="82">
        <v>47481.396999999997</v>
      </c>
      <c r="D134" s="34"/>
      <c r="E134" s="15">
        <f t="shared" si="26"/>
        <v>3601.3799758745481</v>
      </c>
      <c r="F134" s="15">
        <f t="shared" si="32"/>
        <v>3601.5</v>
      </c>
      <c r="G134">
        <f t="shared" si="27"/>
        <v>-0.12437499999941792</v>
      </c>
      <c r="I134">
        <f t="shared" si="24"/>
        <v>-0.12437499999941792</v>
      </c>
      <c r="O134">
        <f t="shared" ca="1" si="28"/>
        <v>-0.12153231585943383</v>
      </c>
      <c r="P134" s="15">
        <f t="shared" si="29"/>
        <v>-0.10610708399910855</v>
      </c>
      <c r="Q134" s="1">
        <f t="shared" si="30"/>
        <v>32462.896999999997</v>
      </c>
      <c r="R134">
        <f t="shared" si="31"/>
        <v>3.337167549943592E-4</v>
      </c>
    </row>
    <row r="135" spans="1:18" x14ac:dyDescent="0.2">
      <c r="A135" s="7" t="s">
        <v>37</v>
      </c>
      <c r="B135" s="64"/>
      <c r="C135" s="82">
        <v>47523.375</v>
      </c>
      <c r="D135" s="34"/>
      <c r="E135" s="15">
        <f t="shared" si="26"/>
        <v>3641.8895054282302</v>
      </c>
      <c r="F135" s="15">
        <f t="shared" si="32"/>
        <v>3642</v>
      </c>
      <c r="G135">
        <f t="shared" si="27"/>
        <v>-0.11449999999604188</v>
      </c>
      <c r="I135">
        <f t="shared" si="24"/>
        <v>-0.11449999999604188</v>
      </c>
      <c r="O135">
        <f t="shared" ca="1" si="28"/>
        <v>-0.12177859452417146</v>
      </c>
      <c r="P135" s="15">
        <f t="shared" si="29"/>
        <v>-0.10664606368825694</v>
      </c>
      <c r="Q135" s="1">
        <f t="shared" si="30"/>
        <v>32504.875</v>
      </c>
      <c r="R135">
        <f t="shared" si="31"/>
        <v>6.1684315526742566E-5</v>
      </c>
    </row>
    <row r="136" spans="1:18" x14ac:dyDescent="0.2">
      <c r="A136" s="7" t="s">
        <v>38</v>
      </c>
      <c r="B136" s="64" t="s">
        <v>36</v>
      </c>
      <c r="C136" s="82">
        <v>47534.267999999996</v>
      </c>
      <c r="D136" s="34"/>
      <c r="E136" s="15">
        <f t="shared" si="26"/>
        <v>3652.401447527141</v>
      </c>
      <c r="F136" s="15">
        <f t="shared" si="32"/>
        <v>3652.5</v>
      </c>
      <c r="G136">
        <f t="shared" si="27"/>
        <v>-0.10212499999761349</v>
      </c>
      <c r="I136">
        <f t="shared" si="24"/>
        <v>-0.10212499999761349</v>
      </c>
      <c r="O136">
        <f t="shared" ca="1" si="28"/>
        <v>-0.12184244454836271</v>
      </c>
      <c r="P136" s="15">
        <f t="shared" si="29"/>
        <v>-0.10678540331461472</v>
      </c>
      <c r="Q136" s="1">
        <f t="shared" si="30"/>
        <v>32515.767999999996</v>
      </c>
      <c r="R136">
        <f t="shared" si="31"/>
        <v>2.1719359077116145E-5</v>
      </c>
    </row>
    <row r="137" spans="1:18" x14ac:dyDescent="0.2">
      <c r="A137" s="7" t="s">
        <v>39</v>
      </c>
      <c r="B137" s="64"/>
      <c r="C137" s="82">
        <v>47752.39</v>
      </c>
      <c r="D137" s="34"/>
      <c r="E137" s="15">
        <f t="shared" si="26"/>
        <v>3862.8931242460826</v>
      </c>
      <c r="F137" s="15">
        <f t="shared" si="32"/>
        <v>3863</v>
      </c>
      <c r="G137">
        <f t="shared" si="27"/>
        <v>-0.11074999999982538</v>
      </c>
      <c r="I137">
        <f t="shared" si="24"/>
        <v>-0.11074999999982538</v>
      </c>
      <c r="O137">
        <f t="shared" ca="1" si="28"/>
        <v>-0.12312248550952995</v>
      </c>
      <c r="P137" s="15">
        <f t="shared" si="29"/>
        <v>-0.1095444424997883</v>
      </c>
      <c r="Q137" s="1">
        <f t="shared" si="30"/>
        <v>32733.89</v>
      </c>
      <c r="R137">
        <f t="shared" si="31"/>
        <v>1.4533688858956474E-6</v>
      </c>
    </row>
    <row r="138" spans="1:18" x14ac:dyDescent="0.2">
      <c r="A138" s="7" t="s">
        <v>39</v>
      </c>
      <c r="B138" s="64"/>
      <c r="C138" s="82">
        <v>47754.451999999997</v>
      </c>
      <c r="D138" s="34"/>
      <c r="E138" s="15">
        <f t="shared" si="26"/>
        <v>3864.8829915560927</v>
      </c>
      <c r="F138" s="15">
        <f t="shared" si="32"/>
        <v>3865</v>
      </c>
      <c r="G138">
        <f t="shared" si="27"/>
        <v>-0.12124999999650754</v>
      </c>
      <c r="I138">
        <f t="shared" si="24"/>
        <v>-0.12124999999650754</v>
      </c>
      <c r="O138">
        <f t="shared" ca="1" si="28"/>
        <v>-0.12313464741889971</v>
      </c>
      <c r="P138" s="15">
        <f t="shared" si="29"/>
        <v>-0.1095703424832553</v>
      </c>
      <c r="Q138" s="1">
        <f t="shared" si="30"/>
        <v>32735.951999999997</v>
      </c>
      <c r="R138">
        <f t="shared" si="31"/>
        <v>1.3641439962686956E-4</v>
      </c>
    </row>
    <row r="139" spans="1:18" x14ac:dyDescent="0.2">
      <c r="A139" s="7" t="s">
        <v>39</v>
      </c>
      <c r="B139" s="64" t="s">
        <v>36</v>
      </c>
      <c r="C139" s="82">
        <v>47794.36</v>
      </c>
      <c r="D139" s="34"/>
      <c r="E139" s="15">
        <f t="shared" si="26"/>
        <v>3903.3949336550099</v>
      </c>
      <c r="F139" s="15">
        <f t="shared" si="32"/>
        <v>3903.5</v>
      </c>
      <c r="G139">
        <f t="shared" si="27"/>
        <v>-0.10887499999807915</v>
      </c>
      <c r="I139">
        <f t="shared" si="24"/>
        <v>-0.10887499999807915</v>
      </c>
      <c r="O139">
        <f t="shared" ca="1" si="28"/>
        <v>-0.12336876417426759</v>
      </c>
      <c r="P139" s="15">
        <f t="shared" si="29"/>
        <v>-0.11006776454699306</v>
      </c>
      <c r="Q139" s="1">
        <f t="shared" si="30"/>
        <v>32775.86</v>
      </c>
      <c r="R139">
        <f t="shared" si="31"/>
        <v>1.422687269145811E-6</v>
      </c>
    </row>
    <row r="140" spans="1:18" x14ac:dyDescent="0.2">
      <c r="A140" s="7" t="s">
        <v>40</v>
      </c>
      <c r="B140" s="64"/>
      <c r="C140" s="82">
        <v>47854.448400000001</v>
      </c>
      <c r="D140" s="34"/>
      <c r="E140" s="15">
        <f t="shared" si="26"/>
        <v>3961.3813268998838</v>
      </c>
      <c r="F140" s="15">
        <f t="shared" si="32"/>
        <v>3961.5</v>
      </c>
      <c r="G140">
        <f t="shared" si="27"/>
        <v>-0.12297499999840511</v>
      </c>
      <c r="J140">
        <f>+G140</f>
        <v>-0.12297499999840511</v>
      </c>
      <c r="O140">
        <f t="shared" ca="1" si="28"/>
        <v>-0.12372145954599063</v>
      </c>
      <c r="P140" s="15">
        <f t="shared" si="29"/>
        <v>-0.11081299028036817</v>
      </c>
      <c r="Q140" s="1">
        <f t="shared" si="30"/>
        <v>32835.948400000001</v>
      </c>
      <c r="R140">
        <f t="shared" si="31"/>
        <v>1.4791448038162488E-4</v>
      </c>
    </row>
    <row r="141" spans="1:18" x14ac:dyDescent="0.2">
      <c r="A141" s="105" t="s">
        <v>541</v>
      </c>
      <c r="B141" s="106" t="s">
        <v>36</v>
      </c>
      <c r="C141" s="105">
        <v>47854.448700000001</v>
      </c>
      <c r="D141" s="34"/>
      <c r="E141" s="85">
        <f t="shared" si="26"/>
        <v>3961.3816164053119</v>
      </c>
      <c r="F141" s="15">
        <f t="shared" si="32"/>
        <v>3961.5</v>
      </c>
      <c r="G141">
        <f t="shared" si="27"/>
        <v>-0.12267499999870779</v>
      </c>
      <c r="J141">
        <f>+G141</f>
        <v>-0.12267499999870779</v>
      </c>
      <c r="O141">
        <f t="shared" ca="1" si="28"/>
        <v>-0.12372145954599063</v>
      </c>
      <c r="P141" s="15">
        <f t="shared" si="29"/>
        <v>-0.11081299028036817</v>
      </c>
      <c r="Q141" s="1">
        <f t="shared" si="30"/>
        <v>32835.948700000001</v>
      </c>
      <c r="R141">
        <f t="shared" si="31"/>
        <v>1.4070727455798351E-4</v>
      </c>
    </row>
    <row r="142" spans="1:18" x14ac:dyDescent="0.2">
      <c r="A142" s="7" t="s">
        <v>40</v>
      </c>
      <c r="B142" s="64"/>
      <c r="C142" s="82">
        <v>47854.448900000003</v>
      </c>
      <c r="D142" s="34"/>
      <c r="E142" s="15">
        <f t="shared" si="26"/>
        <v>3961.3818094089329</v>
      </c>
      <c r="F142" s="15">
        <f t="shared" si="32"/>
        <v>3961.5</v>
      </c>
      <c r="G142">
        <f t="shared" si="27"/>
        <v>-0.12247499999648426</v>
      </c>
      <c r="J142">
        <f>+G142</f>
        <v>-0.12247499999648426</v>
      </c>
      <c r="O142">
        <f t="shared" ca="1" si="28"/>
        <v>-0.12372145954599063</v>
      </c>
      <c r="P142" s="15">
        <f t="shared" si="29"/>
        <v>-0.11081299028036817</v>
      </c>
      <c r="Q142" s="1">
        <f t="shared" si="30"/>
        <v>32835.948900000003</v>
      </c>
      <c r="R142">
        <f t="shared" si="31"/>
        <v>1.3600247061878594E-4</v>
      </c>
    </row>
    <row r="143" spans="1:18" x14ac:dyDescent="0.2">
      <c r="A143" s="7" t="s">
        <v>41</v>
      </c>
      <c r="B143" s="64"/>
      <c r="C143" s="82">
        <v>47894.343999999997</v>
      </c>
      <c r="D143" s="34"/>
      <c r="E143" s="15">
        <f t="shared" si="26"/>
        <v>3999.8813027744277</v>
      </c>
      <c r="F143" s="15">
        <f t="shared" si="32"/>
        <v>4000</v>
      </c>
      <c r="G143">
        <f t="shared" si="27"/>
        <v>-0.12299999999959255</v>
      </c>
      <c r="I143">
        <f t="shared" ref="I143:I148" si="33">+G143</f>
        <v>-0.12299999999959255</v>
      </c>
      <c r="O143">
        <f t="shared" ca="1" si="28"/>
        <v>-0.12395557630135851</v>
      </c>
      <c r="P143" s="15">
        <f t="shared" si="29"/>
        <v>-0.11130491962128355</v>
      </c>
      <c r="Q143" s="1">
        <f t="shared" si="30"/>
        <v>32875.843999999997</v>
      </c>
      <c r="R143">
        <f t="shared" si="31"/>
        <v>1.3677490505510799E-4</v>
      </c>
    </row>
    <row r="144" spans="1:18" x14ac:dyDescent="0.2">
      <c r="A144" s="7" t="s">
        <v>41</v>
      </c>
      <c r="B144" s="64" t="s">
        <v>36</v>
      </c>
      <c r="C144" s="82">
        <v>47906.254000000001</v>
      </c>
      <c r="D144" s="34"/>
      <c r="E144" s="15">
        <f t="shared" si="26"/>
        <v>4011.3746682750343</v>
      </c>
      <c r="F144" s="15">
        <f t="shared" si="32"/>
        <v>4011.5</v>
      </c>
      <c r="G144">
        <f t="shared" si="27"/>
        <v>-0.12987499999871943</v>
      </c>
      <c r="I144">
        <f t="shared" si="33"/>
        <v>-0.12987499999871943</v>
      </c>
      <c r="O144">
        <f t="shared" ca="1" si="28"/>
        <v>-0.12402550728023463</v>
      </c>
      <c r="P144" s="15">
        <f t="shared" si="29"/>
        <v>-0.11145143450676084</v>
      </c>
      <c r="Q144" s="1">
        <f t="shared" si="30"/>
        <v>32887.754000000001</v>
      </c>
      <c r="R144">
        <f t="shared" si="31"/>
        <v>3.3942776543648731E-4</v>
      </c>
    </row>
    <row r="145" spans="1:18" x14ac:dyDescent="0.2">
      <c r="A145" s="7" t="s">
        <v>42</v>
      </c>
      <c r="B145" s="64"/>
      <c r="C145" s="82">
        <v>48041.495999999999</v>
      </c>
      <c r="D145" s="34"/>
      <c r="E145" s="15">
        <f t="shared" si="26"/>
        <v>4141.8856453558528</v>
      </c>
      <c r="F145" s="15">
        <f t="shared" si="32"/>
        <v>4142</v>
      </c>
      <c r="G145">
        <f t="shared" si="27"/>
        <v>-0.11849999999685679</v>
      </c>
      <c r="I145">
        <f t="shared" si="33"/>
        <v>-0.11849999999685679</v>
      </c>
      <c r="O145">
        <f t="shared" ca="1" si="28"/>
        <v>-0.12481907186661147</v>
      </c>
      <c r="P145" s="15">
        <f t="shared" si="29"/>
        <v>-0.11310036158864334</v>
      </c>
      <c r="Q145" s="1">
        <f t="shared" si="30"/>
        <v>33022.995999999999</v>
      </c>
      <c r="R145">
        <f t="shared" si="31"/>
        <v>2.9156094939453851E-5</v>
      </c>
    </row>
    <row r="146" spans="1:18" x14ac:dyDescent="0.2">
      <c r="A146" s="7" t="s">
        <v>42</v>
      </c>
      <c r="B146" s="64"/>
      <c r="C146" s="82">
        <v>48068.440999999999</v>
      </c>
      <c r="D146" s="34"/>
      <c r="E146" s="15">
        <f t="shared" si="26"/>
        <v>4167.8880579010884</v>
      </c>
      <c r="F146" s="15">
        <f t="shared" si="32"/>
        <v>4168</v>
      </c>
      <c r="G146">
        <f t="shared" si="27"/>
        <v>-0.11599999999452848</v>
      </c>
      <c r="I146">
        <f t="shared" si="33"/>
        <v>-0.11599999999452848</v>
      </c>
      <c r="O146">
        <f t="shared" ca="1" si="28"/>
        <v>-0.12497717668841835</v>
      </c>
      <c r="P146" s="15">
        <f t="shared" si="29"/>
        <v>-0.11342587560132351</v>
      </c>
      <c r="Q146" s="1">
        <f t="shared" si="30"/>
        <v>33049.940999999999</v>
      </c>
      <c r="R146">
        <f t="shared" si="31"/>
        <v>6.626116391692833E-6</v>
      </c>
    </row>
    <row r="147" spans="1:18" x14ac:dyDescent="0.2">
      <c r="A147" s="7" t="s">
        <v>43</v>
      </c>
      <c r="B147" s="64"/>
      <c r="C147" s="82">
        <v>48125.436000000002</v>
      </c>
      <c r="D147" s="34"/>
      <c r="E147" s="15">
        <f t="shared" si="26"/>
        <v>4222.8892641737084</v>
      </c>
      <c r="F147" s="15">
        <f t="shared" si="32"/>
        <v>4223</v>
      </c>
      <c r="G147">
        <f t="shared" si="27"/>
        <v>-0.11474999999336433</v>
      </c>
      <c r="I147">
        <f t="shared" si="33"/>
        <v>-0.11474999999336433</v>
      </c>
      <c r="O147">
        <f t="shared" ca="1" si="28"/>
        <v>-0.12531162919608674</v>
      </c>
      <c r="P147" s="15">
        <f t="shared" si="29"/>
        <v>-0.11411116974154897</v>
      </c>
      <c r="Q147" s="1">
        <f t="shared" si="30"/>
        <v>33106.936000000002</v>
      </c>
      <c r="R147">
        <f t="shared" si="31"/>
        <v>4.0810409063446762E-7</v>
      </c>
    </row>
    <row r="148" spans="1:18" x14ac:dyDescent="0.2">
      <c r="A148" s="7" t="s">
        <v>43</v>
      </c>
      <c r="B148" s="64"/>
      <c r="C148" s="82">
        <v>48178.281000000003</v>
      </c>
      <c r="D148" s="34"/>
      <c r="E148" s="15">
        <f t="shared" si="26"/>
        <v>4273.8856453558565</v>
      </c>
      <c r="F148" s="15">
        <f t="shared" si="32"/>
        <v>4274</v>
      </c>
      <c r="G148">
        <f t="shared" si="27"/>
        <v>-0.11849999999685679</v>
      </c>
      <c r="I148">
        <f t="shared" si="33"/>
        <v>-0.11849999999685679</v>
      </c>
      <c r="O148">
        <f t="shared" ca="1" si="28"/>
        <v>-0.12562175788501562</v>
      </c>
      <c r="P148" s="15">
        <f t="shared" si="29"/>
        <v>-0.1147426281220065</v>
      </c>
      <c r="Q148" s="1">
        <f t="shared" si="30"/>
        <v>33159.781000000003</v>
      </c>
      <c r="R148">
        <f t="shared" si="31"/>
        <v>1.4117843405915945E-5</v>
      </c>
    </row>
    <row r="149" spans="1:18" x14ac:dyDescent="0.2">
      <c r="A149" s="7" t="s">
        <v>44</v>
      </c>
      <c r="B149" s="64"/>
      <c r="C149" s="82">
        <v>48180.347300000001</v>
      </c>
      <c r="D149" s="34"/>
      <c r="E149" s="15">
        <f t="shared" ref="E149:E180" si="34">(C149-C$7)/C$8</f>
        <v>4275.8796622436721</v>
      </c>
      <c r="F149" s="15">
        <f t="shared" si="32"/>
        <v>4276</v>
      </c>
      <c r="G149">
        <f t="shared" ref="G149:G180" si="35">+C149-(C$7+F149*C$8)</f>
        <v>-0.12469999999302672</v>
      </c>
      <c r="J149">
        <f>+G149</f>
        <v>-0.12469999999302672</v>
      </c>
      <c r="O149">
        <f t="shared" ref="O149:O180" ca="1" si="36">+C$11+C$12*$F149</f>
        <v>-0.1256339197943854</v>
      </c>
      <c r="P149" s="15">
        <f t="shared" ref="P149:P180" si="37">+$D$11+$D$12*$F149+$D$13*$F149^2</f>
        <v>-0.11476731283916303</v>
      </c>
      <c r="Q149" s="1">
        <f t="shared" ref="Q149:Q180" si="38">+C149-15018.5</f>
        <v>33161.847300000001</v>
      </c>
      <c r="R149">
        <f t="shared" ref="R149:R180" si="39">+(P149-G149)^2</f>
        <v>9.865827409652887E-5</v>
      </c>
    </row>
    <row r="150" spans="1:18" x14ac:dyDescent="0.2">
      <c r="A150" s="7" t="s">
        <v>44</v>
      </c>
      <c r="B150" s="64"/>
      <c r="C150" s="82">
        <v>48180.347399999999</v>
      </c>
      <c r="D150" s="34"/>
      <c r="E150" s="15">
        <f t="shared" si="34"/>
        <v>4275.8797587454783</v>
      </c>
      <c r="F150" s="15">
        <f t="shared" si="32"/>
        <v>4276</v>
      </c>
      <c r="G150">
        <f t="shared" si="35"/>
        <v>-0.12459999999555293</v>
      </c>
      <c r="J150">
        <f>+G150</f>
        <v>-0.12459999999555293</v>
      </c>
      <c r="O150">
        <f t="shared" ca="1" si="36"/>
        <v>-0.1256339197943854</v>
      </c>
      <c r="P150" s="15">
        <f t="shared" si="37"/>
        <v>-0.11476731283916303</v>
      </c>
      <c r="Q150" s="1">
        <f t="shared" si="38"/>
        <v>33161.847399999999</v>
      </c>
      <c r="R150">
        <f t="shared" si="39"/>
        <v>9.6681736715435054E-5</v>
      </c>
    </row>
    <row r="151" spans="1:18" x14ac:dyDescent="0.2">
      <c r="A151" s="7" t="s">
        <v>45</v>
      </c>
      <c r="B151" s="64"/>
      <c r="C151" s="82">
        <v>48208.34</v>
      </c>
      <c r="D151" s="34"/>
      <c r="E151" s="15">
        <f t="shared" si="34"/>
        <v>4302.8931242460794</v>
      </c>
      <c r="F151" s="15">
        <f t="shared" si="32"/>
        <v>4303</v>
      </c>
      <c r="G151">
        <f t="shared" si="35"/>
        <v>-0.11074999999982538</v>
      </c>
      <c r="I151">
        <f>+G151</f>
        <v>-0.11074999999982538</v>
      </c>
      <c r="O151">
        <f t="shared" ca="1" si="36"/>
        <v>-0.12579810557087714</v>
      </c>
      <c r="P151" s="15">
        <f t="shared" si="37"/>
        <v>-0.11509997771693085</v>
      </c>
      <c r="Q151" s="1">
        <f t="shared" si="38"/>
        <v>33189.839999999997</v>
      </c>
      <c r="R151">
        <f t="shared" si="39"/>
        <v>1.8922306139314179E-5</v>
      </c>
    </row>
    <row r="152" spans="1:18" x14ac:dyDescent="0.2">
      <c r="A152" s="7" t="s">
        <v>44</v>
      </c>
      <c r="B152" s="64"/>
      <c r="C152" s="82">
        <v>48237.340400000001</v>
      </c>
      <c r="D152" s="34"/>
      <c r="E152" s="15">
        <f t="shared" si="34"/>
        <v>4330.8790349819101</v>
      </c>
      <c r="F152" s="15">
        <f t="shared" si="32"/>
        <v>4331</v>
      </c>
      <c r="G152">
        <f t="shared" si="35"/>
        <v>-0.12534999999479624</v>
      </c>
      <c r="J152">
        <f>+G152</f>
        <v>-0.12534999999479624</v>
      </c>
      <c r="O152">
        <f t="shared" ca="1" si="36"/>
        <v>-0.12596837230205379</v>
      </c>
      <c r="P152" s="15">
        <f t="shared" si="37"/>
        <v>-0.11544382512794783</v>
      </c>
      <c r="Q152" s="1">
        <f t="shared" si="38"/>
        <v>33218.840400000001</v>
      </c>
      <c r="R152">
        <f t="shared" si="39"/>
        <v>9.8132300492578955E-5</v>
      </c>
    </row>
    <row r="153" spans="1:18" x14ac:dyDescent="0.2">
      <c r="A153" s="7" t="s">
        <v>44</v>
      </c>
      <c r="B153" s="64"/>
      <c r="C153" s="82">
        <v>48237.340700000001</v>
      </c>
      <c r="D153" s="34"/>
      <c r="E153" s="15">
        <f t="shared" si="34"/>
        <v>4330.8793244873386</v>
      </c>
      <c r="F153" s="15">
        <f t="shared" si="32"/>
        <v>4331</v>
      </c>
      <c r="G153">
        <f t="shared" si="35"/>
        <v>-0.12504999999509891</v>
      </c>
      <c r="J153">
        <f>+G153</f>
        <v>-0.12504999999509891</v>
      </c>
      <c r="O153">
        <f t="shared" ca="1" si="36"/>
        <v>-0.12596837230205379</v>
      </c>
      <c r="P153" s="15">
        <f t="shared" si="37"/>
        <v>-0.11544382512794783</v>
      </c>
      <c r="Q153" s="1">
        <f t="shared" si="38"/>
        <v>33218.840700000001</v>
      </c>
      <c r="R153">
        <f t="shared" si="39"/>
        <v>9.2278595578285108E-5</v>
      </c>
    </row>
    <row r="154" spans="1:18" x14ac:dyDescent="0.2">
      <c r="A154" s="7" t="s">
        <v>46</v>
      </c>
      <c r="B154" s="64"/>
      <c r="C154" s="82">
        <v>48439.423000000003</v>
      </c>
      <c r="D154" s="34"/>
      <c r="E154" s="15">
        <f t="shared" si="34"/>
        <v>4525.8924004825149</v>
      </c>
      <c r="F154" s="15">
        <f t="shared" si="32"/>
        <v>4526</v>
      </c>
      <c r="G154">
        <f t="shared" si="35"/>
        <v>-0.11149999999179272</v>
      </c>
      <c r="I154">
        <f>+G154</f>
        <v>-0.11149999999179272</v>
      </c>
      <c r="O154">
        <f t="shared" ca="1" si="36"/>
        <v>-0.1271541584656054</v>
      </c>
      <c r="P154" s="15">
        <f t="shared" si="37"/>
        <v>-0.11780633205941951</v>
      </c>
      <c r="Q154" s="1">
        <f t="shared" si="38"/>
        <v>33420.923000000003</v>
      </c>
      <c r="R154">
        <f t="shared" si="39"/>
        <v>3.9769824147177998E-5</v>
      </c>
    </row>
    <row r="155" spans="1:18" x14ac:dyDescent="0.2">
      <c r="A155" s="7" t="s">
        <v>46</v>
      </c>
      <c r="B155" s="64"/>
      <c r="C155" s="82">
        <v>48467.389000000003</v>
      </c>
      <c r="D155" s="34"/>
      <c r="E155" s="15">
        <f t="shared" si="34"/>
        <v>4552.8800965018154</v>
      </c>
      <c r="F155" s="15">
        <f t="shared" si="32"/>
        <v>4553</v>
      </c>
      <c r="G155">
        <f t="shared" si="35"/>
        <v>-0.12424999999348074</v>
      </c>
      <c r="I155">
        <f>+G155</f>
        <v>-0.12424999999348074</v>
      </c>
      <c r="O155">
        <f t="shared" ca="1" si="36"/>
        <v>-0.12731834424209715</v>
      </c>
      <c r="P155" s="15">
        <f t="shared" si="37"/>
        <v>-0.11812901756055025</v>
      </c>
      <c r="Q155" s="1">
        <f t="shared" si="38"/>
        <v>33448.889000000003</v>
      </c>
      <c r="R155">
        <f t="shared" si="39"/>
        <v>3.7466425944243713E-5</v>
      </c>
    </row>
    <row r="156" spans="1:18" x14ac:dyDescent="0.2">
      <c r="A156" s="7" t="s">
        <v>46</v>
      </c>
      <c r="B156" s="64"/>
      <c r="C156" s="82">
        <v>48495.375</v>
      </c>
      <c r="D156" s="34"/>
      <c r="E156" s="15">
        <f t="shared" si="34"/>
        <v>4579.8870928829947</v>
      </c>
      <c r="F156" s="15">
        <f t="shared" si="32"/>
        <v>4580</v>
      </c>
      <c r="G156">
        <f t="shared" si="35"/>
        <v>-0.11699999999837019</v>
      </c>
      <c r="I156">
        <f>+G156</f>
        <v>-0.11699999999837019</v>
      </c>
      <c r="O156">
        <f t="shared" ca="1" si="36"/>
        <v>-0.12748253001858892</v>
      </c>
      <c r="P156" s="15">
        <f t="shared" si="37"/>
        <v>-0.11845062528900419</v>
      </c>
      <c r="Q156" s="1">
        <f t="shared" si="38"/>
        <v>33476.875</v>
      </c>
      <c r="R156">
        <f t="shared" si="39"/>
        <v>2.104313733826977E-6</v>
      </c>
    </row>
    <row r="157" spans="1:18" x14ac:dyDescent="0.2">
      <c r="A157" s="7" t="s">
        <v>47</v>
      </c>
      <c r="B157" s="64"/>
      <c r="C157" s="82">
        <v>48524.373</v>
      </c>
      <c r="D157" s="34"/>
      <c r="E157" s="15">
        <f t="shared" si="34"/>
        <v>4607.8706875753951</v>
      </c>
      <c r="F157" s="15">
        <f t="shared" si="32"/>
        <v>4608</v>
      </c>
      <c r="G157">
        <f t="shared" si="35"/>
        <v>-0.13399999999819556</v>
      </c>
      <c r="I157">
        <f>+G157</f>
        <v>-0.13399999999819556</v>
      </c>
      <c r="O157">
        <f t="shared" ca="1" si="36"/>
        <v>-0.12765279674976554</v>
      </c>
      <c r="P157" s="15">
        <f t="shared" si="37"/>
        <v>-0.11878300602665855</v>
      </c>
      <c r="Q157" s="1">
        <f t="shared" si="38"/>
        <v>33505.873</v>
      </c>
      <c r="R157">
        <f t="shared" si="39"/>
        <v>2.3155690552979387E-4</v>
      </c>
    </row>
    <row r="158" spans="1:18" x14ac:dyDescent="0.2">
      <c r="A158" s="7" t="s">
        <v>48</v>
      </c>
      <c r="B158" s="64" t="s">
        <v>36</v>
      </c>
      <c r="C158" s="82">
        <v>48537.331700000002</v>
      </c>
      <c r="D158" s="34"/>
      <c r="E158" s="15">
        <f t="shared" si="34"/>
        <v>4620.3760675512722</v>
      </c>
      <c r="F158" s="15">
        <f t="shared" si="32"/>
        <v>4620.5</v>
      </c>
      <c r="G158">
        <f t="shared" si="35"/>
        <v>-0.12842499999533175</v>
      </c>
      <c r="J158">
        <f>+G158</f>
        <v>-0.12842499999533175</v>
      </c>
      <c r="O158">
        <f t="shared" ca="1" si="36"/>
        <v>-0.12772880868332656</v>
      </c>
      <c r="P158" s="15">
        <f t="shared" si="37"/>
        <v>-0.11893101605791608</v>
      </c>
      <c r="Q158" s="1">
        <f t="shared" si="38"/>
        <v>33518.831700000002</v>
      </c>
      <c r="R158">
        <f t="shared" si="39"/>
        <v>9.0135731003906756E-5</v>
      </c>
    </row>
    <row r="159" spans="1:18" x14ac:dyDescent="0.2">
      <c r="A159" s="7" t="s">
        <v>48</v>
      </c>
      <c r="B159" s="64" t="s">
        <v>36</v>
      </c>
      <c r="C159" s="82">
        <v>48537.333400000003</v>
      </c>
      <c r="D159" s="34"/>
      <c r="E159" s="15">
        <f t="shared" si="34"/>
        <v>4620.3777080820328</v>
      </c>
      <c r="F159" s="15">
        <f t="shared" si="32"/>
        <v>4620.5</v>
      </c>
      <c r="G159">
        <f t="shared" si="35"/>
        <v>-0.12672499999462161</v>
      </c>
      <c r="J159">
        <f>+G159</f>
        <v>-0.12672499999462161</v>
      </c>
      <c r="O159">
        <f t="shared" ca="1" si="36"/>
        <v>-0.12772880868332656</v>
      </c>
      <c r="P159" s="15">
        <f t="shared" si="37"/>
        <v>-0.11893101605791608</v>
      </c>
      <c r="Q159" s="1">
        <f t="shared" si="38"/>
        <v>33518.833400000003</v>
      </c>
      <c r="R159">
        <f t="shared" si="39"/>
        <v>6.0746185605623939E-5</v>
      </c>
    </row>
    <row r="160" spans="1:18" x14ac:dyDescent="0.2">
      <c r="A160" s="7" t="s">
        <v>47</v>
      </c>
      <c r="B160" s="64"/>
      <c r="C160" s="82">
        <v>48552.351000000002</v>
      </c>
      <c r="D160" s="34"/>
      <c r="E160" s="15">
        <f t="shared" si="34"/>
        <v>4634.8699638118269</v>
      </c>
      <c r="F160" s="15">
        <f t="shared" si="32"/>
        <v>4635</v>
      </c>
      <c r="G160">
        <f t="shared" si="35"/>
        <v>-0.13474999999016291</v>
      </c>
      <c r="I160">
        <f t="shared" ref="I160:I165" si="40">+G160</f>
        <v>-0.13474999999016291</v>
      </c>
      <c r="O160">
        <f t="shared" ca="1" si="36"/>
        <v>-0.12781698252625731</v>
      </c>
      <c r="P160" s="15">
        <f t="shared" si="37"/>
        <v>-0.11910241829225232</v>
      </c>
      <c r="Q160" s="1">
        <f t="shared" si="38"/>
        <v>33533.851000000002</v>
      </c>
      <c r="R160">
        <f t="shared" si="39"/>
        <v>2.4484681299278627E-4</v>
      </c>
    </row>
    <row r="161" spans="1:18" x14ac:dyDescent="0.2">
      <c r="A161" s="7" t="s">
        <v>49</v>
      </c>
      <c r="B161" s="64"/>
      <c r="C161" s="82">
        <v>48606.239999999998</v>
      </c>
      <c r="D161" s="34"/>
      <c r="E161" s="15">
        <f t="shared" si="34"/>
        <v>4686.8738238841997</v>
      </c>
      <c r="F161" s="15">
        <f t="shared" si="32"/>
        <v>4687</v>
      </c>
      <c r="G161">
        <f t="shared" si="35"/>
        <v>-0.13074999999662396</v>
      </c>
      <c r="I161">
        <f t="shared" si="40"/>
        <v>-0.13074999999662396</v>
      </c>
      <c r="O161">
        <f t="shared" ca="1" si="36"/>
        <v>-0.12813319216987107</v>
      </c>
      <c r="P161" s="15">
        <f t="shared" si="37"/>
        <v>-0.11971454596826807</v>
      </c>
      <c r="Q161" s="1">
        <f t="shared" si="38"/>
        <v>33587.74</v>
      </c>
      <c r="R161">
        <f t="shared" si="39"/>
        <v>1.2178124561195618E-4</v>
      </c>
    </row>
    <row r="162" spans="1:18" x14ac:dyDescent="0.2">
      <c r="A162" s="7" t="s">
        <v>49</v>
      </c>
      <c r="B162" s="64"/>
      <c r="C162" s="82">
        <v>48636.3</v>
      </c>
      <c r="D162" s="34"/>
      <c r="E162" s="15">
        <f t="shared" si="34"/>
        <v>4715.8822677925273</v>
      </c>
      <c r="F162" s="15">
        <f t="shared" si="32"/>
        <v>4716</v>
      </c>
      <c r="G162">
        <f t="shared" si="35"/>
        <v>-0.12199999999575084</v>
      </c>
      <c r="I162">
        <f t="shared" si="40"/>
        <v>-0.12199999999575084</v>
      </c>
      <c r="O162">
        <f t="shared" ca="1" si="36"/>
        <v>-0.1283095398557326</v>
      </c>
      <c r="P162" s="15">
        <f t="shared" si="37"/>
        <v>-0.12005418845297278</v>
      </c>
      <c r="Q162" s="1">
        <f t="shared" si="38"/>
        <v>33617.800000000003</v>
      </c>
      <c r="R162">
        <f t="shared" si="39"/>
        <v>3.7861825600083506E-6</v>
      </c>
    </row>
    <row r="163" spans="1:18" x14ac:dyDescent="0.2">
      <c r="A163" s="7" t="s">
        <v>50</v>
      </c>
      <c r="B163" s="64"/>
      <c r="C163" s="82">
        <v>48840.446000000004</v>
      </c>
      <c r="D163" s="34"/>
      <c r="E163" s="15">
        <f t="shared" si="34"/>
        <v>4912.8868516284747</v>
      </c>
      <c r="F163" s="15">
        <f t="shared" si="32"/>
        <v>4913</v>
      </c>
      <c r="G163">
        <f t="shared" si="35"/>
        <v>-0.11724999999569263</v>
      </c>
      <c r="I163">
        <f t="shared" si="40"/>
        <v>-0.11724999999569263</v>
      </c>
      <c r="O163">
        <f t="shared" ca="1" si="36"/>
        <v>-0.12950748792865396</v>
      </c>
      <c r="P163" s="15">
        <f t="shared" si="37"/>
        <v>-0.12232850374206512</v>
      </c>
      <c r="Q163" s="1">
        <f t="shared" si="38"/>
        <v>33821.946000000004</v>
      </c>
      <c r="R163">
        <f t="shared" si="39"/>
        <v>2.5791200301919413E-5</v>
      </c>
    </row>
    <row r="164" spans="1:18" x14ac:dyDescent="0.2">
      <c r="A164" s="7" t="s">
        <v>50</v>
      </c>
      <c r="B164" s="64"/>
      <c r="C164" s="82">
        <v>48922.303</v>
      </c>
      <c r="D164" s="34"/>
      <c r="E164" s="15">
        <f t="shared" si="34"/>
        <v>4991.8803377563363</v>
      </c>
      <c r="F164" s="15">
        <f t="shared" si="32"/>
        <v>4992</v>
      </c>
      <c r="G164">
        <f t="shared" si="35"/>
        <v>-0.12399999999615829</v>
      </c>
      <c r="I164">
        <f t="shared" si="40"/>
        <v>-0.12399999999615829</v>
      </c>
      <c r="O164">
        <f t="shared" ca="1" si="36"/>
        <v>-0.12998788334875949</v>
      </c>
      <c r="P164" s="15">
        <f t="shared" si="37"/>
        <v>-0.12322442100514557</v>
      </c>
      <c r="Q164" s="1">
        <f t="shared" si="38"/>
        <v>33903.803</v>
      </c>
      <c r="R164">
        <f t="shared" si="39"/>
        <v>6.0152277130032304E-7</v>
      </c>
    </row>
    <row r="165" spans="1:18" x14ac:dyDescent="0.2">
      <c r="A165" s="7" t="s">
        <v>51</v>
      </c>
      <c r="B165" s="64"/>
      <c r="C165" s="82">
        <v>49211.421999999999</v>
      </c>
      <c r="D165" s="34"/>
      <c r="E165" s="15">
        <f t="shared" si="34"/>
        <v>5270.8854041013292</v>
      </c>
      <c r="F165" s="15">
        <f t="shared" ref="F165:F196" si="41">ROUND(2*E165,0)/2</f>
        <v>5271</v>
      </c>
      <c r="G165">
        <f t="shared" si="35"/>
        <v>-0.11875000000145519</v>
      </c>
      <c r="I165">
        <f t="shared" si="40"/>
        <v>-0.11875000000145519</v>
      </c>
      <c r="O165">
        <f t="shared" ca="1" si="36"/>
        <v>-0.131684469705841</v>
      </c>
      <c r="P165" s="15">
        <f t="shared" si="37"/>
        <v>-0.12631464915677079</v>
      </c>
      <c r="Q165" s="1">
        <f t="shared" si="38"/>
        <v>34192.921999999999</v>
      </c>
      <c r="R165">
        <f t="shared" si="39"/>
        <v>5.7223916843017025E-5</v>
      </c>
    </row>
    <row r="166" spans="1:18" x14ac:dyDescent="0.2">
      <c r="A166" s="7" t="s">
        <v>53</v>
      </c>
      <c r="B166" s="64" t="s">
        <v>36</v>
      </c>
      <c r="C166" s="82">
        <v>49600.520100000002</v>
      </c>
      <c r="D166" s="34"/>
      <c r="E166" s="15">
        <f t="shared" si="34"/>
        <v>5646.3721109770859</v>
      </c>
      <c r="F166" s="15">
        <f t="shared" si="41"/>
        <v>5646.5</v>
      </c>
      <c r="G166">
        <f t="shared" si="35"/>
        <v>-0.13252499999362044</v>
      </c>
      <c r="J166">
        <f>+G166</f>
        <v>-0.13252499999362044</v>
      </c>
      <c r="O166">
        <f t="shared" ca="1" si="36"/>
        <v>-0.13396786819001344</v>
      </c>
      <c r="P166" s="15">
        <f t="shared" si="37"/>
        <v>-0.13029204714307246</v>
      </c>
      <c r="Q166" s="1">
        <f t="shared" si="38"/>
        <v>34582.020100000002</v>
      </c>
      <c r="R166">
        <f t="shared" si="39"/>
        <v>4.98607843277033E-6</v>
      </c>
    </row>
    <row r="167" spans="1:18" x14ac:dyDescent="0.2">
      <c r="A167" s="7" t="s">
        <v>53</v>
      </c>
      <c r="B167" s="64" t="s">
        <v>36</v>
      </c>
      <c r="C167" s="82">
        <v>49600.520100000002</v>
      </c>
      <c r="D167" s="34"/>
      <c r="E167" s="15">
        <f t="shared" si="34"/>
        <v>5646.3721109770859</v>
      </c>
      <c r="F167" s="15">
        <f t="shared" si="41"/>
        <v>5646.5</v>
      </c>
      <c r="G167">
        <f t="shared" si="35"/>
        <v>-0.13252499999362044</v>
      </c>
      <c r="J167">
        <f>+G167</f>
        <v>-0.13252499999362044</v>
      </c>
      <c r="O167">
        <f t="shared" ca="1" si="36"/>
        <v>-0.13396786819001344</v>
      </c>
      <c r="P167" s="15">
        <f t="shared" si="37"/>
        <v>-0.13029204714307246</v>
      </c>
      <c r="Q167" s="1">
        <f t="shared" si="38"/>
        <v>34582.020100000002</v>
      </c>
      <c r="R167">
        <f t="shared" si="39"/>
        <v>4.98607843277033E-6</v>
      </c>
    </row>
    <row r="168" spans="1:18" x14ac:dyDescent="0.2">
      <c r="A168" s="7" t="s">
        <v>52</v>
      </c>
      <c r="B168" s="64" t="s">
        <v>36</v>
      </c>
      <c r="C168" s="82">
        <v>49600.520100000002</v>
      </c>
      <c r="D168" s="34"/>
      <c r="E168" s="15">
        <f t="shared" si="34"/>
        <v>5646.3721109770859</v>
      </c>
      <c r="F168" s="15">
        <f t="shared" si="41"/>
        <v>5646.5</v>
      </c>
      <c r="G168">
        <f t="shared" si="35"/>
        <v>-0.13252499999362044</v>
      </c>
      <c r="J168">
        <f>+G168</f>
        <v>-0.13252499999362044</v>
      </c>
      <c r="O168">
        <f t="shared" ca="1" si="36"/>
        <v>-0.13396786819001344</v>
      </c>
      <c r="P168" s="15">
        <f t="shared" si="37"/>
        <v>-0.13029204714307246</v>
      </c>
      <c r="Q168" s="1">
        <f t="shared" si="38"/>
        <v>34582.020100000002</v>
      </c>
      <c r="R168">
        <f t="shared" si="39"/>
        <v>4.98607843277033E-6</v>
      </c>
    </row>
    <row r="169" spans="1:18" x14ac:dyDescent="0.2">
      <c r="A169" s="7" t="s">
        <v>54</v>
      </c>
      <c r="B169" s="64"/>
      <c r="C169" s="82">
        <v>49609.332000000002</v>
      </c>
      <c r="D169" s="34"/>
      <c r="E169" s="15">
        <f t="shared" si="34"/>
        <v>5654.8757539203916</v>
      </c>
      <c r="F169" s="15">
        <f t="shared" si="41"/>
        <v>5655</v>
      </c>
      <c r="G169">
        <f t="shared" si="35"/>
        <v>-0.1287499999962165</v>
      </c>
      <c r="I169">
        <f t="shared" ref="I169:I181" si="42">+G169</f>
        <v>-0.1287499999962165</v>
      </c>
      <c r="O169">
        <f t="shared" ca="1" si="36"/>
        <v>-0.13401955630483492</v>
      </c>
      <c r="P169" s="15">
        <f t="shared" si="37"/>
        <v>-0.13037966866017692</v>
      </c>
      <c r="Q169" s="1">
        <f t="shared" si="38"/>
        <v>34590.832000000002</v>
      </c>
      <c r="R169">
        <f t="shared" si="39"/>
        <v>2.6558199542945246E-6</v>
      </c>
    </row>
    <row r="170" spans="1:18" x14ac:dyDescent="0.2">
      <c r="A170" s="7" t="s">
        <v>55</v>
      </c>
      <c r="B170" s="64"/>
      <c r="C170" s="82">
        <v>49898.444000000003</v>
      </c>
      <c r="D170" s="34"/>
      <c r="E170" s="15">
        <f t="shared" si="34"/>
        <v>5933.8740651387279</v>
      </c>
      <c r="F170" s="15">
        <f t="shared" si="41"/>
        <v>5934</v>
      </c>
      <c r="G170">
        <f t="shared" si="35"/>
        <v>-0.13049999999202555</v>
      </c>
      <c r="I170">
        <f t="shared" si="42"/>
        <v>-0.13049999999202555</v>
      </c>
      <c r="O170">
        <f t="shared" ca="1" si="36"/>
        <v>-0.13571614266191645</v>
      </c>
      <c r="P170" s="15">
        <f t="shared" si="37"/>
        <v>-0.13319642197443868</v>
      </c>
      <c r="Q170" s="1">
        <f t="shared" si="38"/>
        <v>34879.944000000003</v>
      </c>
      <c r="R170">
        <f t="shared" si="39"/>
        <v>7.2706915072407406E-6</v>
      </c>
    </row>
    <row r="171" spans="1:18" x14ac:dyDescent="0.2">
      <c r="A171" s="7" t="s">
        <v>56</v>
      </c>
      <c r="B171" s="64" t="s">
        <v>36</v>
      </c>
      <c r="C171" s="82">
        <v>50000.504000000001</v>
      </c>
      <c r="D171" s="34"/>
      <c r="E171" s="15">
        <f t="shared" si="34"/>
        <v>6032.3638118214758</v>
      </c>
      <c r="F171" s="15">
        <f t="shared" si="41"/>
        <v>6032.5</v>
      </c>
      <c r="G171">
        <f t="shared" si="35"/>
        <v>-0.1411249999946449</v>
      </c>
      <c r="I171">
        <f t="shared" si="42"/>
        <v>-0.1411249999946449</v>
      </c>
      <c r="O171">
        <f t="shared" ca="1" si="36"/>
        <v>-0.13631511669837715</v>
      </c>
      <c r="P171" s="15">
        <f t="shared" si="37"/>
        <v>-0.13416338042642248</v>
      </c>
      <c r="Q171" s="1">
        <f t="shared" si="38"/>
        <v>34982.004000000001</v>
      </c>
      <c r="R171">
        <f t="shared" si="39"/>
        <v>4.8464147012657252E-5</v>
      </c>
    </row>
    <row r="172" spans="1:18" x14ac:dyDescent="0.2">
      <c r="A172" s="7" t="s">
        <v>57</v>
      </c>
      <c r="B172" s="64"/>
      <c r="C172" s="82">
        <v>50008.288999999997</v>
      </c>
      <c r="D172" s="34"/>
      <c r="E172" s="15">
        <f t="shared" si="34"/>
        <v>6039.8764776839571</v>
      </c>
      <c r="F172" s="15">
        <f t="shared" si="41"/>
        <v>6040</v>
      </c>
      <c r="G172">
        <f t="shared" si="35"/>
        <v>-0.1279999999969732</v>
      </c>
      <c r="I172">
        <f t="shared" si="42"/>
        <v>-0.1279999999969732</v>
      </c>
      <c r="O172">
        <f t="shared" ca="1" si="36"/>
        <v>-0.13636072385851372</v>
      </c>
      <c r="P172" s="15">
        <f t="shared" si="37"/>
        <v>-0.13423641903009037</v>
      </c>
      <c r="Q172" s="1">
        <f t="shared" si="38"/>
        <v>34989.788999999997</v>
      </c>
      <c r="R172">
        <f t="shared" si="39"/>
        <v>3.889292235662608E-5</v>
      </c>
    </row>
    <row r="173" spans="1:18" x14ac:dyDescent="0.2">
      <c r="A173" s="7" t="s">
        <v>58</v>
      </c>
      <c r="B173" s="64"/>
      <c r="C173" s="82">
        <v>50296.362999999998</v>
      </c>
      <c r="D173" s="34"/>
      <c r="E173" s="15">
        <f t="shared" si="34"/>
        <v>6317.8731001206288</v>
      </c>
      <c r="F173" s="15">
        <f t="shared" si="41"/>
        <v>6318</v>
      </c>
      <c r="G173">
        <f t="shared" si="35"/>
        <v>-0.13149999999586726</v>
      </c>
      <c r="I173">
        <f t="shared" si="42"/>
        <v>-0.13149999999586726</v>
      </c>
      <c r="O173">
        <f t="shared" ca="1" si="36"/>
        <v>-0.13805122926091037</v>
      </c>
      <c r="P173" s="15">
        <f t="shared" si="37"/>
        <v>-0.13688504600276383</v>
      </c>
      <c r="Q173" s="1">
        <f t="shared" si="38"/>
        <v>35277.862999999998</v>
      </c>
      <c r="R173">
        <f t="shared" si="39"/>
        <v>2.8998720496392704E-5</v>
      </c>
    </row>
    <row r="174" spans="1:18" x14ac:dyDescent="0.2">
      <c r="A174" s="7" t="s">
        <v>59</v>
      </c>
      <c r="B174" s="64"/>
      <c r="C174" s="82">
        <v>50324.343000000001</v>
      </c>
      <c r="D174" s="34"/>
      <c r="E174" s="15">
        <f t="shared" si="34"/>
        <v>6344.8743063932488</v>
      </c>
      <c r="F174" s="15">
        <f t="shared" si="41"/>
        <v>6345</v>
      </c>
      <c r="G174">
        <f t="shared" si="35"/>
        <v>-0.1302499999947031</v>
      </c>
      <c r="I174">
        <f t="shared" si="42"/>
        <v>-0.1302499999947031</v>
      </c>
      <c r="O174">
        <f t="shared" ca="1" si="36"/>
        <v>-0.13821541503740215</v>
      </c>
      <c r="P174" s="15">
        <f t="shared" si="37"/>
        <v>-0.13713619933215976</v>
      </c>
      <c r="Q174" s="1">
        <f t="shared" si="38"/>
        <v>35305.843000000001</v>
      </c>
      <c r="R174">
        <f t="shared" si="39"/>
        <v>4.7419741315188483E-5</v>
      </c>
    </row>
    <row r="175" spans="1:18" x14ac:dyDescent="0.2">
      <c r="A175" s="7" t="s">
        <v>59</v>
      </c>
      <c r="B175" s="64"/>
      <c r="C175" s="82">
        <v>50352.319000000003</v>
      </c>
      <c r="D175" s="34"/>
      <c r="E175" s="15">
        <f t="shared" si="34"/>
        <v>6371.8716525934924</v>
      </c>
      <c r="F175" s="15">
        <f t="shared" si="41"/>
        <v>6372</v>
      </c>
      <c r="G175">
        <f t="shared" si="35"/>
        <v>-0.13299999999435386</v>
      </c>
      <c r="I175">
        <f t="shared" si="42"/>
        <v>-0.13299999999435386</v>
      </c>
      <c r="O175">
        <f t="shared" ca="1" si="36"/>
        <v>-0.13837960081389389</v>
      </c>
      <c r="P175" s="15">
        <f t="shared" si="37"/>
        <v>-0.13738627488887883</v>
      </c>
      <c r="Q175" s="1">
        <f t="shared" si="38"/>
        <v>35333.819000000003</v>
      </c>
      <c r="R175">
        <f t="shared" si="39"/>
        <v>1.9239407450340103E-5</v>
      </c>
    </row>
    <row r="176" spans="1:18" x14ac:dyDescent="0.2">
      <c r="A176" s="7" t="s">
        <v>59</v>
      </c>
      <c r="B176" s="64"/>
      <c r="C176" s="82">
        <v>50380.29</v>
      </c>
      <c r="D176" s="34"/>
      <c r="E176" s="15">
        <f t="shared" si="34"/>
        <v>6398.8641737032613</v>
      </c>
      <c r="F176" s="15">
        <f t="shared" si="41"/>
        <v>6399</v>
      </c>
      <c r="G176">
        <f t="shared" si="35"/>
        <v>-0.14074999999866122</v>
      </c>
      <c r="I176">
        <f t="shared" si="42"/>
        <v>-0.14074999999866122</v>
      </c>
      <c r="O176">
        <f t="shared" ca="1" si="36"/>
        <v>-0.13854378659038566</v>
      </c>
      <c r="P176" s="15">
        <f t="shared" si="37"/>
        <v>-0.13763527267292114</v>
      </c>
      <c r="Q176" s="1">
        <f t="shared" si="38"/>
        <v>35361.79</v>
      </c>
      <c r="R176">
        <f t="shared" si="39"/>
        <v>9.701526313711984E-6</v>
      </c>
    </row>
    <row r="177" spans="1:18" x14ac:dyDescent="0.2">
      <c r="A177" s="7" t="s">
        <v>60</v>
      </c>
      <c r="B177" s="64"/>
      <c r="C177" s="82">
        <v>50642.476000000002</v>
      </c>
      <c r="D177" s="34"/>
      <c r="E177" s="15">
        <f t="shared" si="34"/>
        <v>6651.8784077201508</v>
      </c>
      <c r="F177" s="15">
        <f t="shared" si="41"/>
        <v>6652</v>
      </c>
      <c r="G177">
        <f t="shared" si="35"/>
        <v>-0.12599999999656575</v>
      </c>
      <c r="I177">
        <f t="shared" si="42"/>
        <v>-0.12599999999656575</v>
      </c>
      <c r="O177">
        <f t="shared" ca="1" si="36"/>
        <v>-0.1400822681256603</v>
      </c>
      <c r="P177" s="15">
        <f t="shared" si="37"/>
        <v>-0.139916108275912</v>
      </c>
      <c r="Q177" s="1">
        <f t="shared" si="38"/>
        <v>35623.976000000002</v>
      </c>
      <c r="R177">
        <f t="shared" si="39"/>
        <v>1.9365806964248927E-4</v>
      </c>
    </row>
    <row r="178" spans="1:18" x14ac:dyDescent="0.2">
      <c r="A178" s="7" t="s">
        <v>60</v>
      </c>
      <c r="B178" s="64"/>
      <c r="C178" s="82">
        <v>50671.485000000001</v>
      </c>
      <c r="D178" s="34"/>
      <c r="E178" s="15">
        <f t="shared" si="34"/>
        <v>6679.8726176115842</v>
      </c>
      <c r="F178" s="15">
        <f t="shared" si="41"/>
        <v>6680</v>
      </c>
      <c r="G178">
        <f t="shared" si="35"/>
        <v>-0.13199999999778811</v>
      </c>
      <c r="I178">
        <f t="shared" si="42"/>
        <v>-0.13199999999778811</v>
      </c>
      <c r="O178">
        <f t="shared" ca="1" si="36"/>
        <v>-0.14025253485683695</v>
      </c>
      <c r="P178" s="15">
        <f t="shared" si="37"/>
        <v>-0.14016271664097693</v>
      </c>
      <c r="Q178" s="1">
        <f t="shared" si="38"/>
        <v>35652.985000000001</v>
      </c>
      <c r="R178">
        <f t="shared" si="39"/>
        <v>6.6629942996991788E-5</v>
      </c>
    </row>
    <row r="179" spans="1:18" x14ac:dyDescent="0.2">
      <c r="A179" s="7" t="s">
        <v>61</v>
      </c>
      <c r="B179" s="64"/>
      <c r="C179" s="82">
        <v>50696.358</v>
      </c>
      <c r="D179" s="34"/>
      <c r="E179" s="15">
        <f t="shared" si="34"/>
        <v>6703.8755126658662</v>
      </c>
      <c r="F179" s="15">
        <f t="shared" si="41"/>
        <v>6704</v>
      </c>
      <c r="G179">
        <f t="shared" si="35"/>
        <v>-0.12899999999353895</v>
      </c>
      <c r="I179">
        <f t="shared" si="42"/>
        <v>-0.12899999999353895</v>
      </c>
      <c r="O179">
        <f t="shared" ca="1" si="36"/>
        <v>-0.14039847776927405</v>
      </c>
      <c r="P179" s="15">
        <f t="shared" si="37"/>
        <v>-0.14037317270167488</v>
      </c>
      <c r="Q179" s="1">
        <f t="shared" si="38"/>
        <v>35677.858</v>
      </c>
      <c r="R179">
        <f t="shared" si="39"/>
        <v>1.2934905744908787E-4</v>
      </c>
    </row>
    <row r="180" spans="1:18" x14ac:dyDescent="0.2">
      <c r="A180" s="7" t="s">
        <v>61</v>
      </c>
      <c r="B180" s="64"/>
      <c r="C180" s="82">
        <v>50751.279000000002</v>
      </c>
      <c r="D180" s="34"/>
      <c r="E180" s="15">
        <f t="shared" si="34"/>
        <v>6756.8752714113452</v>
      </c>
      <c r="F180" s="15">
        <f t="shared" si="41"/>
        <v>6757</v>
      </c>
      <c r="G180">
        <f t="shared" si="35"/>
        <v>-0.1292499999908614</v>
      </c>
      <c r="I180">
        <f t="shared" si="42"/>
        <v>-0.1292499999908614</v>
      </c>
      <c r="O180">
        <f t="shared" ca="1" si="36"/>
        <v>-0.14072076836757269</v>
      </c>
      <c r="P180" s="15">
        <f t="shared" si="37"/>
        <v>-0.14083491310711943</v>
      </c>
      <c r="Q180" s="1">
        <f t="shared" si="38"/>
        <v>35732.779000000002</v>
      </c>
      <c r="R180">
        <f t="shared" si="39"/>
        <v>1.3421021191124742E-4</v>
      </c>
    </row>
    <row r="181" spans="1:18" x14ac:dyDescent="0.2">
      <c r="A181" s="7" t="s">
        <v>61</v>
      </c>
      <c r="B181" s="64"/>
      <c r="C181" s="82">
        <v>50782.358999999997</v>
      </c>
      <c r="D181" s="34"/>
      <c r="E181" s="15">
        <f t="shared" ref="E181:E210" si="43">(C181-C$7)/C$8</f>
        <v>6786.8680337756341</v>
      </c>
      <c r="F181" s="15">
        <f t="shared" si="41"/>
        <v>6787</v>
      </c>
      <c r="G181">
        <f t="shared" ref="G181:G212" si="44">+C181-(C$7+F181*C$8)</f>
        <v>-0.13674999999784632</v>
      </c>
      <c r="I181">
        <f t="shared" si="42"/>
        <v>-0.13674999999784632</v>
      </c>
      <c r="O181">
        <f t="shared" ref="O181:O210" ca="1" si="45">+C$11+C$12*$F181</f>
        <v>-0.1409031970081191</v>
      </c>
      <c r="P181" s="15">
        <f t="shared" ref="P181:P210" si="46">+$D$11+$D$12*$F181+$D$13*$F181^2</f>
        <v>-0.14109443496018753</v>
      </c>
      <c r="Q181" s="1">
        <f t="shared" ref="Q181:Q210" si="47">+C181-15018.5</f>
        <v>35763.858999999997</v>
      </c>
      <c r="R181">
        <f t="shared" ref="R181:R210" si="48">+(P181-G181)^2</f>
        <v>1.8874115142012714E-5</v>
      </c>
    </row>
    <row r="182" spans="1:18" x14ac:dyDescent="0.2">
      <c r="A182" s="10" t="s">
        <v>62</v>
      </c>
      <c r="B182" s="64"/>
      <c r="C182" s="82">
        <v>52482.831080000004</v>
      </c>
      <c r="D182" s="34"/>
      <c r="E182" s="15">
        <f t="shared" si="43"/>
        <v>8427.8543594692474</v>
      </c>
      <c r="F182" s="15">
        <f t="shared" si="41"/>
        <v>8428</v>
      </c>
      <c r="G182">
        <f t="shared" si="44"/>
        <v>-0.15091999999276595</v>
      </c>
      <c r="K182">
        <f>+G182</f>
        <v>-0.15091999999276595</v>
      </c>
      <c r="O182">
        <f t="shared" ca="1" si="45"/>
        <v>-0.15088204364600721</v>
      </c>
      <c r="P182" s="15">
        <f t="shared" si="46"/>
        <v>-0.15326327599340112</v>
      </c>
      <c r="Q182" s="1">
        <f t="shared" si="47"/>
        <v>37464.331080000004</v>
      </c>
      <c r="R182">
        <f t="shared" si="48"/>
        <v>5.4909424151527281E-6</v>
      </c>
    </row>
    <row r="183" spans="1:18" x14ac:dyDescent="0.2">
      <c r="A183" s="89" t="s">
        <v>63</v>
      </c>
      <c r="B183" s="76" t="s">
        <v>64</v>
      </c>
      <c r="C183" s="77">
        <v>52901.474099999999</v>
      </c>
      <c r="D183" s="73"/>
      <c r="E183" s="15">
        <f t="shared" si="43"/>
        <v>8831.852448733418</v>
      </c>
      <c r="F183" s="15">
        <f t="shared" si="41"/>
        <v>8832</v>
      </c>
      <c r="G183">
        <f t="shared" si="44"/>
        <v>-0.15289999999367865</v>
      </c>
      <c r="K183">
        <f>+G183</f>
        <v>-0.15289999999367865</v>
      </c>
      <c r="O183">
        <f t="shared" ca="1" si="45"/>
        <v>-0.15333874933869873</v>
      </c>
      <c r="P183" s="15">
        <f t="shared" si="46"/>
        <v>-0.15564841628970072</v>
      </c>
      <c r="Q183" s="1">
        <f t="shared" si="47"/>
        <v>37882.974099999999</v>
      </c>
      <c r="R183">
        <f t="shared" si="48"/>
        <v>7.5537921362396831E-6</v>
      </c>
    </row>
    <row r="184" spans="1:18" x14ac:dyDescent="0.2">
      <c r="A184" s="78" t="s">
        <v>65</v>
      </c>
      <c r="B184" s="89"/>
      <c r="C184" s="73">
        <v>52954.3243</v>
      </c>
      <c r="D184" s="73"/>
      <c r="E184" s="15">
        <f t="shared" si="43"/>
        <v>8882.853848009654</v>
      </c>
      <c r="F184" s="15">
        <f t="shared" si="41"/>
        <v>8883</v>
      </c>
      <c r="G184">
        <f t="shared" si="44"/>
        <v>-0.15144999999756692</v>
      </c>
      <c r="J184">
        <f>+G184</f>
        <v>-0.15144999999756692</v>
      </c>
      <c r="O184">
        <f t="shared" ca="1" si="45"/>
        <v>-0.15364887802762761</v>
      </c>
      <c r="P184" s="15">
        <f t="shared" si="46"/>
        <v>-0.15593235729342592</v>
      </c>
      <c r="Q184" s="1">
        <f t="shared" si="47"/>
        <v>37935.8243</v>
      </c>
      <c r="R184">
        <f t="shared" si="48"/>
        <v>2.0091526927740374E-5</v>
      </c>
    </row>
    <row r="185" spans="1:18" x14ac:dyDescent="0.2">
      <c r="A185" s="73" t="s">
        <v>75</v>
      </c>
      <c r="B185" s="74" t="s">
        <v>64</v>
      </c>
      <c r="C185" s="73">
        <v>52955.359259999997</v>
      </c>
      <c r="D185" s="73">
        <v>1.4E-3</v>
      </c>
      <c r="E185" s="15">
        <f t="shared" si="43"/>
        <v>8883.8526031363108</v>
      </c>
      <c r="F185" s="15">
        <f t="shared" si="41"/>
        <v>8884</v>
      </c>
      <c r="G185">
        <f t="shared" si="44"/>
        <v>-0.15273999999772059</v>
      </c>
      <c r="K185">
        <f t="shared" ref="K185:K196" si="49">+G185</f>
        <v>-0.15273999999772059</v>
      </c>
      <c r="O185">
        <f t="shared" ca="1" si="45"/>
        <v>-0.15365495898231249</v>
      </c>
      <c r="P185" s="15">
        <f t="shared" si="46"/>
        <v>-0.1559378863250068</v>
      </c>
      <c r="Q185" s="1">
        <f t="shared" si="47"/>
        <v>37936.859259999997</v>
      </c>
      <c r="R185">
        <f t="shared" si="48"/>
        <v>1.0226476962244079E-5</v>
      </c>
    </row>
    <row r="186" spans="1:18" x14ac:dyDescent="0.2">
      <c r="A186" s="80" t="s">
        <v>66</v>
      </c>
      <c r="B186" s="74"/>
      <c r="C186" s="81">
        <v>53596.794000000002</v>
      </c>
      <c r="D186" s="73"/>
      <c r="E186" s="15">
        <f t="shared" si="43"/>
        <v>9502.8487334137571</v>
      </c>
      <c r="F186" s="15">
        <f t="shared" si="41"/>
        <v>9503</v>
      </c>
      <c r="G186">
        <f t="shared" si="44"/>
        <v>-0.1567499999946449</v>
      </c>
      <c r="K186">
        <f t="shared" si="49"/>
        <v>-0.1567499999946449</v>
      </c>
      <c r="O186">
        <f t="shared" ca="1" si="45"/>
        <v>-0.15741906993225321</v>
      </c>
      <c r="P186" s="15">
        <f t="shared" si="46"/>
        <v>-0.15907666167611662</v>
      </c>
      <c r="Q186" s="1">
        <f t="shared" si="47"/>
        <v>38578.294000000002</v>
      </c>
      <c r="R186">
        <f t="shared" si="48"/>
        <v>5.4133545800288115E-6</v>
      </c>
    </row>
    <row r="187" spans="1:18" x14ac:dyDescent="0.2">
      <c r="A187" s="73" t="s">
        <v>75</v>
      </c>
      <c r="B187" s="74" t="s">
        <v>64</v>
      </c>
      <c r="C187" s="73">
        <v>53612.335270000003</v>
      </c>
      <c r="D187" s="73">
        <v>2E-3</v>
      </c>
      <c r="E187" s="15">
        <f t="shared" si="43"/>
        <v>9517.8463401688859</v>
      </c>
      <c r="F187" s="15">
        <f t="shared" si="41"/>
        <v>9518</v>
      </c>
      <c r="G187">
        <f t="shared" si="44"/>
        <v>-0.15922999999020249</v>
      </c>
      <c r="K187">
        <f t="shared" si="49"/>
        <v>-0.15922999999020249</v>
      </c>
      <c r="O187">
        <f t="shared" ca="1" si="45"/>
        <v>-0.15751028425252642</v>
      </c>
      <c r="P187" s="15">
        <f t="shared" si="46"/>
        <v>-0.15914569255171573</v>
      </c>
      <c r="Q187" s="1">
        <f t="shared" si="47"/>
        <v>38593.835270000003</v>
      </c>
      <c r="R187">
        <f t="shared" si="48"/>
        <v>7.1077441841975724E-9</v>
      </c>
    </row>
    <row r="188" spans="1:18" x14ac:dyDescent="0.2">
      <c r="A188" s="75" t="s">
        <v>72</v>
      </c>
      <c r="B188" s="76" t="s">
        <v>64</v>
      </c>
      <c r="C188" s="77">
        <v>53612.337599999999</v>
      </c>
      <c r="D188" s="77">
        <v>1E-4</v>
      </c>
      <c r="E188" s="15">
        <f t="shared" si="43"/>
        <v>9517.8485886610397</v>
      </c>
      <c r="F188" s="15">
        <f t="shared" si="41"/>
        <v>9518</v>
      </c>
      <c r="G188">
        <f t="shared" si="44"/>
        <v>-0.15689999999449356</v>
      </c>
      <c r="K188">
        <f t="shared" si="49"/>
        <v>-0.15689999999449356</v>
      </c>
      <c r="O188">
        <f t="shared" ca="1" si="45"/>
        <v>-0.15751028425252642</v>
      </c>
      <c r="P188" s="15">
        <f t="shared" si="46"/>
        <v>-0.15914569255171573</v>
      </c>
      <c r="Q188" s="1">
        <f t="shared" si="47"/>
        <v>38593.837599999999</v>
      </c>
      <c r="R188">
        <f t="shared" si="48"/>
        <v>5.0431350615630881E-6</v>
      </c>
    </row>
    <row r="189" spans="1:18" x14ac:dyDescent="0.2">
      <c r="A189" s="105" t="s">
        <v>691</v>
      </c>
      <c r="B189" s="106" t="s">
        <v>64</v>
      </c>
      <c r="C189" s="105">
        <v>53637.205199999997</v>
      </c>
      <c r="D189" s="34"/>
      <c r="E189" s="85">
        <f t="shared" si="43"/>
        <v>9541.8462726176131</v>
      </c>
      <c r="F189" s="15">
        <f t="shared" si="41"/>
        <v>9542</v>
      </c>
      <c r="G189">
        <f t="shared" si="44"/>
        <v>-0.15929999999934807</v>
      </c>
      <c r="K189">
        <f t="shared" si="49"/>
        <v>-0.15929999999934807</v>
      </c>
      <c r="O189">
        <f t="shared" ca="1" si="45"/>
        <v>-0.15765622716496352</v>
      </c>
      <c r="P189" s="15">
        <f t="shared" si="46"/>
        <v>-0.15925545004922742</v>
      </c>
      <c r="Q189" s="1">
        <f t="shared" si="47"/>
        <v>38618.705199999997</v>
      </c>
      <c r="R189">
        <f t="shared" si="48"/>
        <v>1.9846980557527291E-9</v>
      </c>
    </row>
    <row r="190" spans="1:18" x14ac:dyDescent="0.2">
      <c r="A190" s="78" t="s">
        <v>67</v>
      </c>
      <c r="B190" s="76" t="s">
        <v>64</v>
      </c>
      <c r="C190" s="77">
        <v>53679.693500000001</v>
      </c>
      <c r="D190" s="73"/>
      <c r="E190" s="85">
        <f t="shared" si="43"/>
        <v>9582.8482509047099</v>
      </c>
      <c r="F190" s="15">
        <f t="shared" si="41"/>
        <v>9583</v>
      </c>
      <c r="G190">
        <f t="shared" si="44"/>
        <v>-0.15724999999656575</v>
      </c>
      <c r="K190">
        <f t="shared" si="49"/>
        <v>-0.15724999999656575</v>
      </c>
      <c r="O190">
        <f t="shared" ca="1" si="45"/>
        <v>-0.15790554630704362</v>
      </c>
      <c r="P190" s="15">
        <f t="shared" si="46"/>
        <v>-0.15944098243794047</v>
      </c>
      <c r="Q190" s="1">
        <f t="shared" si="47"/>
        <v>38661.193500000001</v>
      </c>
      <c r="R190">
        <f t="shared" si="48"/>
        <v>4.8004040584123398E-6</v>
      </c>
    </row>
    <row r="191" spans="1:18" x14ac:dyDescent="0.2">
      <c r="A191" s="114" t="s">
        <v>73</v>
      </c>
      <c r="B191" s="76" t="s">
        <v>64</v>
      </c>
      <c r="C191" s="77">
        <v>53967.248599999999</v>
      </c>
      <c r="D191" s="77">
        <v>2.9999999999999997E-4</v>
      </c>
      <c r="E191" s="85">
        <f t="shared" si="43"/>
        <v>9860.344125452355</v>
      </c>
      <c r="F191" s="15">
        <f t="shared" si="41"/>
        <v>9860.5</v>
      </c>
      <c r="G191">
        <f t="shared" si="44"/>
        <v>-0.16152499999589054</v>
      </c>
      <c r="K191">
        <f t="shared" si="49"/>
        <v>-0.16152499999589054</v>
      </c>
      <c r="O191">
        <f t="shared" ca="1" si="45"/>
        <v>-0.15959301123209782</v>
      </c>
      <c r="P191" s="15">
        <f t="shared" si="46"/>
        <v>-0.16063138552247935</v>
      </c>
      <c r="Q191" s="1">
        <f t="shared" si="47"/>
        <v>38948.748599999999</v>
      </c>
      <c r="R191">
        <f t="shared" si="48"/>
        <v>7.985468270899515E-7</v>
      </c>
    </row>
    <row r="192" spans="1:18" x14ac:dyDescent="0.2">
      <c r="A192" s="105" t="s">
        <v>709</v>
      </c>
      <c r="B192" s="106" t="s">
        <v>64</v>
      </c>
      <c r="C192" s="105">
        <v>54401.955199999997</v>
      </c>
      <c r="D192" s="34"/>
      <c r="E192" s="85">
        <f t="shared" si="43"/>
        <v>10279.843860072377</v>
      </c>
      <c r="F192" s="15">
        <f t="shared" si="41"/>
        <v>10280</v>
      </c>
      <c r="G192">
        <f t="shared" si="44"/>
        <v>-0.16180000000167638</v>
      </c>
      <c r="K192">
        <f t="shared" si="49"/>
        <v>-0.16180000000167638</v>
      </c>
      <c r="O192">
        <f t="shared" ca="1" si="45"/>
        <v>-0.16214397172240497</v>
      </c>
      <c r="P192" s="15">
        <f t="shared" si="46"/>
        <v>-0.16221479218451679</v>
      </c>
      <c r="Q192" s="1">
        <f t="shared" si="47"/>
        <v>39383.455199999997</v>
      </c>
      <c r="R192">
        <f t="shared" si="48"/>
        <v>1.7205255494550932E-7</v>
      </c>
    </row>
    <row r="193" spans="1:18" x14ac:dyDescent="0.2">
      <c r="A193" s="73" t="s">
        <v>76</v>
      </c>
      <c r="B193" s="74" t="s">
        <v>36</v>
      </c>
      <c r="C193" s="73">
        <v>54425.269959999998</v>
      </c>
      <c r="D193" s="73">
        <v>8.0000000000000004E-4</v>
      </c>
      <c r="E193" s="85">
        <f t="shared" si="43"/>
        <v>10302.343025331727</v>
      </c>
      <c r="F193" s="15">
        <f t="shared" si="41"/>
        <v>10302.5</v>
      </c>
      <c r="G193">
        <f t="shared" si="44"/>
        <v>-0.16266499999619555</v>
      </c>
      <c r="K193">
        <f t="shared" si="49"/>
        <v>-0.16266499999619555</v>
      </c>
      <c r="O193">
        <f t="shared" ca="1" si="45"/>
        <v>-0.16228079320281477</v>
      </c>
      <c r="P193" s="15">
        <f t="shared" si="46"/>
        <v>-0.16229236717021733</v>
      </c>
      <c r="Q193" s="1">
        <f t="shared" si="47"/>
        <v>39406.769959999998</v>
      </c>
      <c r="R193">
        <f t="shared" si="48"/>
        <v>1.3885522299651001E-7</v>
      </c>
    </row>
    <row r="194" spans="1:18" x14ac:dyDescent="0.2">
      <c r="A194" s="73" t="s">
        <v>76</v>
      </c>
      <c r="B194" s="74" t="s">
        <v>36</v>
      </c>
      <c r="C194" s="73">
        <v>54425.270859999997</v>
      </c>
      <c r="D194" s="73">
        <v>2.9999999999999997E-4</v>
      </c>
      <c r="E194" s="85">
        <f t="shared" si="43"/>
        <v>10302.34389384801</v>
      </c>
      <c r="F194" s="15">
        <f t="shared" si="41"/>
        <v>10302.5</v>
      </c>
      <c r="G194">
        <f t="shared" si="44"/>
        <v>-0.16176499999710359</v>
      </c>
      <c r="K194">
        <f t="shared" si="49"/>
        <v>-0.16176499999710359</v>
      </c>
      <c r="O194">
        <f t="shared" ca="1" si="45"/>
        <v>-0.16228079320281477</v>
      </c>
      <c r="P194" s="15">
        <f t="shared" si="46"/>
        <v>-0.16229236717021733</v>
      </c>
      <c r="Q194" s="1">
        <f t="shared" si="47"/>
        <v>39406.770859999997</v>
      </c>
      <c r="R194">
        <f t="shared" si="48"/>
        <v>2.781161352779841E-7</v>
      </c>
    </row>
    <row r="195" spans="1:18" x14ac:dyDescent="0.2">
      <c r="A195" s="105" t="s">
        <v>722</v>
      </c>
      <c r="B195" s="106" t="s">
        <v>64</v>
      </c>
      <c r="C195" s="105">
        <v>54776.039299999997</v>
      </c>
      <c r="D195" s="34"/>
      <c r="E195" s="85">
        <f t="shared" si="43"/>
        <v>10640.841785283475</v>
      </c>
      <c r="F195" s="15">
        <f t="shared" si="41"/>
        <v>10641</v>
      </c>
      <c r="G195">
        <f t="shared" si="44"/>
        <v>-0.16394999999465654</v>
      </c>
      <c r="K195">
        <f t="shared" si="49"/>
        <v>-0.16394999999465654</v>
      </c>
      <c r="O195">
        <f t="shared" ca="1" si="45"/>
        <v>-0.16433919636364666</v>
      </c>
      <c r="P195" s="15">
        <f t="shared" si="46"/>
        <v>-0.16336910900279444</v>
      </c>
      <c r="Q195" s="1">
        <f t="shared" si="47"/>
        <v>39757.539299999997</v>
      </c>
      <c r="R195">
        <f t="shared" si="48"/>
        <v>3.3743434442652625E-7</v>
      </c>
    </row>
    <row r="196" spans="1:18" x14ac:dyDescent="0.2">
      <c r="A196" s="79" t="s">
        <v>157</v>
      </c>
      <c r="B196" s="86" t="s">
        <v>64</v>
      </c>
      <c r="C196" s="79">
        <v>55137.688999999998</v>
      </c>
      <c r="D196" s="79">
        <v>1E-4</v>
      </c>
      <c r="E196" s="85">
        <f t="shared" si="43"/>
        <v>10989.840289505431</v>
      </c>
      <c r="F196" s="15">
        <f t="shared" si="41"/>
        <v>10990</v>
      </c>
      <c r="G196">
        <f t="shared" si="44"/>
        <v>-0.16549999999551801</v>
      </c>
      <c r="K196">
        <f t="shared" si="49"/>
        <v>-0.16549999999551801</v>
      </c>
      <c r="O196">
        <f t="shared" ca="1" si="45"/>
        <v>-0.16646144954866979</v>
      </c>
      <c r="P196" s="15">
        <f t="shared" si="46"/>
        <v>-0.16430188556877173</v>
      </c>
      <c r="Q196" s="1">
        <f t="shared" si="47"/>
        <v>40119.188999999998</v>
      </c>
      <c r="R196">
        <f t="shared" si="48"/>
        <v>1.4354781795775606E-6</v>
      </c>
    </row>
    <row r="197" spans="1:18" x14ac:dyDescent="0.2">
      <c r="A197" s="105" t="s">
        <v>732</v>
      </c>
      <c r="B197" s="106" t="s">
        <v>64</v>
      </c>
      <c r="C197" s="105">
        <v>55849.589</v>
      </c>
      <c r="D197" s="34"/>
      <c r="E197" s="85">
        <f t="shared" si="43"/>
        <v>11676.83667068758</v>
      </c>
      <c r="F197" s="15">
        <f t="shared" ref="F197:F228" si="50">ROUND(2*E197,0)/2</f>
        <v>11677</v>
      </c>
      <c r="G197">
        <f t="shared" si="44"/>
        <v>-0.16924999999901047</v>
      </c>
      <c r="I197">
        <f>+G197</f>
        <v>-0.16924999999901047</v>
      </c>
      <c r="O197">
        <f t="shared" ca="1" si="45"/>
        <v>-0.17063906541718235</v>
      </c>
      <c r="P197" s="15">
        <f t="shared" si="46"/>
        <v>-0.16561191725940297</v>
      </c>
      <c r="Q197" s="1">
        <f t="shared" si="47"/>
        <v>40831.089</v>
      </c>
      <c r="R197">
        <f t="shared" si="48"/>
        <v>1.323564602023002E-5</v>
      </c>
    </row>
    <row r="198" spans="1:18" x14ac:dyDescent="0.2">
      <c r="A198" s="105" t="s">
        <v>732</v>
      </c>
      <c r="B198" s="106" t="s">
        <v>36</v>
      </c>
      <c r="C198" s="105">
        <v>55858.395100000002</v>
      </c>
      <c r="D198" s="34"/>
      <c r="E198" s="85">
        <f t="shared" si="43"/>
        <v>11685.33471652594</v>
      </c>
      <c r="F198" s="15">
        <f t="shared" si="50"/>
        <v>11685.5</v>
      </c>
      <c r="G198">
        <f t="shared" si="44"/>
        <v>-0.1712749999933294</v>
      </c>
      <c r="K198">
        <f>+G198</f>
        <v>-0.1712749999933294</v>
      </c>
      <c r="O198">
        <f t="shared" ca="1" si="45"/>
        <v>-0.17069075353200383</v>
      </c>
      <c r="P198" s="15">
        <f t="shared" si="46"/>
        <v>-0.16562375575993171</v>
      </c>
      <c r="Q198" s="1">
        <f t="shared" si="47"/>
        <v>40839.895100000002</v>
      </c>
      <c r="R198">
        <f t="shared" si="48"/>
        <v>3.1936561385510642E-5</v>
      </c>
    </row>
    <row r="199" spans="1:18" x14ac:dyDescent="0.2">
      <c r="A199" s="79" t="s">
        <v>158</v>
      </c>
      <c r="B199" s="86" t="s">
        <v>36</v>
      </c>
      <c r="C199" s="79">
        <v>55866.685599999997</v>
      </c>
      <c r="D199" s="79">
        <v>2.0000000000000001E-4</v>
      </c>
      <c r="E199" s="85">
        <f t="shared" si="43"/>
        <v>11693.335199034984</v>
      </c>
      <c r="F199" s="15">
        <f t="shared" si="50"/>
        <v>11693.5</v>
      </c>
      <c r="G199">
        <f t="shared" si="44"/>
        <v>-0.17077499999868451</v>
      </c>
      <c r="K199">
        <f>+G199</f>
        <v>-0.17077499999868451</v>
      </c>
      <c r="O199">
        <f t="shared" ca="1" si="45"/>
        <v>-0.17073940116948289</v>
      </c>
      <c r="P199" s="15">
        <f t="shared" si="46"/>
        <v>-0.1656348003019493</v>
      </c>
      <c r="Q199" s="1">
        <f t="shared" si="47"/>
        <v>40848.185599999997</v>
      </c>
      <c r="R199">
        <f t="shared" si="48"/>
        <v>2.6421652922316738E-5</v>
      </c>
    </row>
    <row r="200" spans="1:18" x14ac:dyDescent="0.2">
      <c r="A200" s="75" t="s">
        <v>159</v>
      </c>
      <c r="B200" s="74" t="s">
        <v>64</v>
      </c>
      <c r="C200" s="73">
        <v>56225.7451</v>
      </c>
      <c r="D200" s="73">
        <v>3.0000000000000003E-4</v>
      </c>
      <c r="E200" s="85">
        <f t="shared" si="43"/>
        <v>12039.83411338963</v>
      </c>
      <c r="F200" s="15">
        <f t="shared" si="50"/>
        <v>12040</v>
      </c>
      <c r="G200">
        <f t="shared" si="44"/>
        <v>-0.17189999999391148</v>
      </c>
      <c r="K200">
        <f>+G200</f>
        <v>-0.17189999999391148</v>
      </c>
      <c r="O200">
        <f t="shared" ca="1" si="45"/>
        <v>-0.1728464519677938</v>
      </c>
      <c r="P200" s="15">
        <f t="shared" si="46"/>
        <v>-0.16602236634329337</v>
      </c>
      <c r="Q200" s="1">
        <f t="shared" si="47"/>
        <v>41207.2451</v>
      </c>
      <c r="R200">
        <f t="shared" si="48"/>
        <v>3.4546577330878346E-5</v>
      </c>
    </row>
    <row r="201" spans="1:18" x14ac:dyDescent="0.2">
      <c r="A201" s="89" t="s">
        <v>166</v>
      </c>
      <c r="B201" s="76" t="s">
        <v>167</v>
      </c>
      <c r="C201" s="77">
        <v>56269.266499999998</v>
      </c>
      <c r="D201" s="77">
        <v>4.0000000000000002E-4</v>
      </c>
      <c r="E201" s="85">
        <f t="shared" si="43"/>
        <v>12081.833051869724</v>
      </c>
      <c r="F201" s="15">
        <f t="shared" si="50"/>
        <v>12082</v>
      </c>
      <c r="G201">
        <f t="shared" si="44"/>
        <v>-0.17299999999522697</v>
      </c>
      <c r="K201">
        <f>+G201</f>
        <v>-0.17299999999522697</v>
      </c>
      <c r="O201">
        <f t="shared" ca="1" si="45"/>
        <v>-0.17310185206455875</v>
      </c>
      <c r="P201" s="15">
        <f t="shared" si="46"/>
        <v>-0.16605728230537908</v>
      </c>
      <c r="Q201" s="1">
        <f t="shared" si="47"/>
        <v>41250.766499999998</v>
      </c>
      <c r="R201">
        <f t="shared" si="48"/>
        <v>4.8201328920926799E-5</v>
      </c>
    </row>
    <row r="202" spans="1:18" s="139" customFormat="1" ht="12" customHeight="1" x14ac:dyDescent="0.2">
      <c r="A202" s="133" t="s">
        <v>168</v>
      </c>
      <c r="B202" s="134" t="s">
        <v>64</v>
      </c>
      <c r="C202" s="135">
        <v>56505.530700000003</v>
      </c>
      <c r="D202" s="136">
        <v>3.7000000000000002E-3</v>
      </c>
      <c r="E202" s="137">
        <f t="shared" si="43"/>
        <v>12309.832279855254</v>
      </c>
      <c r="F202" s="138">
        <f t="shared" si="50"/>
        <v>12310</v>
      </c>
      <c r="G202" s="139">
        <f t="shared" si="44"/>
        <v>-0.17379999998956919</v>
      </c>
      <c r="J202" s="139">
        <f>+G202</f>
        <v>-0.17379999998956919</v>
      </c>
      <c r="O202" s="139">
        <f t="shared" ca="1" si="45"/>
        <v>-0.1744883097327114</v>
      </c>
      <c r="P202" s="138">
        <f t="shared" si="46"/>
        <v>-0.16620132014209338</v>
      </c>
      <c r="Q202" s="140">
        <f t="shared" si="47"/>
        <v>41487.030700000003</v>
      </c>
      <c r="R202" s="139">
        <f t="shared" si="48"/>
        <v>5.7739935424434984E-5</v>
      </c>
    </row>
    <row r="203" spans="1:18" s="139" customFormat="1" ht="12" customHeight="1" x14ac:dyDescent="0.2">
      <c r="A203" s="105" t="s">
        <v>758</v>
      </c>
      <c r="B203" s="106" t="s">
        <v>64</v>
      </c>
      <c r="C203" s="105">
        <v>56552.159</v>
      </c>
      <c r="D203" s="141"/>
      <c r="E203" s="137">
        <f t="shared" si="43"/>
        <v>12354.829433051873</v>
      </c>
      <c r="F203" s="138">
        <f t="shared" si="50"/>
        <v>12355</v>
      </c>
      <c r="G203" s="139">
        <f t="shared" si="44"/>
        <v>-0.17674999999871943</v>
      </c>
      <c r="I203" s="139">
        <f>+G203</f>
        <v>-0.17674999999871943</v>
      </c>
      <c r="O203" s="139">
        <f t="shared" ca="1" si="45"/>
        <v>-0.17476195269353101</v>
      </c>
      <c r="P203" s="138">
        <f t="shared" si="46"/>
        <v>-0.16622066742975772</v>
      </c>
      <c r="Q203" s="140">
        <f t="shared" si="47"/>
        <v>41533.659</v>
      </c>
      <c r="R203" s="139">
        <f t="shared" si="48"/>
        <v>1.1086684434779788E-4</v>
      </c>
    </row>
    <row r="204" spans="1:18" s="139" customFormat="1" ht="12" customHeight="1" x14ac:dyDescent="0.2">
      <c r="A204" s="88" t="s">
        <v>170</v>
      </c>
      <c r="B204" s="87" t="s">
        <v>64</v>
      </c>
      <c r="C204" s="88">
        <v>56876.5052</v>
      </c>
      <c r="D204" s="88">
        <v>8.9999999999999998E-4</v>
      </c>
      <c r="E204" s="137">
        <f t="shared" si="43"/>
        <v>12667.829384800969</v>
      </c>
      <c r="F204" s="138">
        <f t="shared" si="50"/>
        <v>12668</v>
      </c>
      <c r="G204" s="139">
        <f t="shared" si="44"/>
        <v>-0.17679999999381835</v>
      </c>
      <c r="J204" s="139">
        <f>+G204</f>
        <v>-0.17679999999381835</v>
      </c>
      <c r="O204" s="139">
        <f t="shared" ca="1" si="45"/>
        <v>-0.17666529150989846</v>
      </c>
      <c r="P204" s="138">
        <f t="shared" si="46"/>
        <v>-0.16627240678101618</v>
      </c>
      <c r="Q204" s="140">
        <f t="shared" si="47"/>
        <v>41858.0052</v>
      </c>
      <c r="R204" s="139">
        <f t="shared" si="48"/>
        <v>1.1083021885423825E-4</v>
      </c>
    </row>
    <row r="205" spans="1:18" s="139" customFormat="1" ht="12" customHeight="1" x14ac:dyDescent="0.2">
      <c r="A205" s="112" t="s">
        <v>767</v>
      </c>
      <c r="B205" s="113"/>
      <c r="C205" s="112">
        <v>57205.512900000002</v>
      </c>
      <c r="D205" s="112">
        <v>6.4000000000000003E-3</v>
      </c>
      <c r="E205" s="137">
        <f t="shared" si="43"/>
        <v>12985.327768395664</v>
      </c>
      <c r="F205" s="138">
        <f t="shared" si="50"/>
        <v>12985.5</v>
      </c>
      <c r="G205" s="139">
        <f t="shared" si="44"/>
        <v>-0.17847499999334104</v>
      </c>
      <c r="J205" s="139">
        <f>+G205</f>
        <v>-0.17847499999334104</v>
      </c>
      <c r="O205" s="139">
        <f t="shared" ca="1" si="45"/>
        <v>-0.17859599462234785</v>
      </c>
      <c r="P205" s="138">
        <f t="shared" si="46"/>
        <v>-0.16617691154151204</v>
      </c>
      <c r="Q205" s="140">
        <f t="shared" si="47"/>
        <v>42187.012900000002</v>
      </c>
      <c r="R205" s="139">
        <f t="shared" si="48"/>
        <v>1.5124297956900989E-4</v>
      </c>
    </row>
    <row r="206" spans="1:18" s="139" customFormat="1" ht="12" customHeight="1" x14ac:dyDescent="0.2">
      <c r="A206" s="115" t="s">
        <v>768</v>
      </c>
      <c r="B206" s="116" t="s">
        <v>64</v>
      </c>
      <c r="C206" s="117">
        <v>57330.380299999997</v>
      </c>
      <c r="D206" s="117">
        <v>1.5E-3</v>
      </c>
      <c r="E206" s="137">
        <f t="shared" si="43"/>
        <v>13105.82706875754</v>
      </c>
      <c r="F206" s="138">
        <f t="shared" si="50"/>
        <v>13106</v>
      </c>
      <c r="G206" s="139">
        <f t="shared" si="44"/>
        <v>-0.17919999999867287</v>
      </c>
      <c r="K206" s="139">
        <f>+G206</f>
        <v>-0.17919999999867287</v>
      </c>
      <c r="O206" s="139">
        <f t="shared" ca="1" si="45"/>
        <v>-0.1793287496618759</v>
      </c>
      <c r="P206" s="138">
        <f t="shared" si="46"/>
        <v>-0.16610165353898898</v>
      </c>
      <c r="Q206" s="140">
        <f t="shared" si="47"/>
        <v>42311.880299999997</v>
      </c>
      <c r="R206" s="139">
        <f t="shared" si="48"/>
        <v>1.7156667997791336E-4</v>
      </c>
    </row>
    <row r="207" spans="1:18" s="139" customFormat="1" ht="12" customHeight="1" x14ac:dyDescent="0.2">
      <c r="A207" s="115" t="s">
        <v>768</v>
      </c>
      <c r="B207" s="116" t="s">
        <v>64</v>
      </c>
      <c r="C207" s="117">
        <v>57590.4781</v>
      </c>
      <c r="D207" s="117">
        <v>5.0000000000000001E-4</v>
      </c>
      <c r="E207" s="137">
        <f t="shared" si="43"/>
        <v>13356.826151990354</v>
      </c>
      <c r="F207" s="138">
        <f t="shared" si="50"/>
        <v>13357</v>
      </c>
      <c r="G207" s="139">
        <f t="shared" si="44"/>
        <v>-0.18014999999286374</v>
      </c>
      <c r="K207" s="139">
        <f>+G207</f>
        <v>-0.18014999999286374</v>
      </c>
      <c r="O207" s="139">
        <f t="shared" ca="1" si="45"/>
        <v>-0.18085506928778078</v>
      </c>
      <c r="P207" s="138">
        <f t="shared" si="46"/>
        <v>-0.16587596302369648</v>
      </c>
      <c r="Q207" s="140">
        <f t="shared" si="47"/>
        <v>42571.9781</v>
      </c>
      <c r="R207" s="139">
        <f t="shared" si="48"/>
        <v>2.0374813139715378E-4</v>
      </c>
    </row>
    <row r="208" spans="1:18" s="139" customFormat="1" ht="12" customHeight="1" x14ac:dyDescent="0.2">
      <c r="A208" s="118" t="s">
        <v>0</v>
      </c>
      <c r="B208" s="119" t="s">
        <v>64</v>
      </c>
      <c r="C208" s="120">
        <v>57987.359299999996</v>
      </c>
      <c r="D208" s="120">
        <v>1.1000000000000001E-3</v>
      </c>
      <c r="E208" s="137">
        <f t="shared" si="43"/>
        <v>13739.823691194211</v>
      </c>
      <c r="F208" s="138">
        <f t="shared" si="50"/>
        <v>13740</v>
      </c>
      <c r="G208" s="139">
        <f t="shared" si="44"/>
        <v>-0.18269999999756692</v>
      </c>
      <c r="K208" s="139">
        <f>+G208</f>
        <v>-0.18269999999756692</v>
      </c>
      <c r="O208" s="139">
        <f t="shared" ca="1" si="45"/>
        <v>-0.18318407493208982</v>
      </c>
      <c r="P208" s="138">
        <f t="shared" si="46"/>
        <v>-0.16535208547612135</v>
      </c>
      <c r="Q208" s="140">
        <f t="shared" si="47"/>
        <v>42968.859299999996</v>
      </c>
      <c r="R208" s="139">
        <f t="shared" si="48"/>
        <v>3.0095013824338221E-4</v>
      </c>
    </row>
    <row r="209" spans="1:18" s="139" customFormat="1" ht="12" customHeight="1" x14ac:dyDescent="0.2">
      <c r="A209" s="131" t="s">
        <v>777</v>
      </c>
      <c r="B209" s="132" t="s">
        <v>64</v>
      </c>
      <c r="C209" s="130">
        <v>59139.661699999997</v>
      </c>
      <c r="D209" s="128">
        <v>5.0000000000000001E-4</v>
      </c>
      <c r="E209" s="137">
        <f t="shared" si="43"/>
        <v>14851.816357056696</v>
      </c>
      <c r="F209" s="138">
        <f t="shared" si="50"/>
        <v>14852</v>
      </c>
      <c r="G209" s="139">
        <f t="shared" si="44"/>
        <v>-0.19030000000202563</v>
      </c>
      <c r="K209" s="139">
        <f>+G209</f>
        <v>-0.19030000000202563</v>
      </c>
      <c r="O209" s="139">
        <f t="shared" ca="1" si="45"/>
        <v>-0.18994609654167638</v>
      </c>
      <c r="P209" s="138">
        <f t="shared" si="46"/>
        <v>-0.16260216501396169</v>
      </c>
      <c r="Q209" s="140">
        <f t="shared" si="47"/>
        <v>44121.161699999997</v>
      </c>
      <c r="R209" s="139">
        <f t="shared" si="48"/>
        <v>7.6717006302601904E-4</v>
      </c>
    </row>
    <row r="210" spans="1:18" s="139" customFormat="1" ht="12" customHeight="1" x14ac:dyDescent="0.2">
      <c r="A210" s="128" t="s">
        <v>776</v>
      </c>
      <c r="B210" s="129" t="s">
        <v>64</v>
      </c>
      <c r="C210" s="130">
        <v>59364.526000000071</v>
      </c>
      <c r="D210" s="128">
        <v>1E-3</v>
      </c>
      <c r="E210" s="137">
        <f t="shared" si="43"/>
        <v>15068.814475271483</v>
      </c>
      <c r="F210" s="138">
        <f t="shared" si="50"/>
        <v>15069</v>
      </c>
      <c r="G210" s="139">
        <f t="shared" si="44"/>
        <v>-0.19224999992002267</v>
      </c>
      <c r="K210" s="139">
        <f>+G210</f>
        <v>-0.19224999992002267</v>
      </c>
      <c r="O210" s="139">
        <f t="shared" ca="1" si="45"/>
        <v>-0.19126566370829534</v>
      </c>
      <c r="P210" s="138">
        <f t="shared" si="46"/>
        <v>-0.16185235097283104</v>
      </c>
      <c r="Q210" s="140">
        <f t="shared" si="47"/>
        <v>44346.026000000071</v>
      </c>
      <c r="R210" s="139">
        <f t="shared" si="48"/>
        <v>9.2401706151670044E-4</v>
      </c>
    </row>
    <row r="211" spans="1:18" s="139" customFormat="1" ht="12" customHeight="1" x14ac:dyDescent="0.2">
      <c r="B211" s="142"/>
      <c r="C211" s="141"/>
      <c r="D211" s="141"/>
    </row>
    <row r="212" spans="1:18" s="139" customFormat="1" ht="12" customHeight="1" x14ac:dyDescent="0.2">
      <c r="B212" s="142"/>
      <c r="C212" s="141"/>
      <c r="D212" s="141"/>
    </row>
    <row r="213" spans="1:18" s="139" customFormat="1" ht="12" customHeight="1" x14ac:dyDescent="0.2">
      <c r="B213" s="142"/>
    </row>
    <row r="214" spans="1:18" s="139" customFormat="1" ht="12" customHeight="1" x14ac:dyDescent="0.2">
      <c r="B214" s="142"/>
    </row>
    <row r="215" spans="1:18" s="139" customFormat="1" ht="12" customHeight="1" x14ac:dyDescent="0.2">
      <c r="B215" s="142"/>
    </row>
    <row r="216" spans="1:18" x14ac:dyDescent="0.2">
      <c r="B216" s="64"/>
    </row>
    <row r="217" spans="1:18" x14ac:dyDescent="0.2">
      <c r="B217" s="64"/>
    </row>
    <row r="218" spans="1:18" x14ac:dyDescent="0.2">
      <c r="B218" s="64"/>
    </row>
    <row r="219" spans="1:18" x14ac:dyDescent="0.2">
      <c r="B219" s="64"/>
    </row>
    <row r="220" spans="1:18" x14ac:dyDescent="0.2">
      <c r="B220" s="64"/>
    </row>
    <row r="221" spans="1:18" x14ac:dyDescent="0.2">
      <c r="B221" s="64"/>
    </row>
    <row r="222" spans="1:18" x14ac:dyDescent="0.2">
      <c r="B222" s="64"/>
    </row>
    <row r="223" spans="1:18" x14ac:dyDescent="0.2">
      <c r="B223" s="64"/>
    </row>
    <row r="224" spans="1:18" x14ac:dyDescent="0.2">
      <c r="B224" s="64"/>
    </row>
    <row r="225" spans="2:2" x14ac:dyDescent="0.2">
      <c r="B225" s="64"/>
    </row>
    <row r="226" spans="2:2" x14ac:dyDescent="0.2">
      <c r="B226" s="64"/>
    </row>
    <row r="227" spans="2:2" x14ac:dyDescent="0.2">
      <c r="B227" s="64"/>
    </row>
    <row r="228" spans="2:2" x14ac:dyDescent="0.2">
      <c r="B228" s="64"/>
    </row>
    <row r="229" spans="2:2" x14ac:dyDescent="0.2">
      <c r="B229" s="64"/>
    </row>
    <row r="230" spans="2:2" x14ac:dyDescent="0.2">
      <c r="B230" s="64"/>
    </row>
    <row r="231" spans="2:2" x14ac:dyDescent="0.2">
      <c r="B231" s="64"/>
    </row>
    <row r="232" spans="2:2" x14ac:dyDescent="0.2">
      <c r="B232" s="64"/>
    </row>
    <row r="233" spans="2:2" x14ac:dyDescent="0.2">
      <c r="B233" s="64"/>
    </row>
    <row r="234" spans="2:2" x14ac:dyDescent="0.2">
      <c r="B234" s="64"/>
    </row>
    <row r="235" spans="2:2" x14ac:dyDescent="0.2">
      <c r="B235" s="64"/>
    </row>
    <row r="236" spans="2:2" x14ac:dyDescent="0.2">
      <c r="B236" s="64"/>
    </row>
    <row r="237" spans="2:2" x14ac:dyDescent="0.2">
      <c r="B237" s="64"/>
    </row>
    <row r="238" spans="2:2" x14ac:dyDescent="0.2">
      <c r="B238" s="64"/>
    </row>
    <row r="239" spans="2:2" x14ac:dyDescent="0.2">
      <c r="B239" s="64"/>
    </row>
    <row r="240" spans="2:2" x14ac:dyDescent="0.2">
      <c r="B240" s="64"/>
    </row>
    <row r="241" spans="2:2" x14ac:dyDescent="0.2">
      <c r="B241" s="64"/>
    </row>
    <row r="242" spans="2:2" x14ac:dyDescent="0.2">
      <c r="B242" s="64"/>
    </row>
    <row r="243" spans="2:2" x14ac:dyDescent="0.2">
      <c r="B243" s="64"/>
    </row>
    <row r="244" spans="2:2" x14ac:dyDescent="0.2">
      <c r="B244" s="64"/>
    </row>
    <row r="245" spans="2:2" x14ac:dyDescent="0.2">
      <c r="B245" s="64"/>
    </row>
    <row r="246" spans="2:2" x14ac:dyDescent="0.2">
      <c r="B246" s="64"/>
    </row>
    <row r="247" spans="2:2" x14ac:dyDescent="0.2">
      <c r="B247" s="64"/>
    </row>
    <row r="248" spans="2:2" x14ac:dyDescent="0.2">
      <c r="B248" s="64"/>
    </row>
    <row r="249" spans="2:2" x14ac:dyDescent="0.2">
      <c r="B249" s="64"/>
    </row>
    <row r="250" spans="2:2" x14ac:dyDescent="0.2">
      <c r="B250" s="64"/>
    </row>
    <row r="251" spans="2:2" x14ac:dyDescent="0.2">
      <c r="B251" s="64"/>
    </row>
    <row r="252" spans="2:2" x14ac:dyDescent="0.2">
      <c r="B252" s="64"/>
    </row>
    <row r="253" spans="2:2" x14ac:dyDescent="0.2">
      <c r="B253" s="64"/>
    </row>
    <row r="254" spans="2:2" x14ac:dyDescent="0.2">
      <c r="B254" s="64"/>
    </row>
    <row r="255" spans="2:2" x14ac:dyDescent="0.2">
      <c r="B255" s="64"/>
    </row>
    <row r="256" spans="2:2" x14ac:dyDescent="0.2">
      <c r="B256" s="64"/>
    </row>
    <row r="257" spans="2:2" x14ac:dyDescent="0.2">
      <c r="B257" s="64"/>
    </row>
    <row r="258" spans="2:2" x14ac:dyDescent="0.2">
      <c r="B258" s="64"/>
    </row>
    <row r="259" spans="2:2" x14ac:dyDescent="0.2">
      <c r="B259" s="64"/>
    </row>
    <row r="260" spans="2:2" x14ac:dyDescent="0.2">
      <c r="B260" s="64"/>
    </row>
    <row r="261" spans="2:2" x14ac:dyDescent="0.2">
      <c r="B261" s="64"/>
    </row>
    <row r="262" spans="2:2" x14ac:dyDescent="0.2">
      <c r="B262" s="64"/>
    </row>
    <row r="263" spans="2:2" x14ac:dyDescent="0.2">
      <c r="B263" s="64"/>
    </row>
    <row r="264" spans="2:2" x14ac:dyDescent="0.2">
      <c r="B264" s="64"/>
    </row>
    <row r="265" spans="2:2" x14ac:dyDescent="0.2">
      <c r="B265" s="64"/>
    </row>
    <row r="266" spans="2:2" x14ac:dyDescent="0.2">
      <c r="B266" s="64"/>
    </row>
    <row r="267" spans="2:2" x14ac:dyDescent="0.2">
      <c r="B267" s="64"/>
    </row>
    <row r="268" spans="2:2" x14ac:dyDescent="0.2">
      <c r="B268" s="64"/>
    </row>
    <row r="269" spans="2:2" x14ac:dyDescent="0.2">
      <c r="B269" s="64"/>
    </row>
    <row r="270" spans="2:2" x14ac:dyDescent="0.2">
      <c r="B270" s="64"/>
    </row>
    <row r="271" spans="2:2" x14ac:dyDescent="0.2">
      <c r="B271" s="64"/>
    </row>
    <row r="272" spans="2:2" x14ac:dyDescent="0.2">
      <c r="B272" s="64"/>
    </row>
    <row r="273" spans="2:2" x14ac:dyDescent="0.2">
      <c r="B273" s="64"/>
    </row>
    <row r="274" spans="2:2" x14ac:dyDescent="0.2">
      <c r="B274" s="64"/>
    </row>
    <row r="275" spans="2:2" x14ac:dyDescent="0.2">
      <c r="B275" s="64"/>
    </row>
    <row r="276" spans="2:2" x14ac:dyDescent="0.2">
      <c r="B276" s="64"/>
    </row>
    <row r="277" spans="2:2" x14ac:dyDescent="0.2">
      <c r="B277" s="64"/>
    </row>
    <row r="278" spans="2:2" x14ac:dyDescent="0.2">
      <c r="B278" s="64"/>
    </row>
    <row r="279" spans="2:2" x14ac:dyDescent="0.2">
      <c r="B279" s="64"/>
    </row>
    <row r="280" spans="2:2" x14ac:dyDescent="0.2">
      <c r="B280" s="64"/>
    </row>
    <row r="281" spans="2:2" x14ac:dyDescent="0.2">
      <c r="B281" s="64"/>
    </row>
    <row r="282" spans="2:2" x14ac:dyDescent="0.2">
      <c r="B282" s="64"/>
    </row>
    <row r="283" spans="2:2" x14ac:dyDescent="0.2">
      <c r="B283" s="64"/>
    </row>
    <row r="284" spans="2:2" x14ac:dyDescent="0.2">
      <c r="B284" s="64"/>
    </row>
    <row r="285" spans="2:2" x14ac:dyDescent="0.2">
      <c r="B285" s="64"/>
    </row>
    <row r="286" spans="2:2" x14ac:dyDescent="0.2">
      <c r="B286" s="64"/>
    </row>
    <row r="287" spans="2:2" x14ac:dyDescent="0.2">
      <c r="B287" s="64"/>
    </row>
    <row r="288" spans="2:2" x14ac:dyDescent="0.2">
      <c r="B288" s="64"/>
    </row>
    <row r="289" spans="2:2" x14ac:dyDescent="0.2">
      <c r="B289" s="64"/>
    </row>
    <row r="290" spans="2:2" x14ac:dyDescent="0.2">
      <c r="B290" s="64"/>
    </row>
    <row r="291" spans="2:2" x14ac:dyDescent="0.2">
      <c r="B291" s="64"/>
    </row>
    <row r="292" spans="2:2" x14ac:dyDescent="0.2">
      <c r="B292" s="64"/>
    </row>
    <row r="293" spans="2:2" x14ac:dyDescent="0.2">
      <c r="B293" s="64"/>
    </row>
    <row r="294" spans="2:2" x14ac:dyDescent="0.2">
      <c r="B294" s="64"/>
    </row>
    <row r="295" spans="2:2" x14ac:dyDescent="0.2">
      <c r="B295" s="64"/>
    </row>
    <row r="296" spans="2:2" x14ac:dyDescent="0.2">
      <c r="B296" s="64"/>
    </row>
    <row r="297" spans="2:2" x14ac:dyDescent="0.2">
      <c r="B297" s="64"/>
    </row>
    <row r="298" spans="2:2" x14ac:dyDescent="0.2">
      <c r="B298" s="64"/>
    </row>
    <row r="299" spans="2:2" x14ac:dyDescent="0.2">
      <c r="B299" s="64"/>
    </row>
    <row r="300" spans="2:2" x14ac:dyDescent="0.2">
      <c r="B300" s="64"/>
    </row>
    <row r="301" spans="2:2" x14ac:dyDescent="0.2">
      <c r="B301" s="64"/>
    </row>
    <row r="302" spans="2:2" x14ac:dyDescent="0.2">
      <c r="B302" s="64"/>
    </row>
    <row r="303" spans="2:2" x14ac:dyDescent="0.2">
      <c r="B303" s="64"/>
    </row>
    <row r="304" spans="2:2" x14ac:dyDescent="0.2">
      <c r="B304" s="64"/>
    </row>
    <row r="305" spans="2:2" x14ac:dyDescent="0.2">
      <c r="B305" s="64"/>
    </row>
    <row r="306" spans="2:2" x14ac:dyDescent="0.2">
      <c r="B306" s="64"/>
    </row>
    <row r="307" spans="2:2" x14ac:dyDescent="0.2">
      <c r="B307" s="64"/>
    </row>
    <row r="308" spans="2:2" x14ac:dyDescent="0.2">
      <c r="B308" s="64"/>
    </row>
    <row r="309" spans="2:2" x14ac:dyDescent="0.2">
      <c r="B309" s="64"/>
    </row>
    <row r="310" spans="2:2" x14ac:dyDescent="0.2">
      <c r="B310" s="64"/>
    </row>
    <row r="311" spans="2:2" x14ac:dyDescent="0.2">
      <c r="B311" s="64"/>
    </row>
    <row r="312" spans="2:2" x14ac:dyDescent="0.2">
      <c r="B312" s="64"/>
    </row>
    <row r="313" spans="2:2" x14ac:dyDescent="0.2">
      <c r="B313" s="64"/>
    </row>
    <row r="314" spans="2:2" x14ac:dyDescent="0.2">
      <c r="B314" s="64"/>
    </row>
    <row r="315" spans="2:2" x14ac:dyDescent="0.2">
      <c r="B315" s="64"/>
    </row>
    <row r="316" spans="2:2" x14ac:dyDescent="0.2">
      <c r="B316" s="64"/>
    </row>
    <row r="317" spans="2:2" x14ac:dyDescent="0.2">
      <c r="B317" s="64"/>
    </row>
    <row r="318" spans="2:2" x14ac:dyDescent="0.2">
      <c r="B318" s="64"/>
    </row>
    <row r="319" spans="2:2" x14ac:dyDescent="0.2">
      <c r="B319" s="64"/>
    </row>
    <row r="320" spans="2:2" x14ac:dyDescent="0.2">
      <c r="B320" s="64"/>
    </row>
    <row r="321" spans="2:2" x14ac:dyDescent="0.2">
      <c r="B321" s="64"/>
    </row>
    <row r="322" spans="2:2" x14ac:dyDescent="0.2">
      <c r="B322" s="64"/>
    </row>
    <row r="323" spans="2:2" x14ac:dyDescent="0.2">
      <c r="B323" s="64"/>
    </row>
    <row r="324" spans="2:2" x14ac:dyDescent="0.2">
      <c r="B324" s="64"/>
    </row>
    <row r="325" spans="2:2" x14ac:dyDescent="0.2">
      <c r="B325" s="64"/>
    </row>
    <row r="326" spans="2:2" x14ac:dyDescent="0.2">
      <c r="B326" s="64"/>
    </row>
    <row r="327" spans="2:2" x14ac:dyDescent="0.2">
      <c r="B327" s="64"/>
    </row>
    <row r="328" spans="2:2" x14ac:dyDescent="0.2">
      <c r="B328" s="64"/>
    </row>
    <row r="329" spans="2:2" x14ac:dyDescent="0.2">
      <c r="B329" s="64"/>
    </row>
    <row r="330" spans="2:2" x14ac:dyDescent="0.2">
      <c r="B330" s="64"/>
    </row>
    <row r="331" spans="2:2" x14ac:dyDescent="0.2">
      <c r="B331" s="64"/>
    </row>
    <row r="332" spans="2:2" x14ac:dyDescent="0.2">
      <c r="B332" s="64"/>
    </row>
    <row r="333" spans="2:2" x14ac:dyDescent="0.2">
      <c r="B333" s="64"/>
    </row>
    <row r="334" spans="2:2" x14ac:dyDescent="0.2">
      <c r="B334" s="64"/>
    </row>
    <row r="335" spans="2:2" x14ac:dyDescent="0.2">
      <c r="B335" s="64"/>
    </row>
    <row r="336" spans="2:2" x14ac:dyDescent="0.2">
      <c r="B336" s="64"/>
    </row>
    <row r="337" spans="2:2" x14ac:dyDescent="0.2">
      <c r="B337" s="64"/>
    </row>
    <row r="338" spans="2:2" x14ac:dyDescent="0.2">
      <c r="B338" s="64"/>
    </row>
    <row r="339" spans="2:2" x14ac:dyDescent="0.2">
      <c r="B339" s="64"/>
    </row>
    <row r="340" spans="2:2" x14ac:dyDescent="0.2">
      <c r="B340" s="64"/>
    </row>
    <row r="341" spans="2:2" x14ac:dyDescent="0.2">
      <c r="B341" s="64"/>
    </row>
    <row r="342" spans="2:2" x14ac:dyDescent="0.2">
      <c r="B342" s="64"/>
    </row>
    <row r="343" spans="2:2" x14ac:dyDescent="0.2">
      <c r="B343" s="64"/>
    </row>
    <row r="344" spans="2:2" x14ac:dyDescent="0.2">
      <c r="B344" s="64"/>
    </row>
    <row r="345" spans="2:2" x14ac:dyDescent="0.2">
      <c r="B345" s="64"/>
    </row>
    <row r="346" spans="2:2" x14ac:dyDescent="0.2">
      <c r="B346" s="64"/>
    </row>
    <row r="347" spans="2:2" x14ac:dyDescent="0.2">
      <c r="B347" s="64"/>
    </row>
    <row r="348" spans="2:2" x14ac:dyDescent="0.2">
      <c r="B348" s="64"/>
    </row>
    <row r="349" spans="2:2" x14ac:dyDescent="0.2">
      <c r="B349" s="64"/>
    </row>
    <row r="350" spans="2:2" x14ac:dyDescent="0.2">
      <c r="B350" s="64"/>
    </row>
    <row r="351" spans="2:2" x14ac:dyDescent="0.2">
      <c r="B351" s="64"/>
    </row>
    <row r="352" spans="2:2" x14ac:dyDescent="0.2">
      <c r="B352" s="64"/>
    </row>
    <row r="353" spans="2:2" x14ac:dyDescent="0.2">
      <c r="B353" s="64"/>
    </row>
    <row r="354" spans="2:2" x14ac:dyDescent="0.2">
      <c r="B354" s="64"/>
    </row>
    <row r="355" spans="2:2" x14ac:dyDescent="0.2">
      <c r="B355" s="64"/>
    </row>
    <row r="356" spans="2:2" x14ac:dyDescent="0.2">
      <c r="B356" s="64"/>
    </row>
    <row r="357" spans="2:2" x14ac:dyDescent="0.2">
      <c r="B357" s="64"/>
    </row>
    <row r="358" spans="2:2" x14ac:dyDescent="0.2">
      <c r="B358" s="64"/>
    </row>
    <row r="359" spans="2:2" x14ac:dyDescent="0.2">
      <c r="B359" s="64"/>
    </row>
    <row r="360" spans="2:2" x14ac:dyDescent="0.2">
      <c r="B360" s="64"/>
    </row>
    <row r="361" spans="2:2" x14ac:dyDescent="0.2">
      <c r="B361" s="64"/>
    </row>
    <row r="362" spans="2:2" x14ac:dyDescent="0.2">
      <c r="B362" s="64"/>
    </row>
    <row r="363" spans="2:2" x14ac:dyDescent="0.2">
      <c r="B363" s="64"/>
    </row>
    <row r="364" spans="2:2" x14ac:dyDescent="0.2">
      <c r="B364" s="64"/>
    </row>
    <row r="365" spans="2:2" x14ac:dyDescent="0.2">
      <c r="B365" s="64"/>
    </row>
    <row r="366" spans="2:2" x14ac:dyDescent="0.2">
      <c r="B366" s="64"/>
    </row>
    <row r="367" spans="2:2" x14ac:dyDescent="0.2">
      <c r="B367" s="64"/>
    </row>
    <row r="368" spans="2:2" x14ac:dyDescent="0.2">
      <c r="B368" s="64"/>
    </row>
  </sheetData>
  <sortState xmlns:xlrd2="http://schemas.microsoft.com/office/spreadsheetml/2017/richdata2" ref="A21:X210">
    <sortCondition ref="C21:C210"/>
  </sortState>
  <phoneticPr fontId="8" type="noConversion"/>
  <hyperlinks>
    <hyperlink ref="S97" r:id="rId1" display="http://cdsbib.u-strasbg.fr/cgi-bin/cdsbib?1984AcA....34..207S" xr:uid="{00000000-0004-0000-0000-000000000000}"/>
    <hyperlink ref="H64137" r:id="rId2" display="http://vsolj.cetus-net.org/bulletin.html" xr:uid="{00000000-0004-0000-0000-000001000000}"/>
    <hyperlink ref="H64130" r:id="rId3" display="https://www.aavso.org/ejaavso" xr:uid="{00000000-0004-0000-0000-000002000000}"/>
    <hyperlink ref="I64137" r:id="rId4" display="http://vsolj.cetus-net.org/bulletin.html" xr:uid="{00000000-0004-0000-0000-000003000000}"/>
    <hyperlink ref="AQ57788" r:id="rId5" display="http://cdsbib.u-strasbg.fr/cgi-bin/cdsbib?1990RMxAA..21..381G" xr:uid="{00000000-0004-0000-0000-000004000000}"/>
    <hyperlink ref="H64134" r:id="rId6" display="https://www.aavso.org/ejaavso" xr:uid="{00000000-0004-0000-0000-000005000000}"/>
    <hyperlink ref="AP5152" r:id="rId7" display="http://cdsbib.u-strasbg.fr/cgi-bin/cdsbib?1990RMxAA..21..381G" xr:uid="{00000000-0004-0000-0000-000006000000}"/>
    <hyperlink ref="AP5155" r:id="rId8" display="http://cdsbib.u-strasbg.fr/cgi-bin/cdsbib?1990RMxAA..21..381G" xr:uid="{00000000-0004-0000-0000-000007000000}"/>
    <hyperlink ref="AP5153" r:id="rId9" display="http://cdsbib.u-strasbg.fr/cgi-bin/cdsbib?1990RMxAA..21..381G" xr:uid="{00000000-0004-0000-0000-000008000000}"/>
    <hyperlink ref="AP5137" r:id="rId10" display="http://cdsbib.u-strasbg.fr/cgi-bin/cdsbib?1990RMxAA..21..381G" xr:uid="{00000000-0004-0000-0000-000009000000}"/>
    <hyperlink ref="AQ5366" r:id="rId11" display="http://cdsbib.u-strasbg.fr/cgi-bin/cdsbib?1990RMxAA..21..381G" xr:uid="{00000000-0004-0000-0000-00000A000000}"/>
    <hyperlink ref="AQ5370" r:id="rId12" display="http://cdsbib.u-strasbg.fr/cgi-bin/cdsbib?1990RMxAA..21..381G" xr:uid="{00000000-0004-0000-0000-00000B000000}"/>
    <hyperlink ref="AQ65050" r:id="rId13" display="http://cdsbib.u-strasbg.fr/cgi-bin/cdsbib?1990RMxAA..21..381G" xr:uid="{00000000-0004-0000-0000-00000C000000}"/>
    <hyperlink ref="I2258" r:id="rId14" display="http://vsolj.cetus-net.org/bulletin.html" xr:uid="{00000000-0004-0000-0000-00000D000000}"/>
    <hyperlink ref="H2258" r:id="rId15" display="http://vsolj.cetus-net.org/bulletin.html" xr:uid="{00000000-0004-0000-0000-00000E000000}"/>
    <hyperlink ref="AQ175" r:id="rId16" display="http://cdsbib.u-strasbg.fr/cgi-bin/cdsbib?1990RMxAA..21..381G" xr:uid="{00000000-0004-0000-0000-00000F000000}"/>
    <hyperlink ref="AQ174" r:id="rId17" display="http://cdsbib.u-strasbg.fr/cgi-bin/cdsbib?1990RMxAA..21..381G" xr:uid="{00000000-0004-0000-0000-000010000000}"/>
    <hyperlink ref="AP3428" r:id="rId18" display="http://cdsbib.u-strasbg.fr/cgi-bin/cdsbib?1990RMxAA..21..381G" xr:uid="{00000000-0004-0000-0000-000011000000}"/>
    <hyperlink ref="AP3446" r:id="rId19" display="http://cdsbib.u-strasbg.fr/cgi-bin/cdsbib?1990RMxAA..21..381G" xr:uid="{00000000-0004-0000-0000-000012000000}"/>
    <hyperlink ref="AP3447" r:id="rId20" display="http://cdsbib.u-strasbg.fr/cgi-bin/cdsbib?1990RMxAA..21..381G" xr:uid="{00000000-0004-0000-0000-000013000000}"/>
    <hyperlink ref="AP3443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44" workbookViewId="0">
      <selection activeCell="A85" sqref="A85:C190"/>
    </sheetView>
  </sheetViews>
  <sheetFormatPr defaultRowHeight="12.75" x14ac:dyDescent="0.2"/>
  <cols>
    <col min="1" max="1" width="19.7109375" style="34" customWidth="1"/>
    <col min="2" max="2" width="4.42578125" style="7" customWidth="1"/>
    <col min="3" max="3" width="12.7109375" style="34" customWidth="1"/>
    <col min="4" max="4" width="5.42578125" style="7" customWidth="1"/>
    <col min="5" max="5" width="14.85546875" style="7" customWidth="1"/>
    <col min="6" max="6" width="9.140625" style="7"/>
    <col min="7" max="7" width="12" style="7" customWidth="1"/>
    <col min="8" max="8" width="14.140625" style="34" customWidth="1"/>
    <col min="9" max="9" width="22.5703125" style="7" customWidth="1"/>
    <col min="10" max="10" width="25.140625" style="7" customWidth="1"/>
    <col min="11" max="11" width="15.7109375" style="7" customWidth="1"/>
    <col min="12" max="12" width="14.140625" style="7" customWidth="1"/>
    <col min="13" max="13" width="9.5703125" style="7" customWidth="1"/>
    <col min="14" max="14" width="14.140625" style="7" customWidth="1"/>
    <col min="15" max="15" width="23.42578125" style="7" customWidth="1"/>
    <col min="16" max="16" width="16.5703125" style="7" customWidth="1"/>
    <col min="17" max="17" width="41" style="7" customWidth="1"/>
    <col min="18" max="16384" width="9.140625" style="7"/>
  </cols>
  <sheetData>
    <row r="1" spans="1:16" ht="15.75" x14ac:dyDescent="0.25">
      <c r="A1" s="92" t="s">
        <v>171</v>
      </c>
      <c r="I1" s="93" t="s">
        <v>94</v>
      </c>
      <c r="J1" s="94" t="s">
        <v>172</v>
      </c>
    </row>
    <row r="2" spans="1:16" x14ac:dyDescent="0.2">
      <c r="I2" s="95" t="s">
        <v>105</v>
      </c>
      <c r="J2" s="96" t="s">
        <v>173</v>
      </c>
    </row>
    <row r="3" spans="1:16" x14ac:dyDescent="0.2">
      <c r="A3" s="97" t="s">
        <v>174</v>
      </c>
      <c r="I3" s="95" t="s">
        <v>109</v>
      </c>
      <c r="J3" s="96" t="s">
        <v>175</v>
      </c>
    </row>
    <row r="4" spans="1:16" x14ac:dyDescent="0.2">
      <c r="I4" s="95" t="s">
        <v>124</v>
      </c>
      <c r="J4" s="96" t="s">
        <v>175</v>
      </c>
    </row>
    <row r="5" spans="1:16" ht="13.5" thickBot="1" x14ac:dyDescent="0.25">
      <c r="I5" s="98" t="s">
        <v>154</v>
      </c>
      <c r="J5" s="99" t="s">
        <v>176</v>
      </c>
    </row>
    <row r="10" spans="1:16" ht="13.5" thickBot="1" x14ac:dyDescent="0.25"/>
    <row r="11" spans="1:16" ht="12.75" customHeight="1" thickBot="1" x14ac:dyDescent="0.25">
      <c r="A11" s="34" t="str">
        <f t="shared" ref="A11:A42" si="0">P11</f>
        <v> KVBB 4.14 </v>
      </c>
      <c r="B11" s="64" t="str">
        <f t="shared" ref="B11:B42" si="1">IF(H11=INT(H11),"I","II")</f>
        <v>I</v>
      </c>
      <c r="C11" s="34">
        <f t="shared" ref="C11:C42" si="2">1*G11</f>
        <v>24708.366999999998</v>
      </c>
      <c r="D11" s="7" t="str">
        <f t="shared" ref="D11:D42" si="3">VLOOKUP(F11,I$1:J$5,2,FALSE)</f>
        <v>vis</v>
      </c>
      <c r="E11" s="100">
        <f>VLOOKUP(C11,Active!C$21:E$971,3,FALSE)</f>
        <v>-18375.006031363089</v>
      </c>
      <c r="F11" s="64" t="s">
        <v>154</v>
      </c>
      <c r="G11" s="7" t="str">
        <f t="shared" ref="G11:G42" si="4">MID(I11,3,LEN(I11)-3)</f>
        <v>24708.367</v>
      </c>
      <c r="H11" s="34">
        <f t="shared" ref="H11:H42" si="5">1*K11</f>
        <v>-18375</v>
      </c>
      <c r="I11" s="101" t="s">
        <v>179</v>
      </c>
      <c r="J11" s="102" t="s">
        <v>180</v>
      </c>
      <c r="K11" s="101">
        <v>-18375</v>
      </c>
      <c r="L11" s="101" t="s">
        <v>181</v>
      </c>
      <c r="M11" s="102" t="s">
        <v>178</v>
      </c>
      <c r="N11" s="102"/>
      <c r="O11" s="103" t="s">
        <v>182</v>
      </c>
      <c r="P11" s="103" t="s">
        <v>183</v>
      </c>
    </row>
    <row r="12" spans="1:16" ht="12.75" customHeight="1" thickBot="1" x14ac:dyDescent="0.25">
      <c r="A12" s="34" t="str">
        <f t="shared" si="0"/>
        <v> IODE 4.2.162 </v>
      </c>
      <c r="B12" s="64" t="str">
        <f t="shared" si="1"/>
        <v>I</v>
      </c>
      <c r="C12" s="34">
        <f t="shared" si="2"/>
        <v>26589.17</v>
      </c>
      <c r="D12" s="7" t="str">
        <f t="shared" si="3"/>
        <v>vis</v>
      </c>
      <c r="E12" s="100">
        <f>VLOOKUP(C12,Active!C$21:E$971,3,FALSE)</f>
        <v>-16559.99710494572</v>
      </c>
      <c r="F12" s="64" t="s">
        <v>154</v>
      </c>
      <c r="G12" s="7" t="str">
        <f t="shared" si="4"/>
        <v>26589.170</v>
      </c>
      <c r="H12" s="34">
        <f t="shared" si="5"/>
        <v>-16560</v>
      </c>
      <c r="I12" s="101" t="s">
        <v>196</v>
      </c>
      <c r="J12" s="102" t="s">
        <v>197</v>
      </c>
      <c r="K12" s="101">
        <v>-16560</v>
      </c>
      <c r="L12" s="101" t="s">
        <v>198</v>
      </c>
      <c r="M12" s="102" t="s">
        <v>187</v>
      </c>
      <c r="N12" s="102"/>
      <c r="O12" s="103" t="s">
        <v>199</v>
      </c>
      <c r="P12" s="103" t="s">
        <v>200</v>
      </c>
    </row>
    <row r="13" spans="1:16" ht="12.75" customHeight="1" thickBot="1" x14ac:dyDescent="0.25">
      <c r="A13" s="34" t="str">
        <f t="shared" si="0"/>
        <v> AA 34.210 </v>
      </c>
      <c r="B13" s="64" t="str">
        <f t="shared" si="1"/>
        <v>I</v>
      </c>
      <c r="C13" s="34">
        <f t="shared" si="2"/>
        <v>28947.666000000001</v>
      </c>
      <c r="D13" s="7" t="str">
        <f t="shared" si="3"/>
        <v>vis</v>
      </c>
      <c r="E13" s="100">
        <f>VLOOKUP(C13,Active!C$21:E$971,3,FALSE)</f>
        <v>-14284.005790108562</v>
      </c>
      <c r="F13" s="64" t="s">
        <v>154</v>
      </c>
      <c r="G13" s="7" t="str">
        <f t="shared" si="4"/>
        <v>28947.666</v>
      </c>
      <c r="H13" s="34">
        <f t="shared" si="5"/>
        <v>-14284</v>
      </c>
      <c r="I13" s="101" t="s">
        <v>235</v>
      </c>
      <c r="J13" s="102" t="s">
        <v>236</v>
      </c>
      <c r="K13" s="101">
        <v>-14284</v>
      </c>
      <c r="L13" s="101" t="s">
        <v>181</v>
      </c>
      <c r="M13" s="102" t="s">
        <v>178</v>
      </c>
      <c r="N13" s="102"/>
      <c r="O13" s="103" t="s">
        <v>237</v>
      </c>
      <c r="P13" s="103" t="s">
        <v>238</v>
      </c>
    </row>
    <row r="14" spans="1:16" ht="12.75" customHeight="1" thickBot="1" x14ac:dyDescent="0.25">
      <c r="A14" s="34" t="str">
        <f t="shared" si="0"/>
        <v> MSAI 46.266 </v>
      </c>
      <c r="B14" s="64" t="str">
        <f t="shared" si="1"/>
        <v>I</v>
      </c>
      <c r="C14" s="34">
        <f t="shared" si="2"/>
        <v>37518.44</v>
      </c>
      <c r="D14" s="7" t="str">
        <f t="shared" si="3"/>
        <v>vis</v>
      </c>
      <c r="E14" s="100">
        <f>VLOOKUP(C14,Active!C$21:E$971,3,FALSE)</f>
        <v>-6013.0537997587408</v>
      </c>
      <c r="F14" s="64" t="s">
        <v>154</v>
      </c>
      <c r="G14" s="7" t="str">
        <f t="shared" si="4"/>
        <v>37518.440</v>
      </c>
      <c r="H14" s="34">
        <f t="shared" si="5"/>
        <v>-6013</v>
      </c>
      <c r="I14" s="101" t="s">
        <v>332</v>
      </c>
      <c r="J14" s="102" t="s">
        <v>333</v>
      </c>
      <c r="K14" s="101">
        <v>-6013</v>
      </c>
      <c r="L14" s="101" t="s">
        <v>334</v>
      </c>
      <c r="M14" s="102" t="s">
        <v>218</v>
      </c>
      <c r="N14" s="102"/>
      <c r="O14" s="103" t="s">
        <v>335</v>
      </c>
      <c r="P14" s="103" t="s">
        <v>336</v>
      </c>
    </row>
    <row r="15" spans="1:16" ht="12.75" customHeight="1" thickBot="1" x14ac:dyDescent="0.25">
      <c r="A15" s="34" t="str">
        <f t="shared" si="0"/>
        <v> AA 17.62 </v>
      </c>
      <c r="B15" s="64" t="str">
        <f t="shared" si="1"/>
        <v>I</v>
      </c>
      <c r="C15" s="34">
        <f t="shared" si="2"/>
        <v>37518.44</v>
      </c>
      <c r="D15" s="7" t="str">
        <f t="shared" si="3"/>
        <v>vis</v>
      </c>
      <c r="E15" s="100">
        <f>VLOOKUP(C15,Active!C$21:E$971,3,FALSE)</f>
        <v>-6013.0537997587408</v>
      </c>
      <c r="F15" s="64" t="s">
        <v>154</v>
      </c>
      <c r="G15" s="7" t="str">
        <f t="shared" si="4"/>
        <v>37518.440</v>
      </c>
      <c r="H15" s="34">
        <f t="shared" si="5"/>
        <v>-6013</v>
      </c>
      <c r="I15" s="101" t="s">
        <v>332</v>
      </c>
      <c r="J15" s="102" t="s">
        <v>333</v>
      </c>
      <c r="K15" s="101">
        <v>-6013</v>
      </c>
      <c r="L15" s="101" t="s">
        <v>334</v>
      </c>
      <c r="M15" s="102" t="s">
        <v>187</v>
      </c>
      <c r="N15" s="102"/>
      <c r="O15" s="103" t="s">
        <v>337</v>
      </c>
      <c r="P15" s="103" t="s">
        <v>331</v>
      </c>
    </row>
    <row r="16" spans="1:16" ht="12.75" customHeight="1" thickBot="1" x14ac:dyDescent="0.25">
      <c r="A16" s="34" t="str">
        <f t="shared" si="0"/>
        <v> MSAI 46.266 </v>
      </c>
      <c r="B16" s="64" t="str">
        <f t="shared" si="1"/>
        <v>I</v>
      </c>
      <c r="C16" s="34">
        <f t="shared" si="2"/>
        <v>39375.387000000002</v>
      </c>
      <c r="D16" s="7" t="str">
        <f t="shared" si="3"/>
        <v>pg</v>
      </c>
      <c r="E16" s="100">
        <f>VLOOKUP(C16,Active!C$21:E$971,3,FALSE)</f>
        <v>-4221.0663449939639</v>
      </c>
      <c r="F16" s="64" t="str">
        <f>LEFT(M16,1)</f>
        <v>P</v>
      </c>
      <c r="G16" s="7" t="str">
        <f t="shared" si="4"/>
        <v>39375.387</v>
      </c>
      <c r="H16" s="34">
        <f t="shared" si="5"/>
        <v>-4221</v>
      </c>
      <c r="I16" s="101" t="s">
        <v>389</v>
      </c>
      <c r="J16" s="102" t="s">
        <v>390</v>
      </c>
      <c r="K16" s="101">
        <v>-4221</v>
      </c>
      <c r="L16" s="101" t="s">
        <v>323</v>
      </c>
      <c r="M16" s="102" t="s">
        <v>218</v>
      </c>
      <c r="N16" s="102"/>
      <c r="O16" s="103" t="s">
        <v>335</v>
      </c>
      <c r="P16" s="103" t="s">
        <v>336</v>
      </c>
    </row>
    <row r="17" spans="1:16" ht="12.75" customHeight="1" thickBot="1" x14ac:dyDescent="0.25">
      <c r="A17" s="34" t="str">
        <f t="shared" si="0"/>
        <v> MSAI 46.266 </v>
      </c>
      <c r="B17" s="64" t="str">
        <f t="shared" si="1"/>
        <v>I</v>
      </c>
      <c r="C17" s="34">
        <f t="shared" si="2"/>
        <v>39828.241999999998</v>
      </c>
      <c r="D17" s="7" t="str">
        <f t="shared" si="3"/>
        <v>pg</v>
      </c>
      <c r="E17" s="100">
        <f>VLOOKUP(C17,Active!C$21:E$971,3,FALSE)</f>
        <v>-3784.0530759951739</v>
      </c>
      <c r="F17" s="64" t="str">
        <f>LEFT(M17,1)</f>
        <v>P</v>
      </c>
      <c r="G17" s="7" t="str">
        <f t="shared" si="4"/>
        <v>39828.242</v>
      </c>
      <c r="H17" s="34">
        <f t="shared" si="5"/>
        <v>-3784</v>
      </c>
      <c r="I17" s="101" t="s">
        <v>391</v>
      </c>
      <c r="J17" s="102" t="s">
        <v>392</v>
      </c>
      <c r="K17" s="101">
        <v>-3784</v>
      </c>
      <c r="L17" s="101" t="s">
        <v>344</v>
      </c>
      <c r="M17" s="102" t="s">
        <v>218</v>
      </c>
      <c r="N17" s="102"/>
      <c r="O17" s="103" t="s">
        <v>335</v>
      </c>
      <c r="P17" s="103" t="s">
        <v>336</v>
      </c>
    </row>
    <row r="18" spans="1:16" ht="12.75" customHeight="1" thickBot="1" x14ac:dyDescent="0.25">
      <c r="A18" s="34" t="str">
        <f t="shared" si="0"/>
        <v> ORI 109 </v>
      </c>
      <c r="B18" s="64" t="str">
        <f t="shared" si="1"/>
        <v>I</v>
      </c>
      <c r="C18" s="34">
        <f t="shared" si="2"/>
        <v>40088.383999999998</v>
      </c>
      <c r="D18" s="7" t="str">
        <f t="shared" si="3"/>
        <v>vis</v>
      </c>
      <c r="E18" s="100">
        <f>VLOOKUP(C18,Active!C$21:E$971,3,FALSE)</f>
        <v>-3533.0113389626049</v>
      </c>
      <c r="F18" s="64" t="s">
        <v>154</v>
      </c>
      <c r="G18" s="7" t="str">
        <f t="shared" si="4"/>
        <v>40088.384</v>
      </c>
      <c r="H18" s="34">
        <f t="shared" si="5"/>
        <v>-3533</v>
      </c>
      <c r="I18" s="101" t="s">
        <v>393</v>
      </c>
      <c r="J18" s="102" t="s">
        <v>394</v>
      </c>
      <c r="K18" s="101">
        <v>-3533</v>
      </c>
      <c r="L18" s="101" t="s">
        <v>395</v>
      </c>
      <c r="M18" s="102" t="s">
        <v>187</v>
      </c>
      <c r="N18" s="102"/>
      <c r="O18" s="103" t="s">
        <v>396</v>
      </c>
      <c r="P18" s="103" t="s">
        <v>397</v>
      </c>
    </row>
    <row r="19" spans="1:16" ht="12.75" customHeight="1" thickBot="1" x14ac:dyDescent="0.25">
      <c r="A19" s="34" t="str">
        <f t="shared" si="0"/>
        <v> ORI 109 </v>
      </c>
      <c r="B19" s="64" t="str">
        <f t="shared" si="1"/>
        <v>I</v>
      </c>
      <c r="C19" s="34">
        <f t="shared" si="2"/>
        <v>40119.482000000004</v>
      </c>
      <c r="D19" s="7" t="str">
        <f t="shared" si="3"/>
        <v>vis</v>
      </c>
      <c r="E19" s="100">
        <f>VLOOKUP(C19,Active!C$21:E$971,3,FALSE)</f>
        <v>-3503.0012062726114</v>
      </c>
      <c r="F19" s="64" t="s">
        <v>154</v>
      </c>
      <c r="G19" s="7" t="str">
        <f t="shared" si="4"/>
        <v>40119.482</v>
      </c>
      <c r="H19" s="34">
        <f t="shared" si="5"/>
        <v>-3503</v>
      </c>
      <c r="I19" s="101" t="s">
        <v>398</v>
      </c>
      <c r="J19" s="102" t="s">
        <v>399</v>
      </c>
      <c r="K19" s="101">
        <v>-3503</v>
      </c>
      <c r="L19" s="101" t="s">
        <v>223</v>
      </c>
      <c r="M19" s="102" t="s">
        <v>187</v>
      </c>
      <c r="N19" s="102"/>
      <c r="O19" s="103" t="s">
        <v>396</v>
      </c>
      <c r="P19" s="103" t="s">
        <v>397</v>
      </c>
    </row>
    <row r="20" spans="1:16" ht="12.75" customHeight="1" thickBot="1" x14ac:dyDescent="0.25">
      <c r="A20" s="34" t="str">
        <f t="shared" si="0"/>
        <v> ORI 110 </v>
      </c>
      <c r="B20" s="64" t="str">
        <f t="shared" si="1"/>
        <v>I</v>
      </c>
      <c r="C20" s="34">
        <f t="shared" si="2"/>
        <v>40147.461000000003</v>
      </c>
      <c r="D20" s="7" t="str">
        <f t="shared" si="3"/>
        <v>vis</v>
      </c>
      <c r="E20" s="100">
        <f>VLOOKUP(C20,Active!C$21:E$971,3,FALSE)</f>
        <v>-3476.0009650180887</v>
      </c>
      <c r="F20" s="64" t="s">
        <v>154</v>
      </c>
      <c r="G20" s="7" t="str">
        <f t="shared" si="4"/>
        <v>40147.461</v>
      </c>
      <c r="H20" s="34">
        <f t="shared" si="5"/>
        <v>-3476</v>
      </c>
      <c r="I20" s="101" t="s">
        <v>400</v>
      </c>
      <c r="J20" s="102" t="s">
        <v>401</v>
      </c>
      <c r="K20" s="101">
        <v>-3476</v>
      </c>
      <c r="L20" s="101" t="s">
        <v>223</v>
      </c>
      <c r="M20" s="102" t="s">
        <v>187</v>
      </c>
      <c r="N20" s="102"/>
      <c r="O20" s="103" t="s">
        <v>396</v>
      </c>
      <c r="P20" s="103" t="s">
        <v>402</v>
      </c>
    </row>
    <row r="21" spans="1:16" ht="12.75" customHeight="1" thickBot="1" x14ac:dyDescent="0.25">
      <c r="A21" s="34" t="str">
        <f t="shared" si="0"/>
        <v> AA 34.210 </v>
      </c>
      <c r="B21" s="64" t="str">
        <f t="shared" si="1"/>
        <v>I</v>
      </c>
      <c r="C21" s="34">
        <f t="shared" si="2"/>
        <v>40463.438800000004</v>
      </c>
      <c r="D21" s="7" t="str">
        <f t="shared" si="3"/>
        <v>vis</v>
      </c>
      <c r="E21" s="100">
        <f>VLOOKUP(C21,Active!C$21:E$971,3,FALSE)</f>
        <v>-3171.0766706875693</v>
      </c>
      <c r="F21" s="64" t="s">
        <v>154</v>
      </c>
      <c r="G21" s="7" t="str">
        <f t="shared" si="4"/>
        <v>40463.4388</v>
      </c>
      <c r="H21" s="34">
        <f t="shared" si="5"/>
        <v>-3171</v>
      </c>
      <c r="I21" s="101" t="s">
        <v>409</v>
      </c>
      <c r="J21" s="102" t="s">
        <v>410</v>
      </c>
      <c r="K21" s="101">
        <v>-3171</v>
      </c>
      <c r="L21" s="101" t="s">
        <v>411</v>
      </c>
      <c r="M21" s="102" t="s">
        <v>412</v>
      </c>
      <c r="N21" s="102" t="s">
        <v>413</v>
      </c>
      <c r="O21" s="103" t="s">
        <v>414</v>
      </c>
      <c r="P21" s="103" t="s">
        <v>238</v>
      </c>
    </row>
    <row r="22" spans="1:16" ht="12.75" customHeight="1" thickBot="1" x14ac:dyDescent="0.25">
      <c r="A22" s="34" t="str">
        <f t="shared" si="0"/>
        <v> AA 34.210 </v>
      </c>
      <c r="B22" s="64" t="str">
        <f t="shared" si="1"/>
        <v>II</v>
      </c>
      <c r="C22" s="34">
        <f t="shared" si="2"/>
        <v>40476.393100000001</v>
      </c>
      <c r="D22" s="7" t="str">
        <f t="shared" si="3"/>
        <v>vis</v>
      </c>
      <c r="E22" s="100">
        <f>VLOOKUP(C22,Active!C$21:E$971,3,FALSE)</f>
        <v>-3158.5755367913112</v>
      </c>
      <c r="F22" s="64" t="s">
        <v>154</v>
      </c>
      <c r="G22" s="7" t="str">
        <f t="shared" si="4"/>
        <v>40476.3931</v>
      </c>
      <c r="H22" s="34">
        <f t="shared" si="5"/>
        <v>-3158.5</v>
      </c>
      <c r="I22" s="101" t="s">
        <v>415</v>
      </c>
      <c r="J22" s="102" t="s">
        <v>416</v>
      </c>
      <c r="K22" s="101">
        <v>-3158.5</v>
      </c>
      <c r="L22" s="101" t="s">
        <v>417</v>
      </c>
      <c r="M22" s="102" t="s">
        <v>412</v>
      </c>
      <c r="N22" s="102" t="s">
        <v>413</v>
      </c>
      <c r="O22" s="103" t="s">
        <v>414</v>
      </c>
      <c r="P22" s="103" t="s">
        <v>238</v>
      </c>
    </row>
    <row r="23" spans="1:16" ht="12.75" customHeight="1" thickBot="1" x14ac:dyDescent="0.25">
      <c r="A23" s="34" t="str">
        <f t="shared" si="0"/>
        <v> ORI 121 </v>
      </c>
      <c r="B23" s="64" t="str">
        <f t="shared" si="1"/>
        <v>I</v>
      </c>
      <c r="C23" s="34">
        <f t="shared" si="2"/>
        <v>40858.345000000001</v>
      </c>
      <c r="D23" s="7" t="str">
        <f t="shared" si="3"/>
        <v>vis</v>
      </c>
      <c r="E23" s="100">
        <f>VLOOKUP(C23,Active!C$21:E$971,3,FALSE)</f>
        <v>-2789.9850422195377</v>
      </c>
      <c r="F23" s="64" t="s">
        <v>154</v>
      </c>
      <c r="G23" s="7" t="str">
        <f t="shared" si="4"/>
        <v>40858.345</v>
      </c>
      <c r="H23" s="34">
        <f t="shared" si="5"/>
        <v>-2790</v>
      </c>
      <c r="I23" s="101" t="s">
        <v>426</v>
      </c>
      <c r="J23" s="102" t="s">
        <v>427</v>
      </c>
      <c r="K23" s="101">
        <v>-2790</v>
      </c>
      <c r="L23" s="101" t="s">
        <v>428</v>
      </c>
      <c r="M23" s="102" t="s">
        <v>187</v>
      </c>
      <c r="N23" s="102"/>
      <c r="O23" s="103" t="s">
        <v>429</v>
      </c>
      <c r="P23" s="103" t="s">
        <v>430</v>
      </c>
    </row>
    <row r="24" spans="1:16" ht="12.75" customHeight="1" thickBot="1" x14ac:dyDescent="0.25">
      <c r="A24" s="34" t="str">
        <f t="shared" si="0"/>
        <v> ORI 121 </v>
      </c>
      <c r="B24" s="64" t="str">
        <f t="shared" si="1"/>
        <v>I</v>
      </c>
      <c r="C24" s="34">
        <f t="shared" si="2"/>
        <v>40859.370999999999</v>
      </c>
      <c r="D24" s="7" t="str">
        <f t="shared" si="3"/>
        <v>vis</v>
      </c>
      <c r="E24" s="100">
        <f>VLOOKUP(C24,Active!C$21:E$971,3,FALSE)</f>
        <v>-2788.9949336550039</v>
      </c>
      <c r="F24" s="64" t="s">
        <v>154</v>
      </c>
      <c r="G24" s="7" t="str">
        <f t="shared" si="4"/>
        <v>40859.371</v>
      </c>
      <c r="H24" s="34">
        <f t="shared" si="5"/>
        <v>-2789</v>
      </c>
      <c r="I24" s="101" t="s">
        <v>431</v>
      </c>
      <c r="J24" s="102" t="s">
        <v>432</v>
      </c>
      <c r="K24" s="101">
        <v>-2789</v>
      </c>
      <c r="L24" s="101" t="s">
        <v>433</v>
      </c>
      <c r="M24" s="102" t="s">
        <v>187</v>
      </c>
      <c r="N24" s="102"/>
      <c r="O24" s="103" t="s">
        <v>429</v>
      </c>
      <c r="P24" s="103" t="s">
        <v>430</v>
      </c>
    </row>
    <row r="25" spans="1:16" ht="12.75" customHeight="1" thickBot="1" x14ac:dyDescent="0.25">
      <c r="A25" s="34" t="str">
        <f t="shared" si="0"/>
        <v> AA 34.210 </v>
      </c>
      <c r="B25" s="64" t="str">
        <f t="shared" si="1"/>
        <v>I</v>
      </c>
      <c r="C25" s="34">
        <f t="shared" si="2"/>
        <v>41178.447</v>
      </c>
      <c r="D25" s="7" t="str">
        <f t="shared" si="3"/>
        <v>vis</v>
      </c>
      <c r="E25" s="100">
        <f>VLOOKUP(C25,Active!C$21:E$971,3,FALSE)</f>
        <v>-2481.080820265377</v>
      </c>
      <c r="F25" s="64" t="s">
        <v>154</v>
      </c>
      <c r="G25" s="7" t="str">
        <f t="shared" si="4"/>
        <v>41178.4470</v>
      </c>
      <c r="H25" s="34">
        <f t="shared" si="5"/>
        <v>-2481</v>
      </c>
      <c r="I25" s="101" t="s">
        <v>434</v>
      </c>
      <c r="J25" s="102" t="s">
        <v>435</v>
      </c>
      <c r="K25" s="101">
        <v>-2481</v>
      </c>
      <c r="L25" s="101" t="s">
        <v>436</v>
      </c>
      <c r="M25" s="102" t="s">
        <v>412</v>
      </c>
      <c r="N25" s="102" t="s">
        <v>413</v>
      </c>
      <c r="O25" s="103" t="s">
        <v>414</v>
      </c>
      <c r="P25" s="103" t="s">
        <v>238</v>
      </c>
    </row>
    <row r="26" spans="1:16" ht="12.75" customHeight="1" thickBot="1" x14ac:dyDescent="0.25">
      <c r="A26" s="34" t="str">
        <f t="shared" si="0"/>
        <v> BBS 6 </v>
      </c>
      <c r="B26" s="64" t="str">
        <f t="shared" si="1"/>
        <v>I</v>
      </c>
      <c r="C26" s="34">
        <f t="shared" si="2"/>
        <v>41628.271999999997</v>
      </c>
      <c r="D26" s="7" t="str">
        <f t="shared" si="3"/>
        <v>vis</v>
      </c>
      <c r="E26" s="100">
        <f>VLOOKUP(C26,Active!C$21:E$971,3,FALSE)</f>
        <v>-2046.9915560916766</v>
      </c>
      <c r="F26" s="64" t="s">
        <v>154</v>
      </c>
      <c r="G26" s="7" t="str">
        <f t="shared" si="4"/>
        <v>41628.272</v>
      </c>
      <c r="H26" s="34">
        <f t="shared" si="5"/>
        <v>-2047</v>
      </c>
      <c r="I26" s="101" t="s">
        <v>441</v>
      </c>
      <c r="J26" s="102" t="s">
        <v>442</v>
      </c>
      <c r="K26" s="101">
        <v>-2047</v>
      </c>
      <c r="L26" s="101" t="s">
        <v>186</v>
      </c>
      <c r="M26" s="102" t="s">
        <v>187</v>
      </c>
      <c r="N26" s="102"/>
      <c r="O26" s="103" t="s">
        <v>396</v>
      </c>
      <c r="P26" s="103" t="s">
        <v>443</v>
      </c>
    </row>
    <row r="27" spans="1:16" ht="12.75" customHeight="1" thickBot="1" x14ac:dyDescent="0.25">
      <c r="A27" s="34" t="str">
        <f t="shared" si="0"/>
        <v> BBS 23 </v>
      </c>
      <c r="B27" s="64" t="str">
        <f t="shared" si="1"/>
        <v>I</v>
      </c>
      <c r="C27" s="34">
        <f t="shared" si="2"/>
        <v>42607.514000000003</v>
      </c>
      <c r="D27" s="7" t="str">
        <f t="shared" si="3"/>
        <v>vis</v>
      </c>
      <c r="E27" s="100">
        <f>VLOOKUP(C27,Active!C$21:E$971,3,FALSE)</f>
        <v>-1102.005307599512</v>
      </c>
      <c r="F27" s="64" t="s">
        <v>154</v>
      </c>
      <c r="G27" s="7" t="str">
        <f t="shared" si="4"/>
        <v>42607.514</v>
      </c>
      <c r="H27" s="34">
        <f t="shared" si="5"/>
        <v>-1102</v>
      </c>
      <c r="I27" s="101" t="s">
        <v>455</v>
      </c>
      <c r="J27" s="102" t="s">
        <v>456</v>
      </c>
      <c r="K27" s="101">
        <v>-1102</v>
      </c>
      <c r="L27" s="101" t="s">
        <v>195</v>
      </c>
      <c r="M27" s="102" t="s">
        <v>187</v>
      </c>
      <c r="N27" s="102"/>
      <c r="O27" s="103" t="s">
        <v>396</v>
      </c>
      <c r="P27" s="103" t="s">
        <v>457</v>
      </c>
    </row>
    <row r="28" spans="1:16" ht="12.75" customHeight="1" thickBot="1" x14ac:dyDescent="0.25">
      <c r="A28" s="34" t="str">
        <f t="shared" si="0"/>
        <v> BBS 23 </v>
      </c>
      <c r="B28" s="64" t="str">
        <f t="shared" si="1"/>
        <v>I</v>
      </c>
      <c r="C28" s="34">
        <f t="shared" si="2"/>
        <v>42633.408000000003</v>
      </c>
      <c r="D28" s="7" t="str">
        <f t="shared" si="3"/>
        <v>vis</v>
      </c>
      <c r="E28" s="100">
        <f>VLOOKUP(C28,Active!C$21:E$971,3,FALSE)</f>
        <v>-1077.0171290711642</v>
      </c>
      <c r="F28" s="64" t="s">
        <v>154</v>
      </c>
      <c r="G28" s="7" t="str">
        <f t="shared" si="4"/>
        <v>42633.408</v>
      </c>
      <c r="H28" s="34">
        <f t="shared" si="5"/>
        <v>-1077</v>
      </c>
      <c r="I28" s="101" t="s">
        <v>460</v>
      </c>
      <c r="J28" s="102" t="s">
        <v>461</v>
      </c>
      <c r="K28" s="101">
        <v>-1077</v>
      </c>
      <c r="L28" s="101" t="s">
        <v>462</v>
      </c>
      <c r="M28" s="102" t="s">
        <v>187</v>
      </c>
      <c r="N28" s="102"/>
      <c r="O28" s="103" t="s">
        <v>396</v>
      </c>
      <c r="P28" s="103" t="s">
        <v>457</v>
      </c>
    </row>
    <row r="29" spans="1:16" ht="12.75" customHeight="1" thickBot="1" x14ac:dyDescent="0.25">
      <c r="A29" s="34" t="str">
        <f t="shared" si="0"/>
        <v> BBS 29 </v>
      </c>
      <c r="B29" s="64" t="str">
        <f t="shared" si="1"/>
        <v>I</v>
      </c>
      <c r="C29" s="34">
        <f t="shared" si="2"/>
        <v>43005.446000000004</v>
      </c>
      <c r="D29" s="7" t="str">
        <f t="shared" si="3"/>
        <v>vis</v>
      </c>
      <c r="E29" s="100">
        <f>VLOOKUP(C29,Active!C$21:E$971,3,FALSE)</f>
        <v>-717.99372738238208</v>
      </c>
      <c r="F29" s="64" t="s">
        <v>154</v>
      </c>
      <c r="G29" s="7" t="str">
        <f t="shared" si="4"/>
        <v>43005.446</v>
      </c>
      <c r="H29" s="34">
        <f t="shared" si="5"/>
        <v>-718</v>
      </c>
      <c r="I29" s="101" t="s">
        <v>466</v>
      </c>
      <c r="J29" s="102" t="s">
        <v>467</v>
      </c>
      <c r="K29" s="101">
        <v>-718</v>
      </c>
      <c r="L29" s="101" t="s">
        <v>468</v>
      </c>
      <c r="M29" s="102" t="s">
        <v>187</v>
      </c>
      <c r="N29" s="102"/>
      <c r="O29" s="103" t="s">
        <v>469</v>
      </c>
      <c r="P29" s="103" t="s">
        <v>470</v>
      </c>
    </row>
    <row r="30" spans="1:16" ht="12.75" customHeight="1" thickBot="1" x14ac:dyDescent="0.25">
      <c r="A30" s="34" t="str">
        <f t="shared" si="0"/>
        <v> BBS 38 </v>
      </c>
      <c r="B30" s="64" t="str">
        <f t="shared" si="1"/>
        <v>I</v>
      </c>
      <c r="C30" s="34">
        <f t="shared" si="2"/>
        <v>43749.466999999997</v>
      </c>
      <c r="D30" s="7" t="str">
        <f t="shared" si="3"/>
        <v>vis</v>
      </c>
      <c r="E30" s="100">
        <f>VLOOKUP(C30,Active!C$21:E$971,3,FALSE)</f>
        <v>0</v>
      </c>
      <c r="F30" s="64" t="s">
        <v>154</v>
      </c>
      <c r="G30" s="7" t="str">
        <f t="shared" si="4"/>
        <v>43749.467</v>
      </c>
      <c r="H30" s="34">
        <f t="shared" si="5"/>
        <v>0</v>
      </c>
      <c r="I30" s="101" t="s">
        <v>473</v>
      </c>
      <c r="J30" s="102" t="s">
        <v>474</v>
      </c>
      <c r="K30" s="101">
        <v>0</v>
      </c>
      <c r="L30" s="101" t="s">
        <v>475</v>
      </c>
      <c r="M30" s="102" t="s">
        <v>187</v>
      </c>
      <c r="N30" s="102"/>
      <c r="O30" s="103" t="s">
        <v>469</v>
      </c>
      <c r="P30" s="103" t="s">
        <v>476</v>
      </c>
    </row>
    <row r="31" spans="1:16" ht="12.75" customHeight="1" thickBot="1" x14ac:dyDescent="0.25">
      <c r="A31" s="34" t="str">
        <f t="shared" si="0"/>
        <v> BBS 69 </v>
      </c>
      <c r="B31" s="64" t="str">
        <f t="shared" si="1"/>
        <v>II</v>
      </c>
      <c r="C31" s="34">
        <f t="shared" si="2"/>
        <v>45621.353999999999</v>
      </c>
      <c r="D31" s="7" t="str">
        <f t="shared" si="3"/>
        <v>vis</v>
      </c>
      <c r="E31" s="100">
        <f>VLOOKUP(C31,Active!C$21:E$971,3,FALSE)</f>
        <v>1806.404825090473</v>
      </c>
      <c r="F31" s="64" t="s">
        <v>154</v>
      </c>
      <c r="G31" s="7" t="str">
        <f t="shared" si="4"/>
        <v>45621.354</v>
      </c>
      <c r="H31" s="34">
        <f t="shared" si="5"/>
        <v>1806.5</v>
      </c>
      <c r="I31" s="101" t="s">
        <v>496</v>
      </c>
      <c r="J31" s="102" t="s">
        <v>497</v>
      </c>
      <c r="K31" s="101">
        <v>1806.5</v>
      </c>
      <c r="L31" s="101" t="s">
        <v>498</v>
      </c>
      <c r="M31" s="102" t="s">
        <v>187</v>
      </c>
      <c r="N31" s="102"/>
      <c r="O31" s="103" t="s">
        <v>396</v>
      </c>
      <c r="P31" s="103" t="s">
        <v>499</v>
      </c>
    </row>
    <row r="32" spans="1:16" ht="12.75" customHeight="1" thickBot="1" x14ac:dyDescent="0.25">
      <c r="A32" s="34" t="str">
        <f t="shared" si="0"/>
        <v> BBS 90 </v>
      </c>
      <c r="B32" s="64" t="str">
        <f t="shared" si="1"/>
        <v>II</v>
      </c>
      <c r="C32" s="34">
        <f t="shared" si="2"/>
        <v>47481.396999999997</v>
      </c>
      <c r="D32" s="7" t="str">
        <f t="shared" si="3"/>
        <v>vis</v>
      </c>
      <c r="E32" s="100">
        <f>VLOOKUP(C32,Active!C$21:E$971,3,FALSE)</f>
        <v>3601.3799758745481</v>
      </c>
      <c r="F32" s="64" t="s">
        <v>154</v>
      </c>
      <c r="G32" s="7" t="str">
        <f t="shared" si="4"/>
        <v>47481.397</v>
      </c>
      <c r="H32" s="34">
        <f t="shared" si="5"/>
        <v>3601.5</v>
      </c>
      <c r="I32" s="101" t="s">
        <v>519</v>
      </c>
      <c r="J32" s="102" t="s">
        <v>520</v>
      </c>
      <c r="K32" s="101">
        <v>3601.5</v>
      </c>
      <c r="L32" s="101" t="s">
        <v>491</v>
      </c>
      <c r="M32" s="102" t="s">
        <v>187</v>
      </c>
      <c r="N32" s="102"/>
      <c r="O32" s="103" t="s">
        <v>469</v>
      </c>
      <c r="P32" s="103" t="s">
        <v>521</v>
      </c>
    </row>
    <row r="33" spans="1:16" ht="12.75" customHeight="1" thickBot="1" x14ac:dyDescent="0.25">
      <c r="A33" s="34" t="str">
        <f t="shared" si="0"/>
        <v> BBS 90 </v>
      </c>
      <c r="B33" s="64" t="str">
        <f t="shared" si="1"/>
        <v>I</v>
      </c>
      <c r="C33" s="34">
        <f t="shared" si="2"/>
        <v>47523.375</v>
      </c>
      <c r="D33" s="7" t="str">
        <f t="shared" si="3"/>
        <v>vis</v>
      </c>
      <c r="E33" s="100">
        <f>VLOOKUP(C33,Active!C$21:E$971,3,FALSE)</f>
        <v>3641.8895054282302</v>
      </c>
      <c r="F33" s="64" t="s">
        <v>154</v>
      </c>
      <c r="G33" s="7" t="str">
        <f t="shared" si="4"/>
        <v>47523.375</v>
      </c>
      <c r="H33" s="34">
        <f t="shared" si="5"/>
        <v>3642</v>
      </c>
      <c r="I33" s="101" t="s">
        <v>522</v>
      </c>
      <c r="J33" s="102" t="s">
        <v>523</v>
      </c>
      <c r="K33" s="101">
        <v>3642</v>
      </c>
      <c r="L33" s="101" t="s">
        <v>465</v>
      </c>
      <c r="M33" s="102" t="s">
        <v>187</v>
      </c>
      <c r="N33" s="102"/>
      <c r="O33" s="103" t="s">
        <v>469</v>
      </c>
      <c r="P33" s="103" t="s">
        <v>521</v>
      </c>
    </row>
    <row r="34" spans="1:16" ht="12.75" customHeight="1" thickBot="1" x14ac:dyDescent="0.25">
      <c r="A34" s="34" t="str">
        <f t="shared" si="0"/>
        <v> BBS 91 </v>
      </c>
      <c r="B34" s="64" t="str">
        <f t="shared" si="1"/>
        <v>II</v>
      </c>
      <c r="C34" s="34">
        <f t="shared" si="2"/>
        <v>47534.267999999996</v>
      </c>
      <c r="D34" s="7" t="str">
        <f t="shared" si="3"/>
        <v>vis</v>
      </c>
      <c r="E34" s="100">
        <f>VLOOKUP(C34,Active!C$21:E$971,3,FALSE)</f>
        <v>3652.401447527141</v>
      </c>
      <c r="F34" s="64" t="s">
        <v>154</v>
      </c>
      <c r="G34" s="7" t="str">
        <f t="shared" si="4"/>
        <v>47534.268</v>
      </c>
      <c r="H34" s="34">
        <f t="shared" si="5"/>
        <v>3652.5</v>
      </c>
      <c r="I34" s="101" t="s">
        <v>524</v>
      </c>
      <c r="J34" s="102" t="s">
        <v>525</v>
      </c>
      <c r="K34" s="101">
        <v>3652.5</v>
      </c>
      <c r="L34" s="101" t="s">
        <v>507</v>
      </c>
      <c r="M34" s="102" t="s">
        <v>187</v>
      </c>
      <c r="N34" s="102"/>
      <c r="O34" s="103" t="s">
        <v>469</v>
      </c>
      <c r="P34" s="103" t="s">
        <v>526</v>
      </c>
    </row>
    <row r="35" spans="1:16" ht="12.75" customHeight="1" thickBot="1" x14ac:dyDescent="0.25">
      <c r="A35" s="34" t="str">
        <f t="shared" si="0"/>
        <v> BBS 92 </v>
      </c>
      <c r="B35" s="64" t="str">
        <f t="shared" si="1"/>
        <v>I</v>
      </c>
      <c r="C35" s="34">
        <f t="shared" si="2"/>
        <v>47752.39</v>
      </c>
      <c r="D35" s="7" t="str">
        <f t="shared" si="3"/>
        <v>vis</v>
      </c>
      <c r="E35" s="100">
        <f>VLOOKUP(C35,Active!C$21:E$971,3,FALSE)</f>
        <v>3862.8931242460826</v>
      </c>
      <c r="F35" s="64" t="s">
        <v>154</v>
      </c>
      <c r="G35" s="7" t="str">
        <f t="shared" si="4"/>
        <v>47752.390</v>
      </c>
      <c r="H35" s="34">
        <f t="shared" si="5"/>
        <v>3863</v>
      </c>
      <c r="I35" s="101" t="s">
        <v>527</v>
      </c>
      <c r="J35" s="102" t="s">
        <v>528</v>
      </c>
      <c r="K35" s="101">
        <v>3863</v>
      </c>
      <c r="L35" s="101" t="s">
        <v>529</v>
      </c>
      <c r="M35" s="102" t="s">
        <v>187</v>
      </c>
      <c r="N35" s="102"/>
      <c r="O35" s="103" t="s">
        <v>469</v>
      </c>
      <c r="P35" s="103" t="s">
        <v>530</v>
      </c>
    </row>
    <row r="36" spans="1:16" ht="12.75" customHeight="1" thickBot="1" x14ac:dyDescent="0.25">
      <c r="A36" s="34" t="str">
        <f t="shared" si="0"/>
        <v> BBS 92 </v>
      </c>
      <c r="B36" s="64" t="str">
        <f t="shared" si="1"/>
        <v>I</v>
      </c>
      <c r="C36" s="34">
        <f t="shared" si="2"/>
        <v>47754.451999999997</v>
      </c>
      <c r="D36" s="7" t="str">
        <f t="shared" si="3"/>
        <v>vis</v>
      </c>
      <c r="E36" s="100">
        <f>VLOOKUP(C36,Active!C$21:E$971,3,FALSE)</f>
        <v>3864.8829915560927</v>
      </c>
      <c r="F36" s="64" t="s">
        <v>154</v>
      </c>
      <c r="G36" s="7" t="str">
        <f t="shared" si="4"/>
        <v>47754.452</v>
      </c>
      <c r="H36" s="34">
        <f t="shared" si="5"/>
        <v>3865</v>
      </c>
      <c r="I36" s="101" t="s">
        <v>531</v>
      </c>
      <c r="J36" s="102" t="s">
        <v>532</v>
      </c>
      <c r="K36" s="101">
        <v>3865</v>
      </c>
      <c r="L36" s="101" t="s">
        <v>533</v>
      </c>
      <c r="M36" s="102" t="s">
        <v>187</v>
      </c>
      <c r="N36" s="102"/>
      <c r="O36" s="103" t="s">
        <v>469</v>
      </c>
      <c r="P36" s="103" t="s">
        <v>530</v>
      </c>
    </row>
    <row r="37" spans="1:16" ht="12.75" customHeight="1" thickBot="1" x14ac:dyDescent="0.25">
      <c r="A37" s="34" t="str">
        <f t="shared" si="0"/>
        <v> BBS 92 </v>
      </c>
      <c r="B37" s="64" t="str">
        <f t="shared" si="1"/>
        <v>II</v>
      </c>
      <c r="C37" s="34">
        <f t="shared" si="2"/>
        <v>47794.36</v>
      </c>
      <c r="D37" s="7" t="str">
        <f t="shared" si="3"/>
        <v>vis</v>
      </c>
      <c r="E37" s="100">
        <f>VLOOKUP(C37,Active!C$21:E$971,3,FALSE)</f>
        <v>3903.3949336550099</v>
      </c>
      <c r="F37" s="64" t="s">
        <v>154</v>
      </c>
      <c r="G37" s="7" t="str">
        <f t="shared" si="4"/>
        <v>47794.360</v>
      </c>
      <c r="H37" s="34">
        <f t="shared" si="5"/>
        <v>3903.5</v>
      </c>
      <c r="I37" s="101" t="s">
        <v>534</v>
      </c>
      <c r="J37" s="102" t="s">
        <v>535</v>
      </c>
      <c r="K37" s="101">
        <v>3903.5</v>
      </c>
      <c r="L37" s="101" t="s">
        <v>449</v>
      </c>
      <c r="M37" s="102" t="s">
        <v>187</v>
      </c>
      <c r="N37" s="102"/>
      <c r="O37" s="103" t="s">
        <v>469</v>
      </c>
      <c r="P37" s="103" t="s">
        <v>530</v>
      </c>
    </row>
    <row r="38" spans="1:16" ht="12.75" customHeight="1" thickBot="1" x14ac:dyDescent="0.25">
      <c r="A38" s="34" t="str">
        <f t="shared" si="0"/>
        <v> BBS 94 </v>
      </c>
      <c r="B38" s="64" t="str">
        <f t="shared" si="1"/>
        <v>I</v>
      </c>
      <c r="C38" s="34">
        <f t="shared" si="2"/>
        <v>47894.343999999997</v>
      </c>
      <c r="D38" s="7" t="str">
        <f t="shared" si="3"/>
        <v>vis</v>
      </c>
      <c r="E38" s="100">
        <f>VLOOKUP(C38,Active!C$21:E$971,3,FALSE)</f>
        <v>3999.8813027744277</v>
      </c>
      <c r="F38" s="64" t="s">
        <v>154</v>
      </c>
      <c r="G38" s="7" t="str">
        <f t="shared" si="4"/>
        <v>47894.344</v>
      </c>
      <c r="H38" s="34">
        <f t="shared" si="5"/>
        <v>4000</v>
      </c>
      <c r="I38" s="101" t="s">
        <v>542</v>
      </c>
      <c r="J38" s="102" t="s">
        <v>543</v>
      </c>
      <c r="K38" s="101">
        <v>4000</v>
      </c>
      <c r="L38" s="101" t="s">
        <v>544</v>
      </c>
      <c r="M38" s="102" t="s">
        <v>187</v>
      </c>
      <c r="N38" s="102"/>
      <c r="O38" s="103" t="s">
        <v>469</v>
      </c>
      <c r="P38" s="103" t="s">
        <v>545</v>
      </c>
    </row>
    <row r="39" spans="1:16" ht="12.75" customHeight="1" thickBot="1" x14ac:dyDescent="0.25">
      <c r="A39" s="34" t="str">
        <f t="shared" si="0"/>
        <v> BBS 94 </v>
      </c>
      <c r="B39" s="64" t="str">
        <f t="shared" si="1"/>
        <v>II</v>
      </c>
      <c r="C39" s="34">
        <f t="shared" si="2"/>
        <v>47906.254000000001</v>
      </c>
      <c r="D39" s="7" t="str">
        <f t="shared" si="3"/>
        <v>vis</v>
      </c>
      <c r="E39" s="100">
        <f>VLOOKUP(C39,Active!C$21:E$971,3,FALSE)</f>
        <v>4011.3746682750343</v>
      </c>
      <c r="F39" s="64" t="s">
        <v>154</v>
      </c>
      <c r="G39" s="7" t="str">
        <f t="shared" si="4"/>
        <v>47906.254</v>
      </c>
      <c r="H39" s="34">
        <f t="shared" si="5"/>
        <v>4011.5</v>
      </c>
      <c r="I39" s="101" t="s">
        <v>546</v>
      </c>
      <c r="J39" s="102" t="s">
        <v>547</v>
      </c>
      <c r="K39" s="101">
        <v>4011.5</v>
      </c>
      <c r="L39" s="101" t="s">
        <v>548</v>
      </c>
      <c r="M39" s="102" t="s">
        <v>187</v>
      </c>
      <c r="N39" s="102"/>
      <c r="O39" s="103" t="s">
        <v>469</v>
      </c>
      <c r="P39" s="103" t="s">
        <v>545</v>
      </c>
    </row>
    <row r="40" spans="1:16" ht="12.75" customHeight="1" thickBot="1" x14ac:dyDescent="0.25">
      <c r="A40" s="34" t="str">
        <f t="shared" si="0"/>
        <v> BBS 95 </v>
      </c>
      <c r="B40" s="64" t="str">
        <f t="shared" si="1"/>
        <v>I</v>
      </c>
      <c r="C40" s="34">
        <f t="shared" si="2"/>
        <v>48041.495999999999</v>
      </c>
      <c r="D40" s="7" t="str">
        <f t="shared" si="3"/>
        <v>vis</v>
      </c>
      <c r="E40" s="100">
        <f>VLOOKUP(C40,Active!C$21:E$971,3,FALSE)</f>
        <v>4141.8856453558528</v>
      </c>
      <c r="F40" s="64" t="s">
        <v>154</v>
      </c>
      <c r="G40" s="7" t="str">
        <f t="shared" si="4"/>
        <v>48041.496</v>
      </c>
      <c r="H40" s="34">
        <f t="shared" si="5"/>
        <v>4142</v>
      </c>
      <c r="I40" s="101" t="s">
        <v>549</v>
      </c>
      <c r="J40" s="102" t="s">
        <v>550</v>
      </c>
      <c r="K40" s="101">
        <v>4142</v>
      </c>
      <c r="L40" s="101" t="s">
        <v>551</v>
      </c>
      <c r="M40" s="102" t="s">
        <v>187</v>
      </c>
      <c r="N40" s="102"/>
      <c r="O40" s="103" t="s">
        <v>469</v>
      </c>
      <c r="P40" s="103" t="s">
        <v>552</v>
      </c>
    </row>
    <row r="41" spans="1:16" ht="12.75" customHeight="1" thickBot="1" x14ac:dyDescent="0.25">
      <c r="A41" s="34" t="str">
        <f t="shared" si="0"/>
        <v> BBS 95 </v>
      </c>
      <c r="B41" s="64" t="str">
        <f t="shared" si="1"/>
        <v>I</v>
      </c>
      <c r="C41" s="34">
        <f t="shared" si="2"/>
        <v>48068.440999999999</v>
      </c>
      <c r="D41" s="7" t="str">
        <f t="shared" si="3"/>
        <v>vis</v>
      </c>
      <c r="E41" s="100">
        <f>VLOOKUP(C41,Active!C$21:E$971,3,FALSE)</f>
        <v>4167.8880579010884</v>
      </c>
      <c r="F41" s="64" t="s">
        <v>154</v>
      </c>
      <c r="G41" s="7" t="str">
        <f t="shared" si="4"/>
        <v>48068.441</v>
      </c>
      <c r="H41" s="34">
        <f t="shared" si="5"/>
        <v>4168</v>
      </c>
      <c r="I41" s="101" t="s">
        <v>553</v>
      </c>
      <c r="J41" s="102" t="s">
        <v>554</v>
      </c>
      <c r="K41" s="101">
        <v>4168</v>
      </c>
      <c r="L41" s="101" t="s">
        <v>555</v>
      </c>
      <c r="M41" s="102" t="s">
        <v>187</v>
      </c>
      <c r="N41" s="102"/>
      <c r="O41" s="103" t="s">
        <v>469</v>
      </c>
      <c r="P41" s="103" t="s">
        <v>552</v>
      </c>
    </row>
    <row r="42" spans="1:16" ht="12.75" customHeight="1" thickBot="1" x14ac:dyDescent="0.25">
      <c r="A42" s="34" t="str">
        <f t="shared" si="0"/>
        <v> BBS 96 </v>
      </c>
      <c r="B42" s="64" t="str">
        <f t="shared" si="1"/>
        <v>I</v>
      </c>
      <c r="C42" s="34">
        <f t="shared" si="2"/>
        <v>48125.436000000002</v>
      </c>
      <c r="D42" s="7" t="str">
        <f t="shared" si="3"/>
        <v>vis</v>
      </c>
      <c r="E42" s="100">
        <f>VLOOKUP(C42,Active!C$21:E$971,3,FALSE)</f>
        <v>4222.8892641737084</v>
      </c>
      <c r="F42" s="64" t="s">
        <v>154</v>
      </c>
      <c r="G42" s="7" t="str">
        <f t="shared" si="4"/>
        <v>48125.436</v>
      </c>
      <c r="H42" s="34">
        <f t="shared" si="5"/>
        <v>4223</v>
      </c>
      <c r="I42" s="101" t="s">
        <v>556</v>
      </c>
      <c r="J42" s="102" t="s">
        <v>557</v>
      </c>
      <c r="K42" s="101">
        <v>4223</v>
      </c>
      <c r="L42" s="101" t="s">
        <v>558</v>
      </c>
      <c r="M42" s="102" t="s">
        <v>187</v>
      </c>
      <c r="N42" s="102"/>
      <c r="O42" s="103" t="s">
        <v>469</v>
      </c>
      <c r="P42" s="103" t="s">
        <v>559</v>
      </c>
    </row>
    <row r="43" spans="1:16" ht="12.75" customHeight="1" thickBot="1" x14ac:dyDescent="0.25">
      <c r="A43" s="34" t="str">
        <f t="shared" ref="A43:A74" si="6">P43</f>
        <v> BBS 96 </v>
      </c>
      <c r="B43" s="64" t="str">
        <f t="shared" ref="B43:B74" si="7">IF(H43=INT(H43),"I","II")</f>
        <v>I</v>
      </c>
      <c r="C43" s="34">
        <f t="shared" ref="C43:C74" si="8">1*G43</f>
        <v>48178.281000000003</v>
      </c>
      <c r="D43" s="7" t="str">
        <f t="shared" ref="D43:D74" si="9">VLOOKUP(F43,I$1:J$5,2,FALSE)</f>
        <v>vis</v>
      </c>
      <c r="E43" s="100">
        <f>VLOOKUP(C43,Active!C$21:E$971,3,FALSE)</f>
        <v>4273.8856453558565</v>
      </c>
      <c r="F43" s="64" t="s">
        <v>154</v>
      </c>
      <c r="G43" s="7" t="str">
        <f t="shared" ref="G43:G74" si="10">MID(I43,3,LEN(I43)-3)</f>
        <v>48178.281</v>
      </c>
      <c r="H43" s="34">
        <f t="shared" ref="H43:H74" si="11">1*K43</f>
        <v>4274</v>
      </c>
      <c r="I43" s="101" t="s">
        <v>560</v>
      </c>
      <c r="J43" s="102" t="s">
        <v>561</v>
      </c>
      <c r="K43" s="101">
        <v>4274</v>
      </c>
      <c r="L43" s="101" t="s">
        <v>551</v>
      </c>
      <c r="M43" s="102" t="s">
        <v>187</v>
      </c>
      <c r="N43" s="102"/>
      <c r="O43" s="103" t="s">
        <v>469</v>
      </c>
      <c r="P43" s="103" t="s">
        <v>559</v>
      </c>
    </row>
    <row r="44" spans="1:16" ht="12.75" customHeight="1" thickBot="1" x14ac:dyDescent="0.25">
      <c r="A44" s="34" t="str">
        <f t="shared" si="6"/>
        <v>BAVM 59 </v>
      </c>
      <c r="B44" s="64" t="str">
        <f t="shared" si="7"/>
        <v>I</v>
      </c>
      <c r="C44" s="34">
        <f t="shared" si="8"/>
        <v>48180.347300000001</v>
      </c>
      <c r="D44" s="7" t="str">
        <f t="shared" si="9"/>
        <v>vis</v>
      </c>
      <c r="E44" s="100">
        <f>VLOOKUP(C44,Active!C$21:E$971,3,FALSE)</f>
        <v>4275.8796622436721</v>
      </c>
      <c r="F44" s="64" t="s">
        <v>154</v>
      </c>
      <c r="G44" s="7" t="str">
        <f t="shared" si="10"/>
        <v>48180.3473</v>
      </c>
      <c r="H44" s="34">
        <f t="shared" si="11"/>
        <v>4276</v>
      </c>
      <c r="I44" s="101" t="s">
        <v>562</v>
      </c>
      <c r="J44" s="102" t="s">
        <v>563</v>
      </c>
      <c r="K44" s="101">
        <v>4276</v>
      </c>
      <c r="L44" s="101" t="s">
        <v>564</v>
      </c>
      <c r="M44" s="102" t="s">
        <v>412</v>
      </c>
      <c r="N44" s="102" t="s">
        <v>539</v>
      </c>
      <c r="O44" s="103" t="s">
        <v>540</v>
      </c>
      <c r="P44" s="104" t="s">
        <v>565</v>
      </c>
    </row>
    <row r="45" spans="1:16" ht="12.75" customHeight="1" thickBot="1" x14ac:dyDescent="0.25">
      <c r="A45" s="34" t="str">
        <f t="shared" si="6"/>
        <v> BBS 97 </v>
      </c>
      <c r="B45" s="64" t="str">
        <f t="shared" si="7"/>
        <v>I</v>
      </c>
      <c r="C45" s="34">
        <f t="shared" si="8"/>
        <v>48208.34</v>
      </c>
      <c r="D45" s="7" t="str">
        <f t="shared" si="9"/>
        <v>vis</v>
      </c>
      <c r="E45" s="100">
        <f>VLOOKUP(C45,Active!C$21:E$971,3,FALSE)</f>
        <v>4302.8931242460794</v>
      </c>
      <c r="F45" s="64" t="s">
        <v>154</v>
      </c>
      <c r="G45" s="7" t="str">
        <f t="shared" si="10"/>
        <v>48208.340</v>
      </c>
      <c r="H45" s="34">
        <f t="shared" si="11"/>
        <v>4303</v>
      </c>
      <c r="I45" s="101" t="s">
        <v>566</v>
      </c>
      <c r="J45" s="102" t="s">
        <v>567</v>
      </c>
      <c r="K45" s="101">
        <v>4303</v>
      </c>
      <c r="L45" s="101" t="s">
        <v>529</v>
      </c>
      <c r="M45" s="102" t="s">
        <v>187</v>
      </c>
      <c r="N45" s="102"/>
      <c r="O45" s="103" t="s">
        <v>469</v>
      </c>
      <c r="P45" s="103" t="s">
        <v>568</v>
      </c>
    </row>
    <row r="46" spans="1:16" ht="12.75" customHeight="1" thickBot="1" x14ac:dyDescent="0.25">
      <c r="A46" s="34" t="str">
        <f t="shared" si="6"/>
        <v> BBS 98 </v>
      </c>
      <c r="B46" s="64" t="str">
        <f t="shared" si="7"/>
        <v>I</v>
      </c>
      <c r="C46" s="34">
        <f t="shared" si="8"/>
        <v>48439.423000000003</v>
      </c>
      <c r="D46" s="7" t="str">
        <f t="shared" si="9"/>
        <v>vis</v>
      </c>
      <c r="E46" s="100">
        <f>VLOOKUP(C46,Active!C$21:E$971,3,FALSE)</f>
        <v>4525.8924004825149</v>
      </c>
      <c r="F46" s="64" t="s">
        <v>154</v>
      </c>
      <c r="G46" s="7" t="str">
        <f t="shared" si="10"/>
        <v>48439.423</v>
      </c>
      <c r="H46" s="34">
        <f t="shared" si="11"/>
        <v>4526</v>
      </c>
      <c r="I46" s="101" t="s">
        <v>572</v>
      </c>
      <c r="J46" s="102" t="s">
        <v>573</v>
      </c>
      <c r="K46" s="101">
        <v>4526</v>
      </c>
      <c r="L46" s="101" t="s">
        <v>529</v>
      </c>
      <c r="M46" s="102" t="s">
        <v>187</v>
      </c>
      <c r="N46" s="102"/>
      <c r="O46" s="103" t="s">
        <v>469</v>
      </c>
      <c r="P46" s="103" t="s">
        <v>574</v>
      </c>
    </row>
    <row r="47" spans="1:16" ht="12.75" customHeight="1" thickBot="1" x14ac:dyDescent="0.25">
      <c r="A47" s="34" t="str">
        <f t="shared" si="6"/>
        <v> BBS 98 </v>
      </c>
      <c r="B47" s="64" t="str">
        <f t="shared" si="7"/>
        <v>I</v>
      </c>
      <c r="C47" s="34">
        <f t="shared" si="8"/>
        <v>48467.389000000003</v>
      </c>
      <c r="D47" s="7" t="str">
        <f t="shared" si="9"/>
        <v>vis</v>
      </c>
      <c r="E47" s="100">
        <f>VLOOKUP(C47,Active!C$21:E$971,3,FALSE)</f>
        <v>4552.8800965018154</v>
      </c>
      <c r="F47" s="64" t="s">
        <v>154</v>
      </c>
      <c r="G47" s="7" t="str">
        <f t="shared" si="10"/>
        <v>48467.389</v>
      </c>
      <c r="H47" s="34">
        <f t="shared" si="11"/>
        <v>4553</v>
      </c>
      <c r="I47" s="101" t="s">
        <v>575</v>
      </c>
      <c r="J47" s="102" t="s">
        <v>576</v>
      </c>
      <c r="K47" s="101">
        <v>4553</v>
      </c>
      <c r="L47" s="101" t="s">
        <v>491</v>
      </c>
      <c r="M47" s="102" t="s">
        <v>187</v>
      </c>
      <c r="N47" s="102"/>
      <c r="O47" s="103" t="s">
        <v>469</v>
      </c>
      <c r="P47" s="103" t="s">
        <v>574</v>
      </c>
    </row>
    <row r="48" spans="1:16" ht="12.75" customHeight="1" thickBot="1" x14ac:dyDescent="0.25">
      <c r="A48" s="34" t="str">
        <f t="shared" si="6"/>
        <v> BBS 98 </v>
      </c>
      <c r="B48" s="64" t="str">
        <f t="shared" si="7"/>
        <v>I</v>
      </c>
      <c r="C48" s="34">
        <f t="shared" si="8"/>
        <v>48495.375</v>
      </c>
      <c r="D48" s="7" t="str">
        <f t="shared" si="9"/>
        <v>vis</v>
      </c>
      <c r="E48" s="100">
        <f>VLOOKUP(C48,Active!C$21:E$971,3,FALSE)</f>
        <v>4579.8870928829947</v>
      </c>
      <c r="F48" s="64" t="s">
        <v>154</v>
      </c>
      <c r="G48" s="7" t="str">
        <f t="shared" si="10"/>
        <v>48495.375</v>
      </c>
      <c r="H48" s="34">
        <f t="shared" si="11"/>
        <v>4580</v>
      </c>
      <c r="I48" s="101" t="s">
        <v>577</v>
      </c>
      <c r="J48" s="102" t="s">
        <v>578</v>
      </c>
      <c r="K48" s="101">
        <v>4580</v>
      </c>
      <c r="L48" s="101" t="s">
        <v>579</v>
      </c>
      <c r="M48" s="102" t="s">
        <v>187</v>
      </c>
      <c r="N48" s="102"/>
      <c r="O48" s="103" t="s">
        <v>469</v>
      </c>
      <c r="P48" s="103" t="s">
        <v>574</v>
      </c>
    </row>
    <row r="49" spans="1:16" ht="12.75" customHeight="1" thickBot="1" x14ac:dyDescent="0.25">
      <c r="A49" s="34" t="str">
        <f t="shared" si="6"/>
        <v> BBS 99 </v>
      </c>
      <c r="B49" s="64" t="str">
        <f t="shared" si="7"/>
        <v>I</v>
      </c>
      <c r="C49" s="34">
        <f t="shared" si="8"/>
        <v>48524.373</v>
      </c>
      <c r="D49" s="7" t="str">
        <f t="shared" si="9"/>
        <v>vis</v>
      </c>
      <c r="E49" s="100">
        <f>VLOOKUP(C49,Active!C$21:E$971,3,FALSE)</f>
        <v>4607.8706875753951</v>
      </c>
      <c r="F49" s="64" t="s">
        <v>154</v>
      </c>
      <c r="G49" s="7" t="str">
        <f t="shared" si="10"/>
        <v>48524.373</v>
      </c>
      <c r="H49" s="34">
        <f t="shared" si="11"/>
        <v>4608</v>
      </c>
      <c r="I49" s="101" t="s">
        <v>580</v>
      </c>
      <c r="J49" s="102" t="s">
        <v>581</v>
      </c>
      <c r="K49" s="101">
        <v>4608</v>
      </c>
      <c r="L49" s="101" t="s">
        <v>502</v>
      </c>
      <c r="M49" s="102" t="s">
        <v>187</v>
      </c>
      <c r="N49" s="102"/>
      <c r="O49" s="103" t="s">
        <v>469</v>
      </c>
      <c r="P49" s="103" t="s">
        <v>582</v>
      </c>
    </row>
    <row r="50" spans="1:16" ht="12.75" customHeight="1" thickBot="1" x14ac:dyDescent="0.25">
      <c r="A50" s="34" t="str">
        <f t="shared" si="6"/>
        <v>BAVM 60 </v>
      </c>
      <c r="B50" s="64" t="str">
        <f t="shared" si="7"/>
        <v>II</v>
      </c>
      <c r="C50" s="34">
        <f t="shared" si="8"/>
        <v>48537.331700000002</v>
      </c>
      <c r="D50" s="7" t="str">
        <f t="shared" si="9"/>
        <v>vis</v>
      </c>
      <c r="E50" s="100">
        <f>VLOOKUP(C50,Active!C$21:E$971,3,FALSE)</f>
        <v>4620.3760675512722</v>
      </c>
      <c r="F50" s="64" t="s">
        <v>154</v>
      </c>
      <c r="G50" s="7" t="str">
        <f t="shared" si="10"/>
        <v>48537.3317</v>
      </c>
      <c r="H50" s="34">
        <f t="shared" si="11"/>
        <v>4620.5</v>
      </c>
      <c r="I50" s="101" t="s">
        <v>583</v>
      </c>
      <c r="J50" s="102" t="s">
        <v>584</v>
      </c>
      <c r="K50" s="101">
        <v>4620.5</v>
      </c>
      <c r="L50" s="101" t="s">
        <v>585</v>
      </c>
      <c r="M50" s="102" t="s">
        <v>412</v>
      </c>
      <c r="N50" s="102" t="s">
        <v>85</v>
      </c>
      <c r="O50" s="103" t="s">
        <v>540</v>
      </c>
      <c r="P50" s="104" t="s">
        <v>586</v>
      </c>
    </row>
    <row r="51" spans="1:16" ht="12.75" customHeight="1" thickBot="1" x14ac:dyDescent="0.25">
      <c r="A51" s="34" t="str">
        <f t="shared" si="6"/>
        <v>BAVM 60 </v>
      </c>
      <c r="B51" s="64" t="str">
        <f t="shared" si="7"/>
        <v>II</v>
      </c>
      <c r="C51" s="34">
        <f t="shared" si="8"/>
        <v>48537.333400000003</v>
      </c>
      <c r="D51" s="7" t="str">
        <f t="shared" si="9"/>
        <v>vis</v>
      </c>
      <c r="E51" s="100">
        <f>VLOOKUP(C51,Active!C$21:E$971,3,FALSE)</f>
        <v>4620.3777080820328</v>
      </c>
      <c r="F51" s="64" t="s">
        <v>154</v>
      </c>
      <c r="G51" s="7" t="str">
        <f t="shared" si="10"/>
        <v>48537.3334</v>
      </c>
      <c r="H51" s="34">
        <f t="shared" si="11"/>
        <v>4620.5</v>
      </c>
      <c r="I51" s="101" t="s">
        <v>587</v>
      </c>
      <c r="J51" s="102" t="s">
        <v>588</v>
      </c>
      <c r="K51" s="101">
        <v>4620.5</v>
      </c>
      <c r="L51" s="101" t="s">
        <v>589</v>
      </c>
      <c r="M51" s="102" t="s">
        <v>412</v>
      </c>
      <c r="N51" s="102" t="s">
        <v>539</v>
      </c>
      <c r="O51" s="103" t="s">
        <v>540</v>
      </c>
      <c r="P51" s="104" t="s">
        <v>586</v>
      </c>
    </row>
    <row r="52" spans="1:16" ht="12.75" customHeight="1" thickBot="1" x14ac:dyDescent="0.25">
      <c r="A52" s="34" t="str">
        <f t="shared" si="6"/>
        <v> BBS 99 </v>
      </c>
      <c r="B52" s="64" t="str">
        <f t="shared" si="7"/>
        <v>I</v>
      </c>
      <c r="C52" s="34">
        <f t="shared" si="8"/>
        <v>48552.351000000002</v>
      </c>
      <c r="D52" s="7" t="str">
        <f t="shared" si="9"/>
        <v>vis</v>
      </c>
      <c r="E52" s="100">
        <f>VLOOKUP(C52,Active!C$21:E$971,3,FALSE)</f>
        <v>4634.8699638118269</v>
      </c>
      <c r="F52" s="64" t="s">
        <v>154</v>
      </c>
      <c r="G52" s="7" t="str">
        <f t="shared" si="10"/>
        <v>48552.351</v>
      </c>
      <c r="H52" s="34">
        <f t="shared" si="11"/>
        <v>4635</v>
      </c>
      <c r="I52" s="101" t="s">
        <v>590</v>
      </c>
      <c r="J52" s="102" t="s">
        <v>591</v>
      </c>
      <c r="K52" s="101">
        <v>4635</v>
      </c>
      <c r="L52" s="101" t="s">
        <v>592</v>
      </c>
      <c r="M52" s="102" t="s">
        <v>187</v>
      </c>
      <c r="N52" s="102"/>
      <c r="O52" s="103" t="s">
        <v>469</v>
      </c>
      <c r="P52" s="103" t="s">
        <v>582</v>
      </c>
    </row>
    <row r="53" spans="1:16" ht="12.75" customHeight="1" thickBot="1" x14ac:dyDescent="0.25">
      <c r="A53" s="34" t="str">
        <f t="shared" si="6"/>
        <v> BBS 100 </v>
      </c>
      <c r="B53" s="64" t="str">
        <f t="shared" si="7"/>
        <v>I</v>
      </c>
      <c r="C53" s="34">
        <f t="shared" si="8"/>
        <v>48606.239999999998</v>
      </c>
      <c r="D53" s="7" t="str">
        <f t="shared" si="9"/>
        <v>vis</v>
      </c>
      <c r="E53" s="100">
        <f>VLOOKUP(C53,Active!C$21:E$971,3,FALSE)</f>
        <v>4686.8738238841997</v>
      </c>
      <c r="F53" s="64" t="s">
        <v>154</v>
      </c>
      <c r="G53" s="7" t="str">
        <f t="shared" si="10"/>
        <v>48606.240</v>
      </c>
      <c r="H53" s="34">
        <f t="shared" si="11"/>
        <v>4687</v>
      </c>
      <c r="I53" s="101" t="s">
        <v>593</v>
      </c>
      <c r="J53" s="102" t="s">
        <v>594</v>
      </c>
      <c r="K53" s="101">
        <v>4687</v>
      </c>
      <c r="L53" s="101" t="s">
        <v>595</v>
      </c>
      <c r="M53" s="102" t="s">
        <v>187</v>
      </c>
      <c r="N53" s="102"/>
      <c r="O53" s="103" t="s">
        <v>469</v>
      </c>
      <c r="P53" s="103" t="s">
        <v>596</v>
      </c>
    </row>
    <row r="54" spans="1:16" ht="12.75" customHeight="1" thickBot="1" x14ac:dyDescent="0.25">
      <c r="A54" s="34" t="str">
        <f t="shared" si="6"/>
        <v> BBS 100 </v>
      </c>
      <c r="B54" s="64" t="str">
        <f t="shared" si="7"/>
        <v>I</v>
      </c>
      <c r="C54" s="34">
        <f t="shared" si="8"/>
        <v>48636.3</v>
      </c>
      <c r="D54" s="7" t="str">
        <f t="shared" si="9"/>
        <v>vis</v>
      </c>
      <c r="E54" s="100">
        <f>VLOOKUP(C54,Active!C$21:E$971,3,FALSE)</f>
        <v>4715.8822677925273</v>
      </c>
      <c r="F54" s="64" t="s">
        <v>154</v>
      </c>
      <c r="G54" s="7" t="str">
        <f t="shared" si="10"/>
        <v>48636.300</v>
      </c>
      <c r="H54" s="34">
        <f t="shared" si="11"/>
        <v>4716</v>
      </c>
      <c r="I54" s="101" t="s">
        <v>597</v>
      </c>
      <c r="J54" s="102" t="s">
        <v>598</v>
      </c>
      <c r="K54" s="101">
        <v>4716</v>
      </c>
      <c r="L54" s="101" t="s">
        <v>599</v>
      </c>
      <c r="M54" s="102" t="s">
        <v>187</v>
      </c>
      <c r="N54" s="102"/>
      <c r="O54" s="103" t="s">
        <v>469</v>
      </c>
      <c r="P54" s="103" t="s">
        <v>596</v>
      </c>
    </row>
    <row r="55" spans="1:16" ht="12.75" customHeight="1" thickBot="1" x14ac:dyDescent="0.25">
      <c r="A55" s="34" t="str">
        <f t="shared" si="6"/>
        <v> BBS 102 </v>
      </c>
      <c r="B55" s="64" t="str">
        <f t="shared" si="7"/>
        <v>I</v>
      </c>
      <c r="C55" s="34">
        <f t="shared" si="8"/>
        <v>48840.446000000004</v>
      </c>
      <c r="D55" s="7" t="str">
        <f t="shared" si="9"/>
        <v>vis</v>
      </c>
      <c r="E55" s="100">
        <f>VLOOKUP(C55,Active!C$21:E$971,3,FALSE)</f>
        <v>4912.8868516284747</v>
      </c>
      <c r="F55" s="64" t="s">
        <v>154</v>
      </c>
      <c r="G55" s="7" t="str">
        <f t="shared" si="10"/>
        <v>48840.446</v>
      </c>
      <c r="H55" s="34">
        <f t="shared" si="11"/>
        <v>4913</v>
      </c>
      <c r="I55" s="101" t="s">
        <v>600</v>
      </c>
      <c r="J55" s="102" t="s">
        <v>601</v>
      </c>
      <c r="K55" s="101">
        <v>4913</v>
      </c>
      <c r="L55" s="101" t="s">
        <v>579</v>
      </c>
      <c r="M55" s="102" t="s">
        <v>187</v>
      </c>
      <c r="N55" s="102"/>
      <c r="O55" s="103" t="s">
        <v>469</v>
      </c>
      <c r="P55" s="103" t="s">
        <v>602</v>
      </c>
    </row>
    <row r="56" spans="1:16" ht="12.75" customHeight="1" thickBot="1" x14ac:dyDescent="0.25">
      <c r="A56" s="34" t="str">
        <f t="shared" si="6"/>
        <v> BBS 102 </v>
      </c>
      <c r="B56" s="64" t="str">
        <f t="shared" si="7"/>
        <v>I</v>
      </c>
      <c r="C56" s="34">
        <f t="shared" si="8"/>
        <v>48922.303</v>
      </c>
      <c r="D56" s="7" t="str">
        <f t="shared" si="9"/>
        <v>vis</v>
      </c>
      <c r="E56" s="100">
        <f>VLOOKUP(C56,Active!C$21:E$971,3,FALSE)</f>
        <v>4991.8803377563363</v>
      </c>
      <c r="F56" s="64" t="s">
        <v>154</v>
      </c>
      <c r="G56" s="7" t="str">
        <f t="shared" si="10"/>
        <v>48922.303</v>
      </c>
      <c r="H56" s="34">
        <f t="shared" si="11"/>
        <v>4992</v>
      </c>
      <c r="I56" s="101" t="s">
        <v>603</v>
      </c>
      <c r="J56" s="102" t="s">
        <v>604</v>
      </c>
      <c r="K56" s="101">
        <v>4992</v>
      </c>
      <c r="L56" s="101" t="s">
        <v>491</v>
      </c>
      <c r="M56" s="102" t="s">
        <v>187</v>
      </c>
      <c r="N56" s="102"/>
      <c r="O56" s="103" t="s">
        <v>469</v>
      </c>
      <c r="P56" s="103" t="s">
        <v>602</v>
      </c>
    </row>
    <row r="57" spans="1:16" ht="12.75" customHeight="1" thickBot="1" x14ac:dyDescent="0.25">
      <c r="A57" s="34" t="str">
        <f t="shared" si="6"/>
        <v> BBS 105 </v>
      </c>
      <c r="B57" s="64" t="str">
        <f t="shared" si="7"/>
        <v>I</v>
      </c>
      <c r="C57" s="34">
        <f t="shared" si="8"/>
        <v>49211.421999999999</v>
      </c>
      <c r="D57" s="7" t="str">
        <f t="shared" si="9"/>
        <v>vis</v>
      </c>
      <c r="E57" s="100">
        <f>VLOOKUP(C57,Active!C$21:E$971,3,FALSE)</f>
        <v>5270.8854041013292</v>
      </c>
      <c r="F57" s="64" t="s">
        <v>154</v>
      </c>
      <c r="G57" s="7" t="str">
        <f t="shared" si="10"/>
        <v>49211.422</v>
      </c>
      <c r="H57" s="34">
        <f t="shared" si="11"/>
        <v>5271</v>
      </c>
      <c r="I57" s="101" t="s">
        <v>605</v>
      </c>
      <c r="J57" s="102" t="s">
        <v>606</v>
      </c>
      <c r="K57" s="101">
        <v>5271</v>
      </c>
      <c r="L57" s="101" t="s">
        <v>607</v>
      </c>
      <c r="M57" s="102" t="s">
        <v>187</v>
      </c>
      <c r="N57" s="102"/>
      <c r="O57" s="103" t="s">
        <v>469</v>
      </c>
      <c r="P57" s="103" t="s">
        <v>608</v>
      </c>
    </row>
    <row r="58" spans="1:16" ht="12.75" customHeight="1" thickBot="1" x14ac:dyDescent="0.25">
      <c r="A58" s="34" t="str">
        <f t="shared" si="6"/>
        <v>BAVM 80 </v>
      </c>
      <c r="B58" s="64" t="str">
        <f t="shared" si="7"/>
        <v>II</v>
      </c>
      <c r="C58" s="34">
        <f t="shared" si="8"/>
        <v>49600.520100000002</v>
      </c>
      <c r="D58" s="7" t="str">
        <f t="shared" si="9"/>
        <v>vis</v>
      </c>
      <c r="E58" s="100">
        <f>VLOOKUP(C58,Active!C$21:E$971,3,FALSE)</f>
        <v>5646.3721109770859</v>
      </c>
      <c r="F58" s="64" t="s">
        <v>154</v>
      </c>
      <c r="G58" s="7" t="str">
        <f t="shared" si="10"/>
        <v>49600.5201</v>
      </c>
      <c r="H58" s="34">
        <f t="shared" si="11"/>
        <v>5646.5</v>
      </c>
      <c r="I58" s="101" t="s">
        <v>609</v>
      </c>
      <c r="J58" s="102" t="s">
        <v>610</v>
      </c>
      <c r="K58" s="101">
        <v>5646.5</v>
      </c>
      <c r="L58" s="101" t="s">
        <v>611</v>
      </c>
      <c r="M58" s="102" t="s">
        <v>412</v>
      </c>
      <c r="N58" s="102" t="s">
        <v>539</v>
      </c>
      <c r="O58" s="103" t="s">
        <v>540</v>
      </c>
      <c r="P58" s="104" t="s">
        <v>612</v>
      </c>
    </row>
    <row r="59" spans="1:16" ht="12.75" customHeight="1" thickBot="1" x14ac:dyDescent="0.25">
      <c r="A59" s="34" t="str">
        <f t="shared" si="6"/>
        <v>BAVM 80 </v>
      </c>
      <c r="B59" s="64" t="str">
        <f t="shared" si="7"/>
        <v>II</v>
      </c>
      <c r="C59" s="34">
        <f t="shared" si="8"/>
        <v>49600.520100000002</v>
      </c>
      <c r="D59" s="7" t="str">
        <f t="shared" si="9"/>
        <v>vis</v>
      </c>
      <c r="E59" s="100">
        <f>VLOOKUP(C59,Active!C$21:E$971,3,FALSE)</f>
        <v>5646.3721109770859</v>
      </c>
      <c r="F59" s="64" t="s">
        <v>154</v>
      </c>
      <c r="G59" s="7" t="str">
        <f t="shared" si="10"/>
        <v>49600.5201</v>
      </c>
      <c r="H59" s="34">
        <f t="shared" si="11"/>
        <v>5646.5</v>
      </c>
      <c r="I59" s="101" t="s">
        <v>609</v>
      </c>
      <c r="J59" s="102" t="s">
        <v>610</v>
      </c>
      <c r="K59" s="101">
        <v>5646.5</v>
      </c>
      <c r="L59" s="101" t="s">
        <v>611</v>
      </c>
      <c r="M59" s="102" t="s">
        <v>412</v>
      </c>
      <c r="N59" s="102" t="s">
        <v>85</v>
      </c>
      <c r="O59" s="103" t="s">
        <v>540</v>
      </c>
      <c r="P59" s="104" t="s">
        <v>612</v>
      </c>
    </row>
    <row r="60" spans="1:16" ht="12.75" customHeight="1" thickBot="1" x14ac:dyDescent="0.25">
      <c r="A60" s="34" t="str">
        <f t="shared" si="6"/>
        <v> BBS 107 </v>
      </c>
      <c r="B60" s="64" t="str">
        <f t="shared" si="7"/>
        <v>I</v>
      </c>
      <c r="C60" s="34">
        <f t="shared" si="8"/>
        <v>49609.332000000002</v>
      </c>
      <c r="D60" s="7" t="str">
        <f t="shared" si="9"/>
        <v>vis</v>
      </c>
      <c r="E60" s="100">
        <f>VLOOKUP(C60,Active!C$21:E$971,3,FALSE)</f>
        <v>5654.8757539203916</v>
      </c>
      <c r="F60" s="64" t="s">
        <v>154</v>
      </c>
      <c r="G60" s="7" t="str">
        <f t="shared" si="10"/>
        <v>49609.332</v>
      </c>
      <c r="H60" s="34">
        <f t="shared" si="11"/>
        <v>5655</v>
      </c>
      <c r="I60" s="101" t="s">
        <v>613</v>
      </c>
      <c r="J60" s="102" t="s">
        <v>614</v>
      </c>
      <c r="K60" s="101">
        <v>5655</v>
      </c>
      <c r="L60" s="101" t="s">
        <v>615</v>
      </c>
      <c r="M60" s="102" t="s">
        <v>187</v>
      </c>
      <c r="N60" s="102"/>
      <c r="O60" s="103" t="s">
        <v>469</v>
      </c>
      <c r="P60" s="103" t="s">
        <v>616</v>
      </c>
    </row>
    <row r="61" spans="1:16" ht="12.75" customHeight="1" thickBot="1" x14ac:dyDescent="0.25">
      <c r="A61" s="34" t="str">
        <f t="shared" si="6"/>
        <v> BBS 109 </v>
      </c>
      <c r="B61" s="64" t="str">
        <f t="shared" si="7"/>
        <v>I</v>
      </c>
      <c r="C61" s="34">
        <f t="shared" si="8"/>
        <v>49898.444000000003</v>
      </c>
      <c r="D61" s="7" t="str">
        <f t="shared" si="9"/>
        <v>vis</v>
      </c>
      <c r="E61" s="100">
        <f>VLOOKUP(C61,Active!C$21:E$971,3,FALSE)</f>
        <v>5933.8740651387279</v>
      </c>
      <c r="F61" s="64" t="s">
        <v>154</v>
      </c>
      <c r="G61" s="7" t="str">
        <f t="shared" si="10"/>
        <v>49898.444</v>
      </c>
      <c r="H61" s="34">
        <f t="shared" si="11"/>
        <v>5934</v>
      </c>
      <c r="I61" s="101" t="s">
        <v>617</v>
      </c>
      <c r="J61" s="102" t="s">
        <v>618</v>
      </c>
      <c r="K61" s="101">
        <v>5934</v>
      </c>
      <c r="L61" s="101" t="s">
        <v>548</v>
      </c>
      <c r="M61" s="102" t="s">
        <v>187</v>
      </c>
      <c r="N61" s="102"/>
      <c r="O61" s="103" t="s">
        <v>469</v>
      </c>
      <c r="P61" s="103" t="s">
        <v>619</v>
      </c>
    </row>
    <row r="62" spans="1:16" ht="12.75" customHeight="1" thickBot="1" x14ac:dyDescent="0.25">
      <c r="A62" s="34" t="str">
        <f t="shared" si="6"/>
        <v> BBS 110 </v>
      </c>
      <c r="B62" s="64" t="str">
        <f t="shared" si="7"/>
        <v>I</v>
      </c>
      <c r="C62" s="34">
        <f t="shared" si="8"/>
        <v>50008.288999999997</v>
      </c>
      <c r="D62" s="7" t="str">
        <f t="shared" si="9"/>
        <v>vis</v>
      </c>
      <c r="E62" s="100">
        <f>VLOOKUP(C62,Active!C$21:E$971,3,FALSE)</f>
        <v>6039.8764776839571</v>
      </c>
      <c r="F62" s="64" t="s">
        <v>154</v>
      </c>
      <c r="G62" s="7" t="str">
        <f t="shared" si="10"/>
        <v>50008.289</v>
      </c>
      <c r="H62" s="34">
        <f t="shared" si="11"/>
        <v>6040</v>
      </c>
      <c r="I62" s="101" t="s">
        <v>623</v>
      </c>
      <c r="J62" s="102" t="s">
        <v>624</v>
      </c>
      <c r="K62" s="101">
        <v>6040</v>
      </c>
      <c r="L62" s="101" t="s">
        <v>625</v>
      </c>
      <c r="M62" s="102" t="s">
        <v>187</v>
      </c>
      <c r="N62" s="102"/>
      <c r="O62" s="103" t="s">
        <v>469</v>
      </c>
      <c r="P62" s="103" t="s">
        <v>626</v>
      </c>
    </row>
    <row r="63" spans="1:16" ht="12.75" customHeight="1" thickBot="1" x14ac:dyDescent="0.25">
      <c r="A63" s="34" t="str">
        <f t="shared" si="6"/>
        <v> BBS 112 </v>
      </c>
      <c r="B63" s="64" t="str">
        <f t="shared" si="7"/>
        <v>I</v>
      </c>
      <c r="C63" s="34">
        <f t="shared" si="8"/>
        <v>50296.362999999998</v>
      </c>
      <c r="D63" s="7" t="str">
        <f t="shared" si="9"/>
        <v>vis</v>
      </c>
      <c r="E63" s="100">
        <f>VLOOKUP(C63,Active!C$21:E$971,3,FALSE)</f>
        <v>6317.8731001206288</v>
      </c>
      <c r="F63" s="64" t="s">
        <v>154</v>
      </c>
      <c r="G63" s="7" t="str">
        <f t="shared" si="10"/>
        <v>50296.363</v>
      </c>
      <c r="H63" s="34">
        <f t="shared" si="11"/>
        <v>6318</v>
      </c>
      <c r="I63" s="101" t="s">
        <v>627</v>
      </c>
      <c r="J63" s="102" t="s">
        <v>628</v>
      </c>
      <c r="K63" s="101">
        <v>6318</v>
      </c>
      <c r="L63" s="101" t="s">
        <v>595</v>
      </c>
      <c r="M63" s="102" t="s">
        <v>187</v>
      </c>
      <c r="N63" s="102"/>
      <c r="O63" s="103" t="s">
        <v>469</v>
      </c>
      <c r="P63" s="103" t="s">
        <v>629</v>
      </c>
    </row>
    <row r="64" spans="1:16" ht="12.75" customHeight="1" thickBot="1" x14ac:dyDescent="0.25">
      <c r="A64" s="34" t="str">
        <f t="shared" si="6"/>
        <v> BBS 113 </v>
      </c>
      <c r="B64" s="64" t="str">
        <f t="shared" si="7"/>
        <v>I</v>
      </c>
      <c r="C64" s="34">
        <f t="shared" si="8"/>
        <v>50324.343000000001</v>
      </c>
      <c r="D64" s="7" t="str">
        <f t="shared" si="9"/>
        <v>vis</v>
      </c>
      <c r="E64" s="100">
        <f>VLOOKUP(C64,Active!C$21:E$971,3,FALSE)</f>
        <v>6344.8743063932488</v>
      </c>
      <c r="F64" s="64" t="s">
        <v>154</v>
      </c>
      <c r="G64" s="7" t="str">
        <f t="shared" si="10"/>
        <v>50324.343</v>
      </c>
      <c r="H64" s="34">
        <f t="shared" si="11"/>
        <v>6345</v>
      </c>
      <c r="I64" s="101" t="s">
        <v>630</v>
      </c>
      <c r="J64" s="102" t="s">
        <v>631</v>
      </c>
      <c r="K64" s="101">
        <v>6345</v>
      </c>
      <c r="L64" s="101" t="s">
        <v>548</v>
      </c>
      <c r="M64" s="102" t="s">
        <v>187</v>
      </c>
      <c r="N64" s="102"/>
      <c r="O64" s="103" t="s">
        <v>469</v>
      </c>
      <c r="P64" s="103" t="s">
        <v>632</v>
      </c>
    </row>
    <row r="65" spans="1:16" ht="12.75" customHeight="1" thickBot="1" x14ac:dyDescent="0.25">
      <c r="A65" s="34" t="str">
        <f t="shared" si="6"/>
        <v> BBS 113 </v>
      </c>
      <c r="B65" s="64" t="str">
        <f t="shared" si="7"/>
        <v>I</v>
      </c>
      <c r="C65" s="34">
        <f t="shared" si="8"/>
        <v>50352.319000000003</v>
      </c>
      <c r="D65" s="7" t="str">
        <f t="shared" si="9"/>
        <v>vis</v>
      </c>
      <c r="E65" s="100">
        <f>VLOOKUP(C65,Active!C$21:E$971,3,FALSE)</f>
        <v>6371.8716525934924</v>
      </c>
      <c r="F65" s="64" t="s">
        <v>154</v>
      </c>
      <c r="G65" s="7" t="str">
        <f t="shared" si="10"/>
        <v>50352.319</v>
      </c>
      <c r="H65" s="34">
        <f t="shared" si="11"/>
        <v>6372</v>
      </c>
      <c r="I65" s="101" t="s">
        <v>633</v>
      </c>
      <c r="J65" s="102" t="s">
        <v>634</v>
      </c>
      <c r="K65" s="101">
        <v>6372</v>
      </c>
      <c r="L65" s="101" t="s">
        <v>635</v>
      </c>
      <c r="M65" s="102" t="s">
        <v>187</v>
      </c>
      <c r="N65" s="102"/>
      <c r="O65" s="103" t="s">
        <v>469</v>
      </c>
      <c r="P65" s="103" t="s">
        <v>632</v>
      </c>
    </row>
    <row r="66" spans="1:16" ht="12.75" customHeight="1" thickBot="1" x14ac:dyDescent="0.25">
      <c r="A66" s="34" t="str">
        <f t="shared" si="6"/>
        <v> BBS 113 </v>
      </c>
      <c r="B66" s="64" t="str">
        <f t="shared" si="7"/>
        <v>I</v>
      </c>
      <c r="C66" s="34">
        <f t="shared" si="8"/>
        <v>50380.29</v>
      </c>
      <c r="D66" s="7" t="str">
        <f t="shared" si="9"/>
        <v>vis</v>
      </c>
      <c r="E66" s="100">
        <f>VLOOKUP(C66,Active!C$21:E$971,3,FALSE)</f>
        <v>6398.8641737032613</v>
      </c>
      <c r="F66" s="64" t="s">
        <v>154</v>
      </c>
      <c r="G66" s="7" t="str">
        <f t="shared" si="10"/>
        <v>50380.290</v>
      </c>
      <c r="H66" s="34">
        <f t="shared" si="11"/>
        <v>6399</v>
      </c>
      <c r="I66" s="101" t="s">
        <v>636</v>
      </c>
      <c r="J66" s="102" t="s">
        <v>637</v>
      </c>
      <c r="K66" s="101">
        <v>6399</v>
      </c>
      <c r="L66" s="101" t="s">
        <v>638</v>
      </c>
      <c r="M66" s="102" t="s">
        <v>187</v>
      </c>
      <c r="N66" s="102"/>
      <c r="O66" s="103" t="s">
        <v>469</v>
      </c>
      <c r="P66" s="103" t="s">
        <v>632</v>
      </c>
    </row>
    <row r="67" spans="1:16" ht="12.75" customHeight="1" thickBot="1" x14ac:dyDescent="0.25">
      <c r="A67" s="34" t="str">
        <f t="shared" si="6"/>
        <v> BBS 115 </v>
      </c>
      <c r="B67" s="64" t="str">
        <f t="shared" si="7"/>
        <v>I</v>
      </c>
      <c r="C67" s="34">
        <f t="shared" si="8"/>
        <v>50671.485000000001</v>
      </c>
      <c r="D67" s="7" t="str">
        <f t="shared" si="9"/>
        <v>vis</v>
      </c>
      <c r="E67" s="100">
        <f>VLOOKUP(C67,Active!C$21:E$971,3,FALSE)</f>
        <v>6679.8726176115842</v>
      </c>
      <c r="F67" s="64" t="s">
        <v>154</v>
      </c>
      <c r="G67" s="7" t="str">
        <f t="shared" si="10"/>
        <v>50671.485</v>
      </c>
      <c r="H67" s="34">
        <f t="shared" si="11"/>
        <v>6680</v>
      </c>
      <c r="I67" s="101" t="s">
        <v>639</v>
      </c>
      <c r="J67" s="102" t="s">
        <v>640</v>
      </c>
      <c r="K67" s="101">
        <v>6680</v>
      </c>
      <c r="L67" s="101" t="s">
        <v>510</v>
      </c>
      <c r="M67" s="102" t="s">
        <v>187</v>
      </c>
      <c r="N67" s="102"/>
      <c r="O67" s="103" t="s">
        <v>469</v>
      </c>
      <c r="P67" s="103" t="s">
        <v>641</v>
      </c>
    </row>
    <row r="68" spans="1:16" ht="12.75" customHeight="1" thickBot="1" x14ac:dyDescent="0.25">
      <c r="A68" s="34" t="str">
        <f t="shared" si="6"/>
        <v> BBS 116 </v>
      </c>
      <c r="B68" s="64" t="str">
        <f t="shared" si="7"/>
        <v>I</v>
      </c>
      <c r="C68" s="34">
        <f t="shared" si="8"/>
        <v>50696.358</v>
      </c>
      <c r="D68" s="7" t="str">
        <f t="shared" si="9"/>
        <v>vis</v>
      </c>
      <c r="E68" s="100">
        <f>VLOOKUP(C68,Active!C$21:E$971,3,FALSE)</f>
        <v>6703.8755126658662</v>
      </c>
      <c r="F68" s="64" t="s">
        <v>154</v>
      </c>
      <c r="G68" s="7" t="str">
        <f t="shared" si="10"/>
        <v>50696.358</v>
      </c>
      <c r="H68" s="34">
        <f t="shared" si="11"/>
        <v>6704</v>
      </c>
      <c r="I68" s="101" t="s">
        <v>642</v>
      </c>
      <c r="J68" s="102" t="s">
        <v>643</v>
      </c>
      <c r="K68" s="101">
        <v>6704</v>
      </c>
      <c r="L68" s="101" t="s">
        <v>615</v>
      </c>
      <c r="M68" s="102" t="s">
        <v>187</v>
      </c>
      <c r="N68" s="102"/>
      <c r="O68" s="103" t="s">
        <v>469</v>
      </c>
      <c r="P68" s="103" t="s">
        <v>644</v>
      </c>
    </row>
    <row r="69" spans="1:16" ht="12.75" customHeight="1" thickBot="1" x14ac:dyDescent="0.25">
      <c r="A69" s="34" t="str">
        <f t="shared" si="6"/>
        <v> BBS 116 </v>
      </c>
      <c r="B69" s="64" t="str">
        <f t="shared" si="7"/>
        <v>I</v>
      </c>
      <c r="C69" s="34">
        <f t="shared" si="8"/>
        <v>50751.279000000002</v>
      </c>
      <c r="D69" s="7" t="str">
        <f t="shared" si="9"/>
        <v>vis</v>
      </c>
      <c r="E69" s="100">
        <f>VLOOKUP(C69,Active!C$21:E$971,3,FALSE)</f>
        <v>6756.8752714113452</v>
      </c>
      <c r="F69" s="64" t="s">
        <v>154</v>
      </c>
      <c r="G69" s="7" t="str">
        <f t="shared" si="10"/>
        <v>50751.279</v>
      </c>
      <c r="H69" s="34">
        <f t="shared" si="11"/>
        <v>6757</v>
      </c>
      <c r="I69" s="101" t="s">
        <v>645</v>
      </c>
      <c r="J69" s="102" t="s">
        <v>646</v>
      </c>
      <c r="K69" s="101">
        <v>6757</v>
      </c>
      <c r="L69" s="101" t="s">
        <v>615</v>
      </c>
      <c r="M69" s="102" t="s">
        <v>187</v>
      </c>
      <c r="N69" s="102"/>
      <c r="O69" s="103" t="s">
        <v>469</v>
      </c>
      <c r="P69" s="103" t="s">
        <v>644</v>
      </c>
    </row>
    <row r="70" spans="1:16" ht="12.75" customHeight="1" thickBot="1" x14ac:dyDescent="0.25">
      <c r="A70" s="34" t="str">
        <f t="shared" si="6"/>
        <v> BBS 116 </v>
      </c>
      <c r="B70" s="64" t="str">
        <f t="shared" si="7"/>
        <v>I</v>
      </c>
      <c r="C70" s="34">
        <f t="shared" si="8"/>
        <v>50782.358999999997</v>
      </c>
      <c r="D70" s="7" t="str">
        <f t="shared" si="9"/>
        <v>vis</v>
      </c>
      <c r="E70" s="100">
        <f>VLOOKUP(C70,Active!C$21:E$971,3,FALSE)</f>
        <v>6786.8680337756341</v>
      </c>
      <c r="F70" s="64" t="s">
        <v>154</v>
      </c>
      <c r="G70" s="7" t="str">
        <f t="shared" si="10"/>
        <v>50782.359</v>
      </c>
      <c r="H70" s="34">
        <f t="shared" si="11"/>
        <v>6787</v>
      </c>
      <c r="I70" s="101" t="s">
        <v>647</v>
      </c>
      <c r="J70" s="102" t="s">
        <v>648</v>
      </c>
      <c r="K70" s="101">
        <v>6787</v>
      </c>
      <c r="L70" s="101" t="s">
        <v>513</v>
      </c>
      <c r="M70" s="102" t="s">
        <v>187</v>
      </c>
      <c r="N70" s="102"/>
      <c r="O70" s="103" t="s">
        <v>469</v>
      </c>
      <c r="P70" s="103" t="s">
        <v>644</v>
      </c>
    </row>
    <row r="71" spans="1:16" ht="12.75" customHeight="1" thickBot="1" x14ac:dyDescent="0.25">
      <c r="A71" s="34" t="str">
        <f t="shared" si="6"/>
        <v>IBVS 5583 </v>
      </c>
      <c r="B71" s="64" t="str">
        <f t="shared" si="7"/>
        <v>I</v>
      </c>
      <c r="C71" s="34">
        <f t="shared" si="8"/>
        <v>52901.474099999999</v>
      </c>
      <c r="D71" s="7" t="str">
        <f t="shared" si="9"/>
        <v>vis</v>
      </c>
      <c r="E71" s="100">
        <f>VLOOKUP(C71,Active!C$21:E$971,3,FALSE)</f>
        <v>8831.852448733418</v>
      </c>
      <c r="F71" s="64" t="s">
        <v>154</v>
      </c>
      <c r="G71" s="7" t="str">
        <f t="shared" si="10"/>
        <v>52901.4741</v>
      </c>
      <c r="H71" s="34">
        <f t="shared" si="11"/>
        <v>8832</v>
      </c>
      <c r="I71" s="101" t="s">
        <v>654</v>
      </c>
      <c r="J71" s="102" t="s">
        <v>655</v>
      </c>
      <c r="K71" s="101">
        <v>8832</v>
      </c>
      <c r="L71" s="101" t="s">
        <v>656</v>
      </c>
      <c r="M71" s="102" t="s">
        <v>412</v>
      </c>
      <c r="N71" s="102" t="s">
        <v>413</v>
      </c>
      <c r="O71" s="103" t="s">
        <v>657</v>
      </c>
      <c r="P71" s="104" t="s">
        <v>658</v>
      </c>
    </row>
    <row r="72" spans="1:16" ht="12.75" customHeight="1" thickBot="1" x14ac:dyDescent="0.25">
      <c r="A72" s="34" t="str">
        <f t="shared" si="6"/>
        <v>BAVM 172 </v>
      </c>
      <c r="B72" s="64" t="str">
        <f t="shared" si="7"/>
        <v>I</v>
      </c>
      <c r="C72" s="34">
        <f t="shared" si="8"/>
        <v>52954.3243</v>
      </c>
      <c r="D72" s="7" t="str">
        <f t="shared" si="9"/>
        <v>vis</v>
      </c>
      <c r="E72" s="100">
        <f>VLOOKUP(C72,Active!C$21:E$971,3,FALSE)</f>
        <v>8882.853848009654</v>
      </c>
      <c r="F72" s="64" t="s">
        <v>154</v>
      </c>
      <c r="G72" s="7" t="str">
        <f t="shared" si="10"/>
        <v>52954.3243</v>
      </c>
      <c r="H72" s="34">
        <f t="shared" si="11"/>
        <v>8883</v>
      </c>
      <c r="I72" s="101" t="s">
        <v>659</v>
      </c>
      <c r="J72" s="102" t="s">
        <v>660</v>
      </c>
      <c r="K72" s="101">
        <v>8883</v>
      </c>
      <c r="L72" s="101" t="s">
        <v>661</v>
      </c>
      <c r="M72" s="102" t="s">
        <v>412</v>
      </c>
      <c r="N72" s="102" t="s">
        <v>662</v>
      </c>
      <c r="O72" s="103" t="s">
        <v>663</v>
      </c>
      <c r="P72" s="104" t="s">
        <v>664</v>
      </c>
    </row>
    <row r="73" spans="1:16" ht="12.75" customHeight="1" thickBot="1" x14ac:dyDescent="0.25">
      <c r="A73" s="34" t="str">
        <f t="shared" si="6"/>
        <v>OEJV 0074 </v>
      </c>
      <c r="B73" s="64" t="str">
        <f t="shared" si="7"/>
        <v>I</v>
      </c>
      <c r="C73" s="34">
        <f t="shared" si="8"/>
        <v>52955.359259999997</v>
      </c>
      <c r="D73" s="7" t="str">
        <f t="shared" si="9"/>
        <v>vis</v>
      </c>
      <c r="E73" s="100">
        <f>VLOOKUP(C73,Active!C$21:E$971,3,FALSE)</f>
        <v>8883.8526031363108</v>
      </c>
      <c r="F73" s="64" t="s">
        <v>154</v>
      </c>
      <c r="G73" s="7" t="str">
        <f t="shared" si="10"/>
        <v>52955.35926</v>
      </c>
      <c r="H73" s="34">
        <f t="shared" si="11"/>
        <v>8884</v>
      </c>
      <c r="I73" s="101" t="s">
        <v>665</v>
      </c>
      <c r="J73" s="102" t="s">
        <v>666</v>
      </c>
      <c r="K73" s="101" t="s">
        <v>667</v>
      </c>
      <c r="L73" s="101" t="s">
        <v>668</v>
      </c>
      <c r="M73" s="102" t="s">
        <v>669</v>
      </c>
      <c r="N73" s="102" t="s">
        <v>94</v>
      </c>
      <c r="O73" s="103" t="s">
        <v>670</v>
      </c>
      <c r="P73" s="104" t="s">
        <v>671</v>
      </c>
    </row>
    <row r="74" spans="1:16" ht="12.75" customHeight="1" thickBot="1" x14ac:dyDescent="0.25">
      <c r="A74" s="34" t="str">
        <f t="shared" si="6"/>
        <v>IBVS 5672 </v>
      </c>
      <c r="B74" s="64" t="str">
        <f t="shared" si="7"/>
        <v>I</v>
      </c>
      <c r="C74" s="34">
        <f t="shared" si="8"/>
        <v>53596.794000000002</v>
      </c>
      <c r="D74" s="7" t="str">
        <f t="shared" si="9"/>
        <v>vis</v>
      </c>
      <c r="E74" s="100">
        <f>VLOOKUP(C74,Active!C$21:E$971,3,FALSE)</f>
        <v>9502.8487334137571</v>
      </c>
      <c r="F74" s="64" t="s">
        <v>154</v>
      </c>
      <c r="G74" s="7" t="str">
        <f t="shared" si="10"/>
        <v>53596.7940</v>
      </c>
      <c r="H74" s="34">
        <f t="shared" si="11"/>
        <v>9503</v>
      </c>
      <c r="I74" s="101" t="s">
        <v>672</v>
      </c>
      <c r="J74" s="102" t="s">
        <v>673</v>
      </c>
      <c r="K74" s="101" t="s">
        <v>674</v>
      </c>
      <c r="L74" s="101" t="s">
        <v>675</v>
      </c>
      <c r="M74" s="102" t="s">
        <v>412</v>
      </c>
      <c r="N74" s="102" t="s">
        <v>413</v>
      </c>
      <c r="O74" s="103" t="s">
        <v>652</v>
      </c>
      <c r="P74" s="104" t="s">
        <v>676</v>
      </c>
    </row>
    <row r="75" spans="1:16" ht="12.75" customHeight="1" thickBot="1" x14ac:dyDescent="0.25">
      <c r="A75" s="34" t="str">
        <f t="shared" ref="A75:A106" si="12">P75</f>
        <v>OEJV 0074 </v>
      </c>
      <c r="B75" s="64" t="str">
        <f t="shared" ref="B75:B106" si="13">IF(H75=INT(H75),"I","II")</f>
        <v>I</v>
      </c>
      <c r="C75" s="34">
        <f t="shared" ref="C75:C106" si="14">1*G75</f>
        <v>53612.335270000003</v>
      </c>
      <c r="D75" s="7" t="str">
        <f t="shared" ref="D75:D106" si="15">VLOOKUP(F75,I$1:J$5,2,FALSE)</f>
        <v>vis</v>
      </c>
      <c r="E75" s="100">
        <f>VLOOKUP(C75,Active!C$21:E$971,3,FALSE)</f>
        <v>9517.8463401688859</v>
      </c>
      <c r="F75" s="64" t="s">
        <v>154</v>
      </c>
      <c r="G75" s="7" t="str">
        <f t="shared" ref="G75:G106" si="16">MID(I75,3,LEN(I75)-3)</f>
        <v>53612.33527</v>
      </c>
      <c r="H75" s="34">
        <f t="shared" ref="H75:H106" si="17">1*K75</f>
        <v>9518</v>
      </c>
      <c r="I75" s="101" t="s">
        <v>677</v>
      </c>
      <c r="J75" s="102" t="s">
        <v>678</v>
      </c>
      <c r="K75" s="101" t="s">
        <v>679</v>
      </c>
      <c r="L75" s="101" t="s">
        <v>680</v>
      </c>
      <c r="M75" s="102" t="s">
        <v>669</v>
      </c>
      <c r="N75" s="102" t="s">
        <v>94</v>
      </c>
      <c r="O75" s="103" t="s">
        <v>670</v>
      </c>
      <c r="P75" s="104" t="s">
        <v>671</v>
      </c>
    </row>
    <row r="76" spans="1:16" ht="12.75" customHeight="1" thickBot="1" x14ac:dyDescent="0.25">
      <c r="A76" s="34" t="str">
        <f t="shared" si="12"/>
        <v>IBVS 5741 </v>
      </c>
      <c r="B76" s="64" t="str">
        <f t="shared" si="13"/>
        <v>I</v>
      </c>
      <c r="C76" s="34">
        <f t="shared" si="14"/>
        <v>53612.337599999999</v>
      </c>
      <c r="D76" s="7" t="str">
        <f t="shared" si="15"/>
        <v>vis</v>
      </c>
      <c r="E76" s="100">
        <f>VLOOKUP(C76,Active!C$21:E$971,3,FALSE)</f>
        <v>9517.8485886610397</v>
      </c>
      <c r="F76" s="64" t="s">
        <v>154</v>
      </c>
      <c r="G76" s="7" t="str">
        <f t="shared" si="16"/>
        <v>53612.3376</v>
      </c>
      <c r="H76" s="34">
        <f t="shared" si="17"/>
        <v>9518</v>
      </c>
      <c r="I76" s="101" t="s">
        <v>681</v>
      </c>
      <c r="J76" s="102" t="s">
        <v>682</v>
      </c>
      <c r="K76" s="101" t="s">
        <v>679</v>
      </c>
      <c r="L76" s="101" t="s">
        <v>683</v>
      </c>
      <c r="M76" s="102" t="s">
        <v>412</v>
      </c>
      <c r="N76" s="102" t="s">
        <v>413</v>
      </c>
      <c r="O76" s="103" t="s">
        <v>684</v>
      </c>
      <c r="P76" s="104" t="s">
        <v>685</v>
      </c>
    </row>
    <row r="77" spans="1:16" ht="12.75" customHeight="1" thickBot="1" x14ac:dyDescent="0.25">
      <c r="A77" s="34" t="str">
        <f t="shared" si="12"/>
        <v>IBVS 5677 </v>
      </c>
      <c r="B77" s="64" t="str">
        <f t="shared" si="13"/>
        <v>I</v>
      </c>
      <c r="C77" s="34">
        <f t="shared" si="14"/>
        <v>53679.693500000001</v>
      </c>
      <c r="D77" s="7" t="str">
        <f t="shared" si="15"/>
        <v>vis</v>
      </c>
      <c r="E77" s="100">
        <f>VLOOKUP(C77,Active!C$21:E$971,3,FALSE)</f>
        <v>9582.8482509047099</v>
      </c>
      <c r="F77" s="64" t="s">
        <v>154</v>
      </c>
      <c r="G77" s="7" t="str">
        <f t="shared" si="16"/>
        <v>53679.6935</v>
      </c>
      <c r="H77" s="34">
        <f t="shared" si="17"/>
        <v>9583</v>
      </c>
      <c r="I77" s="101" t="s">
        <v>692</v>
      </c>
      <c r="J77" s="102" t="s">
        <v>693</v>
      </c>
      <c r="K77" s="101" t="s">
        <v>694</v>
      </c>
      <c r="L77" s="101" t="s">
        <v>695</v>
      </c>
      <c r="M77" s="102" t="s">
        <v>412</v>
      </c>
      <c r="N77" s="102" t="s">
        <v>413</v>
      </c>
      <c r="O77" s="103" t="s">
        <v>696</v>
      </c>
      <c r="P77" s="104" t="s">
        <v>697</v>
      </c>
    </row>
    <row r="78" spans="1:16" ht="12.75" customHeight="1" thickBot="1" x14ac:dyDescent="0.25">
      <c r="A78" s="34" t="str">
        <f t="shared" si="12"/>
        <v>IBVS 5784 </v>
      </c>
      <c r="B78" s="64" t="str">
        <f t="shared" si="13"/>
        <v>II</v>
      </c>
      <c r="C78" s="34">
        <f t="shared" si="14"/>
        <v>53967.248599999999</v>
      </c>
      <c r="D78" s="7" t="str">
        <f t="shared" si="15"/>
        <v>vis</v>
      </c>
      <c r="E78" s="100">
        <f>VLOOKUP(C78,Active!C$21:E$971,3,FALSE)</f>
        <v>9860.344125452355</v>
      </c>
      <c r="F78" s="64" t="s">
        <v>154</v>
      </c>
      <c r="G78" s="7" t="str">
        <f t="shared" si="16"/>
        <v>53967.2486</v>
      </c>
      <c r="H78" s="34">
        <f t="shared" si="17"/>
        <v>9860.5</v>
      </c>
      <c r="I78" s="101" t="s">
        <v>698</v>
      </c>
      <c r="J78" s="102" t="s">
        <v>699</v>
      </c>
      <c r="K78" s="101" t="s">
        <v>700</v>
      </c>
      <c r="L78" s="101" t="s">
        <v>701</v>
      </c>
      <c r="M78" s="102" t="s">
        <v>669</v>
      </c>
      <c r="N78" s="102" t="s">
        <v>154</v>
      </c>
      <c r="O78" s="103" t="s">
        <v>702</v>
      </c>
      <c r="P78" s="104" t="s">
        <v>703</v>
      </c>
    </row>
    <row r="79" spans="1:16" ht="12.75" customHeight="1" thickBot="1" x14ac:dyDescent="0.25">
      <c r="A79" s="34" t="str">
        <f t="shared" si="12"/>
        <v>IBVS 5920 </v>
      </c>
      <c r="B79" s="64" t="str">
        <f t="shared" si="13"/>
        <v>I</v>
      </c>
      <c r="C79" s="34">
        <f t="shared" si="14"/>
        <v>55137.688999999998</v>
      </c>
      <c r="D79" s="7" t="str">
        <f t="shared" si="15"/>
        <v>vis</v>
      </c>
      <c r="E79" s="100">
        <f>VLOOKUP(C79,Active!C$21:E$971,3,FALSE)</f>
        <v>10989.840289505431</v>
      </c>
      <c r="F79" s="64" t="s">
        <v>154</v>
      </c>
      <c r="G79" s="7" t="str">
        <f t="shared" si="16"/>
        <v>55137.689</v>
      </c>
      <c r="H79" s="34">
        <f t="shared" si="17"/>
        <v>10990</v>
      </c>
      <c r="I79" s="101" t="s">
        <v>723</v>
      </c>
      <c r="J79" s="102" t="s">
        <v>724</v>
      </c>
      <c r="K79" s="101" t="s">
        <v>725</v>
      </c>
      <c r="L79" s="101" t="s">
        <v>726</v>
      </c>
      <c r="M79" s="102" t="s">
        <v>669</v>
      </c>
      <c r="N79" s="102" t="s">
        <v>154</v>
      </c>
      <c r="O79" s="103" t="s">
        <v>396</v>
      </c>
      <c r="P79" s="104" t="s">
        <v>727</v>
      </c>
    </row>
    <row r="80" spans="1:16" ht="12.75" customHeight="1" thickBot="1" x14ac:dyDescent="0.25">
      <c r="A80" s="34" t="str">
        <f t="shared" si="12"/>
        <v>IBVS 6011 </v>
      </c>
      <c r="B80" s="64" t="str">
        <f t="shared" si="13"/>
        <v>II</v>
      </c>
      <c r="C80" s="34">
        <f t="shared" si="14"/>
        <v>55866.685599999997</v>
      </c>
      <c r="D80" s="7" t="str">
        <f t="shared" si="15"/>
        <v>vis</v>
      </c>
      <c r="E80" s="100">
        <f>VLOOKUP(C80,Active!C$21:E$971,3,FALSE)</f>
        <v>11693.335199034984</v>
      </c>
      <c r="F80" s="64" t="s">
        <v>154</v>
      </c>
      <c r="G80" s="7" t="str">
        <f t="shared" si="16"/>
        <v>55866.6856</v>
      </c>
      <c r="H80" s="34">
        <f t="shared" si="17"/>
        <v>11693.5</v>
      </c>
      <c r="I80" s="101" t="s">
        <v>736</v>
      </c>
      <c r="J80" s="102" t="s">
        <v>737</v>
      </c>
      <c r="K80" s="101">
        <v>11693.5</v>
      </c>
      <c r="L80" s="101" t="s">
        <v>738</v>
      </c>
      <c r="M80" s="102" t="s">
        <v>669</v>
      </c>
      <c r="N80" s="102" t="s">
        <v>154</v>
      </c>
      <c r="O80" s="103" t="s">
        <v>396</v>
      </c>
      <c r="P80" s="104" t="s">
        <v>739</v>
      </c>
    </row>
    <row r="81" spans="1:16" ht="12.75" customHeight="1" thickBot="1" x14ac:dyDescent="0.25">
      <c r="A81" s="34" t="str">
        <f t="shared" si="12"/>
        <v>IBVS 6042 </v>
      </c>
      <c r="B81" s="64" t="str">
        <f t="shared" si="13"/>
        <v>I</v>
      </c>
      <c r="C81" s="34">
        <f t="shared" si="14"/>
        <v>56225.7451</v>
      </c>
      <c r="D81" s="7" t="str">
        <f t="shared" si="15"/>
        <v>vis</v>
      </c>
      <c r="E81" s="100">
        <f>VLOOKUP(C81,Active!C$21:E$971,3,FALSE)</f>
        <v>12039.83411338963</v>
      </c>
      <c r="F81" s="64" t="s">
        <v>154</v>
      </c>
      <c r="G81" s="7" t="str">
        <f t="shared" si="16"/>
        <v>56225.7451</v>
      </c>
      <c r="H81" s="34">
        <f t="shared" si="17"/>
        <v>12040</v>
      </c>
      <c r="I81" s="101" t="s">
        <v>740</v>
      </c>
      <c r="J81" s="102" t="s">
        <v>741</v>
      </c>
      <c r="K81" s="101">
        <v>12040</v>
      </c>
      <c r="L81" s="101" t="s">
        <v>742</v>
      </c>
      <c r="M81" s="102" t="s">
        <v>669</v>
      </c>
      <c r="N81" s="102" t="s">
        <v>154</v>
      </c>
      <c r="O81" s="103" t="s">
        <v>396</v>
      </c>
      <c r="P81" s="104" t="s">
        <v>743</v>
      </c>
    </row>
    <row r="82" spans="1:16" ht="12.75" customHeight="1" thickBot="1" x14ac:dyDescent="0.25">
      <c r="A82" s="34" t="str">
        <f t="shared" si="12"/>
        <v>IBVS 6094 </v>
      </c>
      <c r="B82" s="64" t="str">
        <f t="shared" si="13"/>
        <v>I</v>
      </c>
      <c r="C82" s="34">
        <f t="shared" si="14"/>
        <v>56269.266499999998</v>
      </c>
      <c r="D82" s="7" t="str">
        <f t="shared" si="15"/>
        <v>vis</v>
      </c>
      <c r="E82" s="100">
        <f>VLOOKUP(C82,Active!C$21:E$971,3,FALSE)</f>
        <v>12081.833051869724</v>
      </c>
      <c r="F82" s="64" t="s">
        <v>154</v>
      </c>
      <c r="G82" s="7" t="str">
        <f t="shared" si="16"/>
        <v>56269.2665</v>
      </c>
      <c r="H82" s="34">
        <f t="shared" si="17"/>
        <v>12082</v>
      </c>
      <c r="I82" s="101" t="s">
        <v>744</v>
      </c>
      <c r="J82" s="102" t="s">
        <v>745</v>
      </c>
      <c r="K82" s="101">
        <v>12082</v>
      </c>
      <c r="L82" s="101" t="s">
        <v>746</v>
      </c>
      <c r="M82" s="102" t="s">
        <v>669</v>
      </c>
      <c r="N82" s="102" t="s">
        <v>94</v>
      </c>
      <c r="O82" s="103" t="s">
        <v>747</v>
      </c>
      <c r="P82" s="104" t="s">
        <v>748</v>
      </c>
    </row>
    <row r="83" spans="1:16" ht="12.75" customHeight="1" thickBot="1" x14ac:dyDescent="0.25">
      <c r="A83" s="34" t="str">
        <f t="shared" si="12"/>
        <v>BAVM 234 </v>
      </c>
      <c r="B83" s="64" t="str">
        <f t="shared" si="13"/>
        <v>I</v>
      </c>
      <c r="C83" s="34">
        <f t="shared" si="14"/>
        <v>56505.530700000003</v>
      </c>
      <c r="D83" s="7" t="str">
        <f t="shared" si="15"/>
        <v>vis</v>
      </c>
      <c r="E83" s="100">
        <f>VLOOKUP(C83,Active!C$21:E$971,3,FALSE)</f>
        <v>12309.832279855254</v>
      </c>
      <c r="F83" s="64" t="s">
        <v>154</v>
      </c>
      <c r="G83" s="7" t="str">
        <f t="shared" si="16"/>
        <v>56505.5307</v>
      </c>
      <c r="H83" s="34">
        <f t="shared" si="17"/>
        <v>12310</v>
      </c>
      <c r="I83" s="101" t="s">
        <v>749</v>
      </c>
      <c r="J83" s="102" t="s">
        <v>750</v>
      </c>
      <c r="K83" s="101">
        <v>12310</v>
      </c>
      <c r="L83" s="101" t="s">
        <v>751</v>
      </c>
      <c r="M83" s="102" t="s">
        <v>669</v>
      </c>
      <c r="N83" s="102">
        <v>0</v>
      </c>
      <c r="O83" s="103" t="s">
        <v>540</v>
      </c>
      <c r="P83" s="104" t="s">
        <v>752</v>
      </c>
    </row>
    <row r="84" spans="1:16" ht="13.5" thickBot="1" x14ac:dyDescent="0.25">
      <c r="A84" s="34" t="str">
        <f t="shared" si="12"/>
        <v>BAVM 238 </v>
      </c>
      <c r="B84" s="64" t="str">
        <f t="shared" si="13"/>
        <v>I</v>
      </c>
      <c r="C84" s="34">
        <f t="shared" si="14"/>
        <v>56876.5052</v>
      </c>
      <c r="D84" s="7" t="str">
        <f t="shared" si="15"/>
        <v>vis</v>
      </c>
      <c r="E84" s="100">
        <f>VLOOKUP(C84,Active!C$21:E$971,3,FALSE)</f>
        <v>12667.829384800969</v>
      </c>
      <c r="F84" s="64" t="s">
        <v>154</v>
      </c>
      <c r="G84" s="7" t="str">
        <f t="shared" si="16"/>
        <v>56876.5052</v>
      </c>
      <c r="H84" s="34">
        <f t="shared" si="17"/>
        <v>12668</v>
      </c>
      <c r="I84" s="101" t="s">
        <v>759</v>
      </c>
      <c r="J84" s="102" t="s">
        <v>760</v>
      </c>
      <c r="K84" s="101">
        <v>12668</v>
      </c>
      <c r="L84" s="101" t="s">
        <v>761</v>
      </c>
      <c r="M84" s="102" t="s">
        <v>669</v>
      </c>
      <c r="N84" s="102">
        <v>0</v>
      </c>
      <c r="O84" s="103" t="s">
        <v>540</v>
      </c>
      <c r="P84" s="104" t="s">
        <v>762</v>
      </c>
    </row>
    <row r="85" spans="1:16" ht="12.75" customHeight="1" thickBot="1" x14ac:dyDescent="0.25">
      <c r="A85" s="34" t="str">
        <f t="shared" si="12"/>
        <v> IODE 4.2.163 </v>
      </c>
      <c r="B85" s="64" t="str">
        <f t="shared" si="13"/>
        <v>I</v>
      </c>
      <c r="C85" s="34">
        <f t="shared" si="14"/>
        <v>26562.233</v>
      </c>
      <c r="D85" s="7" t="str">
        <f t="shared" si="15"/>
        <v>vis</v>
      </c>
      <c r="E85" s="100">
        <f>VLOOKUP(C85,Active!C$21:E$971,3,FALSE)</f>
        <v>-16585.9917973462</v>
      </c>
      <c r="F85" s="64" t="s">
        <v>154</v>
      </c>
      <c r="G85" s="7" t="str">
        <f t="shared" si="16"/>
        <v>26562.233</v>
      </c>
      <c r="H85" s="34">
        <f t="shared" si="17"/>
        <v>-16586</v>
      </c>
      <c r="I85" s="101" t="s">
        <v>184</v>
      </c>
      <c r="J85" s="102" t="s">
        <v>185</v>
      </c>
      <c r="K85" s="101">
        <v>-16586</v>
      </c>
      <c r="L85" s="101" t="s">
        <v>186</v>
      </c>
      <c r="M85" s="102" t="s">
        <v>187</v>
      </c>
      <c r="N85" s="102"/>
      <c r="O85" s="103" t="s">
        <v>188</v>
      </c>
      <c r="P85" s="103" t="s">
        <v>189</v>
      </c>
    </row>
    <row r="86" spans="1:16" ht="12.75" customHeight="1" thickBot="1" x14ac:dyDescent="0.25">
      <c r="A86" s="34" t="str">
        <f t="shared" si="12"/>
        <v> IODE 4.2.163 </v>
      </c>
      <c r="B86" s="64" t="str">
        <f t="shared" si="13"/>
        <v>I</v>
      </c>
      <c r="C86" s="34">
        <f t="shared" si="14"/>
        <v>26563.269</v>
      </c>
      <c r="D86" s="7" t="str">
        <f t="shared" si="15"/>
        <v>vis</v>
      </c>
      <c r="E86" s="100">
        <f>VLOOKUP(C86,Active!C$21:E$971,3,FALSE)</f>
        <v>-16584.992038600722</v>
      </c>
      <c r="F86" s="64" t="s">
        <v>154</v>
      </c>
      <c r="G86" s="7" t="str">
        <f t="shared" si="16"/>
        <v>26563.269</v>
      </c>
      <c r="H86" s="34">
        <f t="shared" si="17"/>
        <v>-16585</v>
      </c>
      <c r="I86" s="101" t="s">
        <v>190</v>
      </c>
      <c r="J86" s="102" t="s">
        <v>191</v>
      </c>
      <c r="K86" s="101">
        <v>-16585</v>
      </c>
      <c r="L86" s="101" t="s">
        <v>192</v>
      </c>
      <c r="M86" s="102" t="s">
        <v>187</v>
      </c>
      <c r="N86" s="102"/>
      <c r="O86" s="103" t="s">
        <v>188</v>
      </c>
      <c r="P86" s="103" t="s">
        <v>189</v>
      </c>
    </row>
    <row r="87" spans="1:16" ht="12.75" customHeight="1" thickBot="1" x14ac:dyDescent="0.25">
      <c r="A87" s="34" t="str">
        <f t="shared" si="12"/>
        <v> IODE 4.2.163 </v>
      </c>
      <c r="B87" s="64" t="str">
        <f t="shared" si="13"/>
        <v>I</v>
      </c>
      <c r="C87" s="34">
        <f t="shared" si="14"/>
        <v>26564.292000000001</v>
      </c>
      <c r="D87" s="7" t="str">
        <f t="shared" si="15"/>
        <v>vis</v>
      </c>
      <c r="E87" s="100">
        <f>VLOOKUP(C87,Active!C$21:E$971,3,FALSE)</f>
        <v>-16584.004825090469</v>
      </c>
      <c r="F87" s="64" t="s">
        <v>154</v>
      </c>
      <c r="G87" s="7" t="str">
        <f t="shared" si="16"/>
        <v>26564.292</v>
      </c>
      <c r="H87" s="34">
        <f t="shared" si="17"/>
        <v>-16584</v>
      </c>
      <c r="I87" s="101" t="s">
        <v>193</v>
      </c>
      <c r="J87" s="102" t="s">
        <v>194</v>
      </c>
      <c r="K87" s="101">
        <v>-16584</v>
      </c>
      <c r="L87" s="101" t="s">
        <v>195</v>
      </c>
      <c r="M87" s="102" t="s">
        <v>187</v>
      </c>
      <c r="N87" s="102"/>
      <c r="O87" s="103" t="s">
        <v>188</v>
      </c>
      <c r="P87" s="103" t="s">
        <v>189</v>
      </c>
    </row>
    <row r="88" spans="1:16" ht="12.75" customHeight="1" thickBot="1" x14ac:dyDescent="0.25">
      <c r="A88" s="34" t="str">
        <f t="shared" si="12"/>
        <v> IODE 4.2.164 </v>
      </c>
      <c r="B88" s="64" t="str">
        <f t="shared" si="13"/>
        <v>I</v>
      </c>
      <c r="C88" s="34">
        <f t="shared" si="14"/>
        <v>26590.204000000002</v>
      </c>
      <c r="D88" s="7" t="str">
        <f t="shared" si="15"/>
        <v>vis</v>
      </c>
      <c r="E88" s="100">
        <f>VLOOKUP(C88,Active!C$21:E$971,3,FALSE)</f>
        <v>-16558.999276236427</v>
      </c>
      <c r="F88" s="64" t="s">
        <v>154</v>
      </c>
      <c r="G88" s="7" t="str">
        <f t="shared" si="16"/>
        <v>26590.204</v>
      </c>
      <c r="H88" s="34">
        <f t="shared" si="17"/>
        <v>-16559</v>
      </c>
      <c r="I88" s="101" t="s">
        <v>201</v>
      </c>
      <c r="J88" s="102" t="s">
        <v>202</v>
      </c>
      <c r="K88" s="101">
        <v>-16559</v>
      </c>
      <c r="L88" s="101" t="s">
        <v>203</v>
      </c>
      <c r="M88" s="102" t="s">
        <v>187</v>
      </c>
      <c r="N88" s="102"/>
      <c r="O88" s="103" t="s">
        <v>188</v>
      </c>
      <c r="P88" s="103" t="s">
        <v>204</v>
      </c>
    </row>
    <row r="89" spans="1:16" ht="12.75" customHeight="1" thickBot="1" x14ac:dyDescent="0.25">
      <c r="A89" s="34" t="str">
        <f t="shared" si="12"/>
        <v> IODE 4.2.164 </v>
      </c>
      <c r="B89" s="64" t="str">
        <f t="shared" si="13"/>
        <v>I</v>
      </c>
      <c r="C89" s="34">
        <f t="shared" si="14"/>
        <v>26592.273000000001</v>
      </c>
      <c r="D89" s="7" t="str">
        <f t="shared" si="15"/>
        <v>vis</v>
      </c>
      <c r="E89" s="100">
        <f>VLOOKUP(C89,Active!C$21:E$971,3,FALSE)</f>
        <v>-16557.002653799758</v>
      </c>
      <c r="F89" s="64" t="s">
        <v>154</v>
      </c>
      <c r="G89" s="7" t="str">
        <f t="shared" si="16"/>
        <v>26592.273</v>
      </c>
      <c r="H89" s="34">
        <f t="shared" si="17"/>
        <v>-16557</v>
      </c>
      <c r="I89" s="101" t="s">
        <v>205</v>
      </c>
      <c r="J89" s="102" t="s">
        <v>206</v>
      </c>
      <c r="K89" s="101">
        <v>-16557</v>
      </c>
      <c r="L89" s="101" t="s">
        <v>177</v>
      </c>
      <c r="M89" s="102" t="s">
        <v>187</v>
      </c>
      <c r="N89" s="102"/>
      <c r="O89" s="103" t="s">
        <v>188</v>
      </c>
      <c r="P89" s="103" t="s">
        <v>204</v>
      </c>
    </row>
    <row r="90" spans="1:16" ht="12.75" customHeight="1" thickBot="1" x14ac:dyDescent="0.25">
      <c r="A90" s="34" t="str">
        <f t="shared" si="12"/>
        <v> AN 247.358 </v>
      </c>
      <c r="B90" s="64" t="str">
        <f t="shared" si="13"/>
        <v>I</v>
      </c>
      <c r="C90" s="34">
        <f t="shared" si="14"/>
        <v>26624.397000000001</v>
      </c>
      <c r="D90" s="7" t="str">
        <f t="shared" si="15"/>
        <v>vis</v>
      </c>
      <c r="E90" s="100">
        <f>VLOOKUP(C90,Active!C$21:E$971,3,FALSE)</f>
        <v>-16526.002412545233</v>
      </c>
      <c r="F90" s="64" t="s">
        <v>154</v>
      </c>
      <c r="G90" s="7" t="str">
        <f t="shared" si="16"/>
        <v>26624.397</v>
      </c>
      <c r="H90" s="34">
        <f t="shared" si="17"/>
        <v>-16526</v>
      </c>
      <c r="I90" s="101" t="s">
        <v>207</v>
      </c>
      <c r="J90" s="102" t="s">
        <v>208</v>
      </c>
      <c r="K90" s="101">
        <v>-16526</v>
      </c>
      <c r="L90" s="101" t="s">
        <v>209</v>
      </c>
      <c r="M90" s="102" t="s">
        <v>187</v>
      </c>
      <c r="N90" s="102"/>
      <c r="O90" s="103" t="s">
        <v>210</v>
      </c>
      <c r="P90" s="103" t="s">
        <v>211</v>
      </c>
    </row>
    <row r="91" spans="1:16" ht="12.75" customHeight="1" thickBot="1" x14ac:dyDescent="0.25">
      <c r="A91" s="34" t="str">
        <f t="shared" si="12"/>
        <v> AN 247.358 </v>
      </c>
      <c r="B91" s="64" t="str">
        <f t="shared" si="13"/>
        <v>I</v>
      </c>
      <c r="C91" s="34">
        <f t="shared" si="14"/>
        <v>26937.359</v>
      </c>
      <c r="D91" s="7" t="str">
        <f t="shared" si="15"/>
        <v>vis</v>
      </c>
      <c r="E91" s="100">
        <f>VLOOKUP(C91,Active!C$21:E$971,3,FALSE)</f>
        <v>-16223.988419782869</v>
      </c>
      <c r="F91" s="64" t="s">
        <v>154</v>
      </c>
      <c r="G91" s="7" t="str">
        <f t="shared" si="16"/>
        <v>26937.359</v>
      </c>
      <c r="H91" s="34">
        <f t="shared" si="17"/>
        <v>-16224</v>
      </c>
      <c r="I91" s="101" t="s">
        <v>212</v>
      </c>
      <c r="J91" s="102" t="s">
        <v>213</v>
      </c>
      <c r="K91" s="101">
        <v>-16224</v>
      </c>
      <c r="L91" s="101" t="s">
        <v>214</v>
      </c>
      <c r="M91" s="102" t="s">
        <v>187</v>
      </c>
      <c r="N91" s="102"/>
      <c r="O91" s="103" t="s">
        <v>210</v>
      </c>
      <c r="P91" s="103" t="s">
        <v>211</v>
      </c>
    </row>
    <row r="92" spans="1:16" ht="12.75" customHeight="1" thickBot="1" x14ac:dyDescent="0.25">
      <c r="A92" s="34" t="str">
        <f t="shared" si="12"/>
        <v> MVS 12.29 </v>
      </c>
      <c r="B92" s="64" t="str">
        <f t="shared" si="13"/>
        <v>I</v>
      </c>
      <c r="C92" s="34">
        <f t="shared" si="14"/>
        <v>27655.451000000001</v>
      </c>
      <c r="D92" s="7" t="str">
        <f t="shared" si="15"/>
        <v>vis</v>
      </c>
      <c r="E92" s="100">
        <f>VLOOKUP(C92,Active!C$21:E$971,3,FALSE)</f>
        <v>-15531.016646562121</v>
      </c>
      <c r="F92" s="64" t="s">
        <v>154</v>
      </c>
      <c r="G92" s="7" t="str">
        <f t="shared" si="16"/>
        <v>27655.451</v>
      </c>
      <c r="H92" s="34">
        <f t="shared" si="17"/>
        <v>-15531</v>
      </c>
      <c r="I92" s="101" t="s">
        <v>215</v>
      </c>
      <c r="J92" s="102" t="s">
        <v>216</v>
      </c>
      <c r="K92" s="101">
        <v>-15531</v>
      </c>
      <c r="L92" s="101" t="s">
        <v>217</v>
      </c>
      <c r="M92" s="102" t="s">
        <v>218</v>
      </c>
      <c r="N92" s="102"/>
      <c r="O92" s="103" t="s">
        <v>219</v>
      </c>
      <c r="P92" s="103" t="s">
        <v>220</v>
      </c>
    </row>
    <row r="93" spans="1:16" ht="12.75" customHeight="1" thickBot="1" x14ac:dyDescent="0.25">
      <c r="A93" s="34" t="str">
        <f t="shared" si="12"/>
        <v> MVS 12.29 </v>
      </c>
      <c r="B93" s="64" t="str">
        <f t="shared" si="13"/>
        <v>I</v>
      </c>
      <c r="C93" s="34">
        <f t="shared" si="14"/>
        <v>27657.54</v>
      </c>
      <c r="D93" s="7" t="str">
        <f t="shared" si="15"/>
        <v>vis</v>
      </c>
      <c r="E93" s="100">
        <f>VLOOKUP(C93,Active!C$21:E$971,3,FALSE)</f>
        <v>-15529.000723763569</v>
      </c>
      <c r="F93" s="64" t="s">
        <v>154</v>
      </c>
      <c r="G93" s="7" t="str">
        <f t="shared" si="16"/>
        <v>27657.540</v>
      </c>
      <c r="H93" s="34">
        <f t="shared" si="17"/>
        <v>-15529</v>
      </c>
      <c r="I93" s="101" t="s">
        <v>221</v>
      </c>
      <c r="J93" s="102" t="s">
        <v>222</v>
      </c>
      <c r="K93" s="101">
        <v>-15529</v>
      </c>
      <c r="L93" s="101" t="s">
        <v>223</v>
      </c>
      <c r="M93" s="102" t="s">
        <v>218</v>
      </c>
      <c r="N93" s="102"/>
      <c r="O93" s="103" t="s">
        <v>219</v>
      </c>
      <c r="P93" s="103" t="s">
        <v>220</v>
      </c>
    </row>
    <row r="94" spans="1:16" ht="12.75" customHeight="1" thickBot="1" x14ac:dyDescent="0.25">
      <c r="A94" s="34" t="str">
        <f t="shared" si="12"/>
        <v> MVS 12.29 </v>
      </c>
      <c r="B94" s="64" t="str">
        <f t="shared" si="13"/>
        <v>I</v>
      </c>
      <c r="C94" s="34">
        <f t="shared" si="14"/>
        <v>27683.446</v>
      </c>
      <c r="D94" s="7" t="str">
        <f t="shared" si="15"/>
        <v>vis</v>
      </c>
      <c r="E94" s="100">
        <f>VLOOKUP(C94,Active!C$21:E$971,3,FALSE)</f>
        <v>-15504.000965018093</v>
      </c>
      <c r="F94" s="64" t="s">
        <v>154</v>
      </c>
      <c r="G94" s="7" t="str">
        <f t="shared" si="16"/>
        <v>27683.446</v>
      </c>
      <c r="H94" s="34">
        <f t="shared" si="17"/>
        <v>-15504</v>
      </c>
      <c r="I94" s="101" t="s">
        <v>224</v>
      </c>
      <c r="J94" s="102" t="s">
        <v>225</v>
      </c>
      <c r="K94" s="101">
        <v>-15504</v>
      </c>
      <c r="L94" s="101" t="s">
        <v>223</v>
      </c>
      <c r="M94" s="102" t="s">
        <v>218</v>
      </c>
      <c r="N94" s="102"/>
      <c r="O94" s="103" t="s">
        <v>219</v>
      </c>
      <c r="P94" s="103" t="s">
        <v>220</v>
      </c>
    </row>
    <row r="95" spans="1:16" ht="12.75" customHeight="1" thickBot="1" x14ac:dyDescent="0.25">
      <c r="A95" s="34" t="str">
        <f t="shared" si="12"/>
        <v> MVS 12.29 </v>
      </c>
      <c r="B95" s="64" t="str">
        <f t="shared" si="13"/>
        <v>I</v>
      </c>
      <c r="C95" s="34">
        <f t="shared" si="14"/>
        <v>27683.468000000001</v>
      </c>
      <c r="D95" s="7" t="str">
        <f t="shared" si="15"/>
        <v>vis</v>
      </c>
      <c r="E95" s="100">
        <f>VLOOKUP(C95,Active!C$21:E$971,3,FALSE)</f>
        <v>-15503.979734620021</v>
      </c>
      <c r="F95" s="64" t="s">
        <v>154</v>
      </c>
      <c r="G95" s="7" t="str">
        <f t="shared" si="16"/>
        <v>27683.468</v>
      </c>
      <c r="H95" s="34">
        <f t="shared" si="17"/>
        <v>-15504</v>
      </c>
      <c r="I95" s="101" t="s">
        <v>226</v>
      </c>
      <c r="J95" s="102" t="s">
        <v>227</v>
      </c>
      <c r="K95" s="101">
        <v>-15504</v>
      </c>
      <c r="L95" s="101" t="s">
        <v>228</v>
      </c>
      <c r="M95" s="102" t="s">
        <v>218</v>
      </c>
      <c r="N95" s="102"/>
      <c r="O95" s="103" t="s">
        <v>219</v>
      </c>
      <c r="P95" s="103" t="s">
        <v>220</v>
      </c>
    </row>
    <row r="96" spans="1:16" ht="12.75" customHeight="1" thickBot="1" x14ac:dyDescent="0.25">
      <c r="A96" s="34" t="str">
        <f t="shared" si="12"/>
        <v> MVS 12.29 </v>
      </c>
      <c r="B96" s="64" t="str">
        <f t="shared" si="13"/>
        <v>I</v>
      </c>
      <c r="C96" s="34">
        <f t="shared" si="14"/>
        <v>28108.276999999998</v>
      </c>
      <c r="D96" s="7" t="str">
        <f t="shared" si="15"/>
        <v>vis</v>
      </c>
      <c r="E96" s="100">
        <f>VLOOKUP(C96,Active!C$21:E$971,3,FALSE)</f>
        <v>-15094.031363088057</v>
      </c>
      <c r="F96" s="64" t="s">
        <v>154</v>
      </c>
      <c r="G96" s="7" t="str">
        <f t="shared" si="16"/>
        <v>28108.277</v>
      </c>
      <c r="H96" s="34">
        <f t="shared" si="17"/>
        <v>-15094</v>
      </c>
      <c r="I96" s="101" t="s">
        <v>229</v>
      </c>
      <c r="J96" s="102" t="s">
        <v>230</v>
      </c>
      <c r="K96" s="101">
        <v>-15094</v>
      </c>
      <c r="L96" s="101" t="s">
        <v>231</v>
      </c>
      <c r="M96" s="102" t="s">
        <v>218</v>
      </c>
      <c r="N96" s="102"/>
      <c r="O96" s="103" t="s">
        <v>219</v>
      </c>
      <c r="P96" s="103" t="s">
        <v>220</v>
      </c>
    </row>
    <row r="97" spans="1:16" ht="12.75" customHeight="1" thickBot="1" x14ac:dyDescent="0.25">
      <c r="A97" s="34" t="str">
        <f t="shared" si="12"/>
        <v> MVS 12.29 </v>
      </c>
      <c r="B97" s="64" t="str">
        <f t="shared" si="13"/>
        <v>I</v>
      </c>
      <c r="C97" s="34">
        <f t="shared" si="14"/>
        <v>28164.241999999998</v>
      </c>
      <c r="D97" s="7" t="str">
        <f t="shared" si="15"/>
        <v>vis</v>
      </c>
      <c r="E97" s="100">
        <f>VLOOKUP(C97,Active!C$21:E$971,3,FALSE)</f>
        <v>-15040.024125452352</v>
      </c>
      <c r="F97" s="64" t="s">
        <v>154</v>
      </c>
      <c r="G97" s="7" t="str">
        <f t="shared" si="16"/>
        <v>28164.242</v>
      </c>
      <c r="H97" s="34">
        <f t="shared" si="17"/>
        <v>-15040</v>
      </c>
      <c r="I97" s="101" t="s">
        <v>232</v>
      </c>
      <c r="J97" s="102" t="s">
        <v>233</v>
      </c>
      <c r="K97" s="101">
        <v>-15040</v>
      </c>
      <c r="L97" s="101" t="s">
        <v>234</v>
      </c>
      <c r="M97" s="102" t="s">
        <v>218</v>
      </c>
      <c r="N97" s="102"/>
      <c r="O97" s="103" t="s">
        <v>219</v>
      </c>
      <c r="P97" s="103" t="s">
        <v>220</v>
      </c>
    </row>
    <row r="98" spans="1:16" ht="12.75" customHeight="1" thickBot="1" x14ac:dyDescent="0.25">
      <c r="A98" s="34" t="str">
        <f t="shared" si="12"/>
        <v> MVS 12.29 </v>
      </c>
      <c r="B98" s="64" t="str">
        <f t="shared" si="13"/>
        <v>I</v>
      </c>
      <c r="C98" s="34">
        <f t="shared" si="14"/>
        <v>30999.401999999998</v>
      </c>
      <c r="D98" s="7" t="str">
        <f t="shared" si="15"/>
        <v>vis</v>
      </c>
      <c r="E98" s="100">
        <f>VLOOKUP(C98,Active!C$21:E$971,3,FALSE)</f>
        <v>-12304.043425814234</v>
      </c>
      <c r="F98" s="64" t="s">
        <v>154</v>
      </c>
      <c r="G98" s="7" t="str">
        <f t="shared" si="16"/>
        <v>30999.402</v>
      </c>
      <c r="H98" s="34">
        <f t="shared" si="17"/>
        <v>-12304</v>
      </c>
      <c r="I98" s="101" t="s">
        <v>239</v>
      </c>
      <c r="J98" s="102" t="s">
        <v>240</v>
      </c>
      <c r="K98" s="101">
        <v>-12304</v>
      </c>
      <c r="L98" s="101" t="s">
        <v>241</v>
      </c>
      <c r="M98" s="102" t="s">
        <v>218</v>
      </c>
      <c r="N98" s="102"/>
      <c r="O98" s="103" t="s">
        <v>219</v>
      </c>
      <c r="P98" s="103" t="s">
        <v>220</v>
      </c>
    </row>
    <row r="99" spans="1:16" ht="12.75" customHeight="1" thickBot="1" x14ac:dyDescent="0.25">
      <c r="A99" s="34" t="str">
        <f t="shared" si="12"/>
        <v> MVS 12.29 </v>
      </c>
      <c r="B99" s="64" t="str">
        <f t="shared" si="13"/>
        <v>I</v>
      </c>
      <c r="C99" s="34">
        <f t="shared" si="14"/>
        <v>32802.485999999997</v>
      </c>
      <c r="D99" s="7" t="str">
        <f t="shared" si="15"/>
        <v>vis</v>
      </c>
      <c r="E99" s="100">
        <f>VLOOKUP(C99,Active!C$21:E$971,3,FALSE)</f>
        <v>-10564.034740651388</v>
      </c>
      <c r="F99" s="64" t="s">
        <v>154</v>
      </c>
      <c r="G99" s="7" t="str">
        <f t="shared" si="16"/>
        <v>32802.486</v>
      </c>
      <c r="H99" s="34">
        <f t="shared" si="17"/>
        <v>-10564</v>
      </c>
      <c r="I99" s="101" t="s">
        <v>242</v>
      </c>
      <c r="J99" s="102" t="s">
        <v>243</v>
      </c>
      <c r="K99" s="101">
        <v>-10564</v>
      </c>
      <c r="L99" s="101" t="s">
        <v>244</v>
      </c>
      <c r="M99" s="102" t="s">
        <v>218</v>
      </c>
      <c r="N99" s="102"/>
      <c r="O99" s="103" t="s">
        <v>219</v>
      </c>
      <c r="P99" s="103" t="s">
        <v>220</v>
      </c>
    </row>
    <row r="100" spans="1:16" ht="12.75" customHeight="1" thickBot="1" x14ac:dyDescent="0.25">
      <c r="A100" s="34" t="str">
        <f t="shared" si="12"/>
        <v> MVS 12.29 </v>
      </c>
      <c r="B100" s="64" t="str">
        <f t="shared" si="13"/>
        <v>I</v>
      </c>
      <c r="C100" s="34">
        <f t="shared" si="14"/>
        <v>32828.402000000002</v>
      </c>
      <c r="D100" s="7" t="str">
        <f t="shared" si="15"/>
        <v>vis</v>
      </c>
      <c r="E100" s="100">
        <f>VLOOKUP(C100,Active!C$21:E$971,3,FALSE)</f>
        <v>-10539.025331724966</v>
      </c>
      <c r="F100" s="64" t="s">
        <v>154</v>
      </c>
      <c r="G100" s="7" t="str">
        <f t="shared" si="16"/>
        <v>32828.402</v>
      </c>
      <c r="H100" s="34">
        <f t="shared" si="17"/>
        <v>-10539</v>
      </c>
      <c r="I100" s="101" t="s">
        <v>245</v>
      </c>
      <c r="J100" s="102" t="s">
        <v>246</v>
      </c>
      <c r="K100" s="101">
        <v>-10539</v>
      </c>
      <c r="L100" s="101" t="s">
        <v>247</v>
      </c>
      <c r="M100" s="102" t="s">
        <v>218</v>
      </c>
      <c r="N100" s="102"/>
      <c r="O100" s="103" t="s">
        <v>219</v>
      </c>
      <c r="P100" s="103" t="s">
        <v>220</v>
      </c>
    </row>
    <row r="101" spans="1:16" ht="12.75" customHeight="1" thickBot="1" x14ac:dyDescent="0.25">
      <c r="A101" s="34" t="str">
        <f t="shared" si="12"/>
        <v> MVS 12.29 </v>
      </c>
      <c r="B101" s="64" t="str">
        <f t="shared" si="13"/>
        <v>I</v>
      </c>
      <c r="C101" s="34">
        <f t="shared" si="14"/>
        <v>33887.411</v>
      </c>
      <c r="D101" s="7" t="str">
        <f t="shared" si="15"/>
        <v>vis</v>
      </c>
      <c r="E101" s="100">
        <f>VLOOKUP(C101,Active!C$21:E$971,3,FALSE)</f>
        <v>-9517.062484921591</v>
      </c>
      <c r="F101" s="64" t="s">
        <v>154</v>
      </c>
      <c r="G101" s="7" t="str">
        <f t="shared" si="16"/>
        <v>33887.411</v>
      </c>
      <c r="H101" s="34">
        <f t="shared" si="17"/>
        <v>-9517</v>
      </c>
      <c r="I101" s="101" t="s">
        <v>248</v>
      </c>
      <c r="J101" s="102" t="s">
        <v>249</v>
      </c>
      <c r="K101" s="101">
        <v>-9517</v>
      </c>
      <c r="L101" s="101" t="s">
        <v>250</v>
      </c>
      <c r="M101" s="102" t="s">
        <v>218</v>
      </c>
      <c r="N101" s="102"/>
      <c r="O101" s="103" t="s">
        <v>219</v>
      </c>
      <c r="P101" s="103" t="s">
        <v>220</v>
      </c>
    </row>
    <row r="102" spans="1:16" ht="12.75" customHeight="1" thickBot="1" x14ac:dyDescent="0.25">
      <c r="A102" s="34" t="str">
        <f t="shared" si="12"/>
        <v> BSSS 7.797 </v>
      </c>
      <c r="B102" s="64" t="str">
        <f t="shared" si="13"/>
        <v>II</v>
      </c>
      <c r="C102" s="34">
        <f t="shared" si="14"/>
        <v>34216.449999999997</v>
      </c>
      <c r="D102" s="7" t="str">
        <f t="shared" si="15"/>
        <v>vis</v>
      </c>
      <c r="E102" s="100">
        <f>VLOOKUP(C102,Active!C$21:E$971,3,FALSE)</f>
        <v>-9199.5338962605565</v>
      </c>
      <c r="F102" s="64" t="s">
        <v>154</v>
      </c>
      <c r="G102" s="7" t="str">
        <f t="shared" si="16"/>
        <v>34216.450</v>
      </c>
      <c r="H102" s="34">
        <f t="shared" si="17"/>
        <v>-9199.5</v>
      </c>
      <c r="I102" s="101" t="s">
        <v>251</v>
      </c>
      <c r="J102" s="102" t="s">
        <v>252</v>
      </c>
      <c r="K102" s="101">
        <v>-9199.5</v>
      </c>
      <c r="L102" s="101" t="s">
        <v>253</v>
      </c>
      <c r="M102" s="102" t="s">
        <v>178</v>
      </c>
      <c r="N102" s="102"/>
      <c r="O102" s="103" t="s">
        <v>254</v>
      </c>
      <c r="P102" s="103" t="s">
        <v>255</v>
      </c>
    </row>
    <row r="103" spans="1:16" ht="12.75" customHeight="1" thickBot="1" x14ac:dyDescent="0.25">
      <c r="A103" s="34" t="str">
        <f t="shared" si="12"/>
        <v> BSSS 7.797 </v>
      </c>
      <c r="B103" s="64" t="str">
        <f t="shared" si="13"/>
        <v>I</v>
      </c>
      <c r="C103" s="34">
        <f t="shared" si="14"/>
        <v>34227.33</v>
      </c>
      <c r="D103" s="7" t="str">
        <f t="shared" si="15"/>
        <v>vis</v>
      </c>
      <c r="E103" s="100">
        <f>VLOOKUP(C103,Active!C$21:E$971,3,FALSE)</f>
        <v>-9189.0344993968592</v>
      </c>
      <c r="F103" s="64" t="s">
        <v>154</v>
      </c>
      <c r="G103" s="7" t="str">
        <f t="shared" si="16"/>
        <v>34227.330</v>
      </c>
      <c r="H103" s="34">
        <f t="shared" si="17"/>
        <v>-9189</v>
      </c>
      <c r="I103" s="101" t="s">
        <v>256</v>
      </c>
      <c r="J103" s="102" t="s">
        <v>257</v>
      </c>
      <c r="K103" s="101">
        <v>-9189</v>
      </c>
      <c r="L103" s="101" t="s">
        <v>244</v>
      </c>
      <c r="M103" s="102" t="s">
        <v>178</v>
      </c>
      <c r="N103" s="102"/>
      <c r="O103" s="103" t="s">
        <v>254</v>
      </c>
      <c r="P103" s="103" t="s">
        <v>255</v>
      </c>
    </row>
    <row r="104" spans="1:16" ht="12.75" customHeight="1" thickBot="1" x14ac:dyDescent="0.25">
      <c r="A104" s="34" t="str">
        <f t="shared" si="12"/>
        <v> BSSS 7.797 </v>
      </c>
      <c r="B104" s="64" t="str">
        <f t="shared" si="13"/>
        <v>I</v>
      </c>
      <c r="C104" s="34">
        <f t="shared" si="14"/>
        <v>34228.362999999998</v>
      </c>
      <c r="D104" s="7" t="str">
        <f t="shared" si="15"/>
        <v>vis</v>
      </c>
      <c r="E104" s="100">
        <f>VLOOKUP(C104,Active!C$21:E$971,3,FALSE)</f>
        <v>-9188.0376357056703</v>
      </c>
      <c r="F104" s="64" t="s">
        <v>154</v>
      </c>
      <c r="G104" s="7" t="str">
        <f t="shared" si="16"/>
        <v>34228.363</v>
      </c>
      <c r="H104" s="34">
        <f t="shared" si="17"/>
        <v>-9188</v>
      </c>
      <c r="I104" s="101" t="s">
        <v>258</v>
      </c>
      <c r="J104" s="102" t="s">
        <v>259</v>
      </c>
      <c r="K104" s="101">
        <v>-9188</v>
      </c>
      <c r="L104" s="101" t="s">
        <v>260</v>
      </c>
      <c r="M104" s="102" t="s">
        <v>178</v>
      </c>
      <c r="N104" s="102"/>
      <c r="O104" s="103" t="s">
        <v>254</v>
      </c>
      <c r="P104" s="103" t="s">
        <v>255</v>
      </c>
    </row>
    <row r="105" spans="1:16" ht="12.75" customHeight="1" thickBot="1" x14ac:dyDescent="0.25">
      <c r="A105" s="34" t="str">
        <f t="shared" si="12"/>
        <v> BSSS 7.797 </v>
      </c>
      <c r="B105" s="64" t="str">
        <f t="shared" si="13"/>
        <v>I</v>
      </c>
      <c r="C105" s="34">
        <f t="shared" si="14"/>
        <v>34229.400999999998</v>
      </c>
      <c r="D105" s="7" t="str">
        <f t="shared" si="15"/>
        <v>vis</v>
      </c>
      <c r="E105" s="100">
        <f>VLOOKUP(C105,Active!C$21:E$971,3,FALSE)</f>
        <v>-9187.0359469240047</v>
      </c>
      <c r="F105" s="64" t="s">
        <v>154</v>
      </c>
      <c r="G105" s="7" t="str">
        <f t="shared" si="16"/>
        <v>34229.401</v>
      </c>
      <c r="H105" s="34">
        <f t="shared" si="17"/>
        <v>-9187</v>
      </c>
      <c r="I105" s="101" t="s">
        <v>261</v>
      </c>
      <c r="J105" s="102" t="s">
        <v>262</v>
      </c>
      <c r="K105" s="101">
        <v>-9187</v>
      </c>
      <c r="L105" s="101" t="s">
        <v>263</v>
      </c>
      <c r="M105" s="102" t="s">
        <v>178</v>
      </c>
      <c r="N105" s="102"/>
      <c r="O105" s="103" t="s">
        <v>254</v>
      </c>
      <c r="P105" s="103" t="s">
        <v>255</v>
      </c>
    </row>
    <row r="106" spans="1:16" ht="12.75" customHeight="1" thickBot="1" x14ac:dyDescent="0.25">
      <c r="A106" s="34" t="str">
        <f t="shared" si="12"/>
        <v> BSSS 7.797 </v>
      </c>
      <c r="B106" s="64" t="str">
        <f t="shared" si="13"/>
        <v>II</v>
      </c>
      <c r="C106" s="34">
        <f t="shared" si="14"/>
        <v>34244.436999999998</v>
      </c>
      <c r="D106" s="7" t="str">
        <f t="shared" si="15"/>
        <v>vis</v>
      </c>
      <c r="E106" s="100">
        <f>VLOOKUP(C106,Active!C$21:E$971,3,FALSE)</f>
        <v>-9172.5259348612781</v>
      </c>
      <c r="F106" s="64" t="s">
        <v>154</v>
      </c>
      <c r="G106" s="7" t="str">
        <f t="shared" si="16"/>
        <v>34244.437</v>
      </c>
      <c r="H106" s="34">
        <f t="shared" si="17"/>
        <v>-9172.5</v>
      </c>
      <c r="I106" s="101" t="s">
        <v>264</v>
      </c>
      <c r="J106" s="102" t="s">
        <v>265</v>
      </c>
      <c r="K106" s="101">
        <v>-9172.5</v>
      </c>
      <c r="L106" s="101" t="s">
        <v>266</v>
      </c>
      <c r="M106" s="102" t="s">
        <v>178</v>
      </c>
      <c r="N106" s="102"/>
      <c r="O106" s="103" t="s">
        <v>254</v>
      </c>
      <c r="P106" s="103" t="s">
        <v>255</v>
      </c>
    </row>
    <row r="107" spans="1:16" ht="12.75" customHeight="1" thickBot="1" x14ac:dyDescent="0.25">
      <c r="A107" s="34" t="str">
        <f t="shared" ref="A107:A138" si="18">P107</f>
        <v> BSSS 7.797 </v>
      </c>
      <c r="B107" s="64" t="str">
        <f t="shared" ref="B107:B138" si="19">IF(H107=INT(H107),"I","II")</f>
        <v>I</v>
      </c>
      <c r="C107" s="34">
        <f t="shared" ref="C107:C138" si="20">1*G107</f>
        <v>34255.302000000003</v>
      </c>
      <c r="D107" s="7" t="str">
        <f t="shared" ref="D107:D138" si="21">VLOOKUP(F107,I$1:J$5,2,FALSE)</f>
        <v>vis</v>
      </c>
      <c r="E107" s="100">
        <f>VLOOKUP(C107,Active!C$21:E$971,3,FALSE)</f>
        <v>-9162.041013268994</v>
      </c>
      <c r="F107" s="64" t="s">
        <v>154</v>
      </c>
      <c r="G107" s="7" t="str">
        <f t="shared" ref="G107:G138" si="22">MID(I107,3,LEN(I107)-3)</f>
        <v>34255.302</v>
      </c>
      <c r="H107" s="34">
        <f t="shared" ref="H107:H138" si="23">1*K107</f>
        <v>-9162</v>
      </c>
      <c r="I107" s="101" t="s">
        <v>267</v>
      </c>
      <c r="J107" s="102" t="s">
        <v>268</v>
      </c>
      <c r="K107" s="101">
        <v>-9162</v>
      </c>
      <c r="L107" s="101" t="s">
        <v>269</v>
      </c>
      <c r="M107" s="102" t="s">
        <v>178</v>
      </c>
      <c r="N107" s="102"/>
      <c r="O107" s="103" t="s">
        <v>254</v>
      </c>
      <c r="P107" s="103" t="s">
        <v>255</v>
      </c>
    </row>
    <row r="108" spans="1:16" ht="12.75" customHeight="1" thickBot="1" x14ac:dyDescent="0.25">
      <c r="A108" s="34" t="str">
        <f t="shared" si="18"/>
        <v> BSSS 7.797 </v>
      </c>
      <c r="B108" s="64" t="str">
        <f t="shared" si="19"/>
        <v>II</v>
      </c>
      <c r="C108" s="34">
        <f t="shared" si="20"/>
        <v>34272.408000000003</v>
      </c>
      <c r="D108" s="7" t="str">
        <f t="shared" si="21"/>
        <v>vis</v>
      </c>
      <c r="E108" s="100">
        <f>VLOOKUP(C108,Active!C$21:E$971,3,FALSE)</f>
        <v>-9145.5334137515019</v>
      </c>
      <c r="F108" s="64" t="s">
        <v>154</v>
      </c>
      <c r="G108" s="7" t="str">
        <f t="shared" si="22"/>
        <v>34272.408</v>
      </c>
      <c r="H108" s="34">
        <f t="shared" si="23"/>
        <v>-9145.5</v>
      </c>
      <c r="I108" s="101" t="s">
        <v>270</v>
      </c>
      <c r="J108" s="102" t="s">
        <v>271</v>
      </c>
      <c r="K108" s="101">
        <v>-9145.5</v>
      </c>
      <c r="L108" s="101" t="s">
        <v>253</v>
      </c>
      <c r="M108" s="102" t="s">
        <v>178</v>
      </c>
      <c r="N108" s="102"/>
      <c r="O108" s="103" t="s">
        <v>254</v>
      </c>
      <c r="P108" s="103" t="s">
        <v>255</v>
      </c>
    </row>
    <row r="109" spans="1:16" ht="12.75" customHeight="1" thickBot="1" x14ac:dyDescent="0.25">
      <c r="A109" s="34" t="str">
        <f t="shared" si="18"/>
        <v> BSSS 7.797 </v>
      </c>
      <c r="B109" s="64" t="str">
        <f t="shared" si="19"/>
        <v>I</v>
      </c>
      <c r="C109" s="34">
        <f t="shared" si="20"/>
        <v>34284.315999999999</v>
      </c>
      <c r="D109" s="7" t="str">
        <f t="shared" si="21"/>
        <v>vis</v>
      </c>
      <c r="E109" s="100">
        <f>VLOOKUP(C109,Active!C$21:E$971,3,FALSE)</f>
        <v>-9134.0419782870922</v>
      </c>
      <c r="F109" s="64" t="s">
        <v>154</v>
      </c>
      <c r="G109" s="7" t="str">
        <f t="shared" si="22"/>
        <v>34284.316</v>
      </c>
      <c r="H109" s="34">
        <f t="shared" si="23"/>
        <v>-9134</v>
      </c>
      <c r="I109" s="101" t="s">
        <v>272</v>
      </c>
      <c r="J109" s="102" t="s">
        <v>273</v>
      </c>
      <c r="K109" s="101">
        <v>-9134</v>
      </c>
      <c r="L109" s="101" t="s">
        <v>274</v>
      </c>
      <c r="M109" s="102" t="s">
        <v>178</v>
      </c>
      <c r="N109" s="102"/>
      <c r="O109" s="103" t="s">
        <v>254</v>
      </c>
      <c r="P109" s="103" t="s">
        <v>255</v>
      </c>
    </row>
    <row r="110" spans="1:16" ht="12.75" customHeight="1" thickBot="1" x14ac:dyDescent="0.25">
      <c r="A110" s="34" t="str">
        <f t="shared" si="18"/>
        <v> BSSS 7.797 </v>
      </c>
      <c r="B110" s="64" t="str">
        <f t="shared" si="19"/>
        <v>II</v>
      </c>
      <c r="C110" s="34">
        <f t="shared" si="20"/>
        <v>34328.362000000001</v>
      </c>
      <c r="D110" s="7" t="str">
        <f t="shared" si="21"/>
        <v>vis</v>
      </c>
      <c r="E110" s="100">
        <f>VLOOKUP(C110,Active!C$21:E$971,3,FALSE)</f>
        <v>-9091.5367913148348</v>
      </c>
      <c r="F110" s="64" t="s">
        <v>154</v>
      </c>
      <c r="G110" s="7" t="str">
        <f t="shared" si="22"/>
        <v>34328.362</v>
      </c>
      <c r="H110" s="34">
        <f t="shared" si="23"/>
        <v>-9091.5</v>
      </c>
      <c r="I110" s="101" t="s">
        <v>275</v>
      </c>
      <c r="J110" s="102" t="s">
        <v>276</v>
      </c>
      <c r="K110" s="101">
        <v>-9091.5</v>
      </c>
      <c r="L110" s="101" t="s">
        <v>277</v>
      </c>
      <c r="M110" s="102" t="s">
        <v>178</v>
      </c>
      <c r="N110" s="102"/>
      <c r="O110" s="103" t="s">
        <v>254</v>
      </c>
      <c r="P110" s="103" t="s">
        <v>255</v>
      </c>
    </row>
    <row r="111" spans="1:16" ht="12.75" customHeight="1" thickBot="1" x14ac:dyDescent="0.25">
      <c r="A111" s="34" t="str">
        <f t="shared" si="18"/>
        <v> BSSS 7.797 </v>
      </c>
      <c r="B111" s="64" t="str">
        <f t="shared" si="19"/>
        <v>II</v>
      </c>
      <c r="C111" s="34">
        <f t="shared" si="20"/>
        <v>34558.421000000002</v>
      </c>
      <c r="D111" s="7" t="str">
        <f t="shared" si="21"/>
        <v>vis</v>
      </c>
      <c r="E111" s="100">
        <f>VLOOKUP(C111,Active!C$21:E$971,3,FALSE)</f>
        <v>-8869.5256936067508</v>
      </c>
      <c r="F111" s="64" t="s">
        <v>154</v>
      </c>
      <c r="G111" s="7" t="str">
        <f t="shared" si="22"/>
        <v>34558.421</v>
      </c>
      <c r="H111" s="34">
        <f t="shared" si="23"/>
        <v>-8869.5</v>
      </c>
      <c r="I111" s="101" t="s">
        <v>278</v>
      </c>
      <c r="J111" s="102" t="s">
        <v>279</v>
      </c>
      <c r="K111" s="101">
        <v>-8869.5</v>
      </c>
      <c r="L111" s="101" t="s">
        <v>266</v>
      </c>
      <c r="M111" s="102" t="s">
        <v>178</v>
      </c>
      <c r="N111" s="102"/>
      <c r="O111" s="103" t="s">
        <v>254</v>
      </c>
      <c r="P111" s="103" t="s">
        <v>255</v>
      </c>
    </row>
    <row r="112" spans="1:16" ht="12.75" customHeight="1" thickBot="1" x14ac:dyDescent="0.25">
      <c r="A112" s="34" t="str">
        <f t="shared" si="18"/>
        <v> BSSS 7.797 </v>
      </c>
      <c r="B112" s="64" t="str">
        <f t="shared" si="19"/>
        <v>II</v>
      </c>
      <c r="C112" s="34">
        <f t="shared" si="20"/>
        <v>34559.451999999997</v>
      </c>
      <c r="D112" s="7" t="str">
        <f t="shared" si="21"/>
        <v>vis</v>
      </c>
      <c r="E112" s="100">
        <f>VLOOKUP(C112,Active!C$21:E$971,3,FALSE)</f>
        <v>-8868.5307599517491</v>
      </c>
      <c r="F112" s="64" t="s">
        <v>154</v>
      </c>
      <c r="G112" s="7" t="str">
        <f t="shared" si="22"/>
        <v>34559.452</v>
      </c>
      <c r="H112" s="34">
        <f t="shared" si="23"/>
        <v>-8868.5</v>
      </c>
      <c r="I112" s="101" t="s">
        <v>280</v>
      </c>
      <c r="J112" s="102" t="s">
        <v>281</v>
      </c>
      <c r="K112" s="101">
        <v>-8868.5</v>
      </c>
      <c r="L112" s="101" t="s">
        <v>231</v>
      </c>
      <c r="M112" s="102" t="s">
        <v>178</v>
      </c>
      <c r="N112" s="102"/>
      <c r="O112" s="103" t="s">
        <v>254</v>
      </c>
      <c r="P112" s="103" t="s">
        <v>255</v>
      </c>
    </row>
    <row r="113" spans="1:16" ht="12.75" customHeight="1" thickBot="1" x14ac:dyDescent="0.25">
      <c r="A113" s="34" t="str">
        <f t="shared" si="18"/>
        <v> BSSS 7.797 </v>
      </c>
      <c r="B113" s="64" t="str">
        <f t="shared" si="19"/>
        <v>I</v>
      </c>
      <c r="C113" s="34">
        <f t="shared" si="20"/>
        <v>34573.43</v>
      </c>
      <c r="D113" s="7" t="str">
        <f t="shared" si="21"/>
        <v>vis</v>
      </c>
      <c r="E113" s="100">
        <f>VLOOKUP(C113,Active!C$21:E$971,3,FALSE)</f>
        <v>-8855.0417370325667</v>
      </c>
      <c r="F113" s="64" t="s">
        <v>154</v>
      </c>
      <c r="G113" s="7" t="str">
        <f t="shared" si="22"/>
        <v>34573.430</v>
      </c>
      <c r="H113" s="34">
        <f t="shared" si="23"/>
        <v>-8855</v>
      </c>
      <c r="I113" s="101" t="s">
        <v>282</v>
      </c>
      <c r="J113" s="102" t="s">
        <v>283</v>
      </c>
      <c r="K113" s="101">
        <v>-8855</v>
      </c>
      <c r="L113" s="101" t="s">
        <v>274</v>
      </c>
      <c r="M113" s="102" t="s">
        <v>178</v>
      </c>
      <c r="N113" s="102"/>
      <c r="O113" s="103" t="s">
        <v>254</v>
      </c>
      <c r="P113" s="103" t="s">
        <v>255</v>
      </c>
    </row>
    <row r="114" spans="1:16" ht="12.75" customHeight="1" thickBot="1" x14ac:dyDescent="0.25">
      <c r="A114" s="34" t="str">
        <f t="shared" si="18"/>
        <v> BSSS 7.797 </v>
      </c>
      <c r="B114" s="64" t="str">
        <f t="shared" si="19"/>
        <v>I</v>
      </c>
      <c r="C114" s="34">
        <f t="shared" si="20"/>
        <v>34601.400999999998</v>
      </c>
      <c r="D114" s="7" t="str">
        <f t="shared" si="21"/>
        <v>vis</v>
      </c>
      <c r="E114" s="100">
        <f>VLOOKUP(C114,Active!C$21:E$971,3,FALSE)</f>
        <v>-8828.0492159227979</v>
      </c>
      <c r="F114" s="64" t="s">
        <v>154</v>
      </c>
      <c r="G114" s="7" t="str">
        <f t="shared" si="22"/>
        <v>34601.401</v>
      </c>
      <c r="H114" s="34">
        <f t="shared" si="23"/>
        <v>-8828</v>
      </c>
      <c r="I114" s="101" t="s">
        <v>284</v>
      </c>
      <c r="J114" s="102" t="s">
        <v>285</v>
      </c>
      <c r="K114" s="101">
        <v>-8828</v>
      </c>
      <c r="L114" s="101" t="s">
        <v>286</v>
      </c>
      <c r="M114" s="102" t="s">
        <v>178</v>
      </c>
      <c r="N114" s="102"/>
      <c r="O114" s="103" t="s">
        <v>254</v>
      </c>
      <c r="P114" s="103" t="s">
        <v>255</v>
      </c>
    </row>
    <row r="115" spans="1:16" ht="12.75" customHeight="1" thickBot="1" x14ac:dyDescent="0.25">
      <c r="A115" s="34" t="str">
        <f t="shared" si="18"/>
        <v> BSSS 7.797 </v>
      </c>
      <c r="B115" s="64" t="str">
        <f t="shared" si="19"/>
        <v>I</v>
      </c>
      <c r="C115" s="34">
        <f t="shared" si="20"/>
        <v>34602.449999999997</v>
      </c>
      <c r="D115" s="7" t="str">
        <f t="shared" si="21"/>
        <v>vis</v>
      </c>
      <c r="E115" s="100">
        <f>VLOOKUP(C115,Active!C$21:E$971,3,FALSE)</f>
        <v>-8827.0369119420993</v>
      </c>
      <c r="F115" s="64" t="s">
        <v>154</v>
      </c>
      <c r="G115" s="7" t="str">
        <f t="shared" si="22"/>
        <v>34602.450</v>
      </c>
      <c r="H115" s="34">
        <f t="shared" si="23"/>
        <v>-8827</v>
      </c>
      <c r="I115" s="101" t="s">
        <v>287</v>
      </c>
      <c r="J115" s="102" t="s">
        <v>288</v>
      </c>
      <c r="K115" s="101">
        <v>-8827</v>
      </c>
      <c r="L115" s="101" t="s">
        <v>277</v>
      </c>
      <c r="M115" s="102" t="s">
        <v>178</v>
      </c>
      <c r="N115" s="102"/>
      <c r="O115" s="103" t="s">
        <v>254</v>
      </c>
      <c r="P115" s="103" t="s">
        <v>255</v>
      </c>
    </row>
    <row r="116" spans="1:16" ht="12.75" customHeight="1" thickBot="1" x14ac:dyDescent="0.25">
      <c r="A116" s="34" t="str">
        <f t="shared" si="18"/>
        <v> MVS 12.29 </v>
      </c>
      <c r="B116" s="64" t="str">
        <f t="shared" si="19"/>
        <v>I</v>
      </c>
      <c r="C116" s="34">
        <f t="shared" si="20"/>
        <v>34604.476999999999</v>
      </c>
      <c r="D116" s="7" t="str">
        <f t="shared" si="21"/>
        <v>vis</v>
      </c>
      <c r="E116" s="100">
        <f>VLOOKUP(C116,Active!C$21:E$971,3,FALSE)</f>
        <v>-8825.0808202653789</v>
      </c>
      <c r="F116" s="64" t="s">
        <v>154</v>
      </c>
      <c r="G116" s="7" t="str">
        <f t="shared" si="22"/>
        <v>34604.477</v>
      </c>
      <c r="H116" s="34">
        <f t="shared" si="23"/>
        <v>-8825</v>
      </c>
      <c r="I116" s="101" t="s">
        <v>289</v>
      </c>
      <c r="J116" s="102" t="s">
        <v>290</v>
      </c>
      <c r="K116" s="101">
        <v>-8825</v>
      </c>
      <c r="L116" s="101" t="s">
        <v>291</v>
      </c>
      <c r="M116" s="102" t="s">
        <v>218</v>
      </c>
      <c r="N116" s="102"/>
      <c r="O116" s="103" t="s">
        <v>219</v>
      </c>
      <c r="P116" s="103" t="s">
        <v>220</v>
      </c>
    </row>
    <row r="117" spans="1:16" ht="12.75" customHeight="1" thickBot="1" x14ac:dyDescent="0.25">
      <c r="A117" s="34" t="str">
        <f t="shared" si="18"/>
        <v> BSSS 7.797 </v>
      </c>
      <c r="B117" s="64" t="str">
        <f t="shared" si="19"/>
        <v>I</v>
      </c>
      <c r="C117" s="34">
        <f t="shared" si="20"/>
        <v>34604.489000000001</v>
      </c>
      <c r="D117" s="7" t="str">
        <f t="shared" si="21"/>
        <v>vis</v>
      </c>
      <c r="E117" s="100">
        <f>VLOOKUP(C117,Active!C$21:E$971,3,FALSE)</f>
        <v>-8825.0692400482476</v>
      </c>
      <c r="F117" s="64" t="s">
        <v>154</v>
      </c>
      <c r="G117" s="7" t="str">
        <f t="shared" si="22"/>
        <v>34604.489</v>
      </c>
      <c r="H117" s="34">
        <f t="shared" si="23"/>
        <v>-8825</v>
      </c>
      <c r="I117" s="101" t="s">
        <v>292</v>
      </c>
      <c r="J117" s="102" t="s">
        <v>293</v>
      </c>
      <c r="K117" s="101">
        <v>-8825</v>
      </c>
      <c r="L117" s="101" t="s">
        <v>294</v>
      </c>
      <c r="M117" s="102" t="s">
        <v>178</v>
      </c>
      <c r="N117" s="102"/>
      <c r="O117" s="103" t="s">
        <v>254</v>
      </c>
      <c r="P117" s="103" t="s">
        <v>255</v>
      </c>
    </row>
    <row r="118" spans="1:16" ht="12.75" customHeight="1" thickBot="1" x14ac:dyDescent="0.25">
      <c r="A118" s="34" t="str">
        <f t="shared" si="18"/>
        <v> BSSS 7.797 </v>
      </c>
      <c r="B118" s="64" t="str">
        <f t="shared" si="19"/>
        <v>I</v>
      </c>
      <c r="C118" s="34">
        <f t="shared" si="20"/>
        <v>34629.389000000003</v>
      </c>
      <c r="D118" s="7" t="str">
        <f t="shared" si="21"/>
        <v>vis</v>
      </c>
      <c r="E118" s="100">
        <f>VLOOKUP(C118,Active!C$21:E$971,3,FALSE)</f>
        <v>-8801.0402895054231</v>
      </c>
      <c r="F118" s="64" t="s">
        <v>154</v>
      </c>
      <c r="G118" s="7" t="str">
        <f t="shared" si="22"/>
        <v>34629.389</v>
      </c>
      <c r="H118" s="34">
        <f t="shared" si="23"/>
        <v>-8801</v>
      </c>
      <c r="I118" s="101" t="s">
        <v>295</v>
      </c>
      <c r="J118" s="102" t="s">
        <v>296</v>
      </c>
      <c r="K118" s="101">
        <v>-8801</v>
      </c>
      <c r="L118" s="101" t="s">
        <v>269</v>
      </c>
      <c r="M118" s="102" t="s">
        <v>178</v>
      </c>
      <c r="N118" s="102"/>
      <c r="O118" s="103" t="s">
        <v>254</v>
      </c>
      <c r="P118" s="103" t="s">
        <v>255</v>
      </c>
    </row>
    <row r="119" spans="1:16" ht="12.75" customHeight="1" thickBot="1" x14ac:dyDescent="0.25">
      <c r="A119" s="34" t="str">
        <f t="shared" si="18"/>
        <v> BSSS 7.797 </v>
      </c>
      <c r="B119" s="64" t="str">
        <f t="shared" si="19"/>
        <v>I</v>
      </c>
      <c r="C119" s="34">
        <f t="shared" si="20"/>
        <v>34630.421000000002</v>
      </c>
      <c r="D119" s="7" t="str">
        <f t="shared" si="21"/>
        <v>vis</v>
      </c>
      <c r="E119" s="100">
        <f>VLOOKUP(C119,Active!C$21:E$971,3,FALSE)</f>
        <v>-8800.0443908323232</v>
      </c>
      <c r="F119" s="64" t="s">
        <v>154</v>
      </c>
      <c r="G119" s="7" t="str">
        <f t="shared" si="22"/>
        <v>34630.421</v>
      </c>
      <c r="H119" s="34">
        <f t="shared" si="23"/>
        <v>-8800</v>
      </c>
      <c r="I119" s="101" t="s">
        <v>297</v>
      </c>
      <c r="J119" s="102" t="s">
        <v>298</v>
      </c>
      <c r="K119" s="101">
        <v>-8800</v>
      </c>
      <c r="L119" s="101" t="s">
        <v>299</v>
      </c>
      <c r="M119" s="102" t="s">
        <v>178</v>
      </c>
      <c r="N119" s="102"/>
      <c r="O119" s="103" t="s">
        <v>254</v>
      </c>
      <c r="P119" s="103" t="s">
        <v>255</v>
      </c>
    </row>
    <row r="120" spans="1:16" ht="12.75" customHeight="1" thickBot="1" x14ac:dyDescent="0.25">
      <c r="A120" s="34" t="str">
        <f t="shared" si="18"/>
        <v> BSSS 7.797 </v>
      </c>
      <c r="B120" s="64" t="str">
        <f t="shared" si="19"/>
        <v>I</v>
      </c>
      <c r="C120" s="34">
        <f t="shared" si="20"/>
        <v>34654.258999999998</v>
      </c>
      <c r="D120" s="7" t="str">
        <f t="shared" si="21"/>
        <v>vis</v>
      </c>
      <c r="E120" s="100">
        <f>VLOOKUP(C120,Active!C$21:E$971,3,FALSE)</f>
        <v>-8777.0402895054285</v>
      </c>
      <c r="F120" s="64" t="s">
        <v>154</v>
      </c>
      <c r="G120" s="7" t="str">
        <f t="shared" si="22"/>
        <v>34654.259</v>
      </c>
      <c r="H120" s="34">
        <f t="shared" si="23"/>
        <v>-8777</v>
      </c>
      <c r="I120" s="101" t="s">
        <v>300</v>
      </c>
      <c r="J120" s="102" t="s">
        <v>301</v>
      </c>
      <c r="K120" s="101">
        <v>-8777</v>
      </c>
      <c r="L120" s="101" t="s">
        <v>269</v>
      </c>
      <c r="M120" s="102" t="s">
        <v>178</v>
      </c>
      <c r="N120" s="102"/>
      <c r="O120" s="103" t="s">
        <v>254</v>
      </c>
      <c r="P120" s="103" t="s">
        <v>255</v>
      </c>
    </row>
    <row r="121" spans="1:16" ht="12.75" customHeight="1" thickBot="1" x14ac:dyDescent="0.25">
      <c r="A121" s="34" t="str">
        <f t="shared" si="18"/>
        <v> MVS 12.29 </v>
      </c>
      <c r="B121" s="64" t="str">
        <f t="shared" si="19"/>
        <v>I</v>
      </c>
      <c r="C121" s="34">
        <f t="shared" si="20"/>
        <v>34768.256000000001</v>
      </c>
      <c r="D121" s="7" t="str">
        <f t="shared" si="21"/>
        <v>vis</v>
      </c>
      <c r="E121" s="100">
        <f>VLOOKUP(C121,Active!C$21:E$971,3,FALSE)</f>
        <v>-8667.0311218335319</v>
      </c>
      <c r="F121" s="64" t="s">
        <v>154</v>
      </c>
      <c r="G121" s="7" t="str">
        <f t="shared" si="22"/>
        <v>34768.256</v>
      </c>
      <c r="H121" s="34">
        <f t="shared" si="23"/>
        <v>-8667</v>
      </c>
      <c r="I121" s="101" t="s">
        <v>302</v>
      </c>
      <c r="J121" s="102" t="s">
        <v>303</v>
      </c>
      <c r="K121" s="101">
        <v>-8667</v>
      </c>
      <c r="L121" s="101" t="s">
        <v>231</v>
      </c>
      <c r="M121" s="102" t="s">
        <v>218</v>
      </c>
      <c r="N121" s="102"/>
      <c r="O121" s="103" t="s">
        <v>219</v>
      </c>
      <c r="P121" s="103" t="s">
        <v>220</v>
      </c>
    </row>
    <row r="122" spans="1:16" ht="12.75" customHeight="1" thickBot="1" x14ac:dyDescent="0.25">
      <c r="A122" s="34" t="str">
        <f t="shared" si="18"/>
        <v> MVS 12.29 </v>
      </c>
      <c r="B122" s="64" t="str">
        <f t="shared" si="19"/>
        <v>I</v>
      </c>
      <c r="C122" s="34">
        <f t="shared" si="20"/>
        <v>35400.305</v>
      </c>
      <c r="D122" s="7" t="str">
        <f t="shared" si="21"/>
        <v>vis</v>
      </c>
      <c r="E122" s="100">
        <f>VLOOKUP(C122,Active!C$21:E$971,3,FALSE)</f>
        <v>-8057.0924004825065</v>
      </c>
      <c r="F122" s="64" t="s">
        <v>154</v>
      </c>
      <c r="G122" s="7" t="str">
        <f t="shared" si="22"/>
        <v>35400.305</v>
      </c>
      <c r="H122" s="34">
        <f t="shared" si="23"/>
        <v>-8057</v>
      </c>
      <c r="I122" s="101" t="s">
        <v>304</v>
      </c>
      <c r="J122" s="102" t="s">
        <v>305</v>
      </c>
      <c r="K122" s="101">
        <v>-8057</v>
      </c>
      <c r="L122" s="101" t="s">
        <v>306</v>
      </c>
      <c r="M122" s="102" t="s">
        <v>218</v>
      </c>
      <c r="N122" s="102"/>
      <c r="O122" s="103" t="s">
        <v>219</v>
      </c>
      <c r="P122" s="103" t="s">
        <v>220</v>
      </c>
    </row>
    <row r="123" spans="1:16" ht="12.75" customHeight="1" thickBot="1" x14ac:dyDescent="0.25">
      <c r="A123" s="34" t="str">
        <f t="shared" si="18"/>
        <v> MVS 12.29 </v>
      </c>
      <c r="B123" s="64" t="str">
        <f t="shared" si="19"/>
        <v>I</v>
      </c>
      <c r="C123" s="34">
        <f t="shared" si="20"/>
        <v>35718.478000000003</v>
      </c>
      <c r="D123" s="7" t="str">
        <f t="shared" si="21"/>
        <v>vis</v>
      </c>
      <c r="E123" s="100">
        <f>VLOOKUP(C123,Active!C$21:E$971,3,FALSE)</f>
        <v>-7750.0496984318406</v>
      </c>
      <c r="F123" s="64" t="s">
        <v>154</v>
      </c>
      <c r="G123" s="7" t="str">
        <f t="shared" si="22"/>
        <v>35718.478</v>
      </c>
      <c r="H123" s="34">
        <f t="shared" si="23"/>
        <v>-7750</v>
      </c>
      <c r="I123" s="101" t="s">
        <v>307</v>
      </c>
      <c r="J123" s="102" t="s">
        <v>308</v>
      </c>
      <c r="K123" s="101">
        <v>-7750</v>
      </c>
      <c r="L123" s="101" t="s">
        <v>286</v>
      </c>
      <c r="M123" s="102" t="s">
        <v>218</v>
      </c>
      <c r="N123" s="102"/>
      <c r="O123" s="103" t="s">
        <v>219</v>
      </c>
      <c r="P123" s="103" t="s">
        <v>220</v>
      </c>
    </row>
    <row r="124" spans="1:16" ht="12.75" customHeight="1" thickBot="1" x14ac:dyDescent="0.25">
      <c r="A124" s="34" t="str">
        <f t="shared" si="18"/>
        <v> MVS 12.29 </v>
      </c>
      <c r="B124" s="64" t="str">
        <f t="shared" si="19"/>
        <v>I</v>
      </c>
      <c r="C124" s="34">
        <f t="shared" si="20"/>
        <v>35742.332000000002</v>
      </c>
      <c r="D124" s="7" t="str">
        <f t="shared" si="21"/>
        <v>vis</v>
      </c>
      <c r="E124" s="100">
        <f>VLOOKUP(C124,Active!C$21:E$971,3,FALSE)</f>
        <v>-7727.0301568154364</v>
      </c>
      <c r="F124" s="64" t="s">
        <v>154</v>
      </c>
      <c r="G124" s="7" t="str">
        <f t="shared" si="22"/>
        <v>35742.332</v>
      </c>
      <c r="H124" s="34">
        <f t="shared" si="23"/>
        <v>-7727</v>
      </c>
      <c r="I124" s="101" t="s">
        <v>309</v>
      </c>
      <c r="J124" s="102" t="s">
        <v>310</v>
      </c>
      <c r="K124" s="101">
        <v>-7727</v>
      </c>
      <c r="L124" s="101" t="s">
        <v>311</v>
      </c>
      <c r="M124" s="102" t="s">
        <v>218</v>
      </c>
      <c r="N124" s="102"/>
      <c r="O124" s="103" t="s">
        <v>219</v>
      </c>
      <c r="P124" s="103" t="s">
        <v>220</v>
      </c>
    </row>
    <row r="125" spans="1:16" ht="12.75" customHeight="1" thickBot="1" x14ac:dyDescent="0.25">
      <c r="A125" s="34" t="str">
        <f t="shared" si="18"/>
        <v> MVS 12.29 </v>
      </c>
      <c r="B125" s="64" t="str">
        <f t="shared" si="19"/>
        <v>I</v>
      </c>
      <c r="C125" s="34">
        <f t="shared" si="20"/>
        <v>36432.478000000003</v>
      </c>
      <c r="D125" s="7" t="str">
        <f t="shared" si="21"/>
        <v>vis</v>
      </c>
      <c r="E125" s="100">
        <f>VLOOKUP(C125,Active!C$21:E$971,3,FALSE)</f>
        <v>-7061.0267792521063</v>
      </c>
      <c r="F125" s="64" t="s">
        <v>154</v>
      </c>
      <c r="G125" s="7" t="str">
        <f t="shared" si="22"/>
        <v>36432.478</v>
      </c>
      <c r="H125" s="34">
        <f t="shared" si="23"/>
        <v>-7061</v>
      </c>
      <c r="I125" s="101" t="s">
        <v>312</v>
      </c>
      <c r="J125" s="102" t="s">
        <v>313</v>
      </c>
      <c r="K125" s="101">
        <v>-7061</v>
      </c>
      <c r="L125" s="101" t="s">
        <v>314</v>
      </c>
      <c r="M125" s="102" t="s">
        <v>218</v>
      </c>
      <c r="N125" s="102"/>
      <c r="O125" s="103" t="s">
        <v>219</v>
      </c>
      <c r="P125" s="103" t="s">
        <v>220</v>
      </c>
    </row>
    <row r="126" spans="1:16" ht="12.75" customHeight="1" thickBot="1" x14ac:dyDescent="0.25">
      <c r="A126" s="34" t="str">
        <f t="shared" si="18"/>
        <v> MVS 12.29 </v>
      </c>
      <c r="B126" s="64" t="str">
        <f t="shared" si="19"/>
        <v>I</v>
      </c>
      <c r="C126" s="34">
        <f t="shared" si="20"/>
        <v>36461.438999999998</v>
      </c>
      <c r="D126" s="7" t="str">
        <f t="shared" si="21"/>
        <v>vis</v>
      </c>
      <c r="E126" s="100">
        <f>VLOOKUP(C126,Active!C$21:E$971,3,FALSE)</f>
        <v>-7033.0788902291906</v>
      </c>
      <c r="F126" s="64" t="s">
        <v>154</v>
      </c>
      <c r="G126" s="7" t="str">
        <f t="shared" si="22"/>
        <v>36461.439</v>
      </c>
      <c r="H126" s="34">
        <f t="shared" si="23"/>
        <v>-7033</v>
      </c>
      <c r="I126" s="101" t="s">
        <v>315</v>
      </c>
      <c r="J126" s="102" t="s">
        <v>316</v>
      </c>
      <c r="K126" s="101">
        <v>-7033</v>
      </c>
      <c r="L126" s="101" t="s">
        <v>317</v>
      </c>
      <c r="M126" s="102" t="s">
        <v>218</v>
      </c>
      <c r="N126" s="102"/>
      <c r="O126" s="103" t="s">
        <v>219</v>
      </c>
      <c r="P126" s="103" t="s">
        <v>220</v>
      </c>
    </row>
    <row r="127" spans="1:16" ht="12.75" customHeight="1" thickBot="1" x14ac:dyDescent="0.25">
      <c r="A127" s="34" t="str">
        <f t="shared" si="18"/>
        <v> MVS 12.29 </v>
      </c>
      <c r="B127" s="64" t="str">
        <f t="shared" si="19"/>
        <v>I</v>
      </c>
      <c r="C127" s="34">
        <f t="shared" si="20"/>
        <v>36462.485999999997</v>
      </c>
      <c r="D127" s="7" t="str">
        <f t="shared" si="21"/>
        <v>vis</v>
      </c>
      <c r="E127" s="100">
        <f>VLOOKUP(C127,Active!C$21:E$971,3,FALSE)</f>
        <v>-7032.0685162846812</v>
      </c>
      <c r="F127" s="64" t="s">
        <v>154</v>
      </c>
      <c r="G127" s="7" t="str">
        <f t="shared" si="22"/>
        <v>36462.486</v>
      </c>
      <c r="H127" s="34">
        <f t="shared" si="23"/>
        <v>-7032</v>
      </c>
      <c r="I127" s="101" t="s">
        <v>318</v>
      </c>
      <c r="J127" s="102" t="s">
        <v>319</v>
      </c>
      <c r="K127" s="101">
        <v>-7032</v>
      </c>
      <c r="L127" s="101" t="s">
        <v>320</v>
      </c>
      <c r="M127" s="102" t="s">
        <v>218</v>
      </c>
      <c r="N127" s="102"/>
      <c r="O127" s="103" t="s">
        <v>219</v>
      </c>
      <c r="P127" s="103" t="s">
        <v>220</v>
      </c>
    </row>
    <row r="128" spans="1:16" ht="12.75" customHeight="1" thickBot="1" x14ac:dyDescent="0.25">
      <c r="A128" s="34" t="str">
        <f t="shared" si="18"/>
        <v> MVS 12.29 </v>
      </c>
      <c r="B128" s="64" t="str">
        <f t="shared" si="19"/>
        <v>I</v>
      </c>
      <c r="C128" s="34">
        <f t="shared" si="20"/>
        <v>37205.478999999999</v>
      </c>
      <c r="D128" s="7" t="str">
        <f t="shared" si="21"/>
        <v>vis</v>
      </c>
      <c r="E128" s="100">
        <f>VLOOKUP(C128,Active!C$21:E$971,3,FALSE)</f>
        <v>-6315.0668275030139</v>
      </c>
      <c r="F128" s="64" t="s">
        <v>154</v>
      </c>
      <c r="G128" s="7" t="str">
        <f t="shared" si="22"/>
        <v>37205.479</v>
      </c>
      <c r="H128" s="34">
        <f t="shared" si="23"/>
        <v>-6315</v>
      </c>
      <c r="I128" s="101" t="s">
        <v>321</v>
      </c>
      <c r="J128" s="102" t="s">
        <v>322</v>
      </c>
      <c r="K128" s="101">
        <v>-6315</v>
      </c>
      <c r="L128" s="101" t="s">
        <v>323</v>
      </c>
      <c r="M128" s="102" t="s">
        <v>218</v>
      </c>
      <c r="N128" s="102"/>
      <c r="O128" s="103" t="s">
        <v>219</v>
      </c>
      <c r="P128" s="103" t="s">
        <v>220</v>
      </c>
    </row>
    <row r="129" spans="1:16" ht="12.75" customHeight="1" thickBot="1" x14ac:dyDescent="0.25">
      <c r="A129" s="34" t="str">
        <f t="shared" si="18"/>
        <v> MVS 12.29 </v>
      </c>
      <c r="B129" s="64" t="str">
        <f t="shared" si="19"/>
        <v>I</v>
      </c>
      <c r="C129" s="34">
        <f t="shared" si="20"/>
        <v>37286.284</v>
      </c>
      <c r="D129" s="7" t="str">
        <f t="shared" si="21"/>
        <v>vis</v>
      </c>
      <c r="E129" s="100">
        <f>VLOOKUP(C129,Active!C$21:E$971,3,FALSE)</f>
        <v>-6237.0885404101309</v>
      </c>
      <c r="F129" s="64" t="s">
        <v>154</v>
      </c>
      <c r="G129" s="7" t="str">
        <f t="shared" si="22"/>
        <v>37286.284</v>
      </c>
      <c r="H129" s="34">
        <f t="shared" si="23"/>
        <v>-6237</v>
      </c>
      <c r="I129" s="101" t="s">
        <v>324</v>
      </c>
      <c r="J129" s="102" t="s">
        <v>325</v>
      </c>
      <c r="K129" s="101">
        <v>-6237</v>
      </c>
      <c r="L129" s="101" t="s">
        <v>326</v>
      </c>
      <c r="M129" s="102" t="s">
        <v>218</v>
      </c>
      <c r="N129" s="102"/>
      <c r="O129" s="103" t="s">
        <v>219</v>
      </c>
      <c r="P129" s="103" t="s">
        <v>220</v>
      </c>
    </row>
    <row r="130" spans="1:16" ht="12.75" customHeight="1" thickBot="1" x14ac:dyDescent="0.25">
      <c r="A130" s="34" t="str">
        <f t="shared" si="18"/>
        <v> AA 17.62 </v>
      </c>
      <c r="B130" s="64" t="str">
        <f t="shared" si="19"/>
        <v>I</v>
      </c>
      <c r="C130" s="34">
        <f t="shared" si="20"/>
        <v>37518.438000000002</v>
      </c>
      <c r="D130" s="7" t="str">
        <f t="shared" si="21"/>
        <v>vis</v>
      </c>
      <c r="E130" s="100">
        <f>VLOOKUP(C130,Active!C$21:E$971,3,FALSE)</f>
        <v>-6013.055729794929</v>
      </c>
      <c r="F130" s="64" t="s">
        <v>154</v>
      </c>
      <c r="G130" s="7" t="str">
        <f t="shared" si="22"/>
        <v>37518.438</v>
      </c>
      <c r="H130" s="34">
        <f t="shared" si="23"/>
        <v>-6013</v>
      </c>
      <c r="I130" s="101" t="s">
        <v>327</v>
      </c>
      <c r="J130" s="102" t="s">
        <v>328</v>
      </c>
      <c r="K130" s="101">
        <v>-6013</v>
      </c>
      <c r="L130" s="101" t="s">
        <v>329</v>
      </c>
      <c r="M130" s="102" t="s">
        <v>187</v>
      </c>
      <c r="N130" s="102"/>
      <c r="O130" s="103" t="s">
        <v>330</v>
      </c>
      <c r="P130" s="103" t="s">
        <v>331</v>
      </c>
    </row>
    <row r="131" spans="1:16" ht="12.75" customHeight="1" thickBot="1" x14ac:dyDescent="0.25">
      <c r="A131" s="34" t="str">
        <f t="shared" si="18"/>
        <v> AA 17.62 </v>
      </c>
      <c r="B131" s="64" t="str">
        <f t="shared" si="19"/>
        <v>I</v>
      </c>
      <c r="C131" s="34">
        <f t="shared" si="20"/>
        <v>37545.381000000001</v>
      </c>
      <c r="D131" s="7" t="str">
        <f t="shared" si="21"/>
        <v>vis</v>
      </c>
      <c r="E131" s="100">
        <f>VLOOKUP(C131,Active!C$21:E$971,3,FALSE)</f>
        <v>-5987.0552472858826</v>
      </c>
      <c r="F131" s="64" t="s">
        <v>154</v>
      </c>
      <c r="G131" s="7" t="str">
        <f t="shared" si="22"/>
        <v>37545.381</v>
      </c>
      <c r="H131" s="34">
        <f t="shared" si="23"/>
        <v>-5987</v>
      </c>
      <c r="I131" s="101" t="s">
        <v>338</v>
      </c>
      <c r="J131" s="102" t="s">
        <v>339</v>
      </c>
      <c r="K131" s="101">
        <v>-5987</v>
      </c>
      <c r="L131" s="101" t="s">
        <v>340</v>
      </c>
      <c r="M131" s="102" t="s">
        <v>187</v>
      </c>
      <c r="N131" s="102"/>
      <c r="O131" s="103" t="s">
        <v>341</v>
      </c>
      <c r="P131" s="103" t="s">
        <v>331</v>
      </c>
    </row>
    <row r="132" spans="1:16" ht="12.75" customHeight="1" thickBot="1" x14ac:dyDescent="0.25">
      <c r="A132" s="34" t="str">
        <f t="shared" si="18"/>
        <v> AA 17.62 </v>
      </c>
      <c r="B132" s="64" t="str">
        <f t="shared" si="19"/>
        <v>I</v>
      </c>
      <c r="C132" s="34">
        <f t="shared" si="20"/>
        <v>37545.383000000002</v>
      </c>
      <c r="D132" s="7" t="str">
        <f t="shared" si="21"/>
        <v>vis</v>
      </c>
      <c r="E132" s="100">
        <f>VLOOKUP(C132,Active!C$21:E$971,3,FALSE)</f>
        <v>-5987.0533172496944</v>
      </c>
      <c r="F132" s="64" t="s">
        <v>154</v>
      </c>
      <c r="G132" s="7" t="str">
        <f t="shared" si="22"/>
        <v>37545.383</v>
      </c>
      <c r="H132" s="34">
        <f t="shared" si="23"/>
        <v>-5987</v>
      </c>
      <c r="I132" s="101" t="s">
        <v>342</v>
      </c>
      <c r="J132" s="102" t="s">
        <v>343</v>
      </c>
      <c r="K132" s="101">
        <v>-5987</v>
      </c>
      <c r="L132" s="101" t="s">
        <v>344</v>
      </c>
      <c r="M132" s="102" t="s">
        <v>187</v>
      </c>
      <c r="N132" s="102"/>
      <c r="O132" s="103" t="s">
        <v>345</v>
      </c>
      <c r="P132" s="103" t="s">
        <v>331</v>
      </c>
    </row>
    <row r="133" spans="1:16" ht="12.75" customHeight="1" thickBot="1" x14ac:dyDescent="0.25">
      <c r="A133" s="34" t="str">
        <f t="shared" si="18"/>
        <v> AA 17.62 </v>
      </c>
      <c r="B133" s="64" t="str">
        <f t="shared" si="19"/>
        <v>I</v>
      </c>
      <c r="C133" s="34">
        <f t="shared" si="20"/>
        <v>37545.385000000002</v>
      </c>
      <c r="D133" s="7" t="str">
        <f t="shared" si="21"/>
        <v>vis</v>
      </c>
      <c r="E133" s="100">
        <f>VLOOKUP(C133,Active!C$21:E$971,3,FALSE)</f>
        <v>-5987.0513872135061</v>
      </c>
      <c r="F133" s="64" t="s">
        <v>154</v>
      </c>
      <c r="G133" s="7" t="str">
        <f t="shared" si="22"/>
        <v>37545.385</v>
      </c>
      <c r="H133" s="34">
        <f t="shared" si="23"/>
        <v>-5987</v>
      </c>
      <c r="I133" s="101" t="s">
        <v>346</v>
      </c>
      <c r="J133" s="102" t="s">
        <v>347</v>
      </c>
      <c r="K133" s="101">
        <v>-5987</v>
      </c>
      <c r="L133" s="101" t="s">
        <v>348</v>
      </c>
      <c r="M133" s="102" t="s">
        <v>187</v>
      </c>
      <c r="N133" s="102"/>
      <c r="O133" s="103" t="s">
        <v>349</v>
      </c>
      <c r="P133" s="103" t="s">
        <v>331</v>
      </c>
    </row>
    <row r="134" spans="1:16" ht="12.75" customHeight="1" thickBot="1" x14ac:dyDescent="0.25">
      <c r="A134" s="34" t="str">
        <f t="shared" si="18"/>
        <v> MVS 12.29 </v>
      </c>
      <c r="B134" s="64" t="str">
        <f t="shared" si="19"/>
        <v>I</v>
      </c>
      <c r="C134" s="34">
        <f t="shared" si="20"/>
        <v>37545.402000000002</v>
      </c>
      <c r="D134" s="7" t="str">
        <f t="shared" si="21"/>
        <v>vis</v>
      </c>
      <c r="E134" s="100">
        <f>VLOOKUP(C134,Active!C$21:E$971,3,FALSE)</f>
        <v>-5987.0349819059065</v>
      </c>
      <c r="F134" s="64" t="s">
        <v>154</v>
      </c>
      <c r="G134" s="7" t="str">
        <f t="shared" si="22"/>
        <v>37545.402</v>
      </c>
      <c r="H134" s="34">
        <f t="shared" si="23"/>
        <v>-5987</v>
      </c>
      <c r="I134" s="101" t="s">
        <v>350</v>
      </c>
      <c r="J134" s="102" t="s">
        <v>351</v>
      </c>
      <c r="K134" s="101">
        <v>-5987</v>
      </c>
      <c r="L134" s="101" t="s">
        <v>244</v>
      </c>
      <c r="M134" s="102" t="s">
        <v>218</v>
      </c>
      <c r="N134" s="102"/>
      <c r="O134" s="103" t="s">
        <v>219</v>
      </c>
      <c r="P134" s="103" t="s">
        <v>220</v>
      </c>
    </row>
    <row r="135" spans="1:16" ht="12.75" customHeight="1" thickBot="1" x14ac:dyDescent="0.25">
      <c r="A135" s="34" t="str">
        <f t="shared" si="18"/>
        <v> MVS 12.29 </v>
      </c>
      <c r="B135" s="64" t="str">
        <f t="shared" si="19"/>
        <v>I</v>
      </c>
      <c r="C135" s="34">
        <f t="shared" si="20"/>
        <v>37575.423000000003</v>
      </c>
      <c r="D135" s="7" t="str">
        <f t="shared" si="21"/>
        <v>vis</v>
      </c>
      <c r="E135" s="100">
        <f>VLOOKUP(C135,Active!C$21:E$971,3,FALSE)</f>
        <v>-5958.064173703252</v>
      </c>
      <c r="F135" s="64" t="s">
        <v>154</v>
      </c>
      <c r="G135" s="7" t="str">
        <f t="shared" si="22"/>
        <v>37575.423</v>
      </c>
      <c r="H135" s="34">
        <f t="shared" si="23"/>
        <v>-5958</v>
      </c>
      <c r="I135" s="101" t="s">
        <v>352</v>
      </c>
      <c r="J135" s="102" t="s">
        <v>353</v>
      </c>
      <c r="K135" s="101">
        <v>-5958</v>
      </c>
      <c r="L135" s="101" t="s">
        <v>354</v>
      </c>
      <c r="M135" s="102" t="s">
        <v>218</v>
      </c>
      <c r="N135" s="102"/>
      <c r="O135" s="103" t="s">
        <v>219</v>
      </c>
      <c r="P135" s="103" t="s">
        <v>220</v>
      </c>
    </row>
    <row r="136" spans="1:16" ht="12.75" customHeight="1" thickBot="1" x14ac:dyDescent="0.25">
      <c r="A136" s="34" t="str">
        <f t="shared" si="18"/>
        <v> MVS 12.29 </v>
      </c>
      <c r="B136" s="64" t="str">
        <f t="shared" si="19"/>
        <v>I</v>
      </c>
      <c r="C136" s="34">
        <f t="shared" si="20"/>
        <v>37603.423999999999</v>
      </c>
      <c r="D136" s="7" t="str">
        <f t="shared" si="21"/>
        <v>vis</v>
      </c>
      <c r="E136" s="100">
        <f>VLOOKUP(C136,Active!C$21:E$971,3,FALSE)</f>
        <v>-5931.0427020506622</v>
      </c>
      <c r="F136" s="64" t="s">
        <v>154</v>
      </c>
      <c r="G136" s="7" t="str">
        <f t="shared" si="22"/>
        <v>37603.424</v>
      </c>
      <c r="H136" s="34">
        <f t="shared" si="23"/>
        <v>-5931</v>
      </c>
      <c r="I136" s="101" t="s">
        <v>355</v>
      </c>
      <c r="J136" s="102" t="s">
        <v>356</v>
      </c>
      <c r="K136" s="101">
        <v>-5931</v>
      </c>
      <c r="L136" s="101" t="s">
        <v>357</v>
      </c>
      <c r="M136" s="102" t="s">
        <v>218</v>
      </c>
      <c r="N136" s="102"/>
      <c r="O136" s="103" t="s">
        <v>219</v>
      </c>
      <c r="P136" s="103" t="s">
        <v>220</v>
      </c>
    </row>
    <row r="137" spans="1:16" ht="12.75" customHeight="1" thickBot="1" x14ac:dyDescent="0.25">
      <c r="A137" s="34" t="str">
        <f t="shared" si="18"/>
        <v> MVS 12.29 </v>
      </c>
      <c r="B137" s="64" t="str">
        <f t="shared" si="19"/>
        <v>I</v>
      </c>
      <c r="C137" s="34">
        <f t="shared" si="20"/>
        <v>38001.294000000002</v>
      </c>
      <c r="D137" s="7" t="str">
        <f t="shared" si="21"/>
        <v>vis</v>
      </c>
      <c r="E137" s="100">
        <f>VLOOKUP(C137,Active!C$21:E$971,3,FALSE)</f>
        <v>-5547.0909529553637</v>
      </c>
      <c r="F137" s="64" t="s">
        <v>154</v>
      </c>
      <c r="G137" s="7" t="str">
        <f t="shared" si="22"/>
        <v>38001.294</v>
      </c>
      <c r="H137" s="34">
        <f t="shared" si="23"/>
        <v>-5547</v>
      </c>
      <c r="I137" s="101" t="s">
        <v>358</v>
      </c>
      <c r="J137" s="102" t="s">
        <v>359</v>
      </c>
      <c r="K137" s="101">
        <v>-5547</v>
      </c>
      <c r="L137" s="101" t="s">
        <v>360</v>
      </c>
      <c r="M137" s="102" t="s">
        <v>218</v>
      </c>
      <c r="N137" s="102"/>
      <c r="O137" s="103" t="s">
        <v>219</v>
      </c>
      <c r="P137" s="103" t="s">
        <v>220</v>
      </c>
    </row>
    <row r="138" spans="1:16" ht="12.75" customHeight="1" thickBot="1" x14ac:dyDescent="0.25">
      <c r="A138" s="34" t="str">
        <f t="shared" si="18"/>
        <v> MVS 12.29 </v>
      </c>
      <c r="B138" s="64" t="str">
        <f t="shared" si="19"/>
        <v>I</v>
      </c>
      <c r="C138" s="34">
        <f t="shared" si="20"/>
        <v>38179.533000000003</v>
      </c>
      <c r="D138" s="7" t="str">
        <f t="shared" si="21"/>
        <v>vis</v>
      </c>
      <c r="E138" s="100">
        <f>VLOOKUP(C138,Active!C$21:E$971,3,FALSE)</f>
        <v>-5375.0870928829863</v>
      </c>
      <c r="F138" s="64" t="s">
        <v>154</v>
      </c>
      <c r="G138" s="7" t="str">
        <f t="shared" si="22"/>
        <v>38179.533</v>
      </c>
      <c r="H138" s="34">
        <f t="shared" si="23"/>
        <v>-5375</v>
      </c>
      <c r="I138" s="101" t="s">
        <v>361</v>
      </c>
      <c r="J138" s="102" t="s">
        <v>362</v>
      </c>
      <c r="K138" s="101">
        <v>-5375</v>
      </c>
      <c r="L138" s="101" t="s">
        <v>363</v>
      </c>
      <c r="M138" s="102" t="s">
        <v>218</v>
      </c>
      <c r="N138" s="102"/>
      <c r="O138" s="103" t="s">
        <v>219</v>
      </c>
      <c r="P138" s="103" t="s">
        <v>220</v>
      </c>
    </row>
    <row r="139" spans="1:16" ht="12.75" customHeight="1" thickBot="1" x14ac:dyDescent="0.25">
      <c r="A139" s="34" t="str">
        <f t="shared" ref="A139:A170" si="24">P139</f>
        <v> MVS 12.29 </v>
      </c>
      <c r="B139" s="64" t="str">
        <f t="shared" ref="B139:B170" si="25">IF(H139=INT(H139),"I","II")</f>
        <v>I</v>
      </c>
      <c r="C139" s="34">
        <f t="shared" ref="C139:C170" si="26">1*G139</f>
        <v>38235.523000000001</v>
      </c>
      <c r="D139" s="7" t="str">
        <f t="shared" ref="D139:D170" si="27">VLOOKUP(F139,I$1:J$5,2,FALSE)</f>
        <v>vis</v>
      </c>
      <c r="E139" s="100">
        <f>VLOOKUP(C139,Active!C$21:E$971,3,FALSE)</f>
        <v>-5321.0557297949299</v>
      </c>
      <c r="F139" s="64" t="s">
        <v>154</v>
      </c>
      <c r="G139" s="7" t="str">
        <f t="shared" ref="G139:G170" si="28">MID(I139,3,LEN(I139)-3)</f>
        <v>38235.523</v>
      </c>
      <c r="H139" s="34">
        <f t="shared" ref="H139:H170" si="29">1*K139</f>
        <v>-5321</v>
      </c>
      <c r="I139" s="101" t="s">
        <v>364</v>
      </c>
      <c r="J139" s="102" t="s">
        <v>365</v>
      </c>
      <c r="K139" s="101">
        <v>-5321</v>
      </c>
      <c r="L139" s="101" t="s">
        <v>329</v>
      </c>
      <c r="M139" s="102" t="s">
        <v>218</v>
      </c>
      <c r="N139" s="102"/>
      <c r="O139" s="103" t="s">
        <v>219</v>
      </c>
      <c r="P139" s="103" t="s">
        <v>220</v>
      </c>
    </row>
    <row r="140" spans="1:16" ht="12.75" customHeight="1" thickBot="1" x14ac:dyDescent="0.25">
      <c r="A140" s="34" t="str">
        <f t="shared" si="24"/>
        <v> MVS 12.29 </v>
      </c>
      <c r="B140" s="64" t="str">
        <f t="shared" si="25"/>
        <v>I</v>
      </c>
      <c r="C140" s="34">
        <f t="shared" si="26"/>
        <v>38237.557999999997</v>
      </c>
      <c r="D140" s="7" t="str">
        <f t="shared" si="27"/>
        <v>vis</v>
      </c>
      <c r="E140" s="100">
        <f>VLOOKUP(C140,Active!C$21:E$971,3,FALSE)</f>
        <v>-5319.0919179734619</v>
      </c>
      <c r="F140" s="64" t="s">
        <v>154</v>
      </c>
      <c r="G140" s="7" t="str">
        <f t="shared" si="28"/>
        <v>38237.558</v>
      </c>
      <c r="H140" s="34">
        <f t="shared" si="29"/>
        <v>-5319</v>
      </c>
      <c r="I140" s="101" t="s">
        <v>366</v>
      </c>
      <c r="J140" s="102" t="s">
        <v>367</v>
      </c>
      <c r="K140" s="101">
        <v>-5319</v>
      </c>
      <c r="L140" s="101" t="s">
        <v>368</v>
      </c>
      <c r="M140" s="102" t="s">
        <v>218</v>
      </c>
      <c r="N140" s="102"/>
      <c r="O140" s="103" t="s">
        <v>219</v>
      </c>
      <c r="P140" s="103" t="s">
        <v>220</v>
      </c>
    </row>
    <row r="141" spans="1:16" ht="12.75" customHeight="1" thickBot="1" x14ac:dyDescent="0.25">
      <c r="A141" s="34" t="str">
        <f t="shared" si="24"/>
        <v> MVS 12.29 </v>
      </c>
      <c r="B141" s="64" t="str">
        <f t="shared" si="25"/>
        <v>I</v>
      </c>
      <c r="C141" s="34">
        <f t="shared" si="26"/>
        <v>38290.406999999999</v>
      </c>
      <c r="D141" s="7" t="str">
        <f t="shared" si="27"/>
        <v>vis</v>
      </c>
      <c r="E141" s="100">
        <f>VLOOKUP(C141,Active!C$21:E$971,3,FALSE)</f>
        <v>-5268.0916767189365</v>
      </c>
      <c r="F141" s="64" t="s">
        <v>154</v>
      </c>
      <c r="G141" s="7" t="str">
        <f t="shared" si="28"/>
        <v>38290.407</v>
      </c>
      <c r="H141" s="34">
        <f t="shared" si="29"/>
        <v>-5268</v>
      </c>
      <c r="I141" s="101" t="s">
        <v>369</v>
      </c>
      <c r="J141" s="102" t="s">
        <v>370</v>
      </c>
      <c r="K141" s="101">
        <v>-5268</v>
      </c>
      <c r="L141" s="101" t="s">
        <v>368</v>
      </c>
      <c r="M141" s="102" t="s">
        <v>218</v>
      </c>
      <c r="N141" s="102"/>
      <c r="O141" s="103" t="s">
        <v>219</v>
      </c>
      <c r="P141" s="103" t="s">
        <v>220</v>
      </c>
    </row>
    <row r="142" spans="1:16" ht="12.75" customHeight="1" thickBot="1" x14ac:dyDescent="0.25">
      <c r="A142" s="34" t="str">
        <f t="shared" si="24"/>
        <v> MVS 12.29 </v>
      </c>
      <c r="B142" s="64" t="str">
        <f t="shared" si="25"/>
        <v>I</v>
      </c>
      <c r="C142" s="34">
        <f t="shared" si="26"/>
        <v>38290.451000000001</v>
      </c>
      <c r="D142" s="7" t="str">
        <f t="shared" si="27"/>
        <v>vis</v>
      </c>
      <c r="E142" s="100">
        <f>VLOOKUP(C142,Active!C$21:E$971,3,FALSE)</f>
        <v>-5268.0492159227952</v>
      </c>
      <c r="F142" s="64" t="s">
        <v>154</v>
      </c>
      <c r="G142" s="7" t="str">
        <f t="shared" si="28"/>
        <v>38290.451</v>
      </c>
      <c r="H142" s="34">
        <f t="shared" si="29"/>
        <v>-5268</v>
      </c>
      <c r="I142" s="101" t="s">
        <v>371</v>
      </c>
      <c r="J142" s="102" t="s">
        <v>372</v>
      </c>
      <c r="K142" s="101">
        <v>-5268</v>
      </c>
      <c r="L142" s="101" t="s">
        <v>286</v>
      </c>
      <c r="M142" s="102" t="s">
        <v>218</v>
      </c>
      <c r="N142" s="102"/>
      <c r="O142" s="103" t="s">
        <v>219</v>
      </c>
      <c r="P142" s="103" t="s">
        <v>220</v>
      </c>
    </row>
    <row r="143" spans="1:16" ht="12.75" customHeight="1" thickBot="1" x14ac:dyDescent="0.25">
      <c r="A143" s="34" t="str">
        <f t="shared" si="24"/>
        <v> MVS 12.29 </v>
      </c>
      <c r="B143" s="64" t="str">
        <f t="shared" si="25"/>
        <v>I</v>
      </c>
      <c r="C143" s="34">
        <f t="shared" si="26"/>
        <v>38371.271999999997</v>
      </c>
      <c r="D143" s="7" t="str">
        <f t="shared" si="27"/>
        <v>vis</v>
      </c>
      <c r="E143" s="100">
        <f>VLOOKUP(C143,Active!C$21:E$971,3,FALSE)</f>
        <v>-5190.0554885404108</v>
      </c>
      <c r="F143" s="64" t="s">
        <v>154</v>
      </c>
      <c r="G143" s="7" t="str">
        <f t="shared" si="28"/>
        <v>38371.272</v>
      </c>
      <c r="H143" s="34">
        <f t="shared" si="29"/>
        <v>-5190</v>
      </c>
      <c r="I143" s="101" t="s">
        <v>373</v>
      </c>
      <c r="J143" s="102" t="s">
        <v>374</v>
      </c>
      <c r="K143" s="101">
        <v>-5190</v>
      </c>
      <c r="L143" s="101" t="s">
        <v>340</v>
      </c>
      <c r="M143" s="102" t="s">
        <v>218</v>
      </c>
      <c r="N143" s="102"/>
      <c r="O143" s="103" t="s">
        <v>219</v>
      </c>
      <c r="P143" s="103" t="s">
        <v>220</v>
      </c>
    </row>
    <row r="144" spans="1:16" ht="12.75" customHeight="1" thickBot="1" x14ac:dyDescent="0.25">
      <c r="A144" s="34" t="str">
        <f t="shared" si="24"/>
        <v> MVS 12.29 </v>
      </c>
      <c r="B144" s="64" t="str">
        <f t="shared" si="25"/>
        <v>I</v>
      </c>
      <c r="C144" s="34">
        <f t="shared" si="26"/>
        <v>38398.226000000002</v>
      </c>
      <c r="D144" s="7" t="str">
        <f t="shared" si="27"/>
        <v>vis</v>
      </c>
      <c r="E144" s="100">
        <f>VLOOKUP(C144,Active!C$21:E$971,3,FALSE)</f>
        <v>-5164.0443908323232</v>
      </c>
      <c r="F144" s="64" t="s">
        <v>154</v>
      </c>
      <c r="G144" s="7" t="str">
        <f t="shared" si="28"/>
        <v>38398.226</v>
      </c>
      <c r="H144" s="34">
        <f t="shared" si="29"/>
        <v>-5164</v>
      </c>
      <c r="I144" s="101" t="s">
        <v>375</v>
      </c>
      <c r="J144" s="102" t="s">
        <v>376</v>
      </c>
      <c r="K144" s="101">
        <v>-5164</v>
      </c>
      <c r="L144" s="101" t="s">
        <v>299</v>
      </c>
      <c r="M144" s="102" t="s">
        <v>218</v>
      </c>
      <c r="N144" s="102"/>
      <c r="O144" s="103" t="s">
        <v>219</v>
      </c>
      <c r="P144" s="103" t="s">
        <v>220</v>
      </c>
    </row>
    <row r="145" spans="1:16" ht="12.75" customHeight="1" thickBot="1" x14ac:dyDescent="0.25">
      <c r="A145" s="34" t="str">
        <f t="shared" si="24"/>
        <v> MVS 12.29 </v>
      </c>
      <c r="B145" s="64" t="str">
        <f t="shared" si="25"/>
        <v>I</v>
      </c>
      <c r="C145" s="34">
        <f t="shared" si="26"/>
        <v>38495.620999999999</v>
      </c>
      <c r="D145" s="7" t="str">
        <f t="shared" si="27"/>
        <v>vis</v>
      </c>
      <c r="E145" s="100">
        <f>VLOOKUP(C145,Active!C$21:E$971,3,FALSE)</f>
        <v>-5070.0564535585027</v>
      </c>
      <c r="F145" s="64" t="s">
        <v>154</v>
      </c>
      <c r="G145" s="7" t="str">
        <f t="shared" si="28"/>
        <v>38495.621</v>
      </c>
      <c r="H145" s="34">
        <f t="shared" si="29"/>
        <v>-5070</v>
      </c>
      <c r="I145" s="101" t="s">
        <v>377</v>
      </c>
      <c r="J145" s="102" t="s">
        <v>378</v>
      </c>
      <c r="K145" s="101">
        <v>-5070</v>
      </c>
      <c r="L145" s="101" t="s">
        <v>329</v>
      </c>
      <c r="M145" s="102" t="s">
        <v>218</v>
      </c>
      <c r="N145" s="102"/>
      <c r="O145" s="103" t="s">
        <v>219</v>
      </c>
      <c r="P145" s="103" t="s">
        <v>220</v>
      </c>
    </row>
    <row r="146" spans="1:16" ht="12.75" customHeight="1" thickBot="1" x14ac:dyDescent="0.25">
      <c r="A146" s="34" t="str">
        <f t="shared" si="24"/>
        <v> MVS 12.29 </v>
      </c>
      <c r="B146" s="64" t="str">
        <f t="shared" si="25"/>
        <v>I</v>
      </c>
      <c r="C146" s="34">
        <f t="shared" si="26"/>
        <v>38549.523000000001</v>
      </c>
      <c r="D146" s="7" t="str">
        <f t="shared" si="27"/>
        <v>vis</v>
      </c>
      <c r="E146" s="100">
        <f>VLOOKUP(C146,Active!C$21:E$971,3,FALSE)</f>
        <v>-5018.0400482509012</v>
      </c>
      <c r="F146" s="64" t="s">
        <v>154</v>
      </c>
      <c r="G146" s="7" t="str">
        <f t="shared" si="28"/>
        <v>38549.523</v>
      </c>
      <c r="H146" s="34">
        <f t="shared" si="29"/>
        <v>-5018</v>
      </c>
      <c r="I146" s="101" t="s">
        <v>379</v>
      </c>
      <c r="J146" s="102" t="s">
        <v>380</v>
      </c>
      <c r="K146" s="101">
        <v>-5018</v>
      </c>
      <c r="L146" s="101" t="s">
        <v>381</v>
      </c>
      <c r="M146" s="102" t="s">
        <v>218</v>
      </c>
      <c r="N146" s="102"/>
      <c r="O146" s="103" t="s">
        <v>219</v>
      </c>
      <c r="P146" s="103" t="s">
        <v>220</v>
      </c>
    </row>
    <row r="147" spans="1:16" ht="12.75" customHeight="1" thickBot="1" x14ac:dyDescent="0.25">
      <c r="A147" s="34" t="str">
        <f t="shared" si="24"/>
        <v> MVS 12.29 </v>
      </c>
      <c r="B147" s="64" t="str">
        <f t="shared" si="25"/>
        <v>I</v>
      </c>
      <c r="C147" s="34">
        <f t="shared" si="26"/>
        <v>39060.36</v>
      </c>
      <c r="D147" s="7" t="str">
        <f t="shared" si="27"/>
        <v>pg</v>
      </c>
      <c r="E147" s="100">
        <f>VLOOKUP(C147,Active!C$21:E$971,3,FALSE)</f>
        <v>-4525.0731001206241</v>
      </c>
      <c r="F147" s="64" t="str">
        <f>LEFT(M147,1)</f>
        <v>P</v>
      </c>
      <c r="G147" s="7" t="str">
        <f t="shared" si="28"/>
        <v>39060.360</v>
      </c>
      <c r="H147" s="34">
        <f t="shared" si="29"/>
        <v>-4525</v>
      </c>
      <c r="I147" s="101" t="s">
        <v>382</v>
      </c>
      <c r="J147" s="102" t="s">
        <v>383</v>
      </c>
      <c r="K147" s="101">
        <v>-4525</v>
      </c>
      <c r="L147" s="101" t="s">
        <v>384</v>
      </c>
      <c r="M147" s="102" t="s">
        <v>218</v>
      </c>
      <c r="N147" s="102"/>
      <c r="O147" s="103" t="s">
        <v>219</v>
      </c>
      <c r="P147" s="103" t="s">
        <v>220</v>
      </c>
    </row>
    <row r="148" spans="1:16" ht="12.75" customHeight="1" thickBot="1" x14ac:dyDescent="0.25">
      <c r="A148" s="34" t="str">
        <f t="shared" si="24"/>
        <v> MVS 12.29 </v>
      </c>
      <c r="B148" s="64" t="str">
        <f t="shared" si="25"/>
        <v>I</v>
      </c>
      <c r="C148" s="34">
        <f t="shared" si="26"/>
        <v>39142.245999999999</v>
      </c>
      <c r="D148" s="7" t="str">
        <f t="shared" si="27"/>
        <v>pg</v>
      </c>
      <c r="E148" s="100">
        <f>VLOOKUP(C148,Active!C$21:E$971,3,FALSE)</f>
        <v>-4446.0516284680316</v>
      </c>
      <c r="F148" s="64" t="str">
        <f>LEFT(M148,1)</f>
        <v>P</v>
      </c>
      <c r="G148" s="7" t="str">
        <f t="shared" si="28"/>
        <v>39142.246</v>
      </c>
      <c r="H148" s="34">
        <f t="shared" si="29"/>
        <v>-4446</v>
      </c>
      <c r="I148" s="101" t="s">
        <v>385</v>
      </c>
      <c r="J148" s="102" t="s">
        <v>386</v>
      </c>
      <c r="K148" s="101">
        <v>-4446</v>
      </c>
      <c r="L148" s="101" t="s">
        <v>348</v>
      </c>
      <c r="M148" s="102" t="s">
        <v>218</v>
      </c>
      <c r="N148" s="102"/>
      <c r="O148" s="103" t="s">
        <v>219</v>
      </c>
      <c r="P148" s="103" t="s">
        <v>220</v>
      </c>
    </row>
    <row r="149" spans="1:16" ht="12.75" customHeight="1" thickBot="1" x14ac:dyDescent="0.25">
      <c r="A149" s="34" t="str">
        <f t="shared" si="24"/>
        <v> MVS 12.29 </v>
      </c>
      <c r="B149" s="64" t="str">
        <f t="shared" si="25"/>
        <v>I</v>
      </c>
      <c r="C149" s="34">
        <f t="shared" si="26"/>
        <v>39349.459000000003</v>
      </c>
      <c r="D149" s="7" t="str">
        <f t="shared" si="27"/>
        <v>pg</v>
      </c>
      <c r="E149" s="100">
        <f>VLOOKUP(C149,Active!C$21:E$971,3,FALSE)</f>
        <v>-4246.08733413751</v>
      </c>
      <c r="F149" s="64" t="str">
        <f>LEFT(M149,1)</f>
        <v>P</v>
      </c>
      <c r="G149" s="7" t="str">
        <f t="shared" si="28"/>
        <v>39349.459</v>
      </c>
      <c r="H149" s="34">
        <f t="shared" si="29"/>
        <v>-4246</v>
      </c>
      <c r="I149" s="101" t="s">
        <v>387</v>
      </c>
      <c r="J149" s="102" t="s">
        <v>388</v>
      </c>
      <c r="K149" s="101">
        <v>-4246</v>
      </c>
      <c r="L149" s="101" t="s">
        <v>363</v>
      </c>
      <c r="M149" s="102" t="s">
        <v>218</v>
      </c>
      <c r="N149" s="102"/>
      <c r="O149" s="103" t="s">
        <v>219</v>
      </c>
      <c r="P149" s="103" t="s">
        <v>220</v>
      </c>
    </row>
    <row r="150" spans="1:16" ht="12.75" customHeight="1" thickBot="1" x14ac:dyDescent="0.25">
      <c r="A150" s="34" t="str">
        <f t="shared" si="24"/>
        <v> MVS 12.29 </v>
      </c>
      <c r="B150" s="64" t="str">
        <f t="shared" si="25"/>
        <v>I</v>
      </c>
      <c r="C150" s="34">
        <f t="shared" si="26"/>
        <v>40148.449999999997</v>
      </c>
      <c r="D150" s="7" t="str">
        <f t="shared" si="27"/>
        <v>vis</v>
      </c>
      <c r="E150" s="100">
        <f>VLOOKUP(C150,Active!C$21:E$971,3,FALSE)</f>
        <v>-3475.0465621230401</v>
      </c>
      <c r="F150" s="64" t="s">
        <v>154</v>
      </c>
      <c r="G150" s="7" t="str">
        <f t="shared" si="28"/>
        <v>40148.450</v>
      </c>
      <c r="H150" s="34">
        <f t="shared" si="29"/>
        <v>-3475</v>
      </c>
      <c r="I150" s="101" t="s">
        <v>403</v>
      </c>
      <c r="J150" s="102" t="s">
        <v>404</v>
      </c>
      <c r="K150" s="101">
        <v>-3475</v>
      </c>
      <c r="L150" s="101" t="s">
        <v>405</v>
      </c>
      <c r="M150" s="102" t="s">
        <v>218</v>
      </c>
      <c r="N150" s="102"/>
      <c r="O150" s="103" t="s">
        <v>219</v>
      </c>
      <c r="P150" s="103" t="s">
        <v>220</v>
      </c>
    </row>
    <row r="151" spans="1:16" ht="12.75" customHeight="1" thickBot="1" x14ac:dyDescent="0.25">
      <c r="A151" s="34" t="str">
        <f t="shared" si="24"/>
        <v> MVS 12.29 </v>
      </c>
      <c r="B151" s="64" t="str">
        <f t="shared" si="25"/>
        <v>I</v>
      </c>
      <c r="C151" s="34">
        <f t="shared" si="26"/>
        <v>40173.313999999998</v>
      </c>
      <c r="D151" s="7" t="str">
        <f t="shared" si="27"/>
        <v>vis</v>
      </c>
      <c r="E151" s="100">
        <f>VLOOKUP(C151,Active!C$21:E$971,3,FALSE)</f>
        <v>-3451.052352231603</v>
      </c>
      <c r="F151" s="64" t="s">
        <v>154</v>
      </c>
      <c r="G151" s="7" t="str">
        <f t="shared" si="28"/>
        <v>40173.314</v>
      </c>
      <c r="H151" s="34">
        <f t="shared" si="29"/>
        <v>-3451</v>
      </c>
      <c r="I151" s="101" t="s">
        <v>406</v>
      </c>
      <c r="J151" s="102" t="s">
        <v>407</v>
      </c>
      <c r="K151" s="101">
        <v>-3451</v>
      </c>
      <c r="L151" s="101" t="s">
        <v>408</v>
      </c>
      <c r="M151" s="102" t="s">
        <v>218</v>
      </c>
      <c r="N151" s="102"/>
      <c r="O151" s="103" t="s">
        <v>219</v>
      </c>
      <c r="P151" s="103" t="s">
        <v>220</v>
      </c>
    </row>
    <row r="152" spans="1:16" ht="12.75" customHeight="1" thickBot="1" x14ac:dyDescent="0.25">
      <c r="A152" s="34" t="str">
        <f t="shared" si="24"/>
        <v> AA 34.210 </v>
      </c>
      <c r="B152" s="64" t="str">
        <f t="shared" si="25"/>
        <v>II</v>
      </c>
      <c r="C152" s="34">
        <f t="shared" si="26"/>
        <v>40477.428200000002</v>
      </c>
      <c r="D152" s="7" t="str">
        <f t="shared" si="27"/>
        <v>vis</v>
      </c>
      <c r="E152" s="100" t="e">
        <f>VLOOKUP(C152,Active!C$21:E$971,3,FALSE)</f>
        <v>#N/A</v>
      </c>
      <c r="F152" s="64" t="s">
        <v>154</v>
      </c>
      <c r="G152" s="7" t="str">
        <f t="shared" si="28"/>
        <v>40477.4282</v>
      </c>
      <c r="H152" s="34">
        <f t="shared" si="29"/>
        <v>-3157.5</v>
      </c>
      <c r="I152" s="101" t="s">
        <v>418</v>
      </c>
      <c r="J152" s="102" t="s">
        <v>419</v>
      </c>
      <c r="K152" s="101">
        <v>-3157.5</v>
      </c>
      <c r="L152" s="101" t="s">
        <v>411</v>
      </c>
      <c r="M152" s="102" t="s">
        <v>412</v>
      </c>
      <c r="N152" s="102" t="s">
        <v>413</v>
      </c>
      <c r="O152" s="103" t="s">
        <v>414</v>
      </c>
      <c r="P152" s="103" t="s">
        <v>238</v>
      </c>
    </row>
    <row r="153" spans="1:16" ht="12.75" customHeight="1" thickBot="1" x14ac:dyDescent="0.25">
      <c r="A153" s="34" t="str">
        <f t="shared" si="24"/>
        <v> MVS 12.29 </v>
      </c>
      <c r="B153" s="64" t="str">
        <f t="shared" si="25"/>
        <v>I</v>
      </c>
      <c r="C153" s="34">
        <f t="shared" si="26"/>
        <v>40778.489000000001</v>
      </c>
      <c r="D153" s="7" t="str">
        <f t="shared" si="27"/>
        <v>vis</v>
      </c>
      <c r="E153" s="100">
        <f>VLOOKUP(C153,Active!C$21:E$971,3,FALSE)</f>
        <v>-2867.0475271411296</v>
      </c>
      <c r="F153" s="64" t="s">
        <v>154</v>
      </c>
      <c r="G153" s="7" t="str">
        <f t="shared" si="28"/>
        <v>40778.489</v>
      </c>
      <c r="H153" s="34">
        <f t="shared" si="29"/>
        <v>-2867</v>
      </c>
      <c r="I153" s="101" t="s">
        <v>420</v>
      </c>
      <c r="J153" s="102" t="s">
        <v>421</v>
      </c>
      <c r="K153" s="101">
        <v>-2867</v>
      </c>
      <c r="L153" s="101" t="s">
        <v>422</v>
      </c>
      <c r="M153" s="102" t="s">
        <v>218</v>
      </c>
      <c r="N153" s="102"/>
      <c r="O153" s="103" t="s">
        <v>219</v>
      </c>
      <c r="P153" s="103" t="s">
        <v>220</v>
      </c>
    </row>
    <row r="154" spans="1:16" ht="12.75" customHeight="1" thickBot="1" x14ac:dyDescent="0.25">
      <c r="A154" s="34" t="str">
        <f t="shared" si="24"/>
        <v> MVS 12.29 </v>
      </c>
      <c r="B154" s="64" t="str">
        <f t="shared" si="25"/>
        <v>I</v>
      </c>
      <c r="C154" s="34">
        <f t="shared" si="26"/>
        <v>40836.487000000001</v>
      </c>
      <c r="D154" s="7" t="str">
        <f t="shared" si="27"/>
        <v>vis</v>
      </c>
      <c r="E154" s="100">
        <f>VLOOKUP(C154,Active!C$21:E$971,3,FALSE)</f>
        <v>-2811.0784077201411</v>
      </c>
      <c r="F154" s="64" t="s">
        <v>154</v>
      </c>
      <c r="G154" s="7" t="str">
        <f t="shared" si="28"/>
        <v>40836.487</v>
      </c>
      <c r="H154" s="34">
        <f t="shared" si="29"/>
        <v>-2811</v>
      </c>
      <c r="I154" s="101" t="s">
        <v>423</v>
      </c>
      <c r="J154" s="102" t="s">
        <v>424</v>
      </c>
      <c r="K154" s="101">
        <v>-2811</v>
      </c>
      <c r="L154" s="101" t="s">
        <v>425</v>
      </c>
      <c r="M154" s="102" t="s">
        <v>218</v>
      </c>
      <c r="N154" s="102"/>
      <c r="O154" s="103" t="s">
        <v>219</v>
      </c>
      <c r="P154" s="103" t="s">
        <v>220</v>
      </c>
    </row>
    <row r="155" spans="1:16" ht="12.75" customHeight="1" thickBot="1" x14ac:dyDescent="0.25">
      <c r="A155" s="34" t="str">
        <f t="shared" si="24"/>
        <v> MVS 12.29 </v>
      </c>
      <c r="B155" s="64" t="str">
        <f t="shared" si="25"/>
        <v>I</v>
      </c>
      <c r="C155" s="34">
        <f t="shared" si="26"/>
        <v>41549.451999999997</v>
      </c>
      <c r="D155" s="7" t="str">
        <f t="shared" si="27"/>
        <v>vis</v>
      </c>
      <c r="E155" s="100">
        <f>VLOOKUP(C155,Active!C$21:E$971,3,FALSE)</f>
        <v>-2123.0542822677921</v>
      </c>
      <c r="F155" s="64" t="s">
        <v>154</v>
      </c>
      <c r="G155" s="7" t="str">
        <f t="shared" si="28"/>
        <v>41549.452</v>
      </c>
      <c r="H155" s="34">
        <f t="shared" si="29"/>
        <v>-2123</v>
      </c>
      <c r="I155" s="101" t="s">
        <v>437</v>
      </c>
      <c r="J155" s="102" t="s">
        <v>438</v>
      </c>
      <c r="K155" s="101">
        <v>-2123</v>
      </c>
      <c r="L155" s="101" t="s">
        <v>334</v>
      </c>
      <c r="M155" s="102" t="s">
        <v>218</v>
      </c>
      <c r="N155" s="102"/>
      <c r="O155" s="103" t="s">
        <v>219</v>
      </c>
      <c r="P155" s="103" t="s">
        <v>220</v>
      </c>
    </row>
    <row r="156" spans="1:16" ht="12.75" customHeight="1" thickBot="1" x14ac:dyDescent="0.25">
      <c r="A156" s="34" t="str">
        <f t="shared" si="24"/>
        <v> MVS 12.29 </v>
      </c>
      <c r="B156" s="64" t="str">
        <f t="shared" si="25"/>
        <v>I</v>
      </c>
      <c r="C156" s="34">
        <f t="shared" si="26"/>
        <v>41604.353000000003</v>
      </c>
      <c r="D156" s="7" t="str">
        <f t="shared" si="27"/>
        <v>vis</v>
      </c>
      <c r="E156" s="100">
        <f>VLOOKUP(C156,Active!C$21:E$971,3,FALSE)</f>
        <v>-2070.0738238841923</v>
      </c>
      <c r="F156" s="64" t="s">
        <v>154</v>
      </c>
      <c r="G156" s="7" t="str">
        <f t="shared" si="28"/>
        <v>41604.353</v>
      </c>
      <c r="H156" s="34">
        <f t="shared" si="29"/>
        <v>-2070</v>
      </c>
      <c r="I156" s="101" t="s">
        <v>439</v>
      </c>
      <c r="J156" s="102" t="s">
        <v>440</v>
      </c>
      <c r="K156" s="101">
        <v>-2070</v>
      </c>
      <c r="L156" s="101" t="s">
        <v>384</v>
      </c>
      <c r="M156" s="102" t="s">
        <v>218</v>
      </c>
      <c r="N156" s="102"/>
      <c r="O156" s="103" t="s">
        <v>219</v>
      </c>
      <c r="P156" s="103" t="s">
        <v>220</v>
      </c>
    </row>
    <row r="157" spans="1:16" ht="12.75" customHeight="1" thickBot="1" x14ac:dyDescent="0.25">
      <c r="A157" s="34" t="str">
        <f t="shared" si="24"/>
        <v> MVS 12.29 </v>
      </c>
      <c r="B157" s="64" t="str">
        <f t="shared" si="25"/>
        <v>I</v>
      </c>
      <c r="C157" s="34">
        <f t="shared" si="26"/>
        <v>41689.309000000001</v>
      </c>
      <c r="D157" s="7" t="str">
        <f t="shared" si="27"/>
        <v>vis</v>
      </c>
      <c r="E157" s="100">
        <f>VLOOKUP(C157,Active!C$21:E$971,3,FALSE)</f>
        <v>-1988.0897466827464</v>
      </c>
      <c r="F157" s="64" t="s">
        <v>154</v>
      </c>
      <c r="G157" s="7" t="str">
        <f t="shared" si="28"/>
        <v>41689.309</v>
      </c>
      <c r="H157" s="34">
        <f t="shared" si="29"/>
        <v>-1988</v>
      </c>
      <c r="I157" s="101" t="s">
        <v>444</v>
      </c>
      <c r="J157" s="102" t="s">
        <v>445</v>
      </c>
      <c r="K157" s="101">
        <v>-1988</v>
      </c>
      <c r="L157" s="101" t="s">
        <v>446</v>
      </c>
      <c r="M157" s="102" t="s">
        <v>218</v>
      </c>
      <c r="N157" s="102"/>
      <c r="O157" s="103" t="s">
        <v>219</v>
      </c>
      <c r="P157" s="103" t="s">
        <v>220</v>
      </c>
    </row>
    <row r="158" spans="1:16" ht="12.75" customHeight="1" thickBot="1" x14ac:dyDescent="0.25">
      <c r="A158" s="34" t="str">
        <f t="shared" si="24"/>
        <v> MVS 12.29 </v>
      </c>
      <c r="B158" s="64" t="str">
        <f t="shared" si="25"/>
        <v>I</v>
      </c>
      <c r="C158" s="34">
        <f t="shared" si="26"/>
        <v>41717.271999999997</v>
      </c>
      <c r="D158" s="7" t="str">
        <f t="shared" si="27"/>
        <v>vis</v>
      </c>
      <c r="E158" s="100">
        <f>VLOOKUP(C158,Active!C$21:E$971,3,FALSE)</f>
        <v>-1961.1049457177321</v>
      </c>
      <c r="F158" s="64" t="s">
        <v>154</v>
      </c>
      <c r="G158" s="7" t="str">
        <f t="shared" si="28"/>
        <v>41717.272</v>
      </c>
      <c r="H158" s="34">
        <f t="shared" si="29"/>
        <v>-1961</v>
      </c>
      <c r="I158" s="101" t="s">
        <v>447</v>
      </c>
      <c r="J158" s="102" t="s">
        <v>448</v>
      </c>
      <c r="K158" s="101">
        <v>-1961</v>
      </c>
      <c r="L158" s="101" t="s">
        <v>449</v>
      </c>
      <c r="M158" s="102" t="s">
        <v>218</v>
      </c>
      <c r="N158" s="102"/>
      <c r="O158" s="103" t="s">
        <v>219</v>
      </c>
      <c r="P158" s="103" t="s">
        <v>220</v>
      </c>
    </row>
    <row r="159" spans="1:16" ht="12.75" customHeight="1" thickBot="1" x14ac:dyDescent="0.25">
      <c r="A159" s="34" t="str">
        <f t="shared" si="24"/>
        <v> MVS 12.29 </v>
      </c>
      <c r="B159" s="64" t="str">
        <f t="shared" si="25"/>
        <v>I</v>
      </c>
      <c r="C159" s="34">
        <f t="shared" si="26"/>
        <v>41920.459000000003</v>
      </c>
      <c r="D159" s="7" t="str">
        <f t="shared" si="27"/>
        <v>vis</v>
      </c>
      <c r="E159" s="100">
        <f>VLOOKUP(C159,Active!C$21:E$971,3,FALSE)</f>
        <v>-1765.0258142340117</v>
      </c>
      <c r="F159" s="64" t="s">
        <v>154</v>
      </c>
      <c r="G159" s="7" t="str">
        <f t="shared" si="28"/>
        <v>41920.459</v>
      </c>
      <c r="H159" s="34">
        <f t="shared" si="29"/>
        <v>-1765</v>
      </c>
      <c r="I159" s="101" t="s">
        <v>450</v>
      </c>
      <c r="J159" s="102" t="s">
        <v>451</v>
      </c>
      <c r="K159" s="101">
        <v>-1765</v>
      </c>
      <c r="L159" s="101" t="s">
        <v>266</v>
      </c>
      <c r="M159" s="102" t="s">
        <v>218</v>
      </c>
      <c r="N159" s="102"/>
      <c r="O159" s="103" t="s">
        <v>219</v>
      </c>
      <c r="P159" s="103" t="s">
        <v>220</v>
      </c>
    </row>
    <row r="160" spans="1:16" ht="12.75" customHeight="1" thickBot="1" x14ac:dyDescent="0.25">
      <c r="A160" s="34" t="str">
        <f t="shared" si="24"/>
        <v> MVS 12.29 </v>
      </c>
      <c r="B160" s="64" t="str">
        <f t="shared" si="25"/>
        <v>I</v>
      </c>
      <c r="C160" s="34">
        <f t="shared" si="26"/>
        <v>41921.445</v>
      </c>
      <c r="D160" s="7" t="str">
        <f t="shared" si="27"/>
        <v>vis</v>
      </c>
      <c r="E160" s="100">
        <f>VLOOKUP(C160,Active!C$21:E$971,3,FALSE)</f>
        <v>-1764.0743063932423</v>
      </c>
      <c r="F160" s="64" t="s">
        <v>154</v>
      </c>
      <c r="G160" s="7" t="str">
        <f t="shared" si="28"/>
        <v>41921.445</v>
      </c>
      <c r="H160" s="34">
        <f t="shared" si="29"/>
        <v>-1764</v>
      </c>
      <c r="I160" s="101" t="s">
        <v>452</v>
      </c>
      <c r="J160" s="102" t="s">
        <v>453</v>
      </c>
      <c r="K160" s="101">
        <v>-1764</v>
      </c>
      <c r="L160" s="101" t="s">
        <v>454</v>
      </c>
      <c r="M160" s="102" t="s">
        <v>218</v>
      </c>
      <c r="N160" s="102"/>
      <c r="O160" s="103" t="s">
        <v>219</v>
      </c>
      <c r="P160" s="103" t="s">
        <v>220</v>
      </c>
    </row>
    <row r="161" spans="1:16" ht="12.75" customHeight="1" thickBot="1" x14ac:dyDescent="0.25">
      <c r="A161" s="34" t="str">
        <f t="shared" si="24"/>
        <v> MVS 12.29 </v>
      </c>
      <c r="B161" s="64" t="str">
        <f t="shared" si="25"/>
        <v>I</v>
      </c>
      <c r="C161" s="34">
        <f t="shared" si="26"/>
        <v>42609.499000000003</v>
      </c>
      <c r="D161" s="7" t="str">
        <f t="shared" si="27"/>
        <v>vis</v>
      </c>
      <c r="E161" s="100">
        <f>VLOOKUP(C161,Active!C$21:E$971,3,FALSE)</f>
        <v>-1100.0897466827441</v>
      </c>
      <c r="F161" s="64" t="s">
        <v>154</v>
      </c>
      <c r="G161" s="7" t="str">
        <f t="shared" si="28"/>
        <v>42609.499</v>
      </c>
      <c r="H161" s="34">
        <f t="shared" si="29"/>
        <v>-1100</v>
      </c>
      <c r="I161" s="101" t="s">
        <v>458</v>
      </c>
      <c r="J161" s="102" t="s">
        <v>459</v>
      </c>
      <c r="K161" s="101">
        <v>-1100</v>
      </c>
      <c r="L161" s="101" t="s">
        <v>446</v>
      </c>
      <c r="M161" s="102" t="s">
        <v>218</v>
      </c>
      <c r="N161" s="102"/>
      <c r="O161" s="103" t="s">
        <v>219</v>
      </c>
      <c r="P161" s="103" t="s">
        <v>220</v>
      </c>
    </row>
    <row r="162" spans="1:16" ht="12.75" customHeight="1" thickBot="1" x14ac:dyDescent="0.25">
      <c r="A162" s="34" t="str">
        <f t="shared" si="24"/>
        <v> MVS 12.29 </v>
      </c>
      <c r="B162" s="64" t="str">
        <f t="shared" si="25"/>
        <v>I</v>
      </c>
      <c r="C162" s="34">
        <f t="shared" si="26"/>
        <v>42775.277999999998</v>
      </c>
      <c r="D162" s="7" t="str">
        <f t="shared" si="27"/>
        <v>vis</v>
      </c>
      <c r="E162" s="100">
        <f>VLOOKUP(C162,Active!C$21:E$971,3,FALSE)</f>
        <v>-940.11001206272476</v>
      </c>
      <c r="F162" s="64" t="s">
        <v>154</v>
      </c>
      <c r="G162" s="7" t="str">
        <f t="shared" si="28"/>
        <v>42775.278</v>
      </c>
      <c r="H162" s="34">
        <f t="shared" si="29"/>
        <v>-940</v>
      </c>
      <c r="I162" s="101" t="s">
        <v>463</v>
      </c>
      <c r="J162" s="102" t="s">
        <v>464</v>
      </c>
      <c r="K162" s="101">
        <v>-940</v>
      </c>
      <c r="L162" s="101" t="s">
        <v>465</v>
      </c>
      <c r="M162" s="102" t="s">
        <v>218</v>
      </c>
      <c r="N162" s="102"/>
      <c r="O162" s="103" t="s">
        <v>219</v>
      </c>
      <c r="P162" s="103" t="s">
        <v>220</v>
      </c>
    </row>
    <row r="163" spans="1:16" ht="12.75" customHeight="1" thickBot="1" x14ac:dyDescent="0.25">
      <c r="A163" s="34" t="str">
        <f t="shared" si="24"/>
        <v> MVS 12.29 </v>
      </c>
      <c r="B163" s="64" t="str">
        <f t="shared" si="25"/>
        <v>I</v>
      </c>
      <c r="C163" s="34">
        <f t="shared" si="26"/>
        <v>43436.455000000002</v>
      </c>
      <c r="D163" s="7" t="str">
        <f t="shared" si="27"/>
        <v>vis</v>
      </c>
      <c r="E163" s="100">
        <f>VLOOKUP(C163,Active!C$21:E$971,3,FALSE)</f>
        <v>-302.06224366706414</v>
      </c>
      <c r="F163" s="64" t="s">
        <v>154</v>
      </c>
      <c r="G163" s="7" t="str">
        <f t="shared" si="28"/>
        <v>43436.455</v>
      </c>
      <c r="H163" s="34">
        <f t="shared" si="29"/>
        <v>-302</v>
      </c>
      <c r="I163" s="101" t="s">
        <v>471</v>
      </c>
      <c r="J163" s="102" t="s">
        <v>472</v>
      </c>
      <c r="K163" s="101">
        <v>-302</v>
      </c>
      <c r="L163" s="101" t="s">
        <v>250</v>
      </c>
      <c r="M163" s="102" t="s">
        <v>218</v>
      </c>
      <c r="N163" s="102"/>
      <c r="O163" s="103" t="s">
        <v>219</v>
      </c>
      <c r="P163" s="103" t="s">
        <v>220</v>
      </c>
    </row>
    <row r="164" spans="1:16" ht="12.75" customHeight="1" thickBot="1" x14ac:dyDescent="0.25">
      <c r="A164" s="34" t="str">
        <f t="shared" si="24"/>
        <v> MVS 10.55 </v>
      </c>
      <c r="B164" s="64" t="str">
        <f t="shared" si="25"/>
        <v>I</v>
      </c>
      <c r="C164" s="34">
        <f t="shared" si="26"/>
        <v>44466.449399999998</v>
      </c>
      <c r="D164" s="7" t="str">
        <f t="shared" si="27"/>
        <v>vis</v>
      </c>
      <c r="E164" s="100">
        <f>VLOOKUP(C164,Active!C$21:E$971,3,FALSE)</f>
        <v>691.90098914354724</v>
      </c>
      <c r="F164" s="64" t="s">
        <v>154</v>
      </c>
      <c r="G164" s="7" t="str">
        <f t="shared" si="28"/>
        <v>44466.4494</v>
      </c>
      <c r="H164" s="34">
        <f t="shared" si="29"/>
        <v>692</v>
      </c>
      <c r="I164" s="101" t="s">
        <v>477</v>
      </c>
      <c r="J164" s="102" t="s">
        <v>478</v>
      </c>
      <c r="K164" s="101">
        <v>692</v>
      </c>
      <c r="L164" s="101" t="s">
        <v>479</v>
      </c>
      <c r="M164" s="102" t="s">
        <v>412</v>
      </c>
      <c r="N164" s="102" t="s">
        <v>413</v>
      </c>
      <c r="O164" s="103" t="s">
        <v>480</v>
      </c>
      <c r="P164" s="103" t="s">
        <v>481</v>
      </c>
    </row>
    <row r="165" spans="1:16" ht="12.75" customHeight="1" thickBot="1" x14ac:dyDescent="0.25">
      <c r="A165" s="34" t="str">
        <f t="shared" si="24"/>
        <v> MVS 12.29 </v>
      </c>
      <c r="B165" s="64" t="str">
        <f t="shared" si="25"/>
        <v>I</v>
      </c>
      <c r="C165" s="34">
        <f t="shared" si="26"/>
        <v>44466.474999999999</v>
      </c>
      <c r="D165" s="7" t="str">
        <f t="shared" si="27"/>
        <v>vis</v>
      </c>
      <c r="E165" s="100">
        <f>VLOOKUP(C165,Active!C$21:E$971,3,FALSE)</f>
        <v>691.92569360675679</v>
      </c>
      <c r="F165" s="64" t="s">
        <v>154</v>
      </c>
      <c r="G165" s="7" t="str">
        <f t="shared" si="28"/>
        <v>44466.475</v>
      </c>
      <c r="H165" s="34">
        <f t="shared" si="29"/>
        <v>692</v>
      </c>
      <c r="I165" s="101" t="s">
        <v>482</v>
      </c>
      <c r="J165" s="102" t="s">
        <v>483</v>
      </c>
      <c r="K165" s="101">
        <v>692</v>
      </c>
      <c r="L165" s="101" t="s">
        <v>454</v>
      </c>
      <c r="M165" s="102" t="s">
        <v>218</v>
      </c>
      <c r="N165" s="102"/>
      <c r="O165" s="103" t="s">
        <v>219</v>
      </c>
      <c r="P165" s="103" t="s">
        <v>220</v>
      </c>
    </row>
    <row r="166" spans="1:16" ht="12.75" customHeight="1" thickBot="1" x14ac:dyDescent="0.25">
      <c r="A166" s="34" t="str">
        <f t="shared" si="24"/>
        <v> MVS 12.29 </v>
      </c>
      <c r="B166" s="64" t="str">
        <f t="shared" si="25"/>
        <v>I</v>
      </c>
      <c r="C166" s="34">
        <f t="shared" si="26"/>
        <v>44467.491000000002</v>
      </c>
      <c r="D166" s="7" t="str">
        <f t="shared" si="27"/>
        <v>vis</v>
      </c>
      <c r="E166" s="100">
        <f>VLOOKUP(C166,Active!C$21:E$971,3,FALSE)</f>
        <v>692.9061519903546</v>
      </c>
      <c r="F166" s="64" t="s">
        <v>154</v>
      </c>
      <c r="G166" s="7" t="str">
        <f t="shared" si="28"/>
        <v>44467.491</v>
      </c>
      <c r="H166" s="34">
        <f t="shared" si="29"/>
        <v>693</v>
      </c>
      <c r="I166" s="101" t="s">
        <v>484</v>
      </c>
      <c r="J166" s="102" t="s">
        <v>485</v>
      </c>
      <c r="K166" s="101">
        <v>693</v>
      </c>
      <c r="L166" s="101" t="s">
        <v>486</v>
      </c>
      <c r="M166" s="102" t="s">
        <v>218</v>
      </c>
      <c r="N166" s="102"/>
      <c r="O166" s="103" t="s">
        <v>219</v>
      </c>
      <c r="P166" s="103" t="s">
        <v>220</v>
      </c>
    </row>
    <row r="167" spans="1:16" ht="12.75" customHeight="1" thickBot="1" x14ac:dyDescent="0.25">
      <c r="A167" s="34" t="str">
        <f t="shared" si="24"/>
        <v> MVS 12.29 </v>
      </c>
      <c r="B167" s="64" t="str">
        <f t="shared" si="25"/>
        <v>I</v>
      </c>
      <c r="C167" s="34">
        <f t="shared" si="26"/>
        <v>44577.334999999999</v>
      </c>
      <c r="D167" s="7" t="str">
        <f t="shared" si="27"/>
        <v>vis</v>
      </c>
      <c r="E167" s="100">
        <f>VLOOKUP(C167,Active!C$21:E$971,3,FALSE)</f>
        <v>798.90759951749317</v>
      </c>
      <c r="F167" s="64" t="s">
        <v>154</v>
      </c>
      <c r="G167" s="7" t="str">
        <f t="shared" si="28"/>
        <v>44577.335</v>
      </c>
      <c r="H167" s="34">
        <f t="shared" si="29"/>
        <v>799</v>
      </c>
      <c r="I167" s="101" t="s">
        <v>487</v>
      </c>
      <c r="J167" s="102" t="s">
        <v>488</v>
      </c>
      <c r="K167" s="101">
        <v>799</v>
      </c>
      <c r="L167" s="101" t="s">
        <v>306</v>
      </c>
      <c r="M167" s="102" t="s">
        <v>218</v>
      </c>
      <c r="N167" s="102"/>
      <c r="O167" s="103" t="s">
        <v>219</v>
      </c>
      <c r="P167" s="103" t="s">
        <v>220</v>
      </c>
    </row>
    <row r="168" spans="1:16" ht="12.75" customHeight="1" thickBot="1" x14ac:dyDescent="0.25">
      <c r="A168" s="34" t="str">
        <f t="shared" si="24"/>
        <v> MVS 12.29 </v>
      </c>
      <c r="B168" s="64" t="str">
        <f t="shared" si="25"/>
        <v>I</v>
      </c>
      <c r="C168" s="34">
        <f t="shared" si="26"/>
        <v>45237.398000000001</v>
      </c>
      <c r="D168" s="7" t="str">
        <f t="shared" si="27"/>
        <v>vis</v>
      </c>
      <c r="E168" s="100">
        <f>VLOOKUP(C168,Active!C$21:E$971,3,FALSE)</f>
        <v>1435.880337756337</v>
      </c>
      <c r="F168" s="64" t="s">
        <v>154</v>
      </c>
      <c r="G168" s="7" t="str">
        <f t="shared" si="28"/>
        <v>45237.398</v>
      </c>
      <c r="H168" s="34">
        <f t="shared" si="29"/>
        <v>1436</v>
      </c>
      <c r="I168" s="101" t="s">
        <v>489</v>
      </c>
      <c r="J168" s="102" t="s">
        <v>490</v>
      </c>
      <c r="K168" s="101">
        <v>1436</v>
      </c>
      <c r="L168" s="101" t="s">
        <v>491</v>
      </c>
      <c r="M168" s="102" t="s">
        <v>218</v>
      </c>
      <c r="N168" s="102"/>
      <c r="O168" s="103" t="s">
        <v>219</v>
      </c>
      <c r="P168" s="103" t="s">
        <v>220</v>
      </c>
    </row>
    <row r="169" spans="1:16" ht="12.75" customHeight="1" thickBot="1" x14ac:dyDescent="0.25">
      <c r="A169" s="34" t="str">
        <f t="shared" si="24"/>
        <v> MVS 12.29 </v>
      </c>
      <c r="B169" s="64" t="str">
        <f t="shared" si="25"/>
        <v>I</v>
      </c>
      <c r="C169" s="34">
        <f t="shared" si="26"/>
        <v>45238.444000000003</v>
      </c>
      <c r="D169" s="7" t="str">
        <f t="shared" si="27"/>
        <v>vis</v>
      </c>
      <c r="E169" s="100">
        <f>VLOOKUP(C169,Active!C$21:E$971,3,FALSE)</f>
        <v>1436.8897466827564</v>
      </c>
      <c r="F169" s="64" t="s">
        <v>154</v>
      </c>
      <c r="G169" s="7" t="str">
        <f t="shared" si="28"/>
        <v>45238.444</v>
      </c>
      <c r="H169" s="34">
        <f t="shared" si="29"/>
        <v>1437</v>
      </c>
      <c r="I169" s="101" t="s">
        <v>492</v>
      </c>
      <c r="J169" s="102" t="s">
        <v>493</v>
      </c>
      <c r="K169" s="101">
        <v>1437</v>
      </c>
      <c r="L169" s="101" t="s">
        <v>465</v>
      </c>
      <c r="M169" s="102" t="s">
        <v>218</v>
      </c>
      <c r="N169" s="102"/>
      <c r="O169" s="103" t="s">
        <v>219</v>
      </c>
      <c r="P169" s="103" t="s">
        <v>220</v>
      </c>
    </row>
    <row r="170" spans="1:16" ht="12.75" customHeight="1" thickBot="1" x14ac:dyDescent="0.25">
      <c r="A170" s="34" t="str">
        <f t="shared" si="24"/>
        <v> MVS 12.29 </v>
      </c>
      <c r="B170" s="64" t="str">
        <f t="shared" si="25"/>
        <v>I</v>
      </c>
      <c r="C170" s="34">
        <f t="shared" si="26"/>
        <v>45525.508999999998</v>
      </c>
      <c r="D170" s="7" t="str">
        <f t="shared" si="27"/>
        <v>vis</v>
      </c>
      <c r="E170" s="100">
        <f>VLOOKUP(C170,Active!C$21:E$971,3,FALSE)</f>
        <v>1713.9126658624864</v>
      </c>
      <c r="F170" s="64" t="s">
        <v>154</v>
      </c>
      <c r="G170" s="7" t="str">
        <f t="shared" si="28"/>
        <v>45525.509</v>
      </c>
      <c r="H170" s="34">
        <f t="shared" si="29"/>
        <v>1714</v>
      </c>
      <c r="I170" s="101" t="s">
        <v>494</v>
      </c>
      <c r="J170" s="102" t="s">
        <v>495</v>
      </c>
      <c r="K170" s="101">
        <v>1714</v>
      </c>
      <c r="L170" s="101" t="s">
        <v>363</v>
      </c>
      <c r="M170" s="102" t="s">
        <v>218</v>
      </c>
      <c r="N170" s="102"/>
      <c r="O170" s="103" t="s">
        <v>219</v>
      </c>
      <c r="P170" s="103" t="s">
        <v>220</v>
      </c>
    </row>
    <row r="171" spans="1:16" ht="12.75" customHeight="1" thickBot="1" x14ac:dyDescent="0.25">
      <c r="A171" s="34" t="str">
        <f t="shared" ref="A171:A190" si="30">P171</f>
        <v> MVS 12.29 </v>
      </c>
      <c r="B171" s="64" t="str">
        <f t="shared" ref="B171:B190" si="31">IF(H171=INT(H171),"I","II")</f>
        <v>I</v>
      </c>
      <c r="C171" s="34">
        <f t="shared" ref="C171:C190" si="32">1*G171</f>
        <v>46270.529000000002</v>
      </c>
      <c r="D171" s="7" t="str">
        <f t="shared" ref="D171:D190" si="33">VLOOKUP(F171,I$1:J$5,2,FALSE)</f>
        <v>vis</v>
      </c>
      <c r="E171" s="100">
        <f>VLOOKUP(C171,Active!C$21:E$971,3,FALSE)</f>
        <v>2432.8704463208737</v>
      </c>
      <c r="F171" s="64" t="s">
        <v>154</v>
      </c>
      <c r="G171" s="7" t="str">
        <f t="shared" ref="G171:G190" si="34">MID(I171,3,LEN(I171)-3)</f>
        <v>46270.529</v>
      </c>
      <c r="H171" s="34">
        <f t="shared" ref="H171:H190" si="35">1*K171</f>
        <v>2433</v>
      </c>
      <c r="I171" s="101" t="s">
        <v>500</v>
      </c>
      <c r="J171" s="102" t="s">
        <v>501</v>
      </c>
      <c r="K171" s="101">
        <v>2433</v>
      </c>
      <c r="L171" s="101" t="s">
        <v>502</v>
      </c>
      <c r="M171" s="102" t="s">
        <v>218</v>
      </c>
      <c r="N171" s="102"/>
      <c r="O171" s="103" t="s">
        <v>219</v>
      </c>
      <c r="P171" s="103" t="s">
        <v>220</v>
      </c>
    </row>
    <row r="172" spans="1:16" ht="12.75" customHeight="1" thickBot="1" x14ac:dyDescent="0.25">
      <c r="A172" s="34" t="str">
        <f t="shared" si="30"/>
        <v> MVS 12.29 </v>
      </c>
      <c r="B172" s="64" t="str">
        <f t="shared" si="31"/>
        <v>I</v>
      </c>
      <c r="C172" s="34">
        <f t="shared" si="32"/>
        <v>46351.394999999997</v>
      </c>
      <c r="D172" s="7" t="str">
        <f t="shared" si="33"/>
        <v>vis</v>
      </c>
      <c r="E172" s="100">
        <f>VLOOKUP(C172,Active!C$21:E$971,3,FALSE)</f>
        <v>2510.9075995174912</v>
      </c>
      <c r="F172" s="64" t="s">
        <v>154</v>
      </c>
      <c r="G172" s="7" t="str">
        <f t="shared" si="34"/>
        <v>46351.395</v>
      </c>
      <c r="H172" s="34">
        <f t="shared" si="35"/>
        <v>2511</v>
      </c>
      <c r="I172" s="101" t="s">
        <v>503</v>
      </c>
      <c r="J172" s="102" t="s">
        <v>504</v>
      </c>
      <c r="K172" s="101">
        <v>2511</v>
      </c>
      <c r="L172" s="101" t="s">
        <v>306</v>
      </c>
      <c r="M172" s="102" t="s">
        <v>218</v>
      </c>
      <c r="N172" s="102"/>
      <c r="O172" s="103" t="s">
        <v>219</v>
      </c>
      <c r="P172" s="103" t="s">
        <v>220</v>
      </c>
    </row>
    <row r="173" spans="1:16" ht="12.75" customHeight="1" thickBot="1" x14ac:dyDescent="0.25">
      <c r="A173" s="34" t="str">
        <f t="shared" si="30"/>
        <v> MVS 12.29 </v>
      </c>
      <c r="B173" s="64" t="str">
        <f t="shared" si="31"/>
        <v>I</v>
      </c>
      <c r="C173" s="34">
        <f t="shared" si="32"/>
        <v>46404.237000000001</v>
      </c>
      <c r="D173" s="7" t="str">
        <f t="shared" si="33"/>
        <v>vis</v>
      </c>
      <c r="E173" s="100">
        <f>VLOOKUP(C173,Active!C$21:E$971,3,FALSE)</f>
        <v>2561.9010856453601</v>
      </c>
      <c r="F173" s="64" t="s">
        <v>154</v>
      </c>
      <c r="G173" s="7" t="str">
        <f t="shared" si="34"/>
        <v>46404.237</v>
      </c>
      <c r="H173" s="34">
        <f t="shared" si="35"/>
        <v>2562</v>
      </c>
      <c r="I173" s="101" t="s">
        <v>505</v>
      </c>
      <c r="J173" s="102" t="s">
        <v>506</v>
      </c>
      <c r="K173" s="101">
        <v>2562</v>
      </c>
      <c r="L173" s="101" t="s">
        <v>507</v>
      </c>
      <c r="M173" s="102" t="s">
        <v>218</v>
      </c>
      <c r="N173" s="102"/>
      <c r="O173" s="103" t="s">
        <v>219</v>
      </c>
      <c r="P173" s="103" t="s">
        <v>220</v>
      </c>
    </row>
    <row r="174" spans="1:16" ht="12.75" customHeight="1" thickBot="1" x14ac:dyDescent="0.25">
      <c r="A174" s="34" t="str">
        <f t="shared" si="30"/>
        <v> MVS 12.29 </v>
      </c>
      <c r="B174" s="64" t="str">
        <f t="shared" si="31"/>
        <v>I</v>
      </c>
      <c r="C174" s="34">
        <f t="shared" si="32"/>
        <v>46405.243999999999</v>
      </c>
      <c r="D174" s="7" t="str">
        <f t="shared" si="33"/>
        <v>vis</v>
      </c>
      <c r="E174" s="100">
        <f>VLOOKUP(C174,Active!C$21:E$971,3,FALSE)</f>
        <v>2562.8728588661056</v>
      </c>
      <c r="F174" s="64" t="s">
        <v>154</v>
      </c>
      <c r="G174" s="7" t="str">
        <f t="shared" si="34"/>
        <v>46405.244</v>
      </c>
      <c r="H174" s="34">
        <f t="shared" si="35"/>
        <v>2563</v>
      </c>
      <c r="I174" s="101" t="s">
        <v>508</v>
      </c>
      <c r="J174" s="102" t="s">
        <v>509</v>
      </c>
      <c r="K174" s="101">
        <v>2563</v>
      </c>
      <c r="L174" s="101" t="s">
        <v>510</v>
      </c>
      <c r="M174" s="102" t="s">
        <v>218</v>
      </c>
      <c r="N174" s="102"/>
      <c r="O174" s="103" t="s">
        <v>219</v>
      </c>
      <c r="P174" s="103" t="s">
        <v>220</v>
      </c>
    </row>
    <row r="175" spans="1:16" ht="12.75" customHeight="1" thickBot="1" x14ac:dyDescent="0.25">
      <c r="A175" s="34" t="str">
        <f t="shared" si="30"/>
        <v> MVS 12.29 </v>
      </c>
      <c r="B175" s="64" t="str">
        <f t="shared" si="31"/>
        <v>I</v>
      </c>
      <c r="C175" s="34">
        <f t="shared" si="32"/>
        <v>47039.423999999999</v>
      </c>
      <c r="D175" s="7" t="str">
        <f t="shared" si="33"/>
        <v>vis</v>
      </c>
      <c r="E175" s="100">
        <f>VLOOKUP(C175,Active!C$21:E$971,3,FALSE)</f>
        <v>3174.8680337756359</v>
      </c>
      <c r="F175" s="64" t="s">
        <v>154</v>
      </c>
      <c r="G175" s="7" t="str">
        <f t="shared" si="34"/>
        <v>47039.424</v>
      </c>
      <c r="H175" s="34">
        <f t="shared" si="35"/>
        <v>3175</v>
      </c>
      <c r="I175" s="101" t="s">
        <v>511</v>
      </c>
      <c r="J175" s="102" t="s">
        <v>512</v>
      </c>
      <c r="K175" s="101">
        <v>3175</v>
      </c>
      <c r="L175" s="101" t="s">
        <v>513</v>
      </c>
      <c r="M175" s="102" t="s">
        <v>218</v>
      </c>
      <c r="N175" s="102"/>
      <c r="O175" s="103" t="s">
        <v>219</v>
      </c>
      <c r="P175" s="103" t="s">
        <v>220</v>
      </c>
    </row>
    <row r="176" spans="1:16" ht="12.75" customHeight="1" thickBot="1" x14ac:dyDescent="0.25">
      <c r="A176" s="34" t="str">
        <f t="shared" si="30"/>
        <v> MVS 12.29 </v>
      </c>
      <c r="B176" s="64" t="str">
        <f t="shared" si="31"/>
        <v>I</v>
      </c>
      <c r="C176" s="34">
        <f t="shared" si="32"/>
        <v>47094.345999999998</v>
      </c>
      <c r="D176" s="7" t="str">
        <f t="shared" si="33"/>
        <v>vis</v>
      </c>
      <c r="E176" s="100">
        <f>VLOOKUP(C176,Active!C$21:E$971,3,FALSE)</f>
        <v>3227.868757539205</v>
      </c>
      <c r="F176" s="64" t="s">
        <v>154</v>
      </c>
      <c r="G176" s="7" t="str">
        <f t="shared" si="34"/>
        <v>47094.346</v>
      </c>
      <c r="H176" s="34">
        <f t="shared" si="35"/>
        <v>3228</v>
      </c>
      <c r="I176" s="101" t="s">
        <v>514</v>
      </c>
      <c r="J176" s="102" t="s">
        <v>515</v>
      </c>
      <c r="K176" s="101">
        <v>3228</v>
      </c>
      <c r="L176" s="101" t="s">
        <v>516</v>
      </c>
      <c r="M176" s="102" t="s">
        <v>218</v>
      </c>
      <c r="N176" s="102"/>
      <c r="O176" s="103" t="s">
        <v>219</v>
      </c>
      <c r="P176" s="103" t="s">
        <v>220</v>
      </c>
    </row>
    <row r="177" spans="1:16" ht="12.75" customHeight="1" thickBot="1" x14ac:dyDescent="0.25">
      <c r="A177" s="34" t="str">
        <f t="shared" si="30"/>
        <v> MVS 12.29 </v>
      </c>
      <c r="B177" s="64" t="str">
        <f t="shared" si="31"/>
        <v>I</v>
      </c>
      <c r="C177" s="34">
        <f t="shared" si="32"/>
        <v>47437.357000000004</v>
      </c>
      <c r="D177" s="7" t="str">
        <f t="shared" si="33"/>
        <v>vis</v>
      </c>
      <c r="E177" s="100">
        <f>VLOOKUP(C177,Active!C$21:E$971,3,FALSE)</f>
        <v>3558.8805790108631</v>
      </c>
      <c r="F177" s="64" t="s">
        <v>154</v>
      </c>
      <c r="G177" s="7" t="str">
        <f t="shared" si="34"/>
        <v>47437.357</v>
      </c>
      <c r="H177" s="34">
        <f t="shared" si="35"/>
        <v>3559</v>
      </c>
      <c r="I177" s="101" t="s">
        <v>517</v>
      </c>
      <c r="J177" s="102" t="s">
        <v>518</v>
      </c>
      <c r="K177" s="101">
        <v>3559</v>
      </c>
      <c r="L177" s="101" t="s">
        <v>491</v>
      </c>
      <c r="M177" s="102" t="s">
        <v>218</v>
      </c>
      <c r="N177" s="102"/>
      <c r="O177" s="103" t="s">
        <v>219</v>
      </c>
      <c r="P177" s="103" t="s">
        <v>220</v>
      </c>
    </row>
    <row r="178" spans="1:16" ht="12.75" customHeight="1" thickBot="1" x14ac:dyDescent="0.25">
      <c r="A178" s="34" t="str">
        <f t="shared" si="30"/>
        <v>BAVM 56 </v>
      </c>
      <c r="B178" s="64" t="str">
        <f t="shared" si="31"/>
        <v>II</v>
      </c>
      <c r="C178" s="34">
        <f t="shared" si="32"/>
        <v>47854.448700000001</v>
      </c>
      <c r="D178" s="7" t="str">
        <f t="shared" si="33"/>
        <v>vis</v>
      </c>
      <c r="E178" s="100">
        <f>VLOOKUP(C178,Active!C$21:E$971,3,FALSE)</f>
        <v>3961.3816164053119</v>
      </c>
      <c r="F178" s="64" t="s">
        <v>154</v>
      </c>
      <c r="G178" s="7" t="str">
        <f t="shared" si="34"/>
        <v>47854.4487</v>
      </c>
      <c r="H178" s="34">
        <f t="shared" si="35"/>
        <v>3961.5</v>
      </c>
      <c r="I178" s="101" t="s">
        <v>536</v>
      </c>
      <c r="J178" s="102" t="s">
        <v>537</v>
      </c>
      <c r="K178" s="101">
        <v>3961.5</v>
      </c>
      <c r="L178" s="101" t="s">
        <v>538</v>
      </c>
      <c r="M178" s="102" t="s">
        <v>412</v>
      </c>
      <c r="N178" s="102" t="s">
        <v>539</v>
      </c>
      <c r="O178" s="103" t="s">
        <v>540</v>
      </c>
      <c r="P178" s="104" t="s">
        <v>541</v>
      </c>
    </row>
    <row r="179" spans="1:16" ht="12.75" customHeight="1" thickBot="1" x14ac:dyDescent="0.25">
      <c r="A179" s="34" t="str">
        <f t="shared" si="30"/>
        <v>BAVM 59 </v>
      </c>
      <c r="B179" s="64" t="str">
        <f t="shared" si="31"/>
        <v>I</v>
      </c>
      <c r="C179" s="34">
        <f t="shared" si="32"/>
        <v>48237.340600000003</v>
      </c>
      <c r="D179" s="7" t="str">
        <f t="shared" si="33"/>
        <v>vis</v>
      </c>
      <c r="E179" s="100" t="e">
        <f>VLOOKUP(C179,Active!C$21:E$971,3,FALSE)</f>
        <v>#N/A</v>
      </c>
      <c r="F179" s="64" t="s">
        <v>154</v>
      </c>
      <c r="G179" s="7" t="str">
        <f t="shared" si="34"/>
        <v>48237.3406</v>
      </c>
      <c r="H179" s="34">
        <f t="shared" si="35"/>
        <v>4331</v>
      </c>
      <c r="I179" s="101" t="s">
        <v>569</v>
      </c>
      <c r="J179" s="102" t="s">
        <v>570</v>
      </c>
      <c r="K179" s="101">
        <v>4331</v>
      </c>
      <c r="L179" s="101" t="s">
        <v>571</v>
      </c>
      <c r="M179" s="102" t="s">
        <v>412</v>
      </c>
      <c r="N179" s="102" t="s">
        <v>539</v>
      </c>
      <c r="O179" s="103" t="s">
        <v>540</v>
      </c>
      <c r="P179" s="104" t="s">
        <v>565</v>
      </c>
    </row>
    <row r="180" spans="1:16" ht="12.75" customHeight="1" thickBot="1" x14ac:dyDescent="0.25">
      <c r="A180" s="34" t="str">
        <f t="shared" si="30"/>
        <v>BAVM 117 </v>
      </c>
      <c r="B180" s="64" t="str">
        <f t="shared" si="31"/>
        <v>II</v>
      </c>
      <c r="C180" s="34">
        <f t="shared" si="32"/>
        <v>50000.508000000002</v>
      </c>
      <c r="D180" s="7" t="str">
        <f t="shared" si="33"/>
        <v>vis</v>
      </c>
      <c r="E180" s="100" t="e">
        <f>VLOOKUP(C180,Active!C$21:E$971,3,FALSE)</f>
        <v>#N/A</v>
      </c>
      <c r="F180" s="64" t="s">
        <v>154</v>
      </c>
      <c r="G180" s="7" t="str">
        <f t="shared" si="34"/>
        <v>50000.508</v>
      </c>
      <c r="H180" s="34">
        <f t="shared" si="35"/>
        <v>6032.5</v>
      </c>
      <c r="I180" s="101" t="s">
        <v>620</v>
      </c>
      <c r="J180" s="102" t="s">
        <v>621</v>
      </c>
      <c r="K180" s="101">
        <v>6032.5</v>
      </c>
      <c r="L180" s="101" t="s">
        <v>513</v>
      </c>
      <c r="M180" s="102" t="s">
        <v>412</v>
      </c>
      <c r="N180" s="102" t="s">
        <v>539</v>
      </c>
      <c r="O180" s="103" t="s">
        <v>540</v>
      </c>
      <c r="P180" s="104" t="s">
        <v>622</v>
      </c>
    </row>
    <row r="181" spans="1:16" ht="12.75" customHeight="1" thickBot="1" x14ac:dyDescent="0.25">
      <c r="A181" s="34" t="str">
        <f t="shared" si="30"/>
        <v>IBVS 5371 </v>
      </c>
      <c r="B181" s="64" t="str">
        <f t="shared" si="31"/>
        <v>I</v>
      </c>
      <c r="C181" s="34">
        <f t="shared" si="32"/>
        <v>52482.831100000003</v>
      </c>
      <c r="D181" s="7" t="str">
        <f t="shared" si="33"/>
        <v>vis</v>
      </c>
      <c r="E181" s="100" t="e">
        <f>VLOOKUP(C181,Active!C$21:E$971,3,FALSE)</f>
        <v>#N/A</v>
      </c>
      <c r="F181" s="64" t="s">
        <v>154</v>
      </c>
      <c r="G181" s="7" t="str">
        <f t="shared" si="34"/>
        <v>52482.8311</v>
      </c>
      <c r="H181" s="34">
        <f t="shared" si="35"/>
        <v>8428</v>
      </c>
      <c r="I181" s="101" t="s">
        <v>649</v>
      </c>
      <c r="J181" s="102" t="s">
        <v>650</v>
      </c>
      <c r="K181" s="101">
        <v>8428</v>
      </c>
      <c r="L181" s="101" t="s">
        <v>651</v>
      </c>
      <c r="M181" s="102" t="s">
        <v>412</v>
      </c>
      <c r="N181" s="102" t="s">
        <v>413</v>
      </c>
      <c r="O181" s="103" t="s">
        <v>652</v>
      </c>
      <c r="P181" s="104" t="s">
        <v>653</v>
      </c>
    </row>
    <row r="182" spans="1:16" ht="12.75" customHeight="1" thickBot="1" x14ac:dyDescent="0.25">
      <c r="A182" s="34" t="str">
        <f t="shared" si="30"/>
        <v>VSB 44 </v>
      </c>
      <c r="B182" s="64" t="str">
        <f t="shared" si="31"/>
        <v>I</v>
      </c>
      <c r="C182" s="34">
        <f t="shared" si="32"/>
        <v>53637.205199999997</v>
      </c>
      <c r="D182" s="7" t="str">
        <f t="shared" si="33"/>
        <v>vis</v>
      </c>
      <c r="E182" s="100">
        <f>VLOOKUP(C182,Active!C$21:E$971,3,FALSE)</f>
        <v>9541.8462726176131</v>
      </c>
      <c r="F182" s="64" t="s">
        <v>154</v>
      </c>
      <c r="G182" s="7" t="str">
        <f t="shared" si="34"/>
        <v>53637.2052</v>
      </c>
      <c r="H182" s="34">
        <f t="shared" si="35"/>
        <v>9542</v>
      </c>
      <c r="I182" s="101" t="s">
        <v>686</v>
      </c>
      <c r="J182" s="102" t="s">
        <v>687</v>
      </c>
      <c r="K182" s="101" t="s">
        <v>688</v>
      </c>
      <c r="L182" s="101" t="s">
        <v>689</v>
      </c>
      <c r="M182" s="102" t="s">
        <v>412</v>
      </c>
      <c r="N182" s="102" t="s">
        <v>413</v>
      </c>
      <c r="O182" s="103" t="s">
        <v>690</v>
      </c>
      <c r="P182" s="104" t="s">
        <v>691</v>
      </c>
    </row>
    <row r="183" spans="1:16" ht="12.75" customHeight="1" thickBot="1" x14ac:dyDescent="0.25">
      <c r="A183" s="34" t="str">
        <f t="shared" si="30"/>
        <v>VSB 46 </v>
      </c>
      <c r="B183" s="64" t="str">
        <f t="shared" si="31"/>
        <v>I</v>
      </c>
      <c r="C183" s="34">
        <f t="shared" si="32"/>
        <v>54401.955199999997</v>
      </c>
      <c r="D183" s="7" t="str">
        <f t="shared" si="33"/>
        <v>vis</v>
      </c>
      <c r="E183" s="100">
        <f>VLOOKUP(C183,Active!C$21:E$971,3,FALSE)</f>
        <v>10279.843860072377</v>
      </c>
      <c r="F183" s="64" t="s">
        <v>154</v>
      </c>
      <c r="G183" s="7" t="str">
        <f t="shared" si="34"/>
        <v>54401.9552</v>
      </c>
      <c r="H183" s="34">
        <f t="shared" si="35"/>
        <v>10280</v>
      </c>
      <c r="I183" s="101" t="s">
        <v>704</v>
      </c>
      <c r="J183" s="102" t="s">
        <v>705</v>
      </c>
      <c r="K183" s="101" t="s">
        <v>706</v>
      </c>
      <c r="L183" s="101" t="s">
        <v>707</v>
      </c>
      <c r="M183" s="102" t="s">
        <v>669</v>
      </c>
      <c r="N183" s="102" t="s">
        <v>154</v>
      </c>
      <c r="O183" s="103" t="s">
        <v>708</v>
      </c>
      <c r="P183" s="104" t="s">
        <v>709</v>
      </c>
    </row>
    <row r="184" spans="1:16" ht="12.75" customHeight="1" thickBot="1" x14ac:dyDescent="0.25">
      <c r="A184" s="34" t="str">
        <f t="shared" si="30"/>
        <v>OEJV 0094 </v>
      </c>
      <c r="B184" s="64" t="str">
        <f t="shared" si="31"/>
        <v>II</v>
      </c>
      <c r="C184" s="34">
        <f t="shared" si="32"/>
        <v>54425.269899999999</v>
      </c>
      <c r="D184" s="7" t="str">
        <f t="shared" si="33"/>
        <v>vis</v>
      </c>
      <c r="E184" s="100" t="e">
        <f>VLOOKUP(C184,Active!C$21:E$971,3,FALSE)</f>
        <v>#N/A</v>
      </c>
      <c r="F184" s="64" t="s">
        <v>154</v>
      </c>
      <c r="G184" s="7" t="str">
        <f t="shared" si="34"/>
        <v>54425.2699</v>
      </c>
      <c r="H184" s="34">
        <f t="shared" si="35"/>
        <v>10302.5</v>
      </c>
      <c r="I184" s="101" t="s">
        <v>710</v>
      </c>
      <c r="J184" s="102" t="s">
        <v>711</v>
      </c>
      <c r="K184" s="101" t="s">
        <v>712</v>
      </c>
      <c r="L184" s="101" t="s">
        <v>713</v>
      </c>
      <c r="M184" s="102" t="s">
        <v>669</v>
      </c>
      <c r="N184" s="102" t="s">
        <v>129</v>
      </c>
      <c r="O184" s="103" t="s">
        <v>714</v>
      </c>
      <c r="P184" s="104" t="s">
        <v>715</v>
      </c>
    </row>
    <row r="185" spans="1:16" ht="12.75" customHeight="1" thickBot="1" x14ac:dyDescent="0.25">
      <c r="A185" s="34" t="str">
        <f t="shared" si="30"/>
        <v>OEJV 0094 </v>
      </c>
      <c r="B185" s="64" t="str">
        <f t="shared" si="31"/>
        <v>II</v>
      </c>
      <c r="C185" s="34">
        <f t="shared" si="32"/>
        <v>54425.270799999998</v>
      </c>
      <c r="D185" s="7" t="str">
        <f t="shared" si="33"/>
        <v>vis</v>
      </c>
      <c r="E185" s="100" t="e">
        <f>VLOOKUP(C185,Active!C$21:E$971,3,FALSE)</f>
        <v>#N/A</v>
      </c>
      <c r="F185" s="64" t="s">
        <v>154</v>
      </c>
      <c r="G185" s="7" t="str">
        <f t="shared" si="34"/>
        <v>54425.2708</v>
      </c>
      <c r="H185" s="34">
        <f t="shared" si="35"/>
        <v>10302.5</v>
      </c>
      <c r="I185" s="101" t="s">
        <v>716</v>
      </c>
      <c r="J185" s="102" t="s">
        <v>717</v>
      </c>
      <c r="K185" s="101" t="s">
        <v>712</v>
      </c>
      <c r="L185" s="101" t="s">
        <v>707</v>
      </c>
      <c r="M185" s="102" t="s">
        <v>669</v>
      </c>
      <c r="N185" s="102" t="s">
        <v>64</v>
      </c>
      <c r="O185" s="103" t="s">
        <v>714</v>
      </c>
      <c r="P185" s="104" t="s">
        <v>715</v>
      </c>
    </row>
    <row r="186" spans="1:16" ht="12.75" customHeight="1" thickBot="1" x14ac:dyDescent="0.25">
      <c r="A186" s="34" t="str">
        <f t="shared" si="30"/>
        <v>VSB 48 </v>
      </c>
      <c r="B186" s="64" t="str">
        <f t="shared" si="31"/>
        <v>I</v>
      </c>
      <c r="C186" s="34">
        <f t="shared" si="32"/>
        <v>54776.039299999997</v>
      </c>
      <c r="D186" s="7" t="str">
        <f t="shared" si="33"/>
        <v>vis</v>
      </c>
      <c r="E186" s="100">
        <f>VLOOKUP(C186,Active!C$21:E$971,3,FALSE)</f>
        <v>10640.841785283475</v>
      </c>
      <c r="F186" s="64" t="s">
        <v>154</v>
      </c>
      <c r="G186" s="7" t="str">
        <f t="shared" si="34"/>
        <v>54776.0393</v>
      </c>
      <c r="H186" s="34">
        <f t="shared" si="35"/>
        <v>10641</v>
      </c>
      <c r="I186" s="101" t="s">
        <v>718</v>
      </c>
      <c r="J186" s="102" t="s">
        <v>719</v>
      </c>
      <c r="K186" s="101" t="s">
        <v>720</v>
      </c>
      <c r="L186" s="101" t="s">
        <v>721</v>
      </c>
      <c r="M186" s="102" t="s">
        <v>669</v>
      </c>
      <c r="N186" s="102" t="s">
        <v>154</v>
      </c>
      <c r="O186" s="103" t="s">
        <v>708</v>
      </c>
      <c r="P186" s="104" t="s">
        <v>722</v>
      </c>
    </row>
    <row r="187" spans="1:16" ht="12.75" customHeight="1" thickBot="1" x14ac:dyDescent="0.25">
      <c r="A187" s="34" t="str">
        <f t="shared" si="30"/>
        <v>BAVM 225 </v>
      </c>
      <c r="B187" s="64" t="str">
        <f t="shared" si="31"/>
        <v>I</v>
      </c>
      <c r="C187" s="34">
        <f t="shared" si="32"/>
        <v>55849.589</v>
      </c>
      <c r="D187" s="7" t="str">
        <f t="shared" si="33"/>
        <v>vis</v>
      </c>
      <c r="E187" s="100">
        <f>VLOOKUP(C187,Active!C$21:E$971,3,FALSE)</f>
        <v>11676.83667068758</v>
      </c>
      <c r="F187" s="64" t="s">
        <v>154</v>
      </c>
      <c r="G187" s="7" t="str">
        <f t="shared" si="34"/>
        <v>55849.5890</v>
      </c>
      <c r="H187" s="34">
        <f t="shared" si="35"/>
        <v>11677</v>
      </c>
      <c r="I187" s="101" t="s">
        <v>728</v>
      </c>
      <c r="J187" s="102" t="s">
        <v>729</v>
      </c>
      <c r="K187" s="101" t="s">
        <v>730</v>
      </c>
      <c r="L187" s="101" t="s">
        <v>731</v>
      </c>
      <c r="M187" s="102" t="s">
        <v>669</v>
      </c>
      <c r="N187" s="102">
        <v>0</v>
      </c>
      <c r="O187" s="103" t="s">
        <v>540</v>
      </c>
      <c r="P187" s="104" t="s">
        <v>732</v>
      </c>
    </row>
    <row r="188" spans="1:16" ht="12.75" customHeight="1" thickBot="1" x14ac:dyDescent="0.25">
      <c r="A188" s="34" t="str">
        <f t="shared" si="30"/>
        <v>BAVM 225 </v>
      </c>
      <c r="B188" s="64" t="str">
        <f t="shared" si="31"/>
        <v>II</v>
      </c>
      <c r="C188" s="34">
        <f t="shared" si="32"/>
        <v>55858.395100000002</v>
      </c>
      <c r="D188" s="7" t="str">
        <f t="shared" si="33"/>
        <v>vis</v>
      </c>
      <c r="E188" s="100">
        <f>VLOOKUP(C188,Active!C$21:E$971,3,FALSE)</f>
        <v>11685.33471652594</v>
      </c>
      <c r="F188" s="64" t="s">
        <v>154</v>
      </c>
      <c r="G188" s="7" t="str">
        <f t="shared" si="34"/>
        <v>55858.3951</v>
      </c>
      <c r="H188" s="34">
        <f t="shared" si="35"/>
        <v>11685.5</v>
      </c>
      <c r="I188" s="101" t="s">
        <v>733</v>
      </c>
      <c r="J188" s="102" t="s">
        <v>734</v>
      </c>
      <c r="K188" s="101">
        <v>11685.5</v>
      </c>
      <c r="L188" s="101" t="s">
        <v>735</v>
      </c>
      <c r="M188" s="102" t="s">
        <v>669</v>
      </c>
      <c r="N188" s="102" t="s">
        <v>154</v>
      </c>
      <c r="O188" s="103" t="s">
        <v>540</v>
      </c>
      <c r="P188" s="104" t="s">
        <v>732</v>
      </c>
    </row>
    <row r="189" spans="1:16" ht="13.5" thickBot="1" x14ac:dyDescent="0.25">
      <c r="A189" s="34" t="str">
        <f t="shared" si="30"/>
        <v>VSB 56 </v>
      </c>
      <c r="B189" s="64" t="str">
        <f t="shared" si="31"/>
        <v>I</v>
      </c>
      <c r="C189" s="34">
        <f t="shared" si="32"/>
        <v>56552.159</v>
      </c>
      <c r="D189" s="7" t="str">
        <f t="shared" si="33"/>
        <v>vis</v>
      </c>
      <c r="E189" s="100">
        <f>VLOOKUP(C189,Active!C$21:E$971,3,FALSE)</f>
        <v>12354.829433051873</v>
      </c>
      <c r="F189" s="64" t="s">
        <v>154</v>
      </c>
      <c r="G189" s="7" t="str">
        <f t="shared" si="34"/>
        <v>56552.1590</v>
      </c>
      <c r="H189" s="34">
        <f t="shared" si="35"/>
        <v>12355</v>
      </c>
      <c r="I189" s="101" t="s">
        <v>753</v>
      </c>
      <c r="J189" s="102" t="s">
        <v>754</v>
      </c>
      <c r="K189" s="101">
        <v>12355</v>
      </c>
      <c r="L189" s="101" t="s">
        <v>755</v>
      </c>
      <c r="M189" s="102" t="s">
        <v>669</v>
      </c>
      <c r="N189" s="102" t="s">
        <v>756</v>
      </c>
      <c r="O189" s="103" t="s">
        <v>757</v>
      </c>
      <c r="P189" s="104" t="s">
        <v>758</v>
      </c>
    </row>
    <row r="190" spans="1:16" ht="26.25" thickBot="1" x14ac:dyDescent="0.25">
      <c r="A190" s="34" t="str">
        <f t="shared" si="30"/>
        <v>BAVM 241 (=IBVS 6157) </v>
      </c>
      <c r="B190" s="64" t="str">
        <f t="shared" si="31"/>
        <v>II</v>
      </c>
      <c r="C190" s="34">
        <f t="shared" si="32"/>
        <v>57205.512900000002</v>
      </c>
      <c r="D190" s="7" t="str">
        <f t="shared" si="33"/>
        <v>vis</v>
      </c>
      <c r="E190" s="100">
        <f>VLOOKUP(C190,Active!C$21:E$971,3,FALSE)</f>
        <v>12985.327768395664</v>
      </c>
      <c r="F190" s="64" t="s">
        <v>154</v>
      </c>
      <c r="G190" s="7" t="str">
        <f t="shared" si="34"/>
        <v>57205.5129</v>
      </c>
      <c r="H190" s="34">
        <f t="shared" si="35"/>
        <v>12985.5</v>
      </c>
      <c r="I190" s="101" t="s">
        <v>763</v>
      </c>
      <c r="J190" s="102" t="s">
        <v>764</v>
      </c>
      <c r="K190" s="101">
        <v>12985.5</v>
      </c>
      <c r="L190" s="101" t="s">
        <v>765</v>
      </c>
      <c r="M190" s="102" t="s">
        <v>669</v>
      </c>
      <c r="N190" s="102">
        <v>0</v>
      </c>
      <c r="O190" s="103" t="s">
        <v>540</v>
      </c>
      <c r="P190" s="104" t="s">
        <v>766</v>
      </c>
    </row>
    <row r="191" spans="1:16" x14ac:dyDescent="0.2">
      <c r="B191" s="64"/>
      <c r="E191" s="100"/>
      <c r="F191" s="64"/>
    </row>
    <row r="192" spans="1:16" x14ac:dyDescent="0.2">
      <c r="B192" s="64"/>
      <c r="E192" s="100"/>
      <c r="F192" s="64"/>
    </row>
    <row r="193" spans="2:6" x14ac:dyDescent="0.2">
      <c r="B193" s="64"/>
      <c r="E193" s="100"/>
      <c r="F193" s="64"/>
    </row>
    <row r="194" spans="2:6" x14ac:dyDescent="0.2">
      <c r="B194" s="64"/>
      <c r="E194" s="100"/>
      <c r="F194" s="64"/>
    </row>
    <row r="195" spans="2:6" x14ac:dyDescent="0.2">
      <c r="B195" s="64"/>
      <c r="E195" s="100"/>
      <c r="F195" s="64"/>
    </row>
    <row r="196" spans="2:6" x14ac:dyDescent="0.2">
      <c r="B196" s="64"/>
      <c r="E196" s="100"/>
      <c r="F196" s="64"/>
    </row>
    <row r="197" spans="2:6" x14ac:dyDescent="0.2">
      <c r="B197" s="64"/>
      <c r="E197" s="100"/>
      <c r="F197" s="64"/>
    </row>
    <row r="198" spans="2:6" x14ac:dyDescent="0.2">
      <c r="B198" s="64"/>
      <c r="E198" s="100"/>
      <c r="F198" s="64"/>
    </row>
    <row r="199" spans="2:6" x14ac:dyDescent="0.2">
      <c r="B199" s="64"/>
      <c r="E199" s="100"/>
      <c r="F199" s="64"/>
    </row>
    <row r="200" spans="2:6" x14ac:dyDescent="0.2">
      <c r="B200" s="64"/>
      <c r="E200" s="100"/>
      <c r="F200" s="64"/>
    </row>
    <row r="201" spans="2:6" x14ac:dyDescent="0.2">
      <c r="B201" s="64"/>
      <c r="E201" s="100"/>
      <c r="F201" s="64"/>
    </row>
    <row r="202" spans="2:6" x14ac:dyDescent="0.2">
      <c r="B202" s="64"/>
      <c r="E202" s="100"/>
      <c r="F202" s="64"/>
    </row>
    <row r="203" spans="2:6" x14ac:dyDescent="0.2">
      <c r="B203" s="64"/>
      <c r="E203" s="100"/>
      <c r="F203" s="64"/>
    </row>
    <row r="204" spans="2:6" x14ac:dyDescent="0.2">
      <c r="B204" s="64"/>
      <c r="E204" s="100"/>
      <c r="F204" s="64"/>
    </row>
    <row r="205" spans="2:6" x14ac:dyDescent="0.2">
      <c r="B205" s="64"/>
      <c r="E205" s="100"/>
      <c r="F205" s="64"/>
    </row>
    <row r="206" spans="2:6" x14ac:dyDescent="0.2">
      <c r="B206" s="64"/>
      <c r="E206" s="100"/>
      <c r="F206" s="64"/>
    </row>
    <row r="207" spans="2:6" x14ac:dyDescent="0.2">
      <c r="B207" s="64"/>
      <c r="E207" s="100"/>
      <c r="F207" s="64"/>
    </row>
    <row r="208" spans="2:6" x14ac:dyDescent="0.2">
      <c r="B208" s="64"/>
      <c r="E208" s="100"/>
      <c r="F208" s="64"/>
    </row>
    <row r="209" spans="2:6" x14ac:dyDescent="0.2">
      <c r="B209" s="64"/>
      <c r="E209" s="100"/>
      <c r="F209" s="64"/>
    </row>
    <row r="210" spans="2:6" x14ac:dyDescent="0.2">
      <c r="B210" s="64"/>
      <c r="E210" s="100"/>
      <c r="F210" s="64"/>
    </row>
    <row r="211" spans="2:6" x14ac:dyDescent="0.2">
      <c r="B211" s="64"/>
      <c r="E211" s="100"/>
      <c r="F211" s="64"/>
    </row>
    <row r="212" spans="2:6" x14ac:dyDescent="0.2">
      <c r="B212" s="64"/>
      <c r="E212" s="100"/>
      <c r="F212" s="64"/>
    </row>
    <row r="213" spans="2:6" x14ac:dyDescent="0.2">
      <c r="B213" s="64"/>
      <c r="E213" s="100"/>
      <c r="F213" s="64"/>
    </row>
    <row r="214" spans="2:6" x14ac:dyDescent="0.2">
      <c r="B214" s="64"/>
      <c r="E214" s="100"/>
      <c r="F214" s="64"/>
    </row>
    <row r="215" spans="2:6" x14ac:dyDescent="0.2">
      <c r="B215" s="64"/>
      <c r="E215" s="100"/>
      <c r="F215" s="64"/>
    </row>
    <row r="216" spans="2:6" x14ac:dyDescent="0.2">
      <c r="B216" s="64"/>
      <c r="E216" s="100"/>
      <c r="F216" s="64"/>
    </row>
    <row r="217" spans="2:6" x14ac:dyDescent="0.2">
      <c r="B217" s="64"/>
      <c r="E217" s="100"/>
      <c r="F217" s="64"/>
    </row>
    <row r="218" spans="2:6" x14ac:dyDescent="0.2">
      <c r="B218" s="64"/>
      <c r="E218" s="100"/>
      <c r="F218" s="64"/>
    </row>
    <row r="219" spans="2:6" x14ac:dyDescent="0.2">
      <c r="B219" s="64"/>
      <c r="E219" s="100"/>
      <c r="F219" s="64"/>
    </row>
    <row r="220" spans="2:6" x14ac:dyDescent="0.2">
      <c r="B220" s="64"/>
      <c r="E220" s="100"/>
      <c r="F220" s="64"/>
    </row>
    <row r="221" spans="2:6" x14ac:dyDescent="0.2">
      <c r="B221" s="64"/>
      <c r="E221" s="100"/>
      <c r="F221" s="64"/>
    </row>
    <row r="222" spans="2:6" x14ac:dyDescent="0.2">
      <c r="B222" s="64"/>
      <c r="E222" s="100"/>
      <c r="F222" s="64"/>
    </row>
    <row r="223" spans="2:6" x14ac:dyDescent="0.2">
      <c r="B223" s="64"/>
      <c r="E223" s="100"/>
      <c r="F223" s="64"/>
    </row>
    <row r="224" spans="2:6" x14ac:dyDescent="0.2">
      <c r="B224" s="64"/>
      <c r="E224" s="100"/>
      <c r="F224" s="64"/>
    </row>
    <row r="225" spans="2:6" x14ac:dyDescent="0.2">
      <c r="B225" s="64"/>
      <c r="E225" s="100"/>
      <c r="F225" s="64"/>
    </row>
    <row r="226" spans="2:6" x14ac:dyDescent="0.2">
      <c r="B226" s="64"/>
      <c r="E226" s="100"/>
      <c r="F226" s="64"/>
    </row>
    <row r="227" spans="2:6" x14ac:dyDescent="0.2">
      <c r="B227" s="64"/>
      <c r="E227" s="100"/>
      <c r="F227" s="64"/>
    </row>
    <row r="228" spans="2:6" x14ac:dyDescent="0.2">
      <c r="B228" s="64"/>
      <c r="E228" s="100"/>
      <c r="F228" s="64"/>
    </row>
    <row r="229" spans="2:6" x14ac:dyDescent="0.2">
      <c r="B229" s="64"/>
      <c r="E229" s="100"/>
      <c r="F229" s="64"/>
    </row>
    <row r="230" spans="2:6" x14ac:dyDescent="0.2">
      <c r="B230" s="64"/>
      <c r="E230" s="100"/>
      <c r="F230" s="64"/>
    </row>
    <row r="231" spans="2:6" x14ac:dyDescent="0.2">
      <c r="B231" s="64"/>
      <c r="E231" s="100"/>
      <c r="F231" s="64"/>
    </row>
    <row r="232" spans="2:6" x14ac:dyDescent="0.2">
      <c r="B232" s="64"/>
      <c r="E232" s="100"/>
      <c r="F232" s="64"/>
    </row>
    <row r="233" spans="2:6" x14ac:dyDescent="0.2">
      <c r="B233" s="64"/>
      <c r="E233" s="100"/>
      <c r="F233" s="64"/>
    </row>
    <row r="234" spans="2:6" x14ac:dyDescent="0.2">
      <c r="B234" s="64"/>
      <c r="E234" s="100"/>
      <c r="F234" s="64"/>
    </row>
    <row r="235" spans="2:6" x14ac:dyDescent="0.2">
      <c r="B235" s="64"/>
      <c r="E235" s="100"/>
      <c r="F235" s="64"/>
    </row>
    <row r="236" spans="2:6" x14ac:dyDescent="0.2">
      <c r="B236" s="64"/>
      <c r="E236" s="100"/>
      <c r="F236" s="64"/>
    </row>
    <row r="237" spans="2:6" x14ac:dyDescent="0.2">
      <c r="B237" s="64"/>
      <c r="E237" s="100"/>
      <c r="F237" s="64"/>
    </row>
    <row r="238" spans="2:6" x14ac:dyDescent="0.2">
      <c r="B238" s="64"/>
      <c r="E238" s="100"/>
      <c r="F238" s="64"/>
    </row>
    <row r="239" spans="2:6" x14ac:dyDescent="0.2">
      <c r="B239" s="64"/>
      <c r="E239" s="100"/>
      <c r="F239" s="64"/>
    </row>
    <row r="240" spans="2:6" x14ac:dyDescent="0.2">
      <c r="B240" s="64"/>
      <c r="E240" s="100"/>
      <c r="F240" s="64"/>
    </row>
    <row r="241" spans="2:6" x14ac:dyDescent="0.2">
      <c r="B241" s="64"/>
      <c r="E241" s="100"/>
      <c r="F241" s="64"/>
    </row>
    <row r="242" spans="2:6" x14ac:dyDescent="0.2">
      <c r="B242" s="64"/>
      <c r="E242" s="100"/>
      <c r="F242" s="64"/>
    </row>
    <row r="243" spans="2:6" x14ac:dyDescent="0.2">
      <c r="B243" s="64"/>
      <c r="E243" s="100"/>
      <c r="F243" s="64"/>
    </row>
    <row r="244" spans="2:6" x14ac:dyDescent="0.2">
      <c r="B244" s="64"/>
      <c r="E244" s="100"/>
      <c r="F244" s="64"/>
    </row>
    <row r="245" spans="2:6" x14ac:dyDescent="0.2">
      <c r="B245" s="64"/>
      <c r="E245" s="100"/>
      <c r="F245" s="64"/>
    </row>
    <row r="246" spans="2:6" x14ac:dyDescent="0.2">
      <c r="B246" s="64"/>
      <c r="E246" s="100"/>
      <c r="F246" s="64"/>
    </row>
    <row r="247" spans="2:6" x14ac:dyDescent="0.2">
      <c r="B247" s="64"/>
      <c r="E247" s="100"/>
      <c r="F247" s="64"/>
    </row>
    <row r="248" spans="2:6" x14ac:dyDescent="0.2">
      <c r="B248" s="64"/>
      <c r="E248" s="100"/>
      <c r="F248" s="64"/>
    </row>
    <row r="249" spans="2:6" x14ac:dyDescent="0.2">
      <c r="B249" s="64"/>
      <c r="E249" s="100"/>
      <c r="F249" s="64"/>
    </row>
    <row r="250" spans="2:6" x14ac:dyDescent="0.2">
      <c r="B250" s="64"/>
      <c r="E250" s="100"/>
      <c r="F250" s="64"/>
    </row>
    <row r="251" spans="2:6" x14ac:dyDescent="0.2">
      <c r="B251" s="64"/>
      <c r="E251" s="100"/>
      <c r="F251" s="64"/>
    </row>
    <row r="252" spans="2:6" x14ac:dyDescent="0.2">
      <c r="B252" s="64"/>
      <c r="E252" s="100"/>
      <c r="F252" s="64"/>
    </row>
    <row r="253" spans="2:6" x14ac:dyDescent="0.2">
      <c r="B253" s="64"/>
      <c r="E253" s="100"/>
      <c r="F253" s="64"/>
    </row>
    <row r="254" spans="2:6" x14ac:dyDescent="0.2">
      <c r="B254" s="64"/>
      <c r="E254" s="100"/>
      <c r="F254" s="64"/>
    </row>
    <row r="255" spans="2:6" x14ac:dyDescent="0.2">
      <c r="B255" s="64"/>
      <c r="E255" s="100"/>
      <c r="F255" s="64"/>
    </row>
    <row r="256" spans="2:6" x14ac:dyDescent="0.2">
      <c r="B256" s="64"/>
      <c r="E256" s="100"/>
      <c r="F256" s="64"/>
    </row>
    <row r="257" spans="2:6" x14ac:dyDescent="0.2">
      <c r="B257" s="64"/>
      <c r="E257" s="100"/>
      <c r="F257" s="64"/>
    </row>
    <row r="258" spans="2:6" x14ac:dyDescent="0.2">
      <c r="B258" s="64"/>
      <c r="E258" s="100"/>
      <c r="F258" s="64"/>
    </row>
    <row r="259" spans="2:6" x14ac:dyDescent="0.2">
      <c r="B259" s="64"/>
      <c r="E259" s="100"/>
      <c r="F259" s="64"/>
    </row>
    <row r="260" spans="2:6" x14ac:dyDescent="0.2">
      <c r="B260" s="64"/>
      <c r="E260" s="100"/>
      <c r="F260" s="64"/>
    </row>
    <row r="261" spans="2:6" x14ac:dyDescent="0.2">
      <c r="B261" s="64"/>
      <c r="E261" s="100"/>
      <c r="F261" s="64"/>
    </row>
    <row r="262" spans="2:6" x14ac:dyDescent="0.2">
      <c r="B262" s="64"/>
      <c r="E262" s="100"/>
      <c r="F262" s="64"/>
    </row>
    <row r="263" spans="2:6" x14ac:dyDescent="0.2">
      <c r="B263" s="64"/>
      <c r="E263" s="100"/>
      <c r="F263" s="64"/>
    </row>
    <row r="264" spans="2:6" x14ac:dyDescent="0.2">
      <c r="B264" s="64"/>
      <c r="E264" s="100"/>
      <c r="F264" s="64"/>
    </row>
    <row r="265" spans="2:6" x14ac:dyDescent="0.2">
      <c r="B265" s="64"/>
      <c r="E265" s="100"/>
      <c r="F265" s="64"/>
    </row>
    <row r="266" spans="2:6" x14ac:dyDescent="0.2">
      <c r="B266" s="64"/>
      <c r="E266" s="100"/>
      <c r="F266" s="64"/>
    </row>
    <row r="267" spans="2:6" x14ac:dyDescent="0.2">
      <c r="B267" s="64"/>
      <c r="E267" s="100"/>
      <c r="F267" s="64"/>
    </row>
    <row r="268" spans="2:6" x14ac:dyDescent="0.2">
      <c r="B268" s="64"/>
      <c r="E268" s="100"/>
      <c r="F268" s="64"/>
    </row>
    <row r="269" spans="2:6" x14ac:dyDescent="0.2">
      <c r="B269" s="64"/>
      <c r="E269" s="100"/>
      <c r="F269" s="64"/>
    </row>
    <row r="270" spans="2:6" x14ac:dyDescent="0.2">
      <c r="B270" s="64"/>
      <c r="E270" s="100"/>
      <c r="F270" s="64"/>
    </row>
    <row r="271" spans="2:6" x14ac:dyDescent="0.2">
      <c r="B271" s="64"/>
      <c r="E271" s="100"/>
      <c r="F271" s="64"/>
    </row>
    <row r="272" spans="2:6" x14ac:dyDescent="0.2">
      <c r="B272" s="64"/>
      <c r="E272" s="100"/>
      <c r="F272" s="64"/>
    </row>
    <row r="273" spans="2:6" x14ac:dyDescent="0.2">
      <c r="B273" s="64"/>
      <c r="E273" s="100"/>
      <c r="F273" s="64"/>
    </row>
    <row r="274" spans="2:6" x14ac:dyDescent="0.2">
      <c r="B274" s="64"/>
      <c r="E274" s="100"/>
      <c r="F274" s="64"/>
    </row>
    <row r="275" spans="2:6" x14ac:dyDescent="0.2">
      <c r="B275" s="64"/>
      <c r="E275" s="100"/>
      <c r="F275" s="64"/>
    </row>
    <row r="276" spans="2:6" x14ac:dyDescent="0.2">
      <c r="B276" s="64"/>
      <c r="E276" s="100"/>
      <c r="F276" s="64"/>
    </row>
    <row r="277" spans="2:6" x14ac:dyDescent="0.2">
      <c r="B277" s="64"/>
      <c r="E277" s="100"/>
      <c r="F277" s="64"/>
    </row>
    <row r="278" spans="2:6" x14ac:dyDescent="0.2">
      <c r="B278" s="64"/>
      <c r="E278" s="100"/>
      <c r="F278" s="64"/>
    </row>
    <row r="279" spans="2:6" x14ac:dyDescent="0.2">
      <c r="B279" s="64"/>
      <c r="E279" s="100"/>
      <c r="F279" s="64"/>
    </row>
    <row r="280" spans="2:6" x14ac:dyDescent="0.2">
      <c r="B280" s="64"/>
      <c r="E280" s="100"/>
      <c r="F280" s="64"/>
    </row>
    <row r="281" spans="2:6" x14ac:dyDescent="0.2">
      <c r="B281" s="64"/>
      <c r="E281" s="100"/>
      <c r="F281" s="64"/>
    </row>
    <row r="282" spans="2:6" x14ac:dyDescent="0.2">
      <c r="B282" s="64"/>
      <c r="E282" s="100"/>
      <c r="F282" s="64"/>
    </row>
    <row r="283" spans="2:6" x14ac:dyDescent="0.2">
      <c r="B283" s="64"/>
      <c r="E283" s="100"/>
      <c r="F283" s="64"/>
    </row>
    <row r="284" spans="2:6" x14ac:dyDescent="0.2">
      <c r="B284" s="64"/>
      <c r="E284" s="100"/>
      <c r="F284" s="64"/>
    </row>
    <row r="285" spans="2:6" x14ac:dyDescent="0.2">
      <c r="B285" s="64"/>
      <c r="E285" s="100"/>
      <c r="F285" s="64"/>
    </row>
    <row r="286" spans="2:6" x14ac:dyDescent="0.2">
      <c r="B286" s="64"/>
      <c r="E286" s="100"/>
      <c r="F286" s="64"/>
    </row>
    <row r="287" spans="2:6" x14ac:dyDescent="0.2">
      <c r="B287" s="64"/>
      <c r="E287" s="100"/>
      <c r="F287" s="64"/>
    </row>
    <row r="288" spans="2:6" x14ac:dyDescent="0.2">
      <c r="B288" s="64"/>
      <c r="E288" s="100"/>
      <c r="F288" s="64"/>
    </row>
    <row r="289" spans="2:6" x14ac:dyDescent="0.2">
      <c r="B289" s="64"/>
      <c r="E289" s="100"/>
      <c r="F289" s="64"/>
    </row>
    <row r="290" spans="2:6" x14ac:dyDescent="0.2">
      <c r="B290" s="64"/>
      <c r="E290" s="100"/>
      <c r="F290" s="64"/>
    </row>
    <row r="291" spans="2:6" x14ac:dyDescent="0.2">
      <c r="B291" s="64"/>
      <c r="E291" s="100"/>
      <c r="F291" s="64"/>
    </row>
    <row r="292" spans="2:6" x14ac:dyDescent="0.2">
      <c r="B292" s="64"/>
      <c r="E292" s="100"/>
      <c r="F292" s="64"/>
    </row>
    <row r="293" spans="2:6" x14ac:dyDescent="0.2">
      <c r="B293" s="64"/>
      <c r="E293" s="100"/>
      <c r="F293" s="64"/>
    </row>
    <row r="294" spans="2:6" x14ac:dyDescent="0.2">
      <c r="B294" s="64"/>
      <c r="E294" s="100"/>
      <c r="F294" s="64"/>
    </row>
    <row r="295" spans="2:6" x14ac:dyDescent="0.2">
      <c r="B295" s="64"/>
      <c r="E295" s="100"/>
      <c r="F295" s="64"/>
    </row>
    <row r="296" spans="2:6" x14ac:dyDescent="0.2">
      <c r="B296" s="64"/>
      <c r="E296" s="100"/>
      <c r="F296" s="64"/>
    </row>
    <row r="297" spans="2:6" x14ac:dyDescent="0.2">
      <c r="B297" s="64"/>
      <c r="E297" s="100"/>
      <c r="F297" s="64"/>
    </row>
    <row r="298" spans="2:6" x14ac:dyDescent="0.2">
      <c r="B298" s="64"/>
      <c r="E298" s="100"/>
      <c r="F298" s="64"/>
    </row>
    <row r="299" spans="2:6" x14ac:dyDescent="0.2">
      <c r="B299" s="64"/>
      <c r="E299" s="100"/>
      <c r="F299" s="64"/>
    </row>
    <row r="300" spans="2:6" x14ac:dyDescent="0.2">
      <c r="B300" s="64"/>
      <c r="E300" s="100"/>
      <c r="F300" s="64"/>
    </row>
    <row r="301" spans="2:6" x14ac:dyDescent="0.2">
      <c r="B301" s="64"/>
      <c r="E301" s="100"/>
      <c r="F301" s="64"/>
    </row>
    <row r="302" spans="2:6" x14ac:dyDescent="0.2">
      <c r="B302" s="64"/>
      <c r="E302" s="100"/>
      <c r="F302" s="64"/>
    </row>
    <row r="303" spans="2:6" x14ac:dyDescent="0.2">
      <c r="B303" s="64"/>
      <c r="E303" s="100"/>
      <c r="F303" s="64"/>
    </row>
    <row r="304" spans="2:6" x14ac:dyDescent="0.2">
      <c r="B304" s="64"/>
      <c r="E304" s="100"/>
      <c r="F304" s="64"/>
    </row>
    <row r="305" spans="2:6" x14ac:dyDescent="0.2">
      <c r="B305" s="64"/>
      <c r="E305" s="100"/>
      <c r="F305" s="64"/>
    </row>
    <row r="306" spans="2:6" x14ac:dyDescent="0.2">
      <c r="B306" s="64"/>
      <c r="E306" s="100"/>
      <c r="F306" s="64"/>
    </row>
    <row r="307" spans="2:6" x14ac:dyDescent="0.2">
      <c r="B307" s="64"/>
      <c r="E307" s="100"/>
      <c r="F307" s="64"/>
    </row>
    <row r="308" spans="2:6" x14ac:dyDescent="0.2">
      <c r="B308" s="64"/>
      <c r="E308" s="100"/>
      <c r="F308" s="64"/>
    </row>
    <row r="309" spans="2:6" x14ac:dyDescent="0.2">
      <c r="B309" s="64"/>
      <c r="E309" s="100"/>
      <c r="F309" s="64"/>
    </row>
    <row r="310" spans="2:6" x14ac:dyDescent="0.2">
      <c r="B310" s="64"/>
      <c r="E310" s="100"/>
      <c r="F310" s="64"/>
    </row>
    <row r="311" spans="2:6" x14ac:dyDescent="0.2">
      <c r="B311" s="64"/>
      <c r="E311" s="100"/>
      <c r="F311" s="64"/>
    </row>
    <row r="312" spans="2:6" x14ac:dyDescent="0.2">
      <c r="B312" s="64"/>
      <c r="E312" s="100"/>
      <c r="F312" s="64"/>
    </row>
    <row r="313" spans="2:6" x14ac:dyDescent="0.2">
      <c r="B313" s="64"/>
      <c r="E313" s="100"/>
      <c r="F313" s="64"/>
    </row>
    <row r="314" spans="2:6" x14ac:dyDescent="0.2">
      <c r="B314" s="64"/>
      <c r="E314" s="100"/>
      <c r="F314" s="64"/>
    </row>
    <row r="315" spans="2:6" x14ac:dyDescent="0.2">
      <c r="B315" s="64"/>
      <c r="E315" s="100"/>
      <c r="F315" s="64"/>
    </row>
    <row r="316" spans="2:6" x14ac:dyDescent="0.2">
      <c r="B316" s="64"/>
      <c r="E316" s="100"/>
      <c r="F316" s="64"/>
    </row>
    <row r="317" spans="2:6" x14ac:dyDescent="0.2">
      <c r="B317" s="64"/>
      <c r="E317" s="100"/>
      <c r="F317" s="64"/>
    </row>
    <row r="318" spans="2:6" x14ac:dyDescent="0.2">
      <c r="B318" s="64"/>
      <c r="E318" s="100"/>
      <c r="F318" s="64"/>
    </row>
    <row r="319" spans="2:6" x14ac:dyDescent="0.2">
      <c r="B319" s="64"/>
      <c r="E319" s="100"/>
      <c r="F319" s="64"/>
    </row>
    <row r="320" spans="2:6" x14ac:dyDescent="0.2">
      <c r="B320" s="64"/>
      <c r="E320" s="100"/>
      <c r="F320" s="64"/>
    </row>
    <row r="321" spans="2:6" x14ac:dyDescent="0.2">
      <c r="B321" s="64"/>
      <c r="E321" s="100"/>
      <c r="F321" s="64"/>
    </row>
    <row r="322" spans="2:6" x14ac:dyDescent="0.2">
      <c r="B322" s="64"/>
      <c r="E322" s="100"/>
      <c r="F322" s="64"/>
    </row>
    <row r="323" spans="2:6" x14ac:dyDescent="0.2">
      <c r="B323" s="64"/>
      <c r="E323" s="100"/>
      <c r="F323" s="64"/>
    </row>
    <row r="324" spans="2:6" x14ac:dyDescent="0.2">
      <c r="B324" s="64"/>
      <c r="E324" s="100"/>
      <c r="F324" s="64"/>
    </row>
    <row r="325" spans="2:6" x14ac:dyDescent="0.2">
      <c r="B325" s="64"/>
      <c r="E325" s="100"/>
      <c r="F325" s="64"/>
    </row>
    <row r="326" spans="2:6" x14ac:dyDescent="0.2">
      <c r="B326" s="64"/>
      <c r="E326" s="100"/>
      <c r="F326" s="64"/>
    </row>
    <row r="327" spans="2:6" x14ac:dyDescent="0.2">
      <c r="B327" s="64"/>
      <c r="E327" s="100"/>
      <c r="F327" s="64"/>
    </row>
    <row r="328" spans="2:6" x14ac:dyDescent="0.2">
      <c r="B328" s="64"/>
      <c r="E328" s="100"/>
      <c r="F328" s="64"/>
    </row>
    <row r="329" spans="2:6" x14ac:dyDescent="0.2">
      <c r="B329" s="64"/>
      <c r="E329" s="100"/>
      <c r="F329" s="64"/>
    </row>
    <row r="330" spans="2:6" x14ac:dyDescent="0.2">
      <c r="B330" s="64"/>
      <c r="E330" s="100"/>
      <c r="F330" s="64"/>
    </row>
    <row r="331" spans="2:6" x14ac:dyDescent="0.2">
      <c r="B331" s="64"/>
      <c r="E331" s="100"/>
      <c r="F331" s="64"/>
    </row>
    <row r="332" spans="2:6" x14ac:dyDescent="0.2">
      <c r="B332" s="64"/>
      <c r="E332" s="100"/>
      <c r="F332" s="64"/>
    </row>
    <row r="333" spans="2:6" x14ac:dyDescent="0.2">
      <c r="B333" s="64"/>
      <c r="E333" s="100"/>
      <c r="F333" s="64"/>
    </row>
    <row r="334" spans="2:6" x14ac:dyDescent="0.2">
      <c r="B334" s="64"/>
      <c r="E334" s="100"/>
      <c r="F334" s="64"/>
    </row>
    <row r="335" spans="2:6" x14ac:dyDescent="0.2">
      <c r="B335" s="64"/>
      <c r="E335" s="100"/>
      <c r="F335" s="64"/>
    </row>
    <row r="336" spans="2:6" x14ac:dyDescent="0.2">
      <c r="B336" s="64"/>
      <c r="E336" s="100"/>
      <c r="F336" s="64"/>
    </row>
    <row r="337" spans="2:6" x14ac:dyDescent="0.2">
      <c r="B337" s="64"/>
      <c r="E337" s="100"/>
      <c r="F337" s="64"/>
    </row>
    <row r="338" spans="2:6" x14ac:dyDescent="0.2">
      <c r="B338" s="64"/>
      <c r="E338" s="100"/>
      <c r="F338" s="64"/>
    </row>
    <row r="339" spans="2:6" x14ac:dyDescent="0.2">
      <c r="B339" s="64"/>
      <c r="E339" s="100"/>
      <c r="F339" s="64"/>
    </row>
    <row r="340" spans="2:6" x14ac:dyDescent="0.2">
      <c r="B340" s="64"/>
      <c r="E340" s="100"/>
      <c r="F340" s="64"/>
    </row>
    <row r="341" spans="2:6" x14ac:dyDescent="0.2">
      <c r="B341" s="64"/>
      <c r="E341" s="100"/>
      <c r="F341" s="64"/>
    </row>
    <row r="342" spans="2:6" x14ac:dyDescent="0.2">
      <c r="B342" s="64"/>
      <c r="E342" s="100"/>
      <c r="F342" s="64"/>
    </row>
    <row r="343" spans="2:6" x14ac:dyDescent="0.2">
      <c r="B343" s="64"/>
      <c r="E343" s="100"/>
      <c r="F343" s="64"/>
    </row>
    <row r="344" spans="2:6" x14ac:dyDescent="0.2">
      <c r="B344" s="64"/>
      <c r="E344" s="100"/>
      <c r="F344" s="64"/>
    </row>
    <row r="345" spans="2:6" x14ac:dyDescent="0.2">
      <c r="B345" s="64"/>
      <c r="E345" s="100"/>
      <c r="F345" s="64"/>
    </row>
    <row r="346" spans="2:6" x14ac:dyDescent="0.2">
      <c r="B346" s="64"/>
      <c r="E346" s="100"/>
      <c r="F346" s="64"/>
    </row>
    <row r="347" spans="2:6" x14ac:dyDescent="0.2">
      <c r="B347" s="64"/>
      <c r="E347" s="100"/>
      <c r="F347" s="64"/>
    </row>
    <row r="348" spans="2:6" x14ac:dyDescent="0.2">
      <c r="B348" s="64"/>
      <c r="E348" s="100"/>
      <c r="F348" s="64"/>
    </row>
    <row r="349" spans="2:6" x14ac:dyDescent="0.2">
      <c r="B349" s="64"/>
      <c r="E349" s="100"/>
      <c r="F349" s="64"/>
    </row>
    <row r="350" spans="2:6" x14ac:dyDescent="0.2">
      <c r="B350" s="64"/>
      <c r="E350" s="100"/>
      <c r="F350" s="64"/>
    </row>
    <row r="351" spans="2:6" x14ac:dyDescent="0.2">
      <c r="B351" s="64"/>
      <c r="E351" s="100"/>
      <c r="F351" s="64"/>
    </row>
    <row r="352" spans="2:6" x14ac:dyDescent="0.2">
      <c r="B352" s="64"/>
      <c r="F352" s="64"/>
    </row>
    <row r="353" spans="2:6" x14ac:dyDescent="0.2">
      <c r="B353" s="64"/>
      <c r="F353" s="64"/>
    </row>
    <row r="354" spans="2:6" x14ac:dyDescent="0.2">
      <c r="B354" s="64"/>
      <c r="F354" s="64"/>
    </row>
    <row r="355" spans="2:6" x14ac:dyDescent="0.2">
      <c r="B355" s="64"/>
      <c r="F355" s="64"/>
    </row>
    <row r="356" spans="2:6" x14ac:dyDescent="0.2">
      <c r="B356" s="64"/>
      <c r="F356" s="64"/>
    </row>
    <row r="357" spans="2:6" x14ac:dyDescent="0.2">
      <c r="B357" s="64"/>
      <c r="F357" s="64"/>
    </row>
    <row r="358" spans="2:6" x14ac:dyDescent="0.2">
      <c r="B358" s="64"/>
      <c r="F358" s="64"/>
    </row>
    <row r="359" spans="2:6" x14ac:dyDescent="0.2">
      <c r="B359" s="64"/>
      <c r="F359" s="64"/>
    </row>
    <row r="360" spans="2:6" x14ac:dyDescent="0.2">
      <c r="B360" s="64"/>
      <c r="F360" s="64"/>
    </row>
    <row r="361" spans="2:6" x14ac:dyDescent="0.2">
      <c r="B361" s="64"/>
      <c r="F361" s="64"/>
    </row>
    <row r="362" spans="2:6" x14ac:dyDescent="0.2">
      <c r="B362" s="64"/>
      <c r="F362" s="64"/>
    </row>
    <row r="363" spans="2:6" x14ac:dyDescent="0.2">
      <c r="B363" s="64"/>
      <c r="F363" s="64"/>
    </row>
    <row r="364" spans="2:6" x14ac:dyDescent="0.2">
      <c r="B364" s="64"/>
      <c r="F364" s="64"/>
    </row>
    <row r="365" spans="2:6" x14ac:dyDescent="0.2">
      <c r="B365" s="64"/>
      <c r="F365" s="64"/>
    </row>
    <row r="366" spans="2:6" x14ac:dyDescent="0.2">
      <c r="B366" s="64"/>
      <c r="F366" s="64"/>
    </row>
    <row r="367" spans="2:6" x14ac:dyDescent="0.2">
      <c r="B367" s="64"/>
      <c r="F367" s="64"/>
    </row>
    <row r="368" spans="2:6" x14ac:dyDescent="0.2">
      <c r="B368" s="64"/>
      <c r="F368" s="64"/>
    </row>
    <row r="369" spans="2:6" x14ac:dyDescent="0.2">
      <c r="B369" s="64"/>
      <c r="F369" s="64"/>
    </row>
    <row r="370" spans="2:6" x14ac:dyDescent="0.2">
      <c r="B370" s="64"/>
      <c r="F370" s="64"/>
    </row>
    <row r="371" spans="2:6" x14ac:dyDescent="0.2">
      <c r="B371" s="64"/>
      <c r="F371" s="64"/>
    </row>
    <row r="372" spans="2:6" x14ac:dyDescent="0.2">
      <c r="B372" s="64"/>
      <c r="F372" s="64"/>
    </row>
    <row r="373" spans="2:6" x14ac:dyDescent="0.2">
      <c r="B373" s="64"/>
      <c r="F373" s="64"/>
    </row>
    <row r="374" spans="2:6" x14ac:dyDescent="0.2">
      <c r="B374" s="64"/>
      <c r="F374" s="64"/>
    </row>
    <row r="375" spans="2:6" x14ac:dyDescent="0.2">
      <c r="B375" s="64"/>
      <c r="F375" s="64"/>
    </row>
    <row r="376" spans="2:6" x14ac:dyDescent="0.2">
      <c r="B376" s="64"/>
      <c r="F376" s="64"/>
    </row>
    <row r="377" spans="2:6" x14ac:dyDescent="0.2">
      <c r="B377" s="64"/>
      <c r="F377" s="64"/>
    </row>
    <row r="378" spans="2:6" x14ac:dyDescent="0.2">
      <c r="B378" s="64"/>
      <c r="F378" s="64"/>
    </row>
    <row r="379" spans="2:6" x14ac:dyDescent="0.2">
      <c r="B379" s="64"/>
      <c r="F379" s="64"/>
    </row>
    <row r="380" spans="2:6" x14ac:dyDescent="0.2">
      <c r="B380" s="64"/>
      <c r="F380" s="64"/>
    </row>
    <row r="381" spans="2:6" x14ac:dyDescent="0.2">
      <c r="B381" s="64"/>
      <c r="F381" s="64"/>
    </row>
    <row r="382" spans="2:6" x14ac:dyDescent="0.2">
      <c r="B382" s="64"/>
      <c r="F382" s="64"/>
    </row>
    <row r="383" spans="2:6" x14ac:dyDescent="0.2">
      <c r="B383" s="64"/>
      <c r="F383" s="64"/>
    </row>
    <row r="384" spans="2:6" x14ac:dyDescent="0.2">
      <c r="B384" s="64"/>
      <c r="F384" s="64"/>
    </row>
    <row r="385" spans="2:6" x14ac:dyDescent="0.2">
      <c r="B385" s="64"/>
      <c r="F385" s="64"/>
    </row>
    <row r="386" spans="2:6" x14ac:dyDescent="0.2">
      <c r="B386" s="64"/>
      <c r="F386" s="64"/>
    </row>
    <row r="387" spans="2:6" x14ac:dyDescent="0.2">
      <c r="B387" s="64"/>
      <c r="F387" s="64"/>
    </row>
    <row r="388" spans="2:6" x14ac:dyDescent="0.2">
      <c r="B388" s="64"/>
      <c r="F388" s="64"/>
    </row>
    <row r="389" spans="2:6" x14ac:dyDescent="0.2">
      <c r="B389" s="64"/>
      <c r="F389" s="64"/>
    </row>
    <row r="390" spans="2:6" x14ac:dyDescent="0.2">
      <c r="B390" s="64"/>
      <c r="F390" s="64"/>
    </row>
    <row r="391" spans="2:6" x14ac:dyDescent="0.2">
      <c r="B391" s="64"/>
      <c r="F391" s="64"/>
    </row>
    <row r="392" spans="2:6" x14ac:dyDescent="0.2">
      <c r="B392" s="64"/>
      <c r="F392" s="64"/>
    </row>
    <row r="393" spans="2:6" x14ac:dyDescent="0.2">
      <c r="B393" s="64"/>
      <c r="F393" s="64"/>
    </row>
    <row r="394" spans="2:6" x14ac:dyDescent="0.2">
      <c r="B394" s="64"/>
      <c r="F394" s="64"/>
    </row>
    <row r="395" spans="2:6" x14ac:dyDescent="0.2">
      <c r="B395" s="64"/>
      <c r="F395" s="64"/>
    </row>
    <row r="396" spans="2:6" x14ac:dyDescent="0.2">
      <c r="B396" s="64"/>
      <c r="F396" s="64"/>
    </row>
    <row r="397" spans="2:6" x14ac:dyDescent="0.2">
      <c r="B397" s="64"/>
      <c r="F397" s="64"/>
    </row>
    <row r="398" spans="2:6" x14ac:dyDescent="0.2">
      <c r="B398" s="64"/>
      <c r="F398" s="64"/>
    </row>
    <row r="399" spans="2:6" x14ac:dyDescent="0.2">
      <c r="B399" s="64"/>
      <c r="F399" s="64"/>
    </row>
    <row r="400" spans="2:6" x14ac:dyDescent="0.2">
      <c r="B400" s="64"/>
      <c r="F400" s="64"/>
    </row>
    <row r="401" spans="2:6" x14ac:dyDescent="0.2">
      <c r="B401" s="64"/>
      <c r="F401" s="64"/>
    </row>
    <row r="402" spans="2:6" x14ac:dyDescent="0.2">
      <c r="B402" s="64"/>
      <c r="F402" s="64"/>
    </row>
    <row r="403" spans="2:6" x14ac:dyDescent="0.2">
      <c r="B403" s="64"/>
      <c r="F403" s="64"/>
    </row>
    <row r="404" spans="2:6" x14ac:dyDescent="0.2">
      <c r="B404" s="64"/>
      <c r="F404" s="64"/>
    </row>
    <row r="405" spans="2:6" x14ac:dyDescent="0.2">
      <c r="B405" s="64"/>
      <c r="F405" s="64"/>
    </row>
    <row r="406" spans="2:6" x14ac:dyDescent="0.2">
      <c r="B406" s="64"/>
      <c r="F406" s="64"/>
    </row>
    <row r="407" spans="2:6" x14ac:dyDescent="0.2">
      <c r="B407" s="64"/>
      <c r="F407" s="64"/>
    </row>
    <row r="408" spans="2:6" x14ac:dyDescent="0.2">
      <c r="B408" s="64"/>
      <c r="F408" s="64"/>
    </row>
    <row r="409" spans="2:6" x14ac:dyDescent="0.2">
      <c r="B409" s="64"/>
      <c r="F409" s="64"/>
    </row>
    <row r="410" spans="2:6" x14ac:dyDescent="0.2">
      <c r="B410" s="64"/>
      <c r="F410" s="64"/>
    </row>
    <row r="411" spans="2:6" x14ac:dyDescent="0.2">
      <c r="B411" s="64"/>
      <c r="F411" s="64"/>
    </row>
    <row r="412" spans="2:6" x14ac:dyDescent="0.2">
      <c r="B412" s="64"/>
      <c r="F412" s="64"/>
    </row>
    <row r="413" spans="2:6" x14ac:dyDescent="0.2">
      <c r="B413" s="64"/>
      <c r="F413" s="64"/>
    </row>
    <row r="414" spans="2:6" x14ac:dyDescent="0.2">
      <c r="B414" s="64"/>
      <c r="F414" s="64"/>
    </row>
    <row r="415" spans="2:6" x14ac:dyDescent="0.2">
      <c r="B415" s="64"/>
      <c r="F415" s="64"/>
    </row>
    <row r="416" spans="2:6" x14ac:dyDescent="0.2">
      <c r="B416" s="64"/>
      <c r="F416" s="64"/>
    </row>
    <row r="417" spans="2:6" x14ac:dyDescent="0.2">
      <c r="B417" s="64"/>
      <c r="F417" s="64"/>
    </row>
    <row r="418" spans="2:6" x14ac:dyDescent="0.2">
      <c r="B418" s="64"/>
      <c r="F418" s="64"/>
    </row>
    <row r="419" spans="2:6" x14ac:dyDescent="0.2">
      <c r="B419" s="64"/>
      <c r="F419" s="64"/>
    </row>
    <row r="420" spans="2:6" x14ac:dyDescent="0.2">
      <c r="B420" s="64"/>
      <c r="F420" s="64"/>
    </row>
    <row r="421" spans="2:6" x14ac:dyDescent="0.2">
      <c r="B421" s="64"/>
      <c r="F421" s="64"/>
    </row>
    <row r="422" spans="2:6" x14ac:dyDescent="0.2">
      <c r="B422" s="64"/>
      <c r="F422" s="64"/>
    </row>
    <row r="423" spans="2:6" x14ac:dyDescent="0.2">
      <c r="B423" s="64"/>
      <c r="F423" s="64"/>
    </row>
    <row r="424" spans="2:6" x14ac:dyDescent="0.2">
      <c r="B424" s="64"/>
      <c r="F424" s="64"/>
    </row>
    <row r="425" spans="2:6" x14ac:dyDescent="0.2">
      <c r="B425" s="64"/>
      <c r="F425" s="64"/>
    </row>
    <row r="426" spans="2:6" x14ac:dyDescent="0.2">
      <c r="B426" s="64"/>
      <c r="F426" s="64"/>
    </row>
    <row r="427" spans="2:6" x14ac:dyDescent="0.2">
      <c r="B427" s="64"/>
      <c r="F427" s="64"/>
    </row>
    <row r="428" spans="2:6" x14ac:dyDescent="0.2">
      <c r="B428" s="64"/>
      <c r="F428" s="64"/>
    </row>
    <row r="429" spans="2:6" x14ac:dyDescent="0.2">
      <c r="B429" s="64"/>
      <c r="F429" s="64"/>
    </row>
    <row r="430" spans="2:6" x14ac:dyDescent="0.2">
      <c r="B430" s="64"/>
      <c r="F430" s="64"/>
    </row>
    <row r="431" spans="2:6" x14ac:dyDescent="0.2">
      <c r="B431" s="64"/>
      <c r="F431" s="64"/>
    </row>
    <row r="432" spans="2:6" x14ac:dyDescent="0.2">
      <c r="B432" s="64"/>
      <c r="F432" s="64"/>
    </row>
    <row r="433" spans="2:6" x14ac:dyDescent="0.2">
      <c r="B433" s="64"/>
      <c r="F433" s="64"/>
    </row>
    <row r="434" spans="2:6" x14ac:dyDescent="0.2">
      <c r="B434" s="64"/>
      <c r="F434" s="64"/>
    </row>
    <row r="435" spans="2:6" x14ac:dyDescent="0.2">
      <c r="B435" s="64"/>
      <c r="F435" s="64"/>
    </row>
    <row r="436" spans="2:6" x14ac:dyDescent="0.2">
      <c r="B436" s="64"/>
      <c r="F436" s="64"/>
    </row>
    <row r="437" spans="2:6" x14ac:dyDescent="0.2">
      <c r="B437" s="64"/>
      <c r="F437" s="64"/>
    </row>
    <row r="438" spans="2:6" x14ac:dyDescent="0.2">
      <c r="B438" s="64"/>
      <c r="F438" s="64"/>
    </row>
    <row r="439" spans="2:6" x14ac:dyDescent="0.2">
      <c r="B439" s="64"/>
      <c r="F439" s="64"/>
    </row>
    <row r="440" spans="2:6" x14ac:dyDescent="0.2">
      <c r="B440" s="64"/>
      <c r="F440" s="64"/>
    </row>
    <row r="441" spans="2:6" x14ac:dyDescent="0.2">
      <c r="B441" s="64"/>
      <c r="F441" s="64"/>
    </row>
    <row r="442" spans="2:6" x14ac:dyDescent="0.2">
      <c r="B442" s="64"/>
      <c r="F442" s="64"/>
    </row>
    <row r="443" spans="2:6" x14ac:dyDescent="0.2">
      <c r="B443" s="64"/>
      <c r="F443" s="64"/>
    </row>
    <row r="444" spans="2:6" x14ac:dyDescent="0.2">
      <c r="B444" s="64"/>
      <c r="F444" s="64"/>
    </row>
    <row r="445" spans="2:6" x14ac:dyDescent="0.2">
      <c r="B445" s="64"/>
      <c r="F445" s="64"/>
    </row>
    <row r="446" spans="2:6" x14ac:dyDescent="0.2">
      <c r="B446" s="64"/>
      <c r="F446" s="64"/>
    </row>
    <row r="447" spans="2:6" x14ac:dyDescent="0.2">
      <c r="B447" s="64"/>
      <c r="F447" s="64"/>
    </row>
    <row r="448" spans="2:6" x14ac:dyDescent="0.2">
      <c r="B448" s="64"/>
      <c r="F448" s="64"/>
    </row>
    <row r="449" spans="2:6" x14ac:dyDescent="0.2">
      <c r="B449" s="64"/>
      <c r="F449" s="64"/>
    </row>
    <row r="450" spans="2:6" x14ac:dyDescent="0.2">
      <c r="B450" s="64"/>
      <c r="F450" s="64"/>
    </row>
    <row r="451" spans="2:6" x14ac:dyDescent="0.2">
      <c r="B451" s="64"/>
      <c r="F451" s="64"/>
    </row>
    <row r="452" spans="2:6" x14ac:dyDescent="0.2">
      <c r="B452" s="64"/>
      <c r="F452" s="64"/>
    </row>
    <row r="453" spans="2:6" x14ac:dyDescent="0.2">
      <c r="B453" s="64"/>
      <c r="F453" s="64"/>
    </row>
    <row r="454" spans="2:6" x14ac:dyDescent="0.2">
      <c r="B454" s="64"/>
      <c r="F454" s="64"/>
    </row>
    <row r="455" spans="2:6" x14ac:dyDescent="0.2">
      <c r="B455" s="64"/>
      <c r="F455" s="64"/>
    </row>
    <row r="456" spans="2:6" x14ac:dyDescent="0.2">
      <c r="B456" s="64"/>
      <c r="F456" s="64"/>
    </row>
    <row r="457" spans="2:6" x14ac:dyDescent="0.2">
      <c r="B457" s="64"/>
      <c r="F457" s="64"/>
    </row>
    <row r="458" spans="2:6" x14ac:dyDescent="0.2">
      <c r="B458" s="64"/>
      <c r="F458" s="64"/>
    </row>
    <row r="459" spans="2:6" x14ac:dyDescent="0.2">
      <c r="B459" s="64"/>
      <c r="F459" s="64"/>
    </row>
    <row r="460" spans="2:6" x14ac:dyDescent="0.2">
      <c r="B460" s="64"/>
      <c r="F460" s="64"/>
    </row>
    <row r="461" spans="2:6" x14ac:dyDescent="0.2">
      <c r="B461" s="64"/>
      <c r="F461" s="64"/>
    </row>
    <row r="462" spans="2:6" x14ac:dyDescent="0.2">
      <c r="B462" s="64"/>
      <c r="F462" s="64"/>
    </row>
    <row r="463" spans="2:6" x14ac:dyDescent="0.2">
      <c r="B463" s="64"/>
      <c r="F463" s="64"/>
    </row>
    <row r="464" spans="2:6" x14ac:dyDescent="0.2">
      <c r="B464" s="64"/>
      <c r="F464" s="64"/>
    </row>
    <row r="465" spans="2:6" x14ac:dyDescent="0.2">
      <c r="B465" s="64"/>
      <c r="F465" s="64"/>
    </row>
    <row r="466" spans="2:6" x14ac:dyDescent="0.2">
      <c r="B466" s="64"/>
      <c r="F466" s="64"/>
    </row>
    <row r="467" spans="2:6" x14ac:dyDescent="0.2">
      <c r="B467" s="64"/>
      <c r="F467" s="64"/>
    </row>
    <row r="468" spans="2:6" x14ac:dyDescent="0.2">
      <c r="B468" s="64"/>
      <c r="F468" s="64"/>
    </row>
    <row r="469" spans="2:6" x14ac:dyDescent="0.2">
      <c r="B469" s="64"/>
      <c r="F469" s="64"/>
    </row>
    <row r="470" spans="2:6" x14ac:dyDescent="0.2">
      <c r="B470" s="64"/>
      <c r="F470" s="64"/>
    </row>
    <row r="471" spans="2:6" x14ac:dyDescent="0.2">
      <c r="B471" s="64"/>
      <c r="F471" s="64"/>
    </row>
    <row r="472" spans="2:6" x14ac:dyDescent="0.2">
      <c r="B472" s="64"/>
      <c r="F472" s="64"/>
    </row>
    <row r="473" spans="2:6" x14ac:dyDescent="0.2">
      <c r="B473" s="64"/>
      <c r="F473" s="64"/>
    </row>
    <row r="474" spans="2:6" x14ac:dyDescent="0.2">
      <c r="B474" s="64"/>
      <c r="F474" s="64"/>
    </row>
    <row r="475" spans="2:6" x14ac:dyDescent="0.2">
      <c r="B475" s="64"/>
      <c r="F475" s="64"/>
    </row>
    <row r="476" spans="2:6" x14ac:dyDescent="0.2">
      <c r="B476" s="64"/>
      <c r="F476" s="64"/>
    </row>
    <row r="477" spans="2:6" x14ac:dyDescent="0.2">
      <c r="B477" s="64"/>
      <c r="F477" s="64"/>
    </row>
    <row r="478" spans="2:6" x14ac:dyDescent="0.2">
      <c r="B478" s="64"/>
      <c r="F478" s="64"/>
    </row>
    <row r="479" spans="2:6" x14ac:dyDescent="0.2">
      <c r="B479" s="64"/>
      <c r="F479" s="64"/>
    </row>
    <row r="480" spans="2:6" x14ac:dyDescent="0.2">
      <c r="B480" s="64"/>
      <c r="F480" s="64"/>
    </row>
    <row r="481" spans="2:6" x14ac:dyDescent="0.2">
      <c r="B481" s="64"/>
      <c r="F481" s="64"/>
    </row>
    <row r="482" spans="2:6" x14ac:dyDescent="0.2">
      <c r="B482" s="64"/>
      <c r="F482" s="64"/>
    </row>
    <row r="483" spans="2:6" x14ac:dyDescent="0.2">
      <c r="B483" s="64"/>
      <c r="F483" s="64"/>
    </row>
    <row r="484" spans="2:6" x14ac:dyDescent="0.2">
      <c r="B484" s="64"/>
      <c r="F484" s="64"/>
    </row>
    <row r="485" spans="2:6" x14ac:dyDescent="0.2">
      <c r="B485" s="64"/>
      <c r="F485" s="64"/>
    </row>
    <row r="486" spans="2:6" x14ac:dyDescent="0.2">
      <c r="B486" s="64"/>
      <c r="F486" s="64"/>
    </row>
    <row r="487" spans="2:6" x14ac:dyDescent="0.2">
      <c r="B487" s="64"/>
      <c r="F487" s="64"/>
    </row>
    <row r="488" spans="2:6" x14ac:dyDescent="0.2">
      <c r="B488" s="64"/>
      <c r="F488" s="64"/>
    </row>
    <row r="489" spans="2:6" x14ac:dyDescent="0.2">
      <c r="B489" s="64"/>
      <c r="F489" s="64"/>
    </row>
    <row r="490" spans="2:6" x14ac:dyDescent="0.2">
      <c r="B490" s="64"/>
      <c r="F490" s="64"/>
    </row>
    <row r="491" spans="2:6" x14ac:dyDescent="0.2">
      <c r="B491" s="64"/>
      <c r="F491" s="64"/>
    </row>
    <row r="492" spans="2:6" x14ac:dyDescent="0.2">
      <c r="B492" s="64"/>
      <c r="F492" s="64"/>
    </row>
    <row r="493" spans="2:6" x14ac:dyDescent="0.2">
      <c r="B493" s="64"/>
      <c r="F493" s="64"/>
    </row>
    <row r="494" spans="2:6" x14ac:dyDescent="0.2">
      <c r="B494" s="64"/>
      <c r="F494" s="64"/>
    </row>
    <row r="495" spans="2:6" x14ac:dyDescent="0.2">
      <c r="B495" s="64"/>
      <c r="F495" s="64"/>
    </row>
    <row r="496" spans="2:6" x14ac:dyDescent="0.2">
      <c r="B496" s="64"/>
      <c r="F496" s="64"/>
    </row>
    <row r="497" spans="2:6" x14ac:dyDescent="0.2">
      <c r="B497" s="64"/>
      <c r="F497" s="64"/>
    </row>
    <row r="498" spans="2:6" x14ac:dyDescent="0.2">
      <c r="B498" s="64"/>
      <c r="F498" s="64"/>
    </row>
    <row r="499" spans="2:6" x14ac:dyDescent="0.2">
      <c r="B499" s="64"/>
      <c r="F499" s="64"/>
    </row>
    <row r="500" spans="2:6" x14ac:dyDescent="0.2">
      <c r="B500" s="64"/>
      <c r="F500" s="64"/>
    </row>
    <row r="501" spans="2:6" x14ac:dyDescent="0.2">
      <c r="B501" s="64"/>
      <c r="F501" s="64"/>
    </row>
    <row r="502" spans="2:6" x14ac:dyDescent="0.2">
      <c r="B502" s="64"/>
      <c r="F502" s="64"/>
    </row>
    <row r="503" spans="2:6" x14ac:dyDescent="0.2">
      <c r="B503" s="64"/>
      <c r="F503" s="64"/>
    </row>
    <row r="504" spans="2:6" x14ac:dyDescent="0.2">
      <c r="B504" s="64"/>
      <c r="F504" s="64"/>
    </row>
    <row r="505" spans="2:6" x14ac:dyDescent="0.2">
      <c r="B505" s="64"/>
      <c r="F505" s="64"/>
    </row>
    <row r="506" spans="2:6" x14ac:dyDescent="0.2">
      <c r="B506" s="64"/>
      <c r="F506" s="64"/>
    </row>
    <row r="507" spans="2:6" x14ac:dyDescent="0.2">
      <c r="B507" s="64"/>
      <c r="F507" s="64"/>
    </row>
    <row r="508" spans="2:6" x14ac:dyDescent="0.2">
      <c r="B508" s="64"/>
      <c r="F508" s="64"/>
    </row>
    <row r="509" spans="2:6" x14ac:dyDescent="0.2">
      <c r="B509" s="64"/>
      <c r="F509" s="64"/>
    </row>
    <row r="510" spans="2:6" x14ac:dyDescent="0.2">
      <c r="B510" s="64"/>
      <c r="F510" s="64"/>
    </row>
    <row r="511" spans="2:6" x14ac:dyDescent="0.2">
      <c r="B511" s="64"/>
      <c r="F511" s="64"/>
    </row>
    <row r="512" spans="2:6" x14ac:dyDescent="0.2">
      <c r="B512" s="64"/>
      <c r="F512" s="64"/>
    </row>
    <row r="513" spans="2:6" x14ac:dyDescent="0.2">
      <c r="B513" s="64"/>
      <c r="F513" s="64"/>
    </row>
    <row r="514" spans="2:6" x14ac:dyDescent="0.2">
      <c r="B514" s="64"/>
      <c r="F514" s="64"/>
    </row>
    <row r="515" spans="2:6" x14ac:dyDescent="0.2">
      <c r="B515" s="64"/>
      <c r="F515" s="64"/>
    </row>
    <row r="516" spans="2:6" x14ac:dyDescent="0.2">
      <c r="B516" s="64"/>
      <c r="F516" s="64"/>
    </row>
    <row r="517" spans="2:6" x14ac:dyDescent="0.2">
      <c r="B517" s="64"/>
      <c r="F517" s="64"/>
    </row>
    <row r="518" spans="2:6" x14ac:dyDescent="0.2">
      <c r="B518" s="64"/>
      <c r="F518" s="64"/>
    </row>
    <row r="519" spans="2:6" x14ac:dyDescent="0.2">
      <c r="B519" s="64"/>
      <c r="F519" s="64"/>
    </row>
    <row r="520" spans="2:6" x14ac:dyDescent="0.2">
      <c r="B520" s="64"/>
      <c r="F520" s="64"/>
    </row>
    <row r="521" spans="2:6" x14ac:dyDescent="0.2">
      <c r="B521" s="64"/>
      <c r="F521" s="64"/>
    </row>
    <row r="522" spans="2:6" x14ac:dyDescent="0.2">
      <c r="B522" s="64"/>
      <c r="F522" s="64"/>
    </row>
    <row r="523" spans="2:6" x14ac:dyDescent="0.2">
      <c r="B523" s="64"/>
      <c r="F523" s="64"/>
    </row>
    <row r="524" spans="2:6" x14ac:dyDescent="0.2">
      <c r="B524" s="64"/>
      <c r="F524" s="64"/>
    </row>
    <row r="525" spans="2:6" x14ac:dyDescent="0.2">
      <c r="B525" s="64"/>
      <c r="F525" s="64"/>
    </row>
    <row r="526" spans="2:6" x14ac:dyDescent="0.2">
      <c r="B526" s="64"/>
      <c r="F526" s="64"/>
    </row>
    <row r="527" spans="2:6" x14ac:dyDescent="0.2">
      <c r="B527" s="64"/>
      <c r="F527" s="64"/>
    </row>
    <row r="528" spans="2:6" x14ac:dyDescent="0.2">
      <c r="B528" s="64"/>
      <c r="F528" s="64"/>
    </row>
    <row r="529" spans="2:6" x14ac:dyDescent="0.2">
      <c r="B529" s="64"/>
      <c r="F529" s="64"/>
    </row>
    <row r="530" spans="2:6" x14ac:dyDescent="0.2">
      <c r="B530" s="64"/>
      <c r="F530" s="64"/>
    </row>
    <row r="531" spans="2:6" x14ac:dyDescent="0.2">
      <c r="B531" s="64"/>
      <c r="F531" s="64"/>
    </row>
    <row r="532" spans="2:6" x14ac:dyDescent="0.2">
      <c r="B532" s="64"/>
      <c r="F532" s="64"/>
    </row>
    <row r="533" spans="2:6" x14ac:dyDescent="0.2">
      <c r="B533" s="64"/>
      <c r="F533" s="64"/>
    </row>
    <row r="534" spans="2:6" x14ac:dyDescent="0.2">
      <c r="B534" s="64"/>
      <c r="F534" s="64"/>
    </row>
    <row r="535" spans="2:6" x14ac:dyDescent="0.2">
      <c r="B535" s="64"/>
      <c r="F535" s="64"/>
    </row>
    <row r="536" spans="2:6" x14ac:dyDescent="0.2">
      <c r="B536" s="64"/>
      <c r="F536" s="64"/>
    </row>
    <row r="537" spans="2:6" x14ac:dyDescent="0.2">
      <c r="B537" s="64"/>
      <c r="F537" s="64"/>
    </row>
    <row r="538" spans="2:6" x14ac:dyDescent="0.2">
      <c r="B538" s="64"/>
      <c r="F538" s="64"/>
    </row>
    <row r="539" spans="2:6" x14ac:dyDescent="0.2">
      <c r="B539" s="64"/>
      <c r="F539" s="64"/>
    </row>
    <row r="540" spans="2:6" x14ac:dyDescent="0.2">
      <c r="B540" s="64"/>
      <c r="F540" s="64"/>
    </row>
    <row r="541" spans="2:6" x14ac:dyDescent="0.2">
      <c r="B541" s="64"/>
      <c r="F541" s="64"/>
    </row>
    <row r="542" spans="2:6" x14ac:dyDescent="0.2">
      <c r="B542" s="64"/>
      <c r="F542" s="64"/>
    </row>
    <row r="543" spans="2:6" x14ac:dyDescent="0.2">
      <c r="B543" s="64"/>
      <c r="F543" s="64"/>
    </row>
    <row r="544" spans="2:6" x14ac:dyDescent="0.2">
      <c r="B544" s="64"/>
      <c r="F544" s="64"/>
    </row>
    <row r="545" spans="2:6" x14ac:dyDescent="0.2">
      <c r="B545" s="64"/>
      <c r="F545" s="64"/>
    </row>
    <row r="546" spans="2:6" x14ac:dyDescent="0.2">
      <c r="B546" s="64"/>
      <c r="F546" s="64"/>
    </row>
    <row r="547" spans="2:6" x14ac:dyDescent="0.2">
      <c r="B547" s="64"/>
      <c r="F547" s="64"/>
    </row>
    <row r="548" spans="2:6" x14ac:dyDescent="0.2">
      <c r="B548" s="64"/>
      <c r="F548" s="64"/>
    </row>
    <row r="549" spans="2:6" x14ac:dyDescent="0.2">
      <c r="B549" s="64"/>
      <c r="F549" s="64"/>
    </row>
    <row r="550" spans="2:6" x14ac:dyDescent="0.2">
      <c r="B550" s="64"/>
      <c r="F550" s="64"/>
    </row>
    <row r="551" spans="2:6" x14ac:dyDescent="0.2">
      <c r="B551" s="64"/>
      <c r="F551" s="64"/>
    </row>
    <row r="552" spans="2:6" x14ac:dyDescent="0.2">
      <c r="B552" s="64"/>
      <c r="F552" s="64"/>
    </row>
    <row r="553" spans="2:6" x14ac:dyDescent="0.2">
      <c r="B553" s="64"/>
      <c r="F553" s="64"/>
    </row>
    <row r="554" spans="2:6" x14ac:dyDescent="0.2">
      <c r="B554" s="64"/>
      <c r="F554" s="64"/>
    </row>
    <row r="555" spans="2:6" x14ac:dyDescent="0.2">
      <c r="B555" s="64"/>
      <c r="F555" s="64"/>
    </row>
    <row r="556" spans="2:6" x14ac:dyDescent="0.2">
      <c r="B556" s="64"/>
      <c r="F556" s="64"/>
    </row>
    <row r="557" spans="2:6" x14ac:dyDescent="0.2">
      <c r="B557" s="64"/>
      <c r="F557" s="64"/>
    </row>
    <row r="558" spans="2:6" x14ac:dyDescent="0.2">
      <c r="B558" s="64"/>
      <c r="F558" s="64"/>
    </row>
    <row r="559" spans="2:6" x14ac:dyDescent="0.2">
      <c r="B559" s="64"/>
      <c r="F559" s="64"/>
    </row>
    <row r="560" spans="2:6" x14ac:dyDescent="0.2">
      <c r="B560" s="64"/>
      <c r="F560" s="64"/>
    </row>
    <row r="561" spans="2:6" x14ac:dyDescent="0.2">
      <c r="B561" s="64"/>
      <c r="F561" s="64"/>
    </row>
    <row r="562" spans="2:6" x14ac:dyDescent="0.2">
      <c r="B562" s="64"/>
      <c r="F562" s="64"/>
    </row>
    <row r="563" spans="2:6" x14ac:dyDescent="0.2">
      <c r="B563" s="64"/>
      <c r="F563" s="64"/>
    </row>
    <row r="564" spans="2:6" x14ac:dyDescent="0.2">
      <c r="B564" s="64"/>
      <c r="F564" s="64"/>
    </row>
    <row r="565" spans="2:6" x14ac:dyDescent="0.2">
      <c r="B565" s="64"/>
      <c r="F565" s="64"/>
    </row>
    <row r="566" spans="2:6" x14ac:dyDescent="0.2">
      <c r="B566" s="64"/>
      <c r="F566" s="64"/>
    </row>
    <row r="567" spans="2:6" x14ac:dyDescent="0.2">
      <c r="B567" s="64"/>
      <c r="F567" s="64"/>
    </row>
    <row r="568" spans="2:6" x14ac:dyDescent="0.2">
      <c r="B568" s="64"/>
      <c r="F568" s="64"/>
    </row>
    <row r="569" spans="2:6" x14ac:dyDescent="0.2">
      <c r="B569" s="64"/>
      <c r="F569" s="64"/>
    </row>
    <row r="570" spans="2:6" x14ac:dyDescent="0.2">
      <c r="B570" s="64"/>
      <c r="F570" s="64"/>
    </row>
    <row r="571" spans="2:6" x14ac:dyDescent="0.2">
      <c r="B571" s="64"/>
      <c r="F571" s="64"/>
    </row>
    <row r="572" spans="2:6" x14ac:dyDescent="0.2">
      <c r="B572" s="64"/>
      <c r="F572" s="64"/>
    </row>
    <row r="573" spans="2:6" x14ac:dyDescent="0.2">
      <c r="B573" s="64"/>
      <c r="F573" s="64"/>
    </row>
    <row r="574" spans="2:6" x14ac:dyDescent="0.2">
      <c r="B574" s="64"/>
      <c r="F574" s="64"/>
    </row>
    <row r="575" spans="2:6" x14ac:dyDescent="0.2">
      <c r="B575" s="64"/>
      <c r="F575" s="64"/>
    </row>
    <row r="576" spans="2:6" x14ac:dyDescent="0.2">
      <c r="B576" s="64"/>
      <c r="F576" s="64"/>
    </row>
    <row r="577" spans="2:6" x14ac:dyDescent="0.2">
      <c r="B577" s="64"/>
      <c r="F577" s="64"/>
    </row>
    <row r="578" spans="2:6" x14ac:dyDescent="0.2">
      <c r="B578" s="64"/>
      <c r="F578" s="64"/>
    </row>
    <row r="579" spans="2:6" x14ac:dyDescent="0.2">
      <c r="B579" s="64"/>
      <c r="F579" s="64"/>
    </row>
    <row r="580" spans="2:6" x14ac:dyDescent="0.2">
      <c r="B580" s="64"/>
      <c r="F580" s="64"/>
    </row>
    <row r="581" spans="2:6" x14ac:dyDescent="0.2">
      <c r="B581" s="64"/>
      <c r="F581" s="64"/>
    </row>
    <row r="582" spans="2:6" x14ac:dyDescent="0.2">
      <c r="B582" s="64"/>
      <c r="F582" s="64"/>
    </row>
    <row r="583" spans="2:6" x14ac:dyDescent="0.2">
      <c r="B583" s="64"/>
      <c r="F583" s="64"/>
    </row>
    <row r="584" spans="2:6" x14ac:dyDescent="0.2">
      <c r="B584" s="64"/>
      <c r="F584" s="64"/>
    </row>
    <row r="585" spans="2:6" x14ac:dyDescent="0.2">
      <c r="B585" s="64"/>
      <c r="F585" s="64"/>
    </row>
    <row r="586" spans="2:6" x14ac:dyDescent="0.2">
      <c r="B586" s="64"/>
      <c r="F586" s="64"/>
    </row>
    <row r="587" spans="2:6" x14ac:dyDescent="0.2">
      <c r="B587" s="64"/>
      <c r="F587" s="64"/>
    </row>
    <row r="588" spans="2:6" x14ac:dyDescent="0.2">
      <c r="B588" s="64"/>
      <c r="F588" s="64"/>
    </row>
    <row r="589" spans="2:6" x14ac:dyDescent="0.2">
      <c r="B589" s="64"/>
      <c r="F589" s="64"/>
    </row>
    <row r="590" spans="2:6" x14ac:dyDescent="0.2">
      <c r="B590" s="64"/>
      <c r="F590" s="64"/>
    </row>
    <row r="591" spans="2:6" x14ac:dyDescent="0.2">
      <c r="B591" s="64"/>
      <c r="F591" s="64"/>
    </row>
    <row r="592" spans="2:6" x14ac:dyDescent="0.2">
      <c r="B592" s="64"/>
      <c r="F592" s="64"/>
    </row>
    <row r="593" spans="2:6" x14ac:dyDescent="0.2">
      <c r="B593" s="64"/>
      <c r="F593" s="64"/>
    </row>
    <row r="594" spans="2:6" x14ac:dyDescent="0.2">
      <c r="B594" s="64"/>
      <c r="F594" s="64"/>
    </row>
    <row r="595" spans="2:6" x14ac:dyDescent="0.2">
      <c r="B595" s="64"/>
      <c r="F595" s="64"/>
    </row>
    <row r="596" spans="2:6" x14ac:dyDescent="0.2">
      <c r="B596" s="64"/>
      <c r="F596" s="64"/>
    </row>
    <row r="597" spans="2:6" x14ac:dyDescent="0.2">
      <c r="B597" s="64"/>
      <c r="F597" s="64"/>
    </row>
    <row r="598" spans="2:6" x14ac:dyDescent="0.2">
      <c r="B598" s="64"/>
      <c r="F598" s="64"/>
    </row>
    <row r="599" spans="2:6" x14ac:dyDescent="0.2">
      <c r="B599" s="64"/>
      <c r="F599" s="64"/>
    </row>
    <row r="600" spans="2:6" x14ac:dyDescent="0.2">
      <c r="B600" s="64"/>
      <c r="F600" s="64"/>
    </row>
    <row r="601" spans="2:6" x14ac:dyDescent="0.2">
      <c r="B601" s="64"/>
      <c r="F601" s="64"/>
    </row>
    <row r="602" spans="2:6" x14ac:dyDescent="0.2">
      <c r="B602" s="64"/>
      <c r="F602" s="64"/>
    </row>
    <row r="603" spans="2:6" x14ac:dyDescent="0.2">
      <c r="B603" s="64"/>
      <c r="F603" s="64"/>
    </row>
    <row r="604" spans="2:6" x14ac:dyDescent="0.2">
      <c r="B604" s="64"/>
      <c r="F604" s="64"/>
    </row>
    <row r="605" spans="2:6" x14ac:dyDescent="0.2">
      <c r="B605" s="64"/>
      <c r="F605" s="64"/>
    </row>
    <row r="606" spans="2:6" x14ac:dyDescent="0.2">
      <c r="B606" s="64"/>
      <c r="F606" s="64"/>
    </row>
    <row r="607" spans="2:6" x14ac:dyDescent="0.2">
      <c r="B607" s="64"/>
      <c r="F607" s="64"/>
    </row>
    <row r="608" spans="2:6" x14ac:dyDescent="0.2">
      <c r="B608" s="64"/>
      <c r="F608" s="64"/>
    </row>
    <row r="609" spans="2:6" x14ac:dyDescent="0.2">
      <c r="B609" s="64"/>
      <c r="F609" s="64"/>
    </row>
    <row r="610" spans="2:6" x14ac:dyDescent="0.2">
      <c r="B610" s="64"/>
      <c r="F610" s="64"/>
    </row>
    <row r="611" spans="2:6" x14ac:dyDescent="0.2">
      <c r="B611" s="64"/>
      <c r="F611" s="64"/>
    </row>
    <row r="612" spans="2:6" x14ac:dyDescent="0.2">
      <c r="B612" s="64"/>
      <c r="F612" s="64"/>
    </row>
    <row r="613" spans="2:6" x14ac:dyDescent="0.2">
      <c r="B613" s="64"/>
      <c r="F613" s="64"/>
    </row>
    <row r="614" spans="2:6" x14ac:dyDescent="0.2">
      <c r="B614" s="64"/>
      <c r="F614" s="64"/>
    </row>
    <row r="615" spans="2:6" x14ac:dyDescent="0.2">
      <c r="B615" s="64"/>
      <c r="F615" s="64"/>
    </row>
    <row r="616" spans="2:6" x14ac:dyDescent="0.2">
      <c r="B616" s="64"/>
      <c r="F616" s="64"/>
    </row>
    <row r="617" spans="2:6" x14ac:dyDescent="0.2">
      <c r="B617" s="64"/>
      <c r="F617" s="64"/>
    </row>
    <row r="618" spans="2:6" x14ac:dyDescent="0.2">
      <c r="B618" s="64"/>
      <c r="F618" s="64"/>
    </row>
    <row r="619" spans="2:6" x14ac:dyDescent="0.2">
      <c r="B619" s="64"/>
      <c r="F619" s="64"/>
    </row>
    <row r="620" spans="2:6" x14ac:dyDescent="0.2">
      <c r="B620" s="64"/>
      <c r="F620" s="64"/>
    </row>
    <row r="621" spans="2:6" x14ac:dyDescent="0.2">
      <c r="B621" s="64"/>
      <c r="F621" s="64"/>
    </row>
    <row r="622" spans="2:6" x14ac:dyDescent="0.2">
      <c r="B622" s="64"/>
      <c r="F622" s="64"/>
    </row>
    <row r="623" spans="2:6" x14ac:dyDescent="0.2">
      <c r="B623" s="64"/>
      <c r="F623" s="64"/>
    </row>
    <row r="624" spans="2:6" x14ac:dyDescent="0.2">
      <c r="B624" s="64"/>
      <c r="F624" s="64"/>
    </row>
    <row r="625" spans="2:6" x14ac:dyDescent="0.2">
      <c r="B625" s="64"/>
      <c r="F625" s="64"/>
    </row>
    <row r="626" spans="2:6" x14ac:dyDescent="0.2">
      <c r="B626" s="64"/>
      <c r="F626" s="64"/>
    </row>
    <row r="627" spans="2:6" x14ac:dyDescent="0.2">
      <c r="B627" s="64"/>
      <c r="F627" s="64"/>
    </row>
    <row r="628" spans="2:6" x14ac:dyDescent="0.2">
      <c r="B628" s="64"/>
      <c r="F628" s="64"/>
    </row>
    <row r="629" spans="2:6" x14ac:dyDescent="0.2">
      <c r="B629" s="64"/>
      <c r="F629" s="64"/>
    </row>
    <row r="630" spans="2:6" x14ac:dyDescent="0.2">
      <c r="B630" s="64"/>
      <c r="F630" s="64"/>
    </row>
    <row r="631" spans="2:6" x14ac:dyDescent="0.2">
      <c r="B631" s="64"/>
      <c r="F631" s="64"/>
    </row>
    <row r="632" spans="2:6" x14ac:dyDescent="0.2">
      <c r="B632" s="64"/>
      <c r="F632" s="64"/>
    </row>
    <row r="633" spans="2:6" x14ac:dyDescent="0.2">
      <c r="B633" s="64"/>
      <c r="F633" s="64"/>
    </row>
    <row r="634" spans="2:6" x14ac:dyDescent="0.2">
      <c r="B634" s="64"/>
      <c r="F634" s="64"/>
    </row>
    <row r="635" spans="2:6" x14ac:dyDescent="0.2">
      <c r="B635" s="64"/>
      <c r="F635" s="64"/>
    </row>
    <row r="636" spans="2:6" x14ac:dyDescent="0.2">
      <c r="B636" s="64"/>
      <c r="F636" s="64"/>
    </row>
    <row r="637" spans="2:6" x14ac:dyDescent="0.2">
      <c r="B637" s="64"/>
      <c r="F637" s="64"/>
    </row>
    <row r="638" spans="2:6" x14ac:dyDescent="0.2">
      <c r="B638" s="64"/>
      <c r="F638" s="64"/>
    </row>
    <row r="639" spans="2:6" x14ac:dyDescent="0.2">
      <c r="B639" s="64"/>
      <c r="F639" s="64"/>
    </row>
    <row r="640" spans="2:6" x14ac:dyDescent="0.2">
      <c r="B640" s="64"/>
      <c r="F640" s="64"/>
    </row>
    <row r="641" spans="2:6" x14ac:dyDescent="0.2">
      <c r="B641" s="64"/>
      <c r="F641" s="64"/>
    </row>
    <row r="642" spans="2:6" x14ac:dyDescent="0.2">
      <c r="B642" s="64"/>
      <c r="F642" s="64"/>
    </row>
    <row r="643" spans="2:6" x14ac:dyDescent="0.2">
      <c r="B643" s="64"/>
      <c r="F643" s="64"/>
    </row>
    <row r="644" spans="2:6" x14ac:dyDescent="0.2">
      <c r="B644" s="64"/>
      <c r="F644" s="64"/>
    </row>
    <row r="645" spans="2:6" x14ac:dyDescent="0.2">
      <c r="B645" s="64"/>
      <c r="F645" s="64"/>
    </row>
    <row r="646" spans="2:6" x14ac:dyDescent="0.2">
      <c r="B646" s="64"/>
      <c r="F646" s="64"/>
    </row>
    <row r="647" spans="2:6" x14ac:dyDescent="0.2">
      <c r="B647" s="64"/>
      <c r="F647" s="64"/>
    </row>
    <row r="648" spans="2:6" x14ac:dyDescent="0.2">
      <c r="B648" s="64"/>
      <c r="F648" s="64"/>
    </row>
    <row r="649" spans="2:6" x14ac:dyDescent="0.2">
      <c r="B649" s="64"/>
      <c r="F649" s="64"/>
    </row>
    <row r="650" spans="2:6" x14ac:dyDescent="0.2">
      <c r="B650" s="64"/>
      <c r="F650" s="64"/>
    </row>
    <row r="651" spans="2:6" x14ac:dyDescent="0.2">
      <c r="B651" s="64"/>
      <c r="F651" s="64"/>
    </row>
    <row r="652" spans="2:6" x14ac:dyDescent="0.2">
      <c r="B652" s="64"/>
      <c r="F652" s="64"/>
    </row>
    <row r="653" spans="2:6" x14ac:dyDescent="0.2">
      <c r="B653" s="64"/>
      <c r="F653" s="64"/>
    </row>
    <row r="654" spans="2:6" x14ac:dyDescent="0.2">
      <c r="B654" s="64"/>
      <c r="F654" s="64"/>
    </row>
    <row r="655" spans="2:6" x14ac:dyDescent="0.2">
      <c r="B655" s="64"/>
      <c r="F655" s="64"/>
    </row>
    <row r="656" spans="2:6" x14ac:dyDescent="0.2">
      <c r="B656" s="64"/>
      <c r="F656" s="64"/>
    </row>
    <row r="657" spans="2:6" x14ac:dyDescent="0.2">
      <c r="B657" s="64"/>
      <c r="F657" s="64"/>
    </row>
    <row r="658" spans="2:6" x14ac:dyDescent="0.2">
      <c r="B658" s="64"/>
      <c r="F658" s="64"/>
    </row>
    <row r="659" spans="2:6" x14ac:dyDescent="0.2">
      <c r="B659" s="64"/>
      <c r="F659" s="64"/>
    </row>
    <row r="660" spans="2:6" x14ac:dyDescent="0.2">
      <c r="B660" s="64"/>
      <c r="F660" s="64"/>
    </row>
    <row r="661" spans="2:6" x14ac:dyDescent="0.2">
      <c r="B661" s="64"/>
      <c r="F661" s="64"/>
    </row>
    <row r="662" spans="2:6" x14ac:dyDescent="0.2">
      <c r="B662" s="64"/>
      <c r="F662" s="64"/>
    </row>
    <row r="663" spans="2:6" x14ac:dyDescent="0.2">
      <c r="B663" s="64"/>
      <c r="F663" s="64"/>
    </row>
    <row r="664" spans="2:6" x14ac:dyDescent="0.2">
      <c r="B664" s="64"/>
      <c r="F664" s="64"/>
    </row>
    <row r="665" spans="2:6" x14ac:dyDescent="0.2">
      <c r="B665" s="64"/>
      <c r="F665" s="64"/>
    </row>
    <row r="666" spans="2:6" x14ac:dyDescent="0.2">
      <c r="B666" s="64"/>
      <c r="F666" s="64"/>
    </row>
    <row r="667" spans="2:6" x14ac:dyDescent="0.2">
      <c r="B667" s="64"/>
      <c r="F667" s="64"/>
    </row>
    <row r="668" spans="2:6" x14ac:dyDescent="0.2">
      <c r="B668" s="64"/>
      <c r="F668" s="64"/>
    </row>
    <row r="669" spans="2:6" x14ac:dyDescent="0.2">
      <c r="B669" s="64"/>
      <c r="F669" s="64"/>
    </row>
    <row r="670" spans="2:6" x14ac:dyDescent="0.2">
      <c r="B670" s="64"/>
      <c r="F670" s="64"/>
    </row>
    <row r="671" spans="2:6" x14ac:dyDescent="0.2">
      <c r="B671" s="64"/>
      <c r="F671" s="64"/>
    </row>
    <row r="672" spans="2:6" x14ac:dyDescent="0.2">
      <c r="B672" s="64"/>
      <c r="F672" s="64"/>
    </row>
    <row r="673" spans="2:6" x14ac:dyDescent="0.2">
      <c r="B673" s="64"/>
      <c r="F673" s="64"/>
    </row>
    <row r="674" spans="2:6" x14ac:dyDescent="0.2">
      <c r="B674" s="64"/>
      <c r="F674" s="64"/>
    </row>
    <row r="675" spans="2:6" x14ac:dyDescent="0.2">
      <c r="B675" s="64"/>
      <c r="F675" s="64"/>
    </row>
    <row r="676" spans="2:6" x14ac:dyDescent="0.2">
      <c r="B676" s="64"/>
      <c r="F676" s="64"/>
    </row>
    <row r="677" spans="2:6" x14ac:dyDescent="0.2">
      <c r="B677" s="64"/>
      <c r="F677" s="64"/>
    </row>
    <row r="678" spans="2:6" x14ac:dyDescent="0.2">
      <c r="B678" s="64"/>
      <c r="F678" s="64"/>
    </row>
    <row r="679" spans="2:6" x14ac:dyDescent="0.2">
      <c r="B679" s="64"/>
      <c r="F679" s="64"/>
    </row>
    <row r="680" spans="2:6" x14ac:dyDescent="0.2">
      <c r="B680" s="64"/>
      <c r="F680" s="64"/>
    </row>
    <row r="681" spans="2:6" x14ac:dyDescent="0.2">
      <c r="B681" s="64"/>
      <c r="F681" s="64"/>
    </row>
    <row r="682" spans="2:6" x14ac:dyDescent="0.2">
      <c r="B682" s="64"/>
      <c r="F682" s="64"/>
    </row>
    <row r="683" spans="2:6" x14ac:dyDescent="0.2">
      <c r="B683" s="64"/>
      <c r="F683" s="64"/>
    </row>
    <row r="684" spans="2:6" x14ac:dyDescent="0.2">
      <c r="B684" s="64"/>
      <c r="F684" s="64"/>
    </row>
    <row r="685" spans="2:6" x14ac:dyDescent="0.2">
      <c r="B685" s="64"/>
      <c r="F685" s="64"/>
    </row>
    <row r="686" spans="2:6" x14ac:dyDescent="0.2">
      <c r="B686" s="64"/>
      <c r="F686" s="64"/>
    </row>
    <row r="687" spans="2:6" x14ac:dyDescent="0.2">
      <c r="B687" s="64"/>
      <c r="F687" s="64"/>
    </row>
    <row r="688" spans="2:6" x14ac:dyDescent="0.2">
      <c r="B688" s="64"/>
      <c r="F688" s="64"/>
    </row>
    <row r="689" spans="2:6" x14ac:dyDescent="0.2">
      <c r="B689" s="64"/>
      <c r="F689" s="64"/>
    </row>
    <row r="690" spans="2:6" x14ac:dyDescent="0.2">
      <c r="B690" s="64"/>
      <c r="F690" s="64"/>
    </row>
    <row r="691" spans="2:6" x14ac:dyDescent="0.2">
      <c r="B691" s="64"/>
      <c r="F691" s="64"/>
    </row>
    <row r="692" spans="2:6" x14ac:dyDescent="0.2">
      <c r="B692" s="64"/>
      <c r="F692" s="64"/>
    </row>
    <row r="693" spans="2:6" x14ac:dyDescent="0.2">
      <c r="B693" s="64"/>
      <c r="F693" s="64"/>
    </row>
    <row r="694" spans="2:6" x14ac:dyDescent="0.2">
      <c r="B694" s="64"/>
      <c r="F694" s="64"/>
    </row>
    <row r="695" spans="2:6" x14ac:dyDescent="0.2">
      <c r="B695" s="64"/>
      <c r="F695" s="64"/>
    </row>
    <row r="696" spans="2:6" x14ac:dyDescent="0.2">
      <c r="B696" s="64"/>
      <c r="F696" s="64"/>
    </row>
    <row r="697" spans="2:6" x14ac:dyDescent="0.2">
      <c r="B697" s="64"/>
      <c r="F697" s="64"/>
    </row>
    <row r="698" spans="2:6" x14ac:dyDescent="0.2">
      <c r="B698" s="64"/>
      <c r="F698" s="64"/>
    </row>
    <row r="699" spans="2:6" x14ac:dyDescent="0.2">
      <c r="B699" s="64"/>
      <c r="F699" s="64"/>
    </row>
    <row r="700" spans="2:6" x14ac:dyDescent="0.2">
      <c r="B700" s="64"/>
      <c r="F700" s="64"/>
    </row>
    <row r="701" spans="2:6" x14ac:dyDescent="0.2">
      <c r="B701" s="64"/>
      <c r="F701" s="64"/>
    </row>
    <row r="702" spans="2:6" x14ac:dyDescent="0.2">
      <c r="B702" s="64"/>
      <c r="F702" s="64"/>
    </row>
    <row r="703" spans="2:6" x14ac:dyDescent="0.2">
      <c r="B703" s="64"/>
      <c r="F703" s="64"/>
    </row>
    <row r="704" spans="2:6" x14ac:dyDescent="0.2">
      <c r="B704" s="64"/>
      <c r="F704" s="64"/>
    </row>
    <row r="705" spans="2:6" x14ac:dyDescent="0.2">
      <c r="B705" s="64"/>
      <c r="F705" s="64"/>
    </row>
    <row r="706" spans="2:6" x14ac:dyDescent="0.2">
      <c r="B706" s="64"/>
      <c r="F706" s="64"/>
    </row>
    <row r="707" spans="2:6" x14ac:dyDescent="0.2">
      <c r="B707" s="64"/>
      <c r="F707" s="64"/>
    </row>
    <row r="708" spans="2:6" x14ac:dyDescent="0.2">
      <c r="B708" s="64"/>
      <c r="F708" s="64"/>
    </row>
    <row r="709" spans="2:6" x14ac:dyDescent="0.2">
      <c r="B709" s="64"/>
      <c r="F709" s="64"/>
    </row>
    <row r="710" spans="2:6" x14ac:dyDescent="0.2">
      <c r="B710" s="64"/>
      <c r="F710" s="64"/>
    </row>
    <row r="711" spans="2:6" x14ac:dyDescent="0.2">
      <c r="B711" s="64"/>
      <c r="F711" s="64"/>
    </row>
    <row r="712" spans="2:6" x14ac:dyDescent="0.2">
      <c r="B712" s="64"/>
      <c r="F712" s="64"/>
    </row>
    <row r="713" spans="2:6" x14ac:dyDescent="0.2">
      <c r="B713" s="64"/>
      <c r="F713" s="64"/>
    </row>
    <row r="714" spans="2:6" x14ac:dyDescent="0.2">
      <c r="B714" s="64"/>
      <c r="F714" s="64"/>
    </row>
    <row r="715" spans="2:6" x14ac:dyDescent="0.2">
      <c r="B715" s="64"/>
      <c r="F715" s="64"/>
    </row>
    <row r="716" spans="2:6" x14ac:dyDescent="0.2">
      <c r="B716" s="64"/>
      <c r="F716" s="64"/>
    </row>
    <row r="717" spans="2:6" x14ac:dyDescent="0.2">
      <c r="B717" s="64"/>
      <c r="F717" s="64"/>
    </row>
    <row r="718" spans="2:6" x14ac:dyDescent="0.2">
      <c r="B718" s="64"/>
      <c r="F718" s="64"/>
    </row>
    <row r="719" spans="2:6" x14ac:dyDescent="0.2">
      <c r="B719" s="64"/>
      <c r="F719" s="64"/>
    </row>
    <row r="720" spans="2:6" x14ac:dyDescent="0.2">
      <c r="B720" s="64"/>
      <c r="F720" s="64"/>
    </row>
    <row r="721" spans="2:6" x14ac:dyDescent="0.2">
      <c r="B721" s="64"/>
      <c r="F721" s="64"/>
    </row>
    <row r="722" spans="2:6" x14ac:dyDescent="0.2">
      <c r="B722" s="64"/>
      <c r="F722" s="64"/>
    </row>
    <row r="723" spans="2:6" x14ac:dyDescent="0.2">
      <c r="B723" s="64"/>
      <c r="F723" s="64"/>
    </row>
    <row r="724" spans="2:6" x14ac:dyDescent="0.2">
      <c r="B724" s="64"/>
      <c r="F724" s="64"/>
    </row>
    <row r="725" spans="2:6" x14ac:dyDescent="0.2">
      <c r="B725" s="64"/>
      <c r="F725" s="64"/>
    </row>
    <row r="726" spans="2:6" x14ac:dyDescent="0.2">
      <c r="B726" s="64"/>
      <c r="F726" s="64"/>
    </row>
    <row r="727" spans="2:6" x14ac:dyDescent="0.2">
      <c r="B727" s="64"/>
      <c r="F727" s="64"/>
    </row>
    <row r="728" spans="2:6" x14ac:dyDescent="0.2">
      <c r="B728" s="64"/>
      <c r="F728" s="64"/>
    </row>
    <row r="729" spans="2:6" x14ac:dyDescent="0.2">
      <c r="B729" s="64"/>
      <c r="F729" s="64"/>
    </row>
    <row r="730" spans="2:6" x14ac:dyDescent="0.2">
      <c r="B730" s="64"/>
      <c r="F730" s="64"/>
    </row>
    <row r="731" spans="2:6" x14ac:dyDescent="0.2">
      <c r="B731" s="64"/>
      <c r="F731" s="64"/>
    </row>
    <row r="732" spans="2:6" x14ac:dyDescent="0.2">
      <c r="B732" s="64"/>
      <c r="F732" s="64"/>
    </row>
    <row r="733" spans="2:6" x14ac:dyDescent="0.2">
      <c r="B733" s="64"/>
      <c r="F733" s="64"/>
    </row>
    <row r="734" spans="2:6" x14ac:dyDescent="0.2">
      <c r="B734" s="64"/>
      <c r="F734" s="64"/>
    </row>
    <row r="735" spans="2:6" x14ac:dyDescent="0.2">
      <c r="B735" s="64"/>
      <c r="F735" s="64"/>
    </row>
    <row r="736" spans="2:6" x14ac:dyDescent="0.2">
      <c r="B736" s="64"/>
      <c r="F736" s="64"/>
    </row>
    <row r="737" spans="2:6" x14ac:dyDescent="0.2">
      <c r="B737" s="64"/>
      <c r="F737" s="64"/>
    </row>
    <row r="738" spans="2:6" x14ac:dyDescent="0.2">
      <c r="B738" s="64"/>
      <c r="F738" s="64"/>
    </row>
    <row r="739" spans="2:6" x14ac:dyDescent="0.2">
      <c r="B739" s="64"/>
      <c r="F739" s="64"/>
    </row>
    <row r="740" spans="2:6" x14ac:dyDescent="0.2">
      <c r="B740" s="64"/>
      <c r="F740" s="64"/>
    </row>
    <row r="741" spans="2:6" x14ac:dyDescent="0.2">
      <c r="B741" s="64"/>
      <c r="F741" s="64"/>
    </row>
    <row r="742" spans="2:6" x14ac:dyDescent="0.2">
      <c r="B742" s="64"/>
      <c r="F742" s="64"/>
    </row>
    <row r="743" spans="2:6" x14ac:dyDescent="0.2">
      <c r="B743" s="64"/>
      <c r="F743" s="64"/>
    </row>
    <row r="744" spans="2:6" x14ac:dyDescent="0.2">
      <c r="B744" s="64"/>
      <c r="F744" s="64"/>
    </row>
    <row r="745" spans="2:6" x14ac:dyDescent="0.2">
      <c r="B745" s="64"/>
      <c r="F745" s="64"/>
    </row>
    <row r="746" spans="2:6" x14ac:dyDescent="0.2">
      <c r="B746" s="64"/>
      <c r="F746" s="64"/>
    </row>
    <row r="747" spans="2:6" x14ac:dyDescent="0.2">
      <c r="B747" s="64"/>
      <c r="F747" s="64"/>
    </row>
    <row r="748" spans="2:6" x14ac:dyDescent="0.2">
      <c r="B748" s="64"/>
      <c r="F748" s="64"/>
    </row>
    <row r="749" spans="2:6" x14ac:dyDescent="0.2">
      <c r="B749" s="64"/>
      <c r="F749" s="64"/>
    </row>
    <row r="750" spans="2:6" x14ac:dyDescent="0.2">
      <c r="B750" s="64"/>
      <c r="F750" s="64"/>
    </row>
    <row r="751" spans="2:6" x14ac:dyDescent="0.2">
      <c r="B751" s="64"/>
      <c r="F751" s="64"/>
    </row>
    <row r="752" spans="2:6" x14ac:dyDescent="0.2">
      <c r="B752" s="64"/>
      <c r="F752" s="64"/>
    </row>
    <row r="753" spans="2:6" x14ac:dyDescent="0.2">
      <c r="B753" s="64"/>
      <c r="F753" s="64"/>
    </row>
    <row r="754" spans="2:6" x14ac:dyDescent="0.2">
      <c r="B754" s="64"/>
      <c r="F754" s="64"/>
    </row>
    <row r="755" spans="2:6" x14ac:dyDescent="0.2">
      <c r="B755" s="64"/>
      <c r="F755" s="64"/>
    </row>
    <row r="756" spans="2:6" x14ac:dyDescent="0.2">
      <c r="B756" s="64"/>
      <c r="F756" s="64"/>
    </row>
    <row r="757" spans="2:6" x14ac:dyDescent="0.2">
      <c r="B757" s="64"/>
      <c r="F757" s="64"/>
    </row>
    <row r="758" spans="2:6" x14ac:dyDescent="0.2">
      <c r="B758" s="64"/>
      <c r="F758" s="64"/>
    </row>
    <row r="759" spans="2:6" x14ac:dyDescent="0.2">
      <c r="B759" s="64"/>
      <c r="F759" s="64"/>
    </row>
    <row r="760" spans="2:6" x14ac:dyDescent="0.2">
      <c r="B760" s="64"/>
      <c r="F760" s="64"/>
    </row>
    <row r="761" spans="2:6" x14ac:dyDescent="0.2">
      <c r="B761" s="64"/>
      <c r="F761" s="64"/>
    </row>
    <row r="762" spans="2:6" x14ac:dyDescent="0.2">
      <c r="B762" s="64"/>
      <c r="F762" s="64"/>
    </row>
    <row r="763" spans="2:6" x14ac:dyDescent="0.2">
      <c r="B763" s="64"/>
      <c r="F763" s="64"/>
    </row>
    <row r="764" spans="2:6" x14ac:dyDescent="0.2">
      <c r="B764" s="64"/>
      <c r="F764" s="64"/>
    </row>
    <row r="765" spans="2:6" x14ac:dyDescent="0.2">
      <c r="B765" s="64"/>
      <c r="F765" s="64"/>
    </row>
    <row r="766" spans="2:6" x14ac:dyDescent="0.2">
      <c r="B766" s="64"/>
      <c r="F766" s="64"/>
    </row>
    <row r="767" spans="2:6" x14ac:dyDescent="0.2">
      <c r="B767" s="64"/>
      <c r="F767" s="64"/>
    </row>
    <row r="768" spans="2:6" x14ac:dyDescent="0.2">
      <c r="B768" s="64"/>
      <c r="F768" s="64"/>
    </row>
    <row r="769" spans="2:6" x14ac:dyDescent="0.2">
      <c r="B769" s="64"/>
      <c r="F769" s="64"/>
    </row>
    <row r="770" spans="2:6" x14ac:dyDescent="0.2">
      <c r="B770" s="64"/>
      <c r="F770" s="64"/>
    </row>
    <row r="771" spans="2:6" x14ac:dyDescent="0.2">
      <c r="B771" s="64"/>
      <c r="F771" s="64"/>
    </row>
    <row r="772" spans="2:6" x14ac:dyDescent="0.2">
      <c r="B772" s="64"/>
      <c r="F772" s="64"/>
    </row>
    <row r="773" spans="2:6" x14ac:dyDescent="0.2">
      <c r="B773" s="64"/>
      <c r="F773" s="64"/>
    </row>
    <row r="774" spans="2:6" x14ac:dyDescent="0.2">
      <c r="B774" s="64"/>
      <c r="F774" s="64"/>
    </row>
    <row r="775" spans="2:6" x14ac:dyDescent="0.2">
      <c r="B775" s="64"/>
      <c r="F775" s="64"/>
    </row>
    <row r="776" spans="2:6" x14ac:dyDescent="0.2">
      <c r="B776" s="64"/>
      <c r="F776" s="64"/>
    </row>
    <row r="777" spans="2:6" x14ac:dyDescent="0.2">
      <c r="B777" s="64"/>
      <c r="F777" s="64"/>
    </row>
    <row r="778" spans="2:6" x14ac:dyDescent="0.2">
      <c r="B778" s="64"/>
      <c r="F778" s="64"/>
    </row>
    <row r="779" spans="2:6" x14ac:dyDescent="0.2">
      <c r="B779" s="64"/>
      <c r="F779" s="64"/>
    </row>
    <row r="780" spans="2:6" x14ac:dyDescent="0.2">
      <c r="B780" s="64"/>
      <c r="F780" s="64"/>
    </row>
    <row r="781" spans="2:6" x14ac:dyDescent="0.2">
      <c r="B781" s="64"/>
      <c r="F781" s="64"/>
    </row>
    <row r="782" spans="2:6" x14ac:dyDescent="0.2">
      <c r="B782" s="64"/>
      <c r="F782" s="64"/>
    </row>
    <row r="783" spans="2:6" x14ac:dyDescent="0.2">
      <c r="B783" s="64"/>
      <c r="F783" s="64"/>
    </row>
    <row r="784" spans="2:6" x14ac:dyDescent="0.2">
      <c r="B784" s="64"/>
      <c r="F784" s="64"/>
    </row>
    <row r="785" spans="2:6" x14ac:dyDescent="0.2">
      <c r="B785" s="64"/>
      <c r="F785" s="64"/>
    </row>
    <row r="786" spans="2:6" x14ac:dyDescent="0.2">
      <c r="B786" s="64"/>
      <c r="F786" s="64"/>
    </row>
    <row r="787" spans="2:6" x14ac:dyDescent="0.2">
      <c r="B787" s="64"/>
      <c r="F787" s="64"/>
    </row>
    <row r="788" spans="2:6" x14ac:dyDescent="0.2">
      <c r="B788" s="64"/>
      <c r="F788" s="64"/>
    </row>
    <row r="789" spans="2:6" x14ac:dyDescent="0.2">
      <c r="B789" s="64"/>
      <c r="F789" s="64"/>
    </row>
    <row r="790" spans="2:6" x14ac:dyDescent="0.2">
      <c r="B790" s="64"/>
      <c r="F790" s="64"/>
    </row>
    <row r="791" spans="2:6" x14ac:dyDescent="0.2">
      <c r="B791" s="64"/>
      <c r="F791" s="64"/>
    </row>
    <row r="792" spans="2:6" x14ac:dyDescent="0.2">
      <c r="B792" s="64"/>
      <c r="F792" s="64"/>
    </row>
    <row r="793" spans="2:6" x14ac:dyDescent="0.2">
      <c r="B793" s="64"/>
      <c r="F793" s="64"/>
    </row>
    <row r="794" spans="2:6" x14ac:dyDescent="0.2">
      <c r="B794" s="64"/>
      <c r="F794" s="64"/>
    </row>
    <row r="795" spans="2:6" x14ac:dyDescent="0.2">
      <c r="B795" s="64"/>
      <c r="F795" s="64"/>
    </row>
    <row r="796" spans="2:6" x14ac:dyDescent="0.2">
      <c r="B796" s="64"/>
      <c r="F796" s="64"/>
    </row>
    <row r="797" spans="2:6" x14ac:dyDescent="0.2">
      <c r="B797" s="64"/>
      <c r="F797" s="64"/>
    </row>
    <row r="798" spans="2:6" x14ac:dyDescent="0.2">
      <c r="B798" s="64"/>
      <c r="F798" s="64"/>
    </row>
    <row r="799" spans="2:6" x14ac:dyDescent="0.2">
      <c r="B799" s="64"/>
      <c r="F799" s="64"/>
    </row>
    <row r="800" spans="2:6" x14ac:dyDescent="0.2">
      <c r="B800" s="64"/>
      <c r="F800" s="64"/>
    </row>
    <row r="801" spans="2:6" x14ac:dyDescent="0.2">
      <c r="B801" s="64"/>
      <c r="F801" s="64"/>
    </row>
    <row r="802" spans="2:6" x14ac:dyDescent="0.2">
      <c r="B802" s="64"/>
      <c r="F802" s="64"/>
    </row>
    <row r="803" spans="2:6" x14ac:dyDescent="0.2">
      <c r="B803" s="64"/>
      <c r="F803" s="64"/>
    </row>
    <row r="804" spans="2:6" x14ac:dyDescent="0.2">
      <c r="B804" s="64"/>
      <c r="F804" s="64"/>
    </row>
    <row r="805" spans="2:6" x14ac:dyDescent="0.2">
      <c r="B805" s="64"/>
      <c r="F805" s="64"/>
    </row>
    <row r="806" spans="2:6" x14ac:dyDescent="0.2">
      <c r="B806" s="64"/>
      <c r="F806" s="64"/>
    </row>
    <row r="807" spans="2:6" x14ac:dyDescent="0.2">
      <c r="B807" s="64"/>
      <c r="F807" s="64"/>
    </row>
    <row r="808" spans="2:6" x14ac:dyDescent="0.2">
      <c r="B808" s="64"/>
      <c r="F808" s="64"/>
    </row>
    <row r="809" spans="2:6" x14ac:dyDescent="0.2">
      <c r="B809" s="64"/>
      <c r="F809" s="64"/>
    </row>
    <row r="810" spans="2:6" x14ac:dyDescent="0.2">
      <c r="B810" s="64"/>
      <c r="F810" s="64"/>
    </row>
    <row r="811" spans="2:6" x14ac:dyDescent="0.2">
      <c r="B811" s="64"/>
      <c r="F811" s="64"/>
    </row>
    <row r="812" spans="2:6" x14ac:dyDescent="0.2">
      <c r="B812" s="64"/>
      <c r="F812" s="64"/>
    </row>
    <row r="813" spans="2:6" x14ac:dyDescent="0.2">
      <c r="B813" s="64"/>
      <c r="F813" s="64"/>
    </row>
    <row r="814" spans="2:6" x14ac:dyDescent="0.2">
      <c r="B814" s="64"/>
      <c r="F814" s="64"/>
    </row>
    <row r="815" spans="2:6" x14ac:dyDescent="0.2">
      <c r="B815" s="64"/>
      <c r="F815" s="64"/>
    </row>
    <row r="816" spans="2:6" x14ac:dyDescent="0.2">
      <c r="B816" s="64"/>
      <c r="F816" s="64"/>
    </row>
    <row r="817" spans="2:6" x14ac:dyDescent="0.2">
      <c r="B817" s="64"/>
      <c r="F817" s="64"/>
    </row>
    <row r="818" spans="2:6" x14ac:dyDescent="0.2">
      <c r="B818" s="64"/>
      <c r="F818" s="64"/>
    </row>
    <row r="819" spans="2:6" x14ac:dyDescent="0.2">
      <c r="B819" s="64"/>
      <c r="F819" s="64"/>
    </row>
    <row r="820" spans="2:6" x14ac:dyDescent="0.2">
      <c r="B820" s="64"/>
      <c r="F820" s="64"/>
    </row>
    <row r="821" spans="2:6" x14ac:dyDescent="0.2">
      <c r="B821" s="64"/>
      <c r="F821" s="64"/>
    </row>
    <row r="822" spans="2:6" x14ac:dyDescent="0.2">
      <c r="B822" s="64"/>
      <c r="F822" s="64"/>
    </row>
    <row r="823" spans="2:6" x14ac:dyDescent="0.2">
      <c r="B823" s="64"/>
      <c r="F823" s="64"/>
    </row>
    <row r="824" spans="2:6" x14ac:dyDescent="0.2">
      <c r="B824" s="64"/>
      <c r="F824" s="64"/>
    </row>
    <row r="825" spans="2:6" x14ac:dyDescent="0.2">
      <c r="B825" s="64"/>
      <c r="F825" s="64"/>
    </row>
    <row r="826" spans="2:6" x14ac:dyDescent="0.2">
      <c r="B826" s="64"/>
      <c r="F826" s="64"/>
    </row>
    <row r="827" spans="2:6" x14ac:dyDescent="0.2">
      <c r="B827" s="64"/>
      <c r="F827" s="64"/>
    </row>
    <row r="828" spans="2:6" x14ac:dyDescent="0.2">
      <c r="B828" s="64"/>
      <c r="F828" s="64"/>
    </row>
    <row r="829" spans="2:6" x14ac:dyDescent="0.2">
      <c r="B829" s="64"/>
      <c r="F829" s="64"/>
    </row>
    <row r="830" spans="2:6" x14ac:dyDescent="0.2">
      <c r="B830" s="64"/>
      <c r="F830" s="64"/>
    </row>
    <row r="831" spans="2:6" x14ac:dyDescent="0.2">
      <c r="B831" s="64"/>
      <c r="F831" s="64"/>
    </row>
    <row r="832" spans="2:6" x14ac:dyDescent="0.2">
      <c r="B832" s="64"/>
      <c r="F832" s="64"/>
    </row>
    <row r="833" spans="2:6" x14ac:dyDescent="0.2">
      <c r="B833" s="64"/>
      <c r="F833" s="64"/>
    </row>
    <row r="834" spans="2:6" x14ac:dyDescent="0.2">
      <c r="B834" s="64"/>
      <c r="F834" s="64"/>
    </row>
    <row r="835" spans="2:6" x14ac:dyDescent="0.2">
      <c r="B835" s="64"/>
      <c r="F835" s="64"/>
    </row>
    <row r="836" spans="2:6" x14ac:dyDescent="0.2">
      <c r="B836" s="64"/>
      <c r="F836" s="64"/>
    </row>
    <row r="837" spans="2:6" x14ac:dyDescent="0.2">
      <c r="B837" s="64"/>
      <c r="F837" s="64"/>
    </row>
    <row r="838" spans="2:6" x14ac:dyDescent="0.2">
      <c r="B838" s="64"/>
      <c r="F838" s="64"/>
    </row>
    <row r="839" spans="2:6" x14ac:dyDescent="0.2">
      <c r="B839" s="64"/>
      <c r="F839" s="64"/>
    </row>
    <row r="840" spans="2:6" x14ac:dyDescent="0.2">
      <c r="B840" s="64"/>
      <c r="F840" s="64"/>
    </row>
    <row r="841" spans="2:6" x14ac:dyDescent="0.2">
      <c r="B841" s="64"/>
      <c r="F841" s="64"/>
    </row>
    <row r="842" spans="2:6" x14ac:dyDescent="0.2">
      <c r="B842" s="64"/>
      <c r="F842" s="64"/>
    </row>
    <row r="843" spans="2:6" x14ac:dyDescent="0.2">
      <c r="B843" s="64"/>
      <c r="F843" s="64"/>
    </row>
    <row r="844" spans="2:6" x14ac:dyDescent="0.2">
      <c r="B844" s="64"/>
      <c r="F844" s="64"/>
    </row>
    <row r="845" spans="2:6" x14ac:dyDescent="0.2">
      <c r="B845" s="64"/>
      <c r="F845" s="64"/>
    </row>
    <row r="846" spans="2:6" x14ac:dyDescent="0.2">
      <c r="B846" s="64"/>
      <c r="F846" s="64"/>
    </row>
    <row r="847" spans="2:6" x14ac:dyDescent="0.2">
      <c r="B847" s="64"/>
      <c r="F847" s="64"/>
    </row>
    <row r="848" spans="2:6" x14ac:dyDescent="0.2">
      <c r="B848" s="64"/>
      <c r="F848" s="64"/>
    </row>
    <row r="849" spans="2:6" x14ac:dyDescent="0.2">
      <c r="B849" s="64"/>
      <c r="F849" s="64"/>
    </row>
    <row r="850" spans="2:6" x14ac:dyDescent="0.2">
      <c r="B850" s="64"/>
      <c r="F850" s="64"/>
    </row>
    <row r="851" spans="2:6" x14ac:dyDescent="0.2">
      <c r="B851" s="64"/>
      <c r="F851" s="64"/>
    </row>
    <row r="852" spans="2:6" x14ac:dyDescent="0.2">
      <c r="B852" s="64"/>
      <c r="F852" s="64"/>
    </row>
    <row r="853" spans="2:6" x14ac:dyDescent="0.2">
      <c r="B853" s="64"/>
      <c r="F853" s="64"/>
    </row>
    <row r="854" spans="2:6" x14ac:dyDescent="0.2">
      <c r="B854" s="64"/>
      <c r="F854" s="64"/>
    </row>
    <row r="855" spans="2:6" x14ac:dyDescent="0.2">
      <c r="B855" s="64"/>
      <c r="F855" s="64"/>
    </row>
    <row r="856" spans="2:6" x14ac:dyDescent="0.2">
      <c r="B856" s="64"/>
      <c r="F856" s="64"/>
    </row>
    <row r="857" spans="2:6" x14ac:dyDescent="0.2">
      <c r="B857" s="64"/>
      <c r="F857" s="64"/>
    </row>
    <row r="858" spans="2:6" x14ac:dyDescent="0.2">
      <c r="B858" s="64"/>
      <c r="F858" s="64"/>
    </row>
    <row r="859" spans="2:6" x14ac:dyDescent="0.2">
      <c r="B859" s="64"/>
      <c r="F859" s="64"/>
    </row>
    <row r="860" spans="2:6" x14ac:dyDescent="0.2">
      <c r="B860" s="64"/>
      <c r="F860" s="64"/>
    </row>
    <row r="861" spans="2:6" x14ac:dyDescent="0.2">
      <c r="B861" s="64"/>
      <c r="F861" s="64"/>
    </row>
    <row r="862" spans="2:6" x14ac:dyDescent="0.2">
      <c r="B862" s="64"/>
      <c r="F862" s="64"/>
    </row>
    <row r="863" spans="2:6" x14ac:dyDescent="0.2">
      <c r="B863" s="64"/>
      <c r="F863" s="64"/>
    </row>
    <row r="864" spans="2:6" x14ac:dyDescent="0.2">
      <c r="B864" s="64"/>
      <c r="F864" s="64"/>
    </row>
    <row r="865" spans="2:6" x14ac:dyDescent="0.2">
      <c r="B865" s="64"/>
      <c r="F865" s="64"/>
    </row>
    <row r="866" spans="2:6" x14ac:dyDescent="0.2">
      <c r="B866" s="64"/>
      <c r="F866" s="64"/>
    </row>
    <row r="867" spans="2:6" x14ac:dyDescent="0.2">
      <c r="B867" s="64"/>
      <c r="F867" s="64"/>
    </row>
    <row r="868" spans="2:6" x14ac:dyDescent="0.2">
      <c r="B868" s="64"/>
      <c r="F868" s="64"/>
    </row>
    <row r="869" spans="2:6" x14ac:dyDescent="0.2">
      <c r="B869" s="64"/>
      <c r="F869" s="64"/>
    </row>
    <row r="870" spans="2:6" x14ac:dyDescent="0.2">
      <c r="B870" s="64"/>
      <c r="F870" s="64"/>
    </row>
    <row r="871" spans="2:6" x14ac:dyDescent="0.2">
      <c r="B871" s="64"/>
      <c r="F871" s="64"/>
    </row>
    <row r="872" spans="2:6" x14ac:dyDescent="0.2">
      <c r="B872" s="64"/>
      <c r="F872" s="64"/>
    </row>
    <row r="873" spans="2:6" x14ac:dyDescent="0.2">
      <c r="B873" s="64"/>
      <c r="F873" s="64"/>
    </row>
    <row r="874" spans="2:6" x14ac:dyDescent="0.2">
      <c r="B874" s="64"/>
      <c r="F874" s="64"/>
    </row>
    <row r="875" spans="2:6" x14ac:dyDescent="0.2">
      <c r="B875" s="64"/>
      <c r="F875" s="64"/>
    </row>
    <row r="876" spans="2:6" x14ac:dyDescent="0.2">
      <c r="B876" s="64"/>
      <c r="F876" s="64"/>
    </row>
    <row r="877" spans="2:6" x14ac:dyDescent="0.2">
      <c r="B877" s="64"/>
      <c r="F877" s="64"/>
    </row>
    <row r="878" spans="2:6" x14ac:dyDescent="0.2">
      <c r="B878" s="64"/>
      <c r="F878" s="64"/>
    </row>
    <row r="879" spans="2:6" x14ac:dyDescent="0.2">
      <c r="B879" s="64"/>
      <c r="F879" s="64"/>
    </row>
    <row r="880" spans="2:6" x14ac:dyDescent="0.2">
      <c r="B880" s="64"/>
      <c r="F880" s="64"/>
    </row>
    <row r="881" spans="2:6" x14ac:dyDescent="0.2">
      <c r="B881" s="64"/>
      <c r="F881" s="64"/>
    </row>
    <row r="882" spans="2:6" x14ac:dyDescent="0.2">
      <c r="B882" s="64"/>
      <c r="F882" s="64"/>
    </row>
    <row r="883" spans="2:6" x14ac:dyDescent="0.2">
      <c r="B883" s="64"/>
      <c r="F883" s="64"/>
    </row>
    <row r="884" spans="2:6" x14ac:dyDescent="0.2">
      <c r="B884" s="64"/>
      <c r="F884" s="64"/>
    </row>
    <row r="885" spans="2:6" x14ac:dyDescent="0.2">
      <c r="B885" s="64"/>
      <c r="F885" s="64"/>
    </row>
    <row r="886" spans="2:6" x14ac:dyDescent="0.2">
      <c r="B886" s="64"/>
      <c r="F886" s="64"/>
    </row>
    <row r="887" spans="2:6" x14ac:dyDescent="0.2">
      <c r="B887" s="64"/>
      <c r="F887" s="64"/>
    </row>
    <row r="888" spans="2:6" x14ac:dyDescent="0.2">
      <c r="B888" s="64"/>
      <c r="F888" s="64"/>
    </row>
    <row r="889" spans="2:6" x14ac:dyDescent="0.2">
      <c r="B889" s="64"/>
      <c r="F889" s="64"/>
    </row>
    <row r="890" spans="2:6" x14ac:dyDescent="0.2">
      <c r="B890" s="64"/>
      <c r="F890" s="64"/>
    </row>
    <row r="891" spans="2:6" x14ac:dyDescent="0.2">
      <c r="B891" s="64"/>
      <c r="F891" s="64"/>
    </row>
    <row r="892" spans="2:6" x14ac:dyDescent="0.2">
      <c r="B892" s="64"/>
      <c r="F892" s="64"/>
    </row>
    <row r="893" spans="2:6" x14ac:dyDescent="0.2">
      <c r="B893" s="64"/>
      <c r="F893" s="64"/>
    </row>
    <row r="894" spans="2:6" x14ac:dyDescent="0.2">
      <c r="B894" s="64"/>
      <c r="F894" s="64"/>
    </row>
    <row r="895" spans="2:6" x14ac:dyDescent="0.2">
      <c r="B895" s="64"/>
      <c r="F895" s="64"/>
    </row>
    <row r="896" spans="2:6" x14ac:dyDescent="0.2">
      <c r="B896" s="64"/>
      <c r="F896" s="64"/>
    </row>
    <row r="897" spans="2:6" x14ac:dyDescent="0.2">
      <c r="B897" s="64"/>
      <c r="F897" s="64"/>
    </row>
    <row r="898" spans="2:6" x14ac:dyDescent="0.2">
      <c r="B898" s="64"/>
      <c r="F898" s="64"/>
    </row>
    <row r="899" spans="2:6" x14ac:dyDescent="0.2">
      <c r="B899" s="64"/>
      <c r="F899" s="64"/>
    </row>
    <row r="900" spans="2:6" x14ac:dyDescent="0.2">
      <c r="B900" s="64"/>
      <c r="F900" s="64"/>
    </row>
    <row r="901" spans="2:6" x14ac:dyDescent="0.2">
      <c r="B901" s="64"/>
      <c r="F901" s="64"/>
    </row>
    <row r="902" spans="2:6" x14ac:dyDescent="0.2">
      <c r="B902" s="64"/>
      <c r="F902" s="64"/>
    </row>
    <row r="903" spans="2:6" x14ac:dyDescent="0.2">
      <c r="B903" s="64"/>
      <c r="F903" s="64"/>
    </row>
    <row r="904" spans="2:6" x14ac:dyDescent="0.2">
      <c r="B904" s="64"/>
      <c r="F904" s="64"/>
    </row>
    <row r="905" spans="2:6" x14ac:dyDescent="0.2">
      <c r="B905" s="64"/>
      <c r="F905" s="64"/>
    </row>
    <row r="906" spans="2:6" x14ac:dyDescent="0.2">
      <c r="B906" s="64"/>
      <c r="F906" s="64"/>
    </row>
    <row r="907" spans="2:6" x14ac:dyDescent="0.2">
      <c r="B907" s="64"/>
      <c r="F907" s="64"/>
    </row>
    <row r="908" spans="2:6" x14ac:dyDescent="0.2">
      <c r="B908" s="64"/>
      <c r="F908" s="64"/>
    </row>
    <row r="909" spans="2:6" x14ac:dyDescent="0.2">
      <c r="B909" s="64"/>
      <c r="F909" s="64"/>
    </row>
    <row r="910" spans="2:6" x14ac:dyDescent="0.2">
      <c r="B910" s="64"/>
      <c r="F910" s="64"/>
    </row>
    <row r="911" spans="2:6" x14ac:dyDescent="0.2">
      <c r="B911" s="64"/>
      <c r="F911" s="64"/>
    </row>
    <row r="912" spans="2:6" x14ac:dyDescent="0.2">
      <c r="B912" s="64"/>
      <c r="F912" s="64"/>
    </row>
    <row r="913" spans="2:6" x14ac:dyDescent="0.2">
      <c r="B913" s="64"/>
      <c r="F913" s="64"/>
    </row>
    <row r="914" spans="2:6" x14ac:dyDescent="0.2">
      <c r="B914" s="64"/>
      <c r="F914" s="64"/>
    </row>
    <row r="915" spans="2:6" x14ac:dyDescent="0.2">
      <c r="B915" s="64"/>
      <c r="F915" s="64"/>
    </row>
    <row r="916" spans="2:6" x14ac:dyDescent="0.2">
      <c r="B916" s="64"/>
      <c r="F916" s="64"/>
    </row>
    <row r="917" spans="2:6" x14ac:dyDescent="0.2">
      <c r="B917" s="64"/>
      <c r="F917" s="64"/>
    </row>
    <row r="918" spans="2:6" x14ac:dyDescent="0.2">
      <c r="B918" s="64"/>
      <c r="F918" s="64"/>
    </row>
    <row r="919" spans="2:6" x14ac:dyDescent="0.2">
      <c r="B919" s="64"/>
      <c r="F919" s="64"/>
    </row>
    <row r="920" spans="2:6" x14ac:dyDescent="0.2">
      <c r="B920" s="64"/>
      <c r="F920" s="64"/>
    </row>
    <row r="921" spans="2:6" x14ac:dyDescent="0.2">
      <c r="B921" s="64"/>
      <c r="F921" s="64"/>
    </row>
    <row r="922" spans="2:6" x14ac:dyDescent="0.2">
      <c r="B922" s="64"/>
      <c r="F922" s="64"/>
    </row>
    <row r="923" spans="2:6" x14ac:dyDescent="0.2">
      <c r="B923" s="64"/>
      <c r="F923" s="64"/>
    </row>
    <row r="924" spans="2:6" x14ac:dyDescent="0.2">
      <c r="B924" s="64"/>
      <c r="F924" s="64"/>
    </row>
    <row r="925" spans="2:6" x14ac:dyDescent="0.2">
      <c r="B925" s="64"/>
      <c r="F925" s="64"/>
    </row>
    <row r="926" spans="2:6" x14ac:dyDescent="0.2">
      <c r="B926" s="64"/>
      <c r="F926" s="64"/>
    </row>
    <row r="927" spans="2:6" x14ac:dyDescent="0.2">
      <c r="B927" s="64"/>
      <c r="F927" s="64"/>
    </row>
    <row r="928" spans="2:6" x14ac:dyDescent="0.2">
      <c r="B928" s="64"/>
      <c r="F928" s="64"/>
    </row>
    <row r="929" spans="2:6" x14ac:dyDescent="0.2">
      <c r="B929" s="64"/>
      <c r="F929" s="64"/>
    </row>
    <row r="930" spans="2:6" x14ac:dyDescent="0.2">
      <c r="B930" s="64"/>
      <c r="F930" s="64"/>
    </row>
    <row r="931" spans="2:6" x14ac:dyDescent="0.2">
      <c r="B931" s="64"/>
      <c r="F931" s="64"/>
    </row>
    <row r="932" spans="2:6" x14ac:dyDescent="0.2">
      <c r="B932" s="64"/>
      <c r="F932" s="64"/>
    </row>
    <row r="933" spans="2:6" x14ac:dyDescent="0.2">
      <c r="B933" s="64"/>
      <c r="F933" s="64"/>
    </row>
    <row r="934" spans="2:6" x14ac:dyDescent="0.2">
      <c r="B934" s="64"/>
      <c r="F934" s="64"/>
    </row>
    <row r="935" spans="2:6" x14ac:dyDescent="0.2">
      <c r="B935" s="64"/>
      <c r="F935" s="64"/>
    </row>
    <row r="936" spans="2:6" x14ac:dyDescent="0.2">
      <c r="B936" s="64"/>
      <c r="F936" s="64"/>
    </row>
    <row r="937" spans="2:6" x14ac:dyDescent="0.2">
      <c r="B937" s="64"/>
      <c r="F937" s="64"/>
    </row>
    <row r="938" spans="2:6" x14ac:dyDescent="0.2">
      <c r="B938" s="64"/>
      <c r="F938" s="64"/>
    </row>
    <row r="939" spans="2:6" x14ac:dyDescent="0.2">
      <c r="B939" s="64"/>
      <c r="F939" s="64"/>
    </row>
    <row r="940" spans="2:6" x14ac:dyDescent="0.2">
      <c r="B940" s="64"/>
      <c r="F940" s="64"/>
    </row>
    <row r="941" spans="2:6" x14ac:dyDescent="0.2">
      <c r="B941" s="64"/>
      <c r="F941" s="64"/>
    </row>
    <row r="942" spans="2:6" x14ac:dyDescent="0.2">
      <c r="B942" s="64"/>
      <c r="F942" s="64"/>
    </row>
    <row r="943" spans="2:6" x14ac:dyDescent="0.2">
      <c r="B943" s="64"/>
      <c r="F943" s="64"/>
    </row>
    <row r="944" spans="2:6" x14ac:dyDescent="0.2">
      <c r="B944" s="64"/>
      <c r="F944" s="64"/>
    </row>
    <row r="945" spans="2:6" x14ac:dyDescent="0.2">
      <c r="B945" s="64"/>
      <c r="F945" s="64"/>
    </row>
    <row r="946" spans="2:6" x14ac:dyDescent="0.2">
      <c r="B946" s="64"/>
      <c r="F946" s="64"/>
    </row>
    <row r="947" spans="2:6" x14ac:dyDescent="0.2">
      <c r="B947" s="64"/>
      <c r="F947" s="64"/>
    </row>
    <row r="948" spans="2:6" x14ac:dyDescent="0.2">
      <c r="B948" s="64"/>
      <c r="F948" s="64"/>
    </row>
    <row r="949" spans="2:6" x14ac:dyDescent="0.2">
      <c r="B949" s="64"/>
      <c r="F949" s="64"/>
    </row>
    <row r="950" spans="2:6" x14ac:dyDescent="0.2">
      <c r="B950" s="64"/>
      <c r="F950" s="64"/>
    </row>
    <row r="951" spans="2:6" x14ac:dyDescent="0.2">
      <c r="B951" s="64"/>
      <c r="F951" s="64"/>
    </row>
    <row r="952" spans="2:6" x14ac:dyDescent="0.2">
      <c r="B952" s="64"/>
      <c r="F952" s="64"/>
    </row>
    <row r="953" spans="2:6" x14ac:dyDescent="0.2">
      <c r="B953" s="64"/>
      <c r="F953" s="64"/>
    </row>
    <row r="954" spans="2:6" x14ac:dyDescent="0.2">
      <c r="B954" s="64"/>
      <c r="F954" s="64"/>
    </row>
    <row r="955" spans="2:6" x14ac:dyDescent="0.2">
      <c r="B955" s="64"/>
      <c r="F955" s="64"/>
    </row>
    <row r="956" spans="2:6" x14ac:dyDescent="0.2">
      <c r="B956" s="64"/>
      <c r="F956" s="64"/>
    </row>
    <row r="957" spans="2:6" x14ac:dyDescent="0.2">
      <c r="B957" s="64"/>
      <c r="F957" s="64"/>
    </row>
    <row r="958" spans="2:6" x14ac:dyDescent="0.2">
      <c r="B958" s="64"/>
      <c r="F958" s="64"/>
    </row>
    <row r="959" spans="2:6" x14ac:dyDescent="0.2">
      <c r="B959" s="64"/>
      <c r="F959" s="64"/>
    </row>
    <row r="960" spans="2:6" x14ac:dyDescent="0.2">
      <c r="B960" s="64"/>
      <c r="F960" s="64"/>
    </row>
    <row r="961" spans="2:6" x14ac:dyDescent="0.2">
      <c r="B961" s="64"/>
      <c r="F961" s="64"/>
    </row>
    <row r="962" spans="2:6" x14ac:dyDescent="0.2">
      <c r="B962" s="64"/>
      <c r="F962" s="64"/>
    </row>
    <row r="963" spans="2:6" x14ac:dyDescent="0.2">
      <c r="B963" s="64"/>
      <c r="F963" s="64"/>
    </row>
    <row r="964" spans="2:6" x14ac:dyDescent="0.2">
      <c r="B964" s="64"/>
      <c r="F964" s="64"/>
    </row>
    <row r="965" spans="2:6" x14ac:dyDescent="0.2">
      <c r="B965" s="64"/>
      <c r="F965" s="64"/>
    </row>
    <row r="966" spans="2:6" x14ac:dyDescent="0.2">
      <c r="B966" s="64"/>
      <c r="F966" s="64"/>
    </row>
    <row r="967" spans="2:6" x14ac:dyDescent="0.2">
      <c r="B967" s="64"/>
      <c r="F967" s="64"/>
    </row>
    <row r="968" spans="2:6" x14ac:dyDescent="0.2">
      <c r="B968" s="64"/>
      <c r="F968" s="64"/>
    </row>
    <row r="969" spans="2:6" x14ac:dyDescent="0.2">
      <c r="B969" s="64"/>
      <c r="F969" s="64"/>
    </row>
    <row r="970" spans="2:6" x14ac:dyDescent="0.2">
      <c r="B970" s="64"/>
      <c r="F970" s="64"/>
    </row>
    <row r="971" spans="2:6" x14ac:dyDescent="0.2">
      <c r="B971" s="64"/>
      <c r="F971" s="64"/>
    </row>
    <row r="972" spans="2:6" x14ac:dyDescent="0.2">
      <c r="B972" s="64"/>
      <c r="F972" s="64"/>
    </row>
    <row r="973" spans="2:6" x14ac:dyDescent="0.2">
      <c r="B973" s="64"/>
      <c r="F973" s="64"/>
    </row>
    <row r="974" spans="2:6" x14ac:dyDescent="0.2">
      <c r="B974" s="64"/>
      <c r="F974" s="64"/>
    </row>
    <row r="975" spans="2:6" x14ac:dyDescent="0.2">
      <c r="B975" s="64"/>
      <c r="F975" s="64"/>
    </row>
    <row r="976" spans="2:6" x14ac:dyDescent="0.2">
      <c r="B976" s="64"/>
      <c r="F976" s="64"/>
    </row>
    <row r="977" spans="2:6" x14ac:dyDescent="0.2">
      <c r="B977" s="64"/>
      <c r="F977" s="64"/>
    </row>
    <row r="978" spans="2:6" x14ac:dyDescent="0.2">
      <c r="B978" s="64"/>
      <c r="F978" s="64"/>
    </row>
    <row r="979" spans="2:6" x14ac:dyDescent="0.2">
      <c r="B979" s="64"/>
      <c r="F979" s="64"/>
    </row>
    <row r="980" spans="2:6" x14ac:dyDescent="0.2">
      <c r="B980" s="64"/>
      <c r="F980" s="64"/>
    </row>
    <row r="981" spans="2:6" x14ac:dyDescent="0.2">
      <c r="B981" s="64"/>
      <c r="F981" s="64"/>
    </row>
    <row r="982" spans="2:6" x14ac:dyDescent="0.2">
      <c r="B982" s="64"/>
      <c r="F982" s="64"/>
    </row>
    <row r="983" spans="2:6" x14ac:dyDescent="0.2">
      <c r="B983" s="64"/>
      <c r="F983" s="64"/>
    </row>
    <row r="984" spans="2:6" x14ac:dyDescent="0.2">
      <c r="B984" s="64"/>
      <c r="F984" s="64"/>
    </row>
    <row r="985" spans="2:6" x14ac:dyDescent="0.2">
      <c r="B985" s="64"/>
      <c r="F985" s="64"/>
    </row>
    <row r="986" spans="2:6" x14ac:dyDescent="0.2">
      <c r="B986" s="64"/>
      <c r="F986" s="64"/>
    </row>
    <row r="987" spans="2:6" x14ac:dyDescent="0.2">
      <c r="B987" s="64"/>
      <c r="F987" s="64"/>
    </row>
    <row r="988" spans="2:6" x14ac:dyDescent="0.2">
      <c r="B988" s="64"/>
      <c r="F988" s="64"/>
    </row>
    <row r="989" spans="2:6" x14ac:dyDescent="0.2">
      <c r="B989" s="64"/>
      <c r="F989" s="64"/>
    </row>
    <row r="990" spans="2:6" x14ac:dyDescent="0.2">
      <c r="B990" s="64"/>
      <c r="F990" s="64"/>
    </row>
    <row r="991" spans="2:6" x14ac:dyDescent="0.2">
      <c r="B991" s="64"/>
      <c r="F991" s="64"/>
    </row>
    <row r="992" spans="2:6" x14ac:dyDescent="0.2">
      <c r="B992" s="64"/>
      <c r="F992" s="64"/>
    </row>
    <row r="993" spans="2:6" x14ac:dyDescent="0.2">
      <c r="B993" s="64"/>
      <c r="F993" s="64"/>
    </row>
    <row r="994" spans="2:6" x14ac:dyDescent="0.2">
      <c r="B994" s="64"/>
      <c r="F994" s="64"/>
    </row>
    <row r="995" spans="2:6" x14ac:dyDescent="0.2">
      <c r="B995" s="64"/>
      <c r="F995" s="64"/>
    </row>
    <row r="996" spans="2:6" x14ac:dyDescent="0.2">
      <c r="B996" s="64"/>
      <c r="F996" s="64"/>
    </row>
    <row r="997" spans="2:6" x14ac:dyDescent="0.2">
      <c r="B997" s="64"/>
      <c r="F997" s="64"/>
    </row>
    <row r="998" spans="2:6" x14ac:dyDescent="0.2">
      <c r="B998" s="64"/>
      <c r="F998" s="64"/>
    </row>
    <row r="999" spans="2:6" x14ac:dyDescent="0.2">
      <c r="B999" s="64"/>
      <c r="F999" s="64"/>
    </row>
    <row r="1000" spans="2:6" x14ac:dyDescent="0.2">
      <c r="B1000" s="64"/>
      <c r="F1000" s="64"/>
    </row>
    <row r="1001" spans="2:6" x14ac:dyDescent="0.2">
      <c r="B1001" s="64"/>
      <c r="F1001" s="64"/>
    </row>
    <row r="1002" spans="2:6" x14ac:dyDescent="0.2">
      <c r="B1002" s="64"/>
      <c r="F1002" s="64"/>
    </row>
    <row r="1003" spans="2:6" x14ac:dyDescent="0.2">
      <c r="B1003" s="64"/>
      <c r="F1003" s="64"/>
    </row>
    <row r="1004" spans="2:6" x14ac:dyDescent="0.2">
      <c r="B1004" s="64"/>
      <c r="F1004" s="64"/>
    </row>
    <row r="1005" spans="2:6" x14ac:dyDescent="0.2">
      <c r="B1005" s="64"/>
      <c r="F1005" s="64"/>
    </row>
    <row r="1006" spans="2:6" x14ac:dyDescent="0.2">
      <c r="B1006" s="64"/>
      <c r="F1006" s="64"/>
    </row>
    <row r="1007" spans="2:6" x14ac:dyDescent="0.2">
      <c r="B1007" s="64"/>
      <c r="F1007" s="64"/>
    </row>
    <row r="1008" spans="2:6" x14ac:dyDescent="0.2">
      <c r="B1008" s="64"/>
      <c r="F1008" s="64"/>
    </row>
    <row r="1009" spans="2:6" x14ac:dyDescent="0.2">
      <c r="B1009" s="64"/>
      <c r="F1009" s="64"/>
    </row>
    <row r="1010" spans="2:6" x14ac:dyDescent="0.2">
      <c r="B1010" s="64"/>
      <c r="F1010" s="64"/>
    </row>
    <row r="1011" spans="2:6" x14ac:dyDescent="0.2">
      <c r="B1011" s="64"/>
      <c r="F1011" s="64"/>
    </row>
    <row r="1012" spans="2:6" x14ac:dyDescent="0.2">
      <c r="B1012" s="64"/>
      <c r="F1012" s="64"/>
    </row>
    <row r="1013" spans="2:6" x14ac:dyDescent="0.2">
      <c r="B1013" s="64"/>
      <c r="F1013" s="64"/>
    </row>
    <row r="1014" spans="2:6" x14ac:dyDescent="0.2">
      <c r="B1014" s="64"/>
      <c r="F1014" s="64"/>
    </row>
    <row r="1015" spans="2:6" x14ac:dyDescent="0.2">
      <c r="B1015" s="64"/>
      <c r="F1015" s="64"/>
    </row>
    <row r="1016" spans="2:6" x14ac:dyDescent="0.2">
      <c r="B1016" s="64"/>
      <c r="F1016" s="64"/>
    </row>
    <row r="1017" spans="2:6" x14ac:dyDescent="0.2">
      <c r="B1017" s="64"/>
      <c r="F1017" s="64"/>
    </row>
    <row r="1018" spans="2:6" x14ac:dyDescent="0.2">
      <c r="B1018" s="64"/>
      <c r="F1018" s="64"/>
    </row>
    <row r="1019" spans="2:6" x14ac:dyDescent="0.2">
      <c r="B1019" s="64"/>
      <c r="F1019" s="64"/>
    </row>
    <row r="1020" spans="2:6" x14ac:dyDescent="0.2">
      <c r="B1020" s="64"/>
      <c r="F1020" s="64"/>
    </row>
    <row r="1021" spans="2:6" x14ac:dyDescent="0.2">
      <c r="B1021" s="64"/>
      <c r="F1021" s="64"/>
    </row>
    <row r="1022" spans="2:6" x14ac:dyDescent="0.2">
      <c r="B1022" s="64"/>
      <c r="F1022" s="64"/>
    </row>
    <row r="1023" spans="2:6" x14ac:dyDescent="0.2">
      <c r="B1023" s="64"/>
      <c r="F1023" s="64"/>
    </row>
    <row r="1024" spans="2:6" x14ac:dyDescent="0.2">
      <c r="B1024" s="64"/>
      <c r="F1024" s="64"/>
    </row>
    <row r="1025" spans="2:6" x14ac:dyDescent="0.2">
      <c r="B1025" s="64"/>
      <c r="F1025" s="64"/>
    </row>
    <row r="1026" spans="2:6" x14ac:dyDescent="0.2">
      <c r="B1026" s="64"/>
      <c r="F1026" s="64"/>
    </row>
    <row r="1027" spans="2:6" x14ac:dyDescent="0.2">
      <c r="B1027" s="64"/>
      <c r="F1027" s="64"/>
    </row>
    <row r="1028" spans="2:6" x14ac:dyDescent="0.2">
      <c r="B1028" s="64"/>
      <c r="F1028" s="64"/>
    </row>
    <row r="1029" spans="2:6" x14ac:dyDescent="0.2">
      <c r="B1029" s="64"/>
      <c r="F1029" s="64"/>
    </row>
    <row r="1030" spans="2:6" x14ac:dyDescent="0.2">
      <c r="B1030" s="64"/>
      <c r="F1030" s="64"/>
    </row>
    <row r="1031" spans="2:6" x14ac:dyDescent="0.2">
      <c r="B1031" s="64"/>
      <c r="F1031" s="64"/>
    </row>
    <row r="1032" spans="2:6" x14ac:dyDescent="0.2">
      <c r="B1032" s="64"/>
      <c r="F1032" s="64"/>
    </row>
    <row r="1033" spans="2:6" x14ac:dyDescent="0.2">
      <c r="B1033" s="64"/>
      <c r="F1033" s="64"/>
    </row>
    <row r="1034" spans="2:6" x14ac:dyDescent="0.2">
      <c r="B1034" s="64"/>
      <c r="F1034" s="64"/>
    </row>
    <row r="1035" spans="2:6" x14ac:dyDescent="0.2">
      <c r="B1035" s="64"/>
      <c r="F1035" s="64"/>
    </row>
    <row r="1036" spans="2:6" x14ac:dyDescent="0.2">
      <c r="B1036" s="64"/>
      <c r="F1036" s="64"/>
    </row>
    <row r="1037" spans="2:6" x14ac:dyDescent="0.2">
      <c r="B1037" s="64"/>
      <c r="F1037" s="64"/>
    </row>
    <row r="1038" spans="2:6" x14ac:dyDescent="0.2">
      <c r="B1038" s="64"/>
      <c r="F1038" s="64"/>
    </row>
    <row r="1039" spans="2:6" x14ac:dyDescent="0.2">
      <c r="B1039" s="64"/>
      <c r="F1039" s="64"/>
    </row>
    <row r="1040" spans="2:6" x14ac:dyDescent="0.2">
      <c r="B1040" s="64"/>
      <c r="F1040" s="64"/>
    </row>
    <row r="1041" spans="2:6" x14ac:dyDescent="0.2">
      <c r="B1041" s="64"/>
      <c r="F1041" s="64"/>
    </row>
    <row r="1042" spans="2:6" x14ac:dyDescent="0.2">
      <c r="B1042" s="64"/>
      <c r="F1042" s="64"/>
    </row>
    <row r="1043" spans="2:6" x14ac:dyDescent="0.2">
      <c r="B1043" s="64"/>
      <c r="F1043" s="64"/>
    </row>
    <row r="1044" spans="2:6" x14ac:dyDescent="0.2">
      <c r="B1044" s="64"/>
      <c r="F1044" s="64"/>
    </row>
    <row r="1045" spans="2:6" x14ac:dyDescent="0.2">
      <c r="B1045" s="64"/>
      <c r="F1045" s="64"/>
    </row>
    <row r="1046" spans="2:6" x14ac:dyDescent="0.2">
      <c r="B1046" s="64"/>
      <c r="F1046" s="64"/>
    </row>
    <row r="1047" spans="2:6" x14ac:dyDescent="0.2">
      <c r="B1047" s="64"/>
      <c r="F1047" s="64"/>
    </row>
    <row r="1048" spans="2:6" x14ac:dyDescent="0.2">
      <c r="B1048" s="64"/>
      <c r="F1048" s="64"/>
    </row>
    <row r="1049" spans="2:6" x14ac:dyDescent="0.2">
      <c r="B1049" s="64"/>
      <c r="F1049" s="64"/>
    </row>
    <row r="1050" spans="2:6" x14ac:dyDescent="0.2">
      <c r="B1050" s="64"/>
      <c r="F1050" s="64"/>
    </row>
    <row r="1051" spans="2:6" x14ac:dyDescent="0.2">
      <c r="B1051" s="64"/>
      <c r="F1051" s="64"/>
    </row>
    <row r="1052" spans="2:6" x14ac:dyDescent="0.2">
      <c r="B1052" s="64"/>
      <c r="F1052" s="64"/>
    </row>
    <row r="1053" spans="2:6" x14ac:dyDescent="0.2">
      <c r="B1053" s="64"/>
      <c r="F1053" s="64"/>
    </row>
    <row r="1054" spans="2:6" x14ac:dyDescent="0.2">
      <c r="B1054" s="64"/>
      <c r="F1054" s="64"/>
    </row>
    <row r="1055" spans="2:6" x14ac:dyDescent="0.2">
      <c r="B1055" s="64"/>
      <c r="F1055" s="64"/>
    </row>
    <row r="1056" spans="2:6" x14ac:dyDescent="0.2">
      <c r="B1056" s="64"/>
      <c r="F1056" s="64"/>
    </row>
    <row r="1057" spans="2:6" x14ac:dyDescent="0.2">
      <c r="B1057" s="64"/>
      <c r="F1057" s="64"/>
    </row>
    <row r="1058" spans="2:6" x14ac:dyDescent="0.2">
      <c r="B1058" s="64"/>
      <c r="F1058" s="64"/>
    </row>
    <row r="1059" spans="2:6" x14ac:dyDescent="0.2">
      <c r="B1059" s="64"/>
      <c r="F1059" s="64"/>
    </row>
    <row r="1060" spans="2:6" x14ac:dyDescent="0.2">
      <c r="B1060" s="64"/>
      <c r="F1060" s="64"/>
    </row>
    <row r="1061" spans="2:6" x14ac:dyDescent="0.2">
      <c r="B1061" s="64"/>
      <c r="F1061" s="64"/>
    </row>
    <row r="1062" spans="2:6" x14ac:dyDescent="0.2">
      <c r="B1062" s="64"/>
      <c r="F1062" s="64"/>
    </row>
    <row r="1063" spans="2:6" x14ac:dyDescent="0.2">
      <c r="B1063" s="64"/>
      <c r="F1063" s="64"/>
    </row>
    <row r="1064" spans="2:6" x14ac:dyDescent="0.2">
      <c r="B1064" s="64"/>
      <c r="F1064" s="64"/>
    </row>
    <row r="1065" spans="2:6" x14ac:dyDescent="0.2">
      <c r="B1065" s="64"/>
      <c r="F1065" s="64"/>
    </row>
    <row r="1066" spans="2:6" x14ac:dyDescent="0.2">
      <c r="B1066" s="64"/>
      <c r="F1066" s="64"/>
    </row>
    <row r="1067" spans="2:6" x14ac:dyDescent="0.2">
      <c r="B1067" s="64"/>
      <c r="F1067" s="64"/>
    </row>
    <row r="1068" spans="2:6" x14ac:dyDescent="0.2">
      <c r="B1068" s="64"/>
      <c r="F1068" s="64"/>
    </row>
    <row r="1069" spans="2:6" x14ac:dyDescent="0.2">
      <c r="B1069" s="64"/>
      <c r="F1069" s="64"/>
    </row>
    <row r="1070" spans="2:6" x14ac:dyDescent="0.2">
      <c r="B1070" s="64"/>
      <c r="F1070" s="64"/>
    </row>
    <row r="1071" spans="2:6" x14ac:dyDescent="0.2">
      <c r="B1071" s="64"/>
      <c r="F1071" s="64"/>
    </row>
    <row r="1072" spans="2:6" x14ac:dyDescent="0.2">
      <c r="B1072" s="64"/>
      <c r="F1072" s="64"/>
    </row>
    <row r="1073" spans="2:6" x14ac:dyDescent="0.2">
      <c r="B1073" s="64"/>
      <c r="F1073" s="64"/>
    </row>
    <row r="1074" spans="2:6" x14ac:dyDescent="0.2">
      <c r="B1074" s="64"/>
      <c r="F1074" s="64"/>
    </row>
    <row r="1075" spans="2:6" x14ac:dyDescent="0.2">
      <c r="B1075" s="64"/>
      <c r="F1075" s="64"/>
    </row>
    <row r="1076" spans="2:6" x14ac:dyDescent="0.2">
      <c r="B1076" s="64"/>
      <c r="F1076" s="64"/>
    </row>
    <row r="1077" spans="2:6" x14ac:dyDescent="0.2">
      <c r="B1077" s="64"/>
      <c r="F1077" s="64"/>
    </row>
    <row r="1078" spans="2:6" x14ac:dyDescent="0.2">
      <c r="B1078" s="64"/>
      <c r="F1078" s="64"/>
    </row>
    <row r="1079" spans="2:6" x14ac:dyDescent="0.2">
      <c r="B1079" s="64"/>
      <c r="F1079" s="64"/>
    </row>
    <row r="1080" spans="2:6" x14ac:dyDescent="0.2">
      <c r="B1080" s="64"/>
      <c r="F1080" s="64"/>
    </row>
    <row r="1081" spans="2:6" x14ac:dyDescent="0.2">
      <c r="B1081" s="64"/>
      <c r="F1081" s="64"/>
    </row>
    <row r="1082" spans="2:6" x14ac:dyDescent="0.2">
      <c r="B1082" s="64"/>
      <c r="F1082" s="64"/>
    </row>
    <row r="1083" spans="2:6" x14ac:dyDescent="0.2">
      <c r="B1083" s="64"/>
      <c r="F1083" s="64"/>
    </row>
    <row r="1084" spans="2:6" x14ac:dyDescent="0.2">
      <c r="B1084" s="64"/>
      <c r="F1084" s="64"/>
    </row>
    <row r="1085" spans="2:6" x14ac:dyDescent="0.2">
      <c r="B1085" s="64"/>
      <c r="F1085" s="64"/>
    </row>
    <row r="1086" spans="2:6" x14ac:dyDescent="0.2">
      <c r="B1086" s="64"/>
      <c r="F1086" s="64"/>
    </row>
    <row r="1087" spans="2:6" x14ac:dyDescent="0.2">
      <c r="B1087" s="64"/>
      <c r="F1087" s="64"/>
    </row>
    <row r="1088" spans="2:6" x14ac:dyDescent="0.2">
      <c r="B1088" s="64"/>
      <c r="F1088" s="64"/>
    </row>
    <row r="1089" spans="2:6" x14ac:dyDescent="0.2">
      <c r="B1089" s="64"/>
      <c r="F1089" s="64"/>
    </row>
    <row r="1090" spans="2:6" x14ac:dyDescent="0.2">
      <c r="B1090" s="64"/>
      <c r="F1090" s="64"/>
    </row>
    <row r="1091" spans="2:6" x14ac:dyDescent="0.2">
      <c r="B1091" s="64"/>
      <c r="F1091" s="64"/>
    </row>
    <row r="1092" spans="2:6" x14ac:dyDescent="0.2">
      <c r="B1092" s="64"/>
      <c r="F1092" s="64"/>
    </row>
    <row r="1093" spans="2:6" x14ac:dyDescent="0.2">
      <c r="B1093" s="64"/>
      <c r="F1093" s="64"/>
    </row>
    <row r="1094" spans="2:6" x14ac:dyDescent="0.2">
      <c r="B1094" s="64"/>
      <c r="F1094" s="64"/>
    </row>
    <row r="1095" spans="2:6" x14ac:dyDescent="0.2">
      <c r="B1095" s="64"/>
      <c r="F1095" s="64"/>
    </row>
    <row r="1096" spans="2:6" x14ac:dyDescent="0.2">
      <c r="B1096" s="64"/>
      <c r="F1096" s="64"/>
    </row>
    <row r="1097" spans="2:6" x14ac:dyDescent="0.2">
      <c r="B1097" s="64"/>
      <c r="F1097" s="64"/>
    </row>
    <row r="1098" spans="2:6" x14ac:dyDescent="0.2">
      <c r="B1098" s="64"/>
      <c r="F1098" s="64"/>
    </row>
    <row r="1099" spans="2:6" x14ac:dyDescent="0.2">
      <c r="B1099" s="64"/>
      <c r="F1099" s="64"/>
    </row>
    <row r="1100" spans="2:6" x14ac:dyDescent="0.2">
      <c r="B1100" s="64"/>
      <c r="F1100" s="64"/>
    </row>
    <row r="1101" spans="2:6" x14ac:dyDescent="0.2">
      <c r="B1101" s="64"/>
      <c r="F1101" s="64"/>
    </row>
    <row r="1102" spans="2:6" x14ac:dyDescent="0.2">
      <c r="B1102" s="64"/>
      <c r="F1102" s="64"/>
    </row>
    <row r="1103" spans="2:6" x14ac:dyDescent="0.2">
      <c r="B1103" s="64"/>
      <c r="F1103" s="64"/>
    </row>
    <row r="1104" spans="2:6" x14ac:dyDescent="0.2">
      <c r="B1104" s="64"/>
      <c r="F1104" s="64"/>
    </row>
    <row r="1105" spans="2:6" x14ac:dyDescent="0.2">
      <c r="B1105" s="64"/>
      <c r="F1105" s="64"/>
    </row>
    <row r="1106" spans="2:6" x14ac:dyDescent="0.2">
      <c r="B1106" s="64"/>
      <c r="F1106" s="64"/>
    </row>
    <row r="1107" spans="2:6" x14ac:dyDescent="0.2">
      <c r="B1107" s="64"/>
      <c r="F1107" s="64"/>
    </row>
    <row r="1108" spans="2:6" x14ac:dyDescent="0.2">
      <c r="B1108" s="64"/>
      <c r="F1108" s="64"/>
    </row>
    <row r="1109" spans="2:6" x14ac:dyDescent="0.2">
      <c r="B1109" s="64"/>
      <c r="F1109" s="64"/>
    </row>
    <row r="1110" spans="2:6" x14ac:dyDescent="0.2">
      <c r="B1110" s="64"/>
      <c r="F1110" s="64"/>
    </row>
    <row r="1111" spans="2:6" x14ac:dyDescent="0.2">
      <c r="B1111" s="64"/>
      <c r="F1111" s="64"/>
    </row>
    <row r="1112" spans="2:6" x14ac:dyDescent="0.2">
      <c r="B1112" s="64"/>
      <c r="F1112" s="64"/>
    </row>
    <row r="1113" spans="2:6" x14ac:dyDescent="0.2">
      <c r="B1113" s="64"/>
      <c r="F1113" s="64"/>
    </row>
    <row r="1114" spans="2:6" x14ac:dyDescent="0.2">
      <c r="B1114" s="64"/>
      <c r="F1114" s="64"/>
    </row>
    <row r="1115" spans="2:6" x14ac:dyDescent="0.2">
      <c r="B1115" s="64"/>
      <c r="F1115" s="64"/>
    </row>
    <row r="1116" spans="2:6" x14ac:dyDescent="0.2">
      <c r="B1116" s="64"/>
      <c r="F1116" s="64"/>
    </row>
    <row r="1117" spans="2:6" x14ac:dyDescent="0.2">
      <c r="B1117" s="64"/>
      <c r="F1117" s="64"/>
    </row>
    <row r="1118" spans="2:6" x14ac:dyDescent="0.2">
      <c r="B1118" s="64"/>
      <c r="F1118" s="64"/>
    </row>
    <row r="1119" spans="2:6" x14ac:dyDescent="0.2">
      <c r="B1119" s="64"/>
      <c r="F1119" s="64"/>
    </row>
    <row r="1120" spans="2:6" x14ac:dyDescent="0.2">
      <c r="B1120" s="64"/>
      <c r="F1120" s="64"/>
    </row>
    <row r="1121" spans="2:6" x14ac:dyDescent="0.2">
      <c r="B1121" s="64"/>
      <c r="F1121" s="64"/>
    </row>
    <row r="1122" spans="2:6" x14ac:dyDescent="0.2">
      <c r="B1122" s="64"/>
      <c r="F1122" s="64"/>
    </row>
    <row r="1123" spans="2:6" x14ac:dyDescent="0.2">
      <c r="B1123" s="64"/>
      <c r="F1123" s="64"/>
    </row>
    <row r="1124" spans="2:6" x14ac:dyDescent="0.2">
      <c r="B1124" s="64"/>
      <c r="F1124" s="64"/>
    </row>
    <row r="1125" spans="2:6" x14ac:dyDescent="0.2">
      <c r="B1125" s="64"/>
      <c r="F1125" s="64"/>
    </row>
    <row r="1126" spans="2:6" x14ac:dyDescent="0.2">
      <c r="B1126" s="64"/>
      <c r="F1126" s="64"/>
    </row>
    <row r="1127" spans="2:6" x14ac:dyDescent="0.2">
      <c r="B1127" s="64"/>
      <c r="F1127" s="64"/>
    </row>
    <row r="1128" spans="2:6" x14ac:dyDescent="0.2">
      <c r="B1128" s="64"/>
      <c r="F1128" s="64"/>
    </row>
    <row r="1129" spans="2:6" x14ac:dyDescent="0.2">
      <c r="B1129" s="64"/>
      <c r="F1129" s="64"/>
    </row>
    <row r="1130" spans="2:6" x14ac:dyDescent="0.2">
      <c r="B1130" s="64"/>
      <c r="F1130" s="64"/>
    </row>
    <row r="1131" spans="2:6" x14ac:dyDescent="0.2">
      <c r="B1131" s="64"/>
      <c r="F1131" s="64"/>
    </row>
    <row r="1132" spans="2:6" x14ac:dyDescent="0.2">
      <c r="B1132" s="64"/>
      <c r="F1132" s="64"/>
    </row>
    <row r="1133" spans="2:6" x14ac:dyDescent="0.2">
      <c r="B1133" s="64"/>
      <c r="F1133" s="64"/>
    </row>
    <row r="1134" spans="2:6" x14ac:dyDescent="0.2">
      <c r="B1134" s="64"/>
      <c r="F1134" s="64"/>
    </row>
    <row r="1135" spans="2:6" x14ac:dyDescent="0.2">
      <c r="B1135" s="64"/>
      <c r="F1135" s="64"/>
    </row>
    <row r="1136" spans="2:6" x14ac:dyDescent="0.2">
      <c r="B1136" s="64"/>
      <c r="F1136" s="64"/>
    </row>
    <row r="1137" spans="2:6" x14ac:dyDescent="0.2">
      <c r="B1137" s="64"/>
      <c r="F1137" s="64"/>
    </row>
    <row r="1138" spans="2:6" x14ac:dyDescent="0.2">
      <c r="B1138" s="64"/>
      <c r="F1138" s="64"/>
    </row>
    <row r="1139" spans="2:6" x14ac:dyDescent="0.2">
      <c r="B1139" s="64"/>
      <c r="F1139" s="64"/>
    </row>
  </sheetData>
  <phoneticPr fontId="8" type="noConversion"/>
  <hyperlinks>
    <hyperlink ref="P178" r:id="rId1" display="http://www.bav-astro.de/sfs/BAVM_link.php?BAVMnr=56" xr:uid="{00000000-0004-0000-0100-000000000000}"/>
    <hyperlink ref="P44" r:id="rId2" display="http://www.bav-astro.de/sfs/BAVM_link.php?BAVMnr=59" xr:uid="{00000000-0004-0000-0100-000001000000}"/>
    <hyperlink ref="P179" r:id="rId3" display="http://www.bav-astro.de/sfs/BAVM_link.php?BAVMnr=59" xr:uid="{00000000-0004-0000-0100-000002000000}"/>
    <hyperlink ref="P50" r:id="rId4" display="http://www.bav-astro.de/sfs/BAVM_link.php?BAVMnr=60" xr:uid="{00000000-0004-0000-0100-000003000000}"/>
    <hyperlink ref="P51" r:id="rId5" display="http://www.bav-astro.de/sfs/BAVM_link.php?BAVMnr=60" xr:uid="{00000000-0004-0000-0100-000004000000}"/>
    <hyperlink ref="P58" r:id="rId6" display="http://www.bav-astro.de/sfs/BAVM_link.php?BAVMnr=80" xr:uid="{00000000-0004-0000-0100-000005000000}"/>
    <hyperlink ref="P59" r:id="rId7" display="http://www.bav-astro.de/sfs/BAVM_link.php?BAVMnr=80" xr:uid="{00000000-0004-0000-0100-000006000000}"/>
    <hyperlink ref="P180" r:id="rId8" display="http://www.bav-astro.de/sfs/BAVM_link.php?BAVMnr=117" xr:uid="{00000000-0004-0000-0100-000007000000}"/>
    <hyperlink ref="P181" r:id="rId9" display="http://www.konkoly.hu/cgi-bin/IBVS?5371" xr:uid="{00000000-0004-0000-0100-000008000000}"/>
    <hyperlink ref="P71" r:id="rId10" display="http://www.konkoly.hu/cgi-bin/IBVS?5583" xr:uid="{00000000-0004-0000-0100-000009000000}"/>
    <hyperlink ref="P72" r:id="rId11" display="http://www.bav-astro.de/sfs/BAVM_link.php?BAVMnr=172" xr:uid="{00000000-0004-0000-0100-00000A000000}"/>
    <hyperlink ref="P73" r:id="rId12" display="http://var.astro.cz/oejv/issues/oejv0074.pdf" xr:uid="{00000000-0004-0000-0100-00000B000000}"/>
    <hyperlink ref="P74" r:id="rId13" display="http://www.konkoly.hu/cgi-bin/IBVS?5672" xr:uid="{00000000-0004-0000-0100-00000C000000}"/>
    <hyperlink ref="P75" r:id="rId14" display="http://var.astro.cz/oejv/issues/oejv0074.pdf" xr:uid="{00000000-0004-0000-0100-00000D000000}"/>
    <hyperlink ref="P76" r:id="rId15" display="http://www.konkoly.hu/cgi-bin/IBVS?5741" xr:uid="{00000000-0004-0000-0100-00000E000000}"/>
    <hyperlink ref="P182" r:id="rId16" display="http://vsolj.cetus-net.org/no44.pdf" xr:uid="{00000000-0004-0000-0100-00000F000000}"/>
    <hyperlink ref="P77" r:id="rId17" display="http://www.konkoly.hu/cgi-bin/IBVS?5677" xr:uid="{00000000-0004-0000-0100-000010000000}"/>
    <hyperlink ref="P78" r:id="rId18" display="http://www.konkoly.hu/cgi-bin/IBVS?5784" xr:uid="{00000000-0004-0000-0100-000011000000}"/>
    <hyperlink ref="P183" r:id="rId19" display="http://vsolj.cetus-net.org/no46.pdf" xr:uid="{00000000-0004-0000-0100-000012000000}"/>
    <hyperlink ref="P184" r:id="rId20" display="http://var.astro.cz/oejv/issues/oejv0094.pdf" xr:uid="{00000000-0004-0000-0100-000013000000}"/>
    <hyperlink ref="P185" r:id="rId21" display="http://var.astro.cz/oejv/issues/oejv0094.pdf" xr:uid="{00000000-0004-0000-0100-000014000000}"/>
    <hyperlink ref="P186" r:id="rId22" display="http://vsolj.cetus-net.org/no48.pdf" xr:uid="{00000000-0004-0000-0100-000015000000}"/>
    <hyperlink ref="P79" r:id="rId23" display="http://www.konkoly.hu/cgi-bin/IBVS?5920" xr:uid="{00000000-0004-0000-0100-000016000000}"/>
    <hyperlink ref="P187" r:id="rId24" display="http://www.bav-astro.de/sfs/BAVM_link.php?BAVMnr=225" xr:uid="{00000000-0004-0000-0100-000017000000}"/>
    <hyperlink ref="P188" r:id="rId25" display="http://www.bav-astro.de/sfs/BAVM_link.php?BAVMnr=225" xr:uid="{00000000-0004-0000-0100-000018000000}"/>
    <hyperlink ref="P80" r:id="rId26" display="http://www.konkoly.hu/cgi-bin/IBVS?6011" xr:uid="{00000000-0004-0000-0100-000019000000}"/>
    <hyperlink ref="P81" r:id="rId27" display="http://www.konkoly.hu/cgi-bin/IBVS?6042" xr:uid="{00000000-0004-0000-0100-00001A000000}"/>
    <hyperlink ref="P82" r:id="rId28" display="http://www.konkoly.hu/cgi-bin/IBVS?6094" xr:uid="{00000000-0004-0000-0100-00001B000000}"/>
    <hyperlink ref="P83" r:id="rId29" display="http://www.bav-astro.de/sfs/BAVM_link.php?BAVMnr=234" xr:uid="{00000000-0004-0000-0100-00001C000000}"/>
    <hyperlink ref="P189" r:id="rId30" display="http://vsolj.cetus-net.org/vsoljno56.pdf" xr:uid="{00000000-0004-0000-0100-00001D000000}"/>
    <hyperlink ref="P84" r:id="rId31" display="http://www.bav-astro.de/sfs/BAVM_link.php?BAVMnr=238" xr:uid="{00000000-0004-0000-0100-00001E000000}"/>
    <hyperlink ref="P190" r:id="rId32" display="http://www.bav-astro.de/sfs/BAVM_link.php?BAVMnr=241" xr:uid="{00000000-0004-0000-0100-00001F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3"/>
  <sheetViews>
    <sheetView workbookViewId="0">
      <selection activeCell="E9" sqref="E9:G9"/>
    </sheetView>
  </sheetViews>
  <sheetFormatPr defaultRowHeight="12.75" x14ac:dyDescent="0.2"/>
  <sheetData>
    <row r="1" spans="1:20" ht="18" x14ac:dyDescent="0.2">
      <c r="A1" s="37" t="s">
        <v>78</v>
      </c>
      <c r="B1" s="7"/>
      <c r="C1" s="7"/>
      <c r="D1" s="10" t="s">
        <v>79</v>
      </c>
      <c r="E1" s="7"/>
      <c r="F1" s="7"/>
      <c r="G1" s="7"/>
      <c r="H1" s="7"/>
      <c r="K1" s="38" t="s">
        <v>80</v>
      </c>
      <c r="L1" s="7" t="s">
        <v>81</v>
      </c>
      <c r="M1" s="7">
        <f ca="1">F18*H18-G18*G18</f>
        <v>38.31817122197927</v>
      </c>
      <c r="N1" s="7"/>
      <c r="O1" s="7"/>
      <c r="P1" s="7"/>
      <c r="Q1" s="7"/>
      <c r="R1" s="7">
        <v>1</v>
      </c>
      <c r="S1" s="7" t="s">
        <v>82</v>
      </c>
      <c r="T1" s="7"/>
    </row>
    <row r="2" spans="1:20" x14ac:dyDescent="0.2">
      <c r="A2" s="7"/>
      <c r="B2" s="7"/>
      <c r="C2" s="7"/>
      <c r="D2" s="7"/>
      <c r="E2" s="7"/>
      <c r="F2" s="7"/>
      <c r="G2" s="7"/>
      <c r="H2" s="7"/>
      <c r="K2" s="38" t="s">
        <v>83</v>
      </c>
      <c r="L2" s="7" t="s">
        <v>84</v>
      </c>
      <c r="M2" s="7">
        <f ca="1">+D18*H18-F18*G18</f>
        <v>47.464209519552924</v>
      </c>
      <c r="N2" s="7"/>
      <c r="O2" s="7"/>
      <c r="P2" s="7"/>
      <c r="Q2" s="7"/>
      <c r="R2" s="7">
        <v>2</v>
      </c>
      <c r="S2" s="7" t="s">
        <v>85</v>
      </c>
      <c r="T2" s="7"/>
    </row>
    <row r="3" spans="1:20" ht="13.5" thickBot="1" x14ac:dyDescent="0.25">
      <c r="A3" s="7" t="s">
        <v>86</v>
      </c>
      <c r="B3" s="7" t="s">
        <v>87</v>
      </c>
      <c r="C3" s="7"/>
      <c r="D3" s="7"/>
      <c r="E3" s="39" t="s">
        <v>88</v>
      </c>
      <c r="F3" s="39" t="s">
        <v>89</v>
      </c>
      <c r="G3" s="39" t="s">
        <v>90</v>
      </c>
      <c r="H3" s="39" t="s">
        <v>91</v>
      </c>
      <c r="K3" s="38" t="s">
        <v>92</v>
      </c>
      <c r="L3" s="7" t="s">
        <v>93</v>
      </c>
      <c r="M3" s="7">
        <f ca="1">+D18*G18-F18*F18</f>
        <v>-9.6851141737789703</v>
      </c>
      <c r="N3" s="7"/>
      <c r="O3" s="7"/>
      <c r="P3" s="7"/>
      <c r="Q3" s="7"/>
      <c r="R3" s="7">
        <v>3</v>
      </c>
      <c r="S3" s="7" t="s">
        <v>94</v>
      </c>
      <c r="T3" s="7"/>
    </row>
    <row r="4" spans="1:20" x14ac:dyDescent="0.2">
      <c r="A4" s="7" t="s">
        <v>95</v>
      </c>
      <c r="B4" s="7" t="s">
        <v>96</v>
      </c>
      <c r="C4" s="7"/>
      <c r="D4" s="40" t="s">
        <v>97</v>
      </c>
      <c r="E4" s="41">
        <f ca="1">(E18*M1-I18*M2+J18*M3)/M7</f>
        <v>-4.9554599074373595E-2</v>
      </c>
      <c r="F4" s="42">
        <f ca="1">+E7/M7*M18</f>
        <v>2.8923109342942669E-3</v>
      </c>
      <c r="G4" s="43">
        <f>+B18</f>
        <v>1</v>
      </c>
      <c r="H4" s="44">
        <f ca="1">ABS(F4/E4)</f>
        <v>5.8366145389520091E-2</v>
      </c>
      <c r="K4" s="38" t="s">
        <v>98</v>
      </c>
      <c r="L4" s="7" t="s">
        <v>99</v>
      </c>
      <c r="M4" s="7">
        <f ca="1">+D17*H18-F18*F18</f>
        <v>371.47630655019844</v>
      </c>
      <c r="N4" s="7"/>
      <c r="O4" s="7"/>
      <c r="P4" s="7"/>
      <c r="Q4" s="7"/>
      <c r="R4" s="7">
        <v>4</v>
      </c>
      <c r="S4" s="7" t="s">
        <v>100</v>
      </c>
      <c r="T4" s="7"/>
    </row>
    <row r="5" spans="1:20" x14ac:dyDescent="0.2">
      <c r="A5" s="7" t="s">
        <v>101</v>
      </c>
      <c r="B5" s="45">
        <v>40323</v>
      </c>
      <c r="C5" s="7"/>
      <c r="D5" s="46" t="s">
        <v>102</v>
      </c>
      <c r="E5" s="47">
        <f ca="1">+(-E18*M2+I18*M4-J18*M5)/M7</f>
        <v>-0.18529697899210992</v>
      </c>
      <c r="F5" s="48">
        <f ca="1">N18*E7/M7</f>
        <v>9.0055066654090819E-3</v>
      </c>
      <c r="G5" s="49">
        <f>+B18/A18</f>
        <v>1E-4</v>
      </c>
      <c r="H5" s="44">
        <f ca="1">ABS(F5/E5)</f>
        <v>4.860039658710541E-2</v>
      </c>
      <c r="K5" s="38" t="s">
        <v>103</v>
      </c>
      <c r="L5" s="7" t="s">
        <v>104</v>
      </c>
      <c r="M5" s="7">
        <f ca="1">+D17*G18-D18*F18</f>
        <v>377.30414169083372</v>
      </c>
      <c r="N5" s="7"/>
      <c r="O5" s="7"/>
      <c r="P5" s="7"/>
      <c r="Q5" s="7"/>
      <c r="R5" s="7">
        <v>5</v>
      </c>
      <c r="S5" s="7" t="s">
        <v>105</v>
      </c>
      <c r="T5" s="7"/>
    </row>
    <row r="6" spans="1:20" ht="13.5" thickBot="1" x14ac:dyDescent="0.25">
      <c r="A6" s="7"/>
      <c r="B6" s="7"/>
      <c r="D6" s="50" t="s">
        <v>106</v>
      </c>
      <c r="E6" s="51">
        <f ca="1">+(E18*M3-I18*M5+J18*M6)/M7</f>
        <v>7.419183680535936E-2</v>
      </c>
      <c r="F6" s="52">
        <f ca="1">O18*E7/M7</f>
        <v>1.1093470434408488E-2</v>
      </c>
      <c r="G6" s="53">
        <f>+B18/A18^2</f>
        <v>1E-8</v>
      </c>
      <c r="H6" s="44">
        <f ca="1">ABS(F6/E6)</f>
        <v>0.14952413785780722</v>
      </c>
      <c r="K6" s="54" t="s">
        <v>107</v>
      </c>
      <c r="L6" s="55" t="s">
        <v>108</v>
      </c>
      <c r="M6" s="55">
        <f ca="1">+D17*F18-D18*D18</f>
        <v>563.70212939000055</v>
      </c>
      <c r="N6" s="7"/>
      <c r="O6" s="7"/>
      <c r="P6" s="7"/>
      <c r="Q6" s="7"/>
      <c r="R6" s="7">
        <v>6</v>
      </c>
      <c r="S6" s="7" t="s">
        <v>109</v>
      </c>
      <c r="T6" s="7"/>
    </row>
    <row r="7" spans="1:20" x14ac:dyDescent="0.2">
      <c r="B7" s="7"/>
      <c r="C7" s="7"/>
      <c r="D7" s="10" t="s">
        <v>110</v>
      </c>
      <c r="E7" s="56">
        <f ca="1">SQRT(L18/(D17-3))</f>
        <v>1.446012800661506E-2</v>
      </c>
      <c r="F7" s="7"/>
      <c r="G7" s="57">
        <f>+B22</f>
        <v>-1.2499999938881956E-3</v>
      </c>
      <c r="H7" s="7"/>
      <c r="K7" s="38" t="s">
        <v>111</v>
      </c>
      <c r="L7" s="7" t="s">
        <v>112</v>
      </c>
      <c r="M7" s="7">
        <f ca="1">+D17*M1-D18*M2+F18*M3</f>
        <v>957.76528118889769</v>
      </c>
      <c r="N7" s="7"/>
      <c r="O7" s="7"/>
      <c r="P7" s="7"/>
      <c r="Q7" s="7"/>
      <c r="R7" s="7">
        <v>7</v>
      </c>
      <c r="S7" s="7" t="s">
        <v>113</v>
      </c>
      <c r="T7" s="7"/>
    </row>
    <row r="8" spans="1:20" x14ac:dyDescent="0.2">
      <c r="B8" s="7"/>
      <c r="C8" s="7"/>
      <c r="D8" s="10" t="s">
        <v>114</v>
      </c>
      <c r="E8" s="7"/>
      <c r="F8" s="58">
        <f ca="1">CORREL(INDIRECT(E12):INDIRECT(E13),INDIRECT(K12):INDIRECT(K13))</f>
        <v>0.95829028069028066</v>
      </c>
      <c r="G8" s="56"/>
      <c r="H8" s="7"/>
      <c r="I8" s="57"/>
      <c r="J8" s="7"/>
      <c r="K8" s="7"/>
      <c r="L8" s="7"/>
      <c r="M8" s="7"/>
      <c r="N8" s="7"/>
      <c r="O8" s="7"/>
      <c r="P8" s="7"/>
      <c r="Q8" s="7"/>
      <c r="R8" s="7">
        <v>8</v>
      </c>
      <c r="S8" s="7" t="s">
        <v>115</v>
      </c>
      <c r="T8" s="7"/>
    </row>
    <row r="9" spans="1:20" x14ac:dyDescent="0.2">
      <c r="A9" s="7"/>
      <c r="B9" s="7"/>
      <c r="C9" s="7"/>
      <c r="D9" s="7"/>
      <c r="E9" s="59">
        <f ca="1">E6*G6</f>
        <v>7.419183680535936E-10</v>
      </c>
      <c r="F9" s="60">
        <f ca="1">H6</f>
        <v>0.14952413785780722</v>
      </c>
      <c r="G9" s="61">
        <f ca="1">F8</f>
        <v>0.95829028069028066</v>
      </c>
      <c r="I9" s="57"/>
      <c r="J9" s="7"/>
      <c r="K9" s="7"/>
      <c r="L9" s="7"/>
      <c r="M9" s="7"/>
      <c r="N9" s="7"/>
      <c r="O9" s="7"/>
      <c r="P9" s="7"/>
      <c r="Q9" s="7"/>
      <c r="R9" s="7">
        <v>9</v>
      </c>
      <c r="S9" s="7" t="s">
        <v>64</v>
      </c>
      <c r="T9" s="7"/>
    </row>
    <row r="10" spans="1:20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10</v>
      </c>
      <c r="S10" s="7" t="s">
        <v>116</v>
      </c>
      <c r="T10" s="7"/>
    </row>
    <row r="11" spans="1:20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11</v>
      </c>
      <c r="S11" s="7" t="s">
        <v>117</v>
      </c>
      <c r="T11" s="7"/>
    </row>
    <row r="12" spans="1:20" x14ac:dyDescent="0.2">
      <c r="A12" s="62">
        <v>21</v>
      </c>
      <c r="B12" s="7" t="s">
        <v>118</v>
      </c>
      <c r="C12" s="63">
        <v>21</v>
      </c>
      <c r="D12" s="64" t="str">
        <f>D$15&amp;$C12</f>
        <v>D21</v>
      </c>
      <c r="E12" s="64" t="str">
        <f t="shared" ref="E12:O12" si="0">E15&amp;$C12</f>
        <v>E21</v>
      </c>
      <c r="F12" s="64" t="str">
        <f t="shared" si="0"/>
        <v>F21</v>
      </c>
      <c r="G12" s="64" t="str">
        <f t="shared" si="0"/>
        <v>G21</v>
      </c>
      <c r="H12" s="64" t="str">
        <f t="shared" si="0"/>
        <v>H21</v>
      </c>
      <c r="I12" s="64" t="str">
        <f t="shared" si="0"/>
        <v>I21</v>
      </c>
      <c r="J12" s="64" t="str">
        <f t="shared" si="0"/>
        <v>J21</v>
      </c>
      <c r="K12" s="64" t="str">
        <f t="shared" si="0"/>
        <v>K21</v>
      </c>
      <c r="L12" s="64" t="str">
        <f t="shared" si="0"/>
        <v>L21</v>
      </c>
      <c r="M12" s="64" t="str">
        <f t="shared" si="0"/>
        <v>M21</v>
      </c>
      <c r="N12" s="64" t="str">
        <f t="shared" si="0"/>
        <v>N21</v>
      </c>
      <c r="O12" s="64" t="str">
        <f t="shared" si="0"/>
        <v>O21</v>
      </c>
      <c r="P12" s="7"/>
      <c r="Q12" s="7"/>
      <c r="R12" s="7">
        <v>12</v>
      </c>
      <c r="S12" s="7" t="s">
        <v>119</v>
      </c>
      <c r="T12" s="7"/>
    </row>
    <row r="13" spans="1:20" x14ac:dyDescent="0.2">
      <c r="A13" s="62">
        <f>20+COUNT(A21:A1449)</f>
        <v>90</v>
      </c>
      <c r="B13" s="7" t="s">
        <v>120</v>
      </c>
      <c r="C13" s="63">
        <f>A13</f>
        <v>90</v>
      </c>
      <c r="D13" s="64" t="str">
        <f>D$15&amp;$C13</f>
        <v>D90</v>
      </c>
      <c r="E13" s="64" t="str">
        <f t="shared" ref="E13:O13" si="1">E$15&amp;$C13</f>
        <v>E90</v>
      </c>
      <c r="F13" s="64" t="str">
        <f t="shared" si="1"/>
        <v>F90</v>
      </c>
      <c r="G13" s="64" t="str">
        <f t="shared" si="1"/>
        <v>G90</v>
      </c>
      <c r="H13" s="64" t="str">
        <f t="shared" si="1"/>
        <v>H90</v>
      </c>
      <c r="I13" s="64" t="str">
        <f t="shared" si="1"/>
        <v>I90</v>
      </c>
      <c r="J13" s="64" t="str">
        <f t="shared" si="1"/>
        <v>J90</v>
      </c>
      <c r="K13" s="64" t="str">
        <f t="shared" si="1"/>
        <v>K90</v>
      </c>
      <c r="L13" s="64" t="str">
        <f t="shared" si="1"/>
        <v>L90</v>
      </c>
      <c r="M13" s="64" t="str">
        <f t="shared" si="1"/>
        <v>M90</v>
      </c>
      <c r="N13" s="64" t="str">
        <f t="shared" si="1"/>
        <v>N90</v>
      </c>
      <c r="O13" s="64" t="str">
        <f t="shared" si="1"/>
        <v>O90</v>
      </c>
      <c r="P13" s="7"/>
      <c r="Q13" s="7"/>
      <c r="R13" s="7">
        <v>13</v>
      </c>
      <c r="S13" s="7" t="s">
        <v>121</v>
      </c>
      <c r="T13" s="7"/>
    </row>
    <row r="14" spans="1:20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14</v>
      </c>
      <c r="S14" s="7" t="s">
        <v>122</v>
      </c>
      <c r="T14" s="7"/>
    </row>
    <row r="15" spans="1:20" x14ac:dyDescent="0.2">
      <c r="A15" s="64"/>
      <c r="B15" s="7"/>
      <c r="C15" s="7"/>
      <c r="D15" s="64" t="str">
        <f t="shared" ref="D15:O15" si="2">VLOOKUP(D16,$R1:$S26,2,FALSE)</f>
        <v>D</v>
      </c>
      <c r="E15" s="64" t="str">
        <f t="shared" si="2"/>
        <v>E</v>
      </c>
      <c r="F15" s="64" t="str">
        <f t="shared" si="2"/>
        <v>F</v>
      </c>
      <c r="G15" s="64" t="str">
        <f t="shared" si="2"/>
        <v>G</v>
      </c>
      <c r="H15" s="64" t="str">
        <f t="shared" si="2"/>
        <v>H</v>
      </c>
      <c r="I15" s="64" t="str">
        <f t="shared" si="2"/>
        <v>I</v>
      </c>
      <c r="J15" s="64" t="str">
        <f t="shared" si="2"/>
        <v>J</v>
      </c>
      <c r="K15" s="64" t="str">
        <f t="shared" si="2"/>
        <v>K</v>
      </c>
      <c r="L15" s="64" t="str">
        <f t="shared" si="2"/>
        <v>L</v>
      </c>
      <c r="M15" s="64" t="str">
        <f t="shared" si="2"/>
        <v>M</v>
      </c>
      <c r="N15" s="64" t="str">
        <f t="shared" si="2"/>
        <v>N</v>
      </c>
      <c r="O15" s="64" t="str">
        <f t="shared" si="2"/>
        <v>O</v>
      </c>
      <c r="P15" s="7"/>
      <c r="Q15" s="7"/>
      <c r="R15" s="7">
        <v>15</v>
      </c>
      <c r="S15" s="7" t="s">
        <v>123</v>
      </c>
      <c r="T15" s="7"/>
    </row>
    <row r="16" spans="1:20" x14ac:dyDescent="0.2">
      <c r="A16" s="64"/>
      <c r="B16" s="7"/>
      <c r="C16" s="7"/>
      <c r="D16" s="64">
        <f>COLUMN()</f>
        <v>4</v>
      </c>
      <c r="E16" s="64">
        <f>COLUMN()</f>
        <v>5</v>
      </c>
      <c r="F16" s="64">
        <f>COLUMN()</f>
        <v>6</v>
      </c>
      <c r="G16" s="64">
        <f>COLUMN()</f>
        <v>7</v>
      </c>
      <c r="H16" s="64">
        <f>COLUMN()</f>
        <v>8</v>
      </c>
      <c r="I16" s="64">
        <f>COLUMN()</f>
        <v>9</v>
      </c>
      <c r="J16" s="64">
        <f>COLUMN()</f>
        <v>10</v>
      </c>
      <c r="K16" s="64">
        <f>COLUMN()</f>
        <v>11</v>
      </c>
      <c r="L16" s="64">
        <f>COLUMN()</f>
        <v>12</v>
      </c>
      <c r="M16" s="64">
        <f>COLUMN()</f>
        <v>13</v>
      </c>
      <c r="N16" s="64">
        <f>COLUMN()</f>
        <v>14</v>
      </c>
      <c r="O16" s="64">
        <f>COLUMN()</f>
        <v>15</v>
      </c>
      <c r="P16" s="7"/>
      <c r="Q16" s="7"/>
      <c r="R16" s="7">
        <v>16</v>
      </c>
      <c r="S16" s="7" t="s">
        <v>124</v>
      </c>
      <c r="T16" s="7"/>
    </row>
    <row r="17" spans="1:20" x14ac:dyDescent="0.2">
      <c r="A17" s="10" t="s">
        <v>125</v>
      </c>
      <c r="B17" s="7"/>
      <c r="C17" s="7" t="s">
        <v>126</v>
      </c>
      <c r="D17" s="7">
        <f>C13-C12+1</f>
        <v>70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17</v>
      </c>
      <c r="S17" s="7" t="s">
        <v>127</v>
      </c>
      <c r="T17" s="7"/>
    </row>
    <row r="18" spans="1:20" x14ac:dyDescent="0.2">
      <c r="A18" s="65">
        <v>10000</v>
      </c>
      <c r="B18" s="65">
        <v>1</v>
      </c>
      <c r="C18" s="7" t="s">
        <v>128</v>
      </c>
      <c r="D18" s="7">
        <f ca="1">SUM(INDIRECT(D12):INDIRECT(D13))</f>
        <v>31.750899999999991</v>
      </c>
      <c r="E18" s="7">
        <f ca="1">SUM(INDIRECT(E12):INDIRECT(E13))</f>
        <v>-7.6862199997194693</v>
      </c>
      <c r="F18" s="7">
        <f ca="1">SUM(INDIRECT(F12):INDIRECT(F13))</f>
        <v>22.454596859999999</v>
      </c>
      <c r="G18" s="7">
        <f ca="1">SUM(INDIRECT(G12):INDIRECT(G13))</f>
        <v>15.575111444757249</v>
      </c>
      <c r="H18" s="7">
        <f ca="1">SUM(INDIRECT(H12):INDIRECT(H13))</f>
        <v>12.50978895279029</v>
      </c>
      <c r="I18" s="7">
        <f ca="1">SUM(INDIRECT(I12):INDIRECT(I13))</f>
        <v>-4.5786259558595264</v>
      </c>
      <c r="J18" s="7">
        <f ca="1">SUM(INDIRECT(J12):INDIRECT(J13))</f>
        <v>-3.0706254224980349</v>
      </c>
      <c r="K18" s="7"/>
      <c r="L18" s="7">
        <f ca="1">SUM(INDIRECT(L12):INDIRECT(L13))</f>
        <v>1.4009385231835448E-2</v>
      </c>
      <c r="M18" s="7">
        <f ca="1">SQRT(SUM(INDIRECT(M12):INDIRECT(M13)))</f>
        <v>191.57195524153119</v>
      </c>
      <c r="N18" s="7">
        <f ca="1">SQRT(SUM(INDIRECT(N12):INDIRECT(N13)))</f>
        <v>596.47892603013463</v>
      </c>
      <c r="O18" s="7">
        <f ca="1">SQRT(SUM(INDIRECT(O12):INDIRECT(O13)))</f>
        <v>734.77501894252862</v>
      </c>
      <c r="P18" s="7"/>
      <c r="Q18" s="7"/>
      <c r="R18" s="7">
        <v>18</v>
      </c>
      <c r="S18" s="7" t="s">
        <v>129</v>
      </c>
      <c r="T18" s="7"/>
    </row>
    <row r="19" spans="1:20" x14ac:dyDescent="0.2">
      <c r="A19" s="66" t="s">
        <v>130</v>
      </c>
      <c r="B19" s="7"/>
      <c r="C19" s="7"/>
      <c r="D19" s="67" t="s">
        <v>131</v>
      </c>
      <c r="E19" s="67" t="s">
        <v>132</v>
      </c>
      <c r="F19" s="67" t="s">
        <v>133</v>
      </c>
      <c r="G19" s="67" t="s">
        <v>134</v>
      </c>
      <c r="H19" s="67" t="s">
        <v>135</v>
      </c>
      <c r="I19" s="67" t="s">
        <v>136</v>
      </c>
      <c r="J19" s="67" t="s">
        <v>137</v>
      </c>
      <c r="K19" s="68"/>
      <c r="L19" s="68"/>
      <c r="M19" s="68"/>
      <c r="N19" s="68"/>
      <c r="O19" s="68"/>
      <c r="P19" s="7"/>
      <c r="Q19" s="7"/>
      <c r="R19" s="7">
        <v>19</v>
      </c>
      <c r="S19" s="7" t="s">
        <v>138</v>
      </c>
      <c r="T19" s="7"/>
    </row>
    <row r="20" spans="1:20" ht="15" thickBot="1" x14ac:dyDescent="0.25">
      <c r="A20" s="3" t="s">
        <v>139</v>
      </c>
      <c r="B20" s="3" t="s">
        <v>140</v>
      </c>
      <c r="C20" s="7"/>
      <c r="D20" s="3" t="s">
        <v>139</v>
      </c>
      <c r="E20" s="3" t="s">
        <v>140</v>
      </c>
      <c r="F20" s="3" t="s">
        <v>141</v>
      </c>
      <c r="G20" s="3" t="s">
        <v>142</v>
      </c>
      <c r="H20" s="3" t="s">
        <v>143</v>
      </c>
      <c r="I20" s="3" t="s">
        <v>144</v>
      </c>
      <c r="J20" s="3" t="s">
        <v>145</v>
      </c>
      <c r="K20" s="69" t="s">
        <v>146</v>
      </c>
      <c r="L20" s="3" t="s">
        <v>147</v>
      </c>
      <c r="M20" s="3" t="s">
        <v>148</v>
      </c>
      <c r="N20" s="3" t="s">
        <v>149</v>
      </c>
      <c r="O20" s="3" t="s">
        <v>150</v>
      </c>
      <c r="P20" s="39" t="s">
        <v>151</v>
      </c>
      <c r="Q20" s="7"/>
      <c r="R20" s="7">
        <v>20</v>
      </c>
      <c r="S20" s="7" t="s">
        <v>152</v>
      </c>
      <c r="T20" s="7"/>
    </row>
    <row r="21" spans="1:20" x14ac:dyDescent="0.2">
      <c r="A21" s="70">
        <v>-3533</v>
      </c>
      <c r="B21" s="70">
        <v>-1.1749999997846317E-2</v>
      </c>
      <c r="C21" s="7"/>
      <c r="D21" s="71">
        <f t="shared" ref="D21:E52" si="3">A21/A$18</f>
        <v>-0.3533</v>
      </c>
      <c r="E21" s="71">
        <f t="shared" si="3"/>
        <v>-1.1749999997846317E-2</v>
      </c>
      <c r="F21" s="62">
        <f>D21*D21</f>
        <v>0.12482089</v>
      </c>
      <c r="G21" s="62">
        <f>D21*F21</f>
        <v>-4.4099220437E-2</v>
      </c>
      <c r="H21" s="62">
        <f>F21*F21</f>
        <v>1.5580254580392101E-2</v>
      </c>
      <c r="I21" s="62">
        <f>E21*D21</f>
        <v>4.1512749992391037E-3</v>
      </c>
      <c r="J21" s="62">
        <f>I21*D21</f>
        <v>-1.4666454572311754E-3</v>
      </c>
      <c r="K21" s="62">
        <f t="shared" ref="K21:K84" ca="1" si="4">+E$4+E$5*D21+E$6*D21^2</f>
        <v>2.5171514704318547E-2</v>
      </c>
      <c r="L21" s="62">
        <f ca="1">+(K21-E21)^2</f>
        <v>1.3631982479021761E-3</v>
      </c>
      <c r="M21" s="62">
        <f t="shared" ref="M21:M84" ca="1" si="5">(M$1-M$2*D21+M$3*F21)^2</f>
        <v>2902.8789558269364</v>
      </c>
      <c r="N21" s="62">
        <f t="shared" ref="N21:N84" ca="1" si="6">(-M$2+M$4*D21-M$5*F21)^2</f>
        <v>50986.645894409019</v>
      </c>
      <c r="O21" s="62">
        <f t="shared" ref="O21:O84" ca="1" si="7">+(M$3-D21*M$5+F21*M$6)^2</f>
        <v>37627.557815000422</v>
      </c>
      <c r="P21" s="7">
        <f ca="1">+E21-K21</f>
        <v>-3.6921514702164863E-2</v>
      </c>
      <c r="Q21" s="7"/>
      <c r="R21" s="7">
        <v>21</v>
      </c>
      <c r="S21" s="7" t="s">
        <v>153</v>
      </c>
      <c r="T21" s="7"/>
    </row>
    <row r="22" spans="1:20" x14ac:dyDescent="0.2">
      <c r="A22" s="70">
        <v>-3503</v>
      </c>
      <c r="B22" s="70">
        <v>-1.2499999938881956E-3</v>
      </c>
      <c r="C22" s="7"/>
      <c r="D22" s="71">
        <f t="shared" si="3"/>
        <v>-0.3503</v>
      </c>
      <c r="E22" s="71">
        <f t="shared" si="3"/>
        <v>-1.2499999938881956E-3</v>
      </c>
      <c r="F22" s="62">
        <f t="shared" ref="F22:F85" si="8">D22*D22</f>
        <v>0.12271008999999999</v>
      </c>
      <c r="G22" s="62">
        <f t="shared" ref="G22:G85" si="9">D22*F22</f>
        <v>-4.2985344527000001E-2</v>
      </c>
      <c r="H22" s="62">
        <f t="shared" ref="H22:H85" si="10">F22*F22</f>
        <v>1.5057766187808099E-2</v>
      </c>
      <c r="I22" s="62">
        <f t="shared" ref="I22:I85" si="11">E22*D22</f>
        <v>4.3787499785903492E-4</v>
      </c>
      <c r="J22" s="62">
        <f t="shared" ref="J22:J85" si="12">I22*D22</f>
        <v>-1.5338761175001994E-4</v>
      </c>
      <c r="K22" s="62">
        <f t="shared" ca="1" si="4"/>
        <v>2.4459019638213474E-2</v>
      </c>
      <c r="L22" s="62">
        <f t="shared" ref="L22:L85" ca="1" si="13">+(K22-E22)^2</f>
        <v>6.609536904437891E-4</v>
      </c>
      <c r="M22" s="62">
        <f t="shared" ca="1" si="5"/>
        <v>2889.7529691106461</v>
      </c>
      <c r="N22" s="62">
        <f t="shared" ca="1" si="6"/>
        <v>50127.352227219875</v>
      </c>
      <c r="O22" s="62">
        <f t="shared" ca="1" si="7"/>
        <v>36732.200841226295</v>
      </c>
      <c r="P22" s="7">
        <f t="shared" ref="P22:P85" ca="1" si="14">+E22-K22</f>
        <v>-2.5709019632101669E-2</v>
      </c>
      <c r="Q22" s="7"/>
      <c r="R22" s="7">
        <v>22</v>
      </c>
      <c r="S22" s="7" t="s">
        <v>154</v>
      </c>
      <c r="T22" s="7"/>
    </row>
    <row r="23" spans="1:20" x14ac:dyDescent="0.2">
      <c r="A23" s="70">
        <v>-3476</v>
      </c>
      <c r="B23" s="70">
        <v>-9.9999999656574801E-4</v>
      </c>
      <c r="C23" s="7"/>
      <c r="D23" s="71">
        <f t="shared" si="3"/>
        <v>-0.34760000000000002</v>
      </c>
      <c r="E23" s="71">
        <f t="shared" si="3"/>
        <v>-9.9999999656574801E-4</v>
      </c>
      <c r="F23" s="62">
        <f t="shared" si="8"/>
        <v>0.12082576000000002</v>
      </c>
      <c r="G23" s="62">
        <f t="shared" si="9"/>
        <v>-4.1999034176000011E-2</v>
      </c>
      <c r="H23" s="62">
        <f t="shared" si="10"/>
        <v>1.4598864279577604E-2</v>
      </c>
      <c r="I23" s="62">
        <f t="shared" si="11"/>
        <v>3.4759999880625404E-4</v>
      </c>
      <c r="J23" s="62">
        <f t="shared" si="12"/>
        <v>-1.2082575958505391E-4</v>
      </c>
      <c r="K23" s="62">
        <f t="shared" ca="1" si="4"/>
        <v>2.3818915891087342E-2</v>
      </c>
      <c r="L23" s="62">
        <f t="shared" ca="1" si="13"/>
        <v>6.1597858583839894E-4</v>
      </c>
      <c r="M23" s="62">
        <f t="shared" ca="1" si="5"/>
        <v>2877.9490190831693</v>
      </c>
      <c r="N23" s="62">
        <f t="shared" ca="1" si="6"/>
        <v>49362.811888813747</v>
      </c>
      <c r="O23" s="62">
        <f t="shared" ca="1" si="7"/>
        <v>35938.88675971733</v>
      </c>
      <c r="P23" s="7">
        <f t="shared" ca="1" si="14"/>
        <v>-2.481891588765309E-2</v>
      </c>
      <c r="Q23" s="7"/>
      <c r="R23" s="7">
        <v>23</v>
      </c>
      <c r="S23" s="7" t="s">
        <v>155</v>
      </c>
      <c r="T23" s="7"/>
    </row>
    <row r="24" spans="1:20" x14ac:dyDescent="0.2">
      <c r="A24" s="70">
        <v>-2790</v>
      </c>
      <c r="B24" s="70">
        <v>1.5500000001338776E-2</v>
      </c>
      <c r="C24" s="7"/>
      <c r="D24" s="71">
        <f t="shared" si="3"/>
        <v>-0.27900000000000003</v>
      </c>
      <c r="E24" s="71">
        <f t="shared" si="3"/>
        <v>1.5500000001338776E-2</v>
      </c>
      <c r="F24" s="62">
        <f t="shared" si="8"/>
        <v>7.7841000000000021E-2</v>
      </c>
      <c r="G24" s="62">
        <f t="shared" si="9"/>
        <v>-2.1717639000000007E-2</v>
      </c>
      <c r="H24" s="62">
        <f t="shared" si="10"/>
        <v>6.0592212810000037E-3</v>
      </c>
      <c r="I24" s="62">
        <f t="shared" si="11"/>
        <v>-4.3245000003735191E-3</v>
      </c>
      <c r="J24" s="62">
        <f t="shared" si="12"/>
        <v>1.2065355001042118E-3</v>
      </c>
      <c r="K24" s="62">
        <f t="shared" ca="1" si="4"/>
        <v>7.9184248331910581E-3</v>
      </c>
      <c r="L24" s="62">
        <f t="shared" ca="1" si="13"/>
        <v>5.7480282030274099E-5</v>
      </c>
      <c r="M24" s="62">
        <f t="shared" ca="1" si="5"/>
        <v>2581.3295753415659</v>
      </c>
      <c r="N24" s="62">
        <f t="shared" ca="1" si="6"/>
        <v>32571.525481442743</v>
      </c>
      <c r="O24" s="62">
        <f t="shared" ca="1" si="7"/>
        <v>19449.615641720171</v>
      </c>
      <c r="P24" s="7">
        <f t="shared" ca="1" si="14"/>
        <v>7.5815751681477181E-3</v>
      </c>
      <c r="Q24" s="7"/>
      <c r="R24" s="7">
        <v>24</v>
      </c>
      <c r="S24" s="7" t="s">
        <v>139</v>
      </c>
      <c r="T24" s="7"/>
    </row>
    <row r="25" spans="1:20" x14ac:dyDescent="0.2">
      <c r="A25" s="70">
        <v>-2789</v>
      </c>
      <c r="B25" s="70">
        <v>5.2500000019790605E-3</v>
      </c>
      <c r="C25" s="7"/>
      <c r="D25" s="71">
        <f t="shared" si="3"/>
        <v>-0.27889999999999998</v>
      </c>
      <c r="E25" s="71">
        <f t="shared" si="3"/>
        <v>5.2500000019790605E-3</v>
      </c>
      <c r="F25" s="62">
        <f t="shared" si="8"/>
        <v>7.7785209999999994E-2</v>
      </c>
      <c r="G25" s="62">
        <f t="shared" si="9"/>
        <v>-2.1694295068999996E-2</v>
      </c>
      <c r="H25" s="62">
        <f t="shared" si="10"/>
        <v>6.0505388947440994E-3</v>
      </c>
      <c r="I25" s="62">
        <f t="shared" si="11"/>
        <v>-1.4642250005519599E-3</v>
      </c>
      <c r="J25" s="62">
        <f t="shared" si="12"/>
        <v>4.0837235265394158E-4</v>
      </c>
      <c r="K25" s="62">
        <f t="shared" ca="1" si="4"/>
        <v>7.8957559727164638E-3</v>
      </c>
      <c r="L25" s="62">
        <f t="shared" ca="1" si="13"/>
        <v>7.0000246566926192E-6</v>
      </c>
      <c r="M25" s="62">
        <f t="shared" ca="1" si="5"/>
        <v>2580.9021973570671</v>
      </c>
      <c r="N25" s="62">
        <f t="shared" ca="1" si="6"/>
        <v>32550.522409793062</v>
      </c>
      <c r="O25" s="62">
        <f t="shared" ca="1" si="7"/>
        <v>19430.32466158695</v>
      </c>
      <c r="P25" s="7">
        <f t="shared" ca="1" si="14"/>
        <v>-2.6457559707374033E-3</v>
      </c>
      <c r="Q25" s="7"/>
      <c r="R25" s="7">
        <v>25</v>
      </c>
      <c r="S25" s="7" t="s">
        <v>140</v>
      </c>
      <c r="T25" s="7"/>
    </row>
    <row r="26" spans="1:20" x14ac:dyDescent="0.2">
      <c r="A26" s="70">
        <v>-2047</v>
      </c>
      <c r="B26" s="70">
        <v>8.7500000008731149E-3</v>
      </c>
      <c r="C26" s="7"/>
      <c r="D26" s="71">
        <f t="shared" si="3"/>
        <v>-0.20469999999999999</v>
      </c>
      <c r="E26" s="71">
        <f t="shared" si="3"/>
        <v>8.7500000008731149E-3</v>
      </c>
      <c r="F26" s="62">
        <f t="shared" si="8"/>
        <v>4.1902089999999996E-2</v>
      </c>
      <c r="G26" s="62">
        <f t="shared" si="9"/>
        <v>-8.5773578229999987E-3</v>
      </c>
      <c r="H26" s="62">
        <f t="shared" si="10"/>
        <v>1.7557851463680997E-3</v>
      </c>
      <c r="I26" s="62">
        <f t="shared" si="11"/>
        <v>-1.7911250001787266E-3</v>
      </c>
      <c r="J26" s="62">
        <f t="shared" si="12"/>
        <v>3.666432875365853E-4</v>
      </c>
      <c r="K26" s="62">
        <f t="shared" ca="1" si="4"/>
        <v>-8.5155144516052186E-3</v>
      </c>
      <c r="L26" s="62">
        <f t="shared" ca="1" si="13"/>
        <v>2.9809798930873827E-4</v>
      </c>
      <c r="M26" s="62">
        <f t="shared" ca="1" si="5"/>
        <v>2268.451949340425</v>
      </c>
      <c r="N26" s="62">
        <f t="shared" ca="1" si="6"/>
        <v>19408.736534510081</v>
      </c>
      <c r="O26" s="62">
        <f t="shared" ca="1" si="7"/>
        <v>8311.8487364097909</v>
      </c>
      <c r="P26" s="7">
        <f t="shared" ca="1" si="14"/>
        <v>1.7265514452478335E-2</v>
      </c>
      <c r="Q26" s="7"/>
      <c r="R26" s="7">
        <v>26</v>
      </c>
      <c r="S26" s="7" t="s">
        <v>156</v>
      </c>
      <c r="T26" s="7"/>
    </row>
    <row r="27" spans="1:20" x14ac:dyDescent="0.2">
      <c r="A27" s="70">
        <v>-1102</v>
      </c>
      <c r="B27" s="70">
        <v>-5.4999999920255505E-3</v>
      </c>
      <c r="C27" s="7"/>
      <c r="D27" s="71">
        <f t="shared" si="3"/>
        <v>-0.11020000000000001</v>
      </c>
      <c r="E27" s="71">
        <f t="shared" si="3"/>
        <v>-5.4999999920255505E-3</v>
      </c>
      <c r="F27" s="62">
        <f t="shared" si="8"/>
        <v>1.2144040000000002E-2</v>
      </c>
      <c r="G27" s="62">
        <f t="shared" si="9"/>
        <v>-1.3382732080000003E-3</v>
      </c>
      <c r="H27" s="62">
        <f t="shared" si="10"/>
        <v>1.4747770752160003E-4</v>
      </c>
      <c r="I27" s="62">
        <f t="shared" si="11"/>
        <v>6.0609999912121569E-4</v>
      </c>
      <c r="J27" s="62">
        <f t="shared" si="12"/>
        <v>-6.6792219903157973E-5</v>
      </c>
      <c r="K27" s="62">
        <f t="shared" ca="1" si="4"/>
        <v>-2.8233883355605324E-2</v>
      </c>
      <c r="L27" s="62">
        <f t="shared" ca="1" si="13"/>
        <v>5.1682945278884917E-4</v>
      </c>
      <c r="M27" s="62">
        <f t="shared" ca="1" si="5"/>
        <v>1886.2613763840204</v>
      </c>
      <c r="N27" s="62">
        <f t="shared" ca="1" si="6"/>
        <v>8645.8187793633133</v>
      </c>
      <c r="O27" s="62">
        <f t="shared" ca="1" si="7"/>
        <v>1500.7429290794425</v>
      </c>
      <c r="P27" s="7">
        <f t="shared" ca="1" si="14"/>
        <v>2.2733883363579774E-2</v>
      </c>
      <c r="Q27" s="7"/>
      <c r="R27" s="7"/>
      <c r="S27" s="7"/>
      <c r="T27" s="7"/>
    </row>
    <row r="28" spans="1:20" x14ac:dyDescent="0.2">
      <c r="A28" s="70">
        <v>-1077</v>
      </c>
      <c r="B28" s="70">
        <v>-1.774999999179272E-2</v>
      </c>
      <c r="C28" s="7"/>
      <c r="D28" s="71">
        <f t="shared" si="3"/>
        <v>-0.1077</v>
      </c>
      <c r="E28" s="71">
        <f t="shared" si="3"/>
        <v>-1.774999999179272E-2</v>
      </c>
      <c r="F28" s="62">
        <f t="shared" si="8"/>
        <v>1.1599290000000002E-2</v>
      </c>
      <c r="G28" s="62">
        <f t="shared" si="9"/>
        <v>-1.2492435330000002E-3</v>
      </c>
      <c r="H28" s="62">
        <f t="shared" si="10"/>
        <v>1.3454352850410004E-4</v>
      </c>
      <c r="I28" s="62">
        <f t="shared" si="11"/>
        <v>1.911674999116076E-3</v>
      </c>
      <c r="J28" s="62">
        <f t="shared" si="12"/>
        <v>-2.058873974048014E-4</v>
      </c>
      <c r="K28" s="62">
        <f t="shared" ca="1" si="4"/>
        <v>-2.8737541806185318E-2</v>
      </c>
      <c r="L28" s="62">
        <f t="shared" ca="1" si="13"/>
        <v>1.207260751230258E-4</v>
      </c>
      <c r="M28" s="62">
        <f t="shared" ca="1" si="5"/>
        <v>1876.4253978750928</v>
      </c>
      <c r="N28" s="62">
        <f t="shared" ca="1" si="6"/>
        <v>8436.1777936602612</v>
      </c>
      <c r="O28" s="62">
        <f t="shared" ca="1" si="7"/>
        <v>1405.4315960127626</v>
      </c>
      <c r="P28" s="7">
        <f t="shared" ca="1" si="14"/>
        <v>1.0987541814392598E-2</v>
      </c>
      <c r="Q28" s="7"/>
      <c r="R28" s="7"/>
      <c r="S28" s="7"/>
      <c r="T28" s="7"/>
    </row>
    <row r="29" spans="1:20" x14ac:dyDescent="0.2">
      <c r="A29" s="70">
        <v>-718</v>
      </c>
      <c r="B29" s="70">
        <v>6.5000000031432137E-3</v>
      </c>
      <c r="C29" s="7"/>
      <c r="D29" s="71">
        <f t="shared" si="3"/>
        <v>-7.1800000000000003E-2</v>
      </c>
      <c r="E29" s="71">
        <f t="shared" si="3"/>
        <v>6.5000000031432137E-3</v>
      </c>
      <c r="F29" s="62">
        <f t="shared" si="8"/>
        <v>5.1552400000000002E-3</v>
      </c>
      <c r="G29" s="62">
        <f t="shared" si="9"/>
        <v>-3.7014623200000001E-4</v>
      </c>
      <c r="H29" s="62">
        <f t="shared" si="10"/>
        <v>2.6576499457600001E-5</v>
      </c>
      <c r="I29" s="62">
        <f t="shared" si="11"/>
        <v>-4.6670000022568277E-4</v>
      </c>
      <c r="J29" s="62">
        <f t="shared" si="12"/>
        <v>3.3509060016204023E-5</v>
      </c>
      <c r="K29" s="62">
        <f t="shared" ca="1" si="4"/>
        <v>-3.5867799257967639E-2</v>
      </c>
      <c r="L29" s="62">
        <f t="shared" ca="1" si="13"/>
        <v>1.7950304142297854E-3</v>
      </c>
      <c r="M29" s="62">
        <f t="shared" ca="1" si="5"/>
        <v>1736.903344038255</v>
      </c>
      <c r="N29" s="62">
        <f t="shared" ca="1" si="6"/>
        <v>5788.3644734284808</v>
      </c>
      <c r="O29" s="62">
        <f t="shared" ca="1" si="7"/>
        <v>412.55065304751776</v>
      </c>
      <c r="P29" s="7">
        <f t="shared" ca="1" si="14"/>
        <v>4.2367799261110853E-2</v>
      </c>
      <c r="Q29" s="7"/>
      <c r="R29" s="7"/>
      <c r="S29" s="7"/>
      <c r="T29" s="7"/>
    </row>
    <row r="30" spans="1:20" x14ac:dyDescent="0.2">
      <c r="A30" s="70">
        <v>0</v>
      </c>
      <c r="B30" s="70">
        <v>0</v>
      </c>
      <c r="C30" s="7"/>
      <c r="D30" s="71">
        <f t="shared" si="3"/>
        <v>0</v>
      </c>
      <c r="E30" s="71">
        <f t="shared" si="3"/>
        <v>0</v>
      </c>
      <c r="F30" s="62">
        <f t="shared" si="8"/>
        <v>0</v>
      </c>
      <c r="G30" s="62">
        <f t="shared" si="9"/>
        <v>0</v>
      </c>
      <c r="H30" s="62">
        <f t="shared" si="10"/>
        <v>0</v>
      </c>
      <c r="I30" s="62">
        <f t="shared" si="11"/>
        <v>0</v>
      </c>
      <c r="J30" s="62">
        <f t="shared" si="12"/>
        <v>0</v>
      </c>
      <c r="K30" s="62">
        <f t="shared" ca="1" si="4"/>
        <v>-4.9554599074373595E-2</v>
      </c>
      <c r="L30" s="62">
        <f t="shared" ca="1" si="13"/>
        <v>2.4556582894219082E-3</v>
      </c>
      <c r="M30" s="62">
        <f t="shared" ca="1" si="5"/>
        <v>1468.2822457969203</v>
      </c>
      <c r="N30" s="62">
        <f t="shared" ca="1" si="6"/>
        <v>2252.8511853160185</v>
      </c>
      <c r="O30" s="62">
        <f t="shared" ca="1" si="7"/>
        <v>93.801436559134302</v>
      </c>
      <c r="P30" s="7">
        <f t="shared" ca="1" si="14"/>
        <v>4.9554599074373595E-2</v>
      </c>
      <c r="Q30" s="7"/>
      <c r="R30" s="7"/>
      <c r="S30" s="7"/>
      <c r="T30" s="7"/>
    </row>
    <row r="31" spans="1:20" x14ac:dyDescent="0.2">
      <c r="A31" s="70">
        <v>0</v>
      </c>
      <c r="B31" s="70">
        <v>0</v>
      </c>
      <c r="C31" s="7"/>
      <c r="D31" s="71">
        <f t="shared" si="3"/>
        <v>0</v>
      </c>
      <c r="E31" s="71">
        <f t="shared" si="3"/>
        <v>0</v>
      </c>
      <c r="F31" s="62">
        <f t="shared" si="8"/>
        <v>0</v>
      </c>
      <c r="G31" s="62">
        <f t="shared" si="9"/>
        <v>0</v>
      </c>
      <c r="H31" s="62">
        <f t="shared" si="10"/>
        <v>0</v>
      </c>
      <c r="I31" s="62">
        <f t="shared" si="11"/>
        <v>0</v>
      </c>
      <c r="J31" s="62">
        <f t="shared" si="12"/>
        <v>0</v>
      </c>
      <c r="K31" s="62">
        <f t="shared" ca="1" si="4"/>
        <v>-4.9554599074373595E-2</v>
      </c>
      <c r="L31" s="62">
        <f t="shared" ca="1" si="13"/>
        <v>2.4556582894219082E-3</v>
      </c>
      <c r="M31" s="62">
        <f t="shared" ca="1" si="5"/>
        <v>1468.2822457969203</v>
      </c>
      <c r="N31" s="62">
        <f t="shared" ca="1" si="6"/>
        <v>2252.8511853160185</v>
      </c>
      <c r="O31" s="62">
        <f t="shared" ca="1" si="7"/>
        <v>93.801436559134302</v>
      </c>
      <c r="P31" s="7">
        <f t="shared" ca="1" si="14"/>
        <v>4.9554599074373595E-2</v>
      </c>
      <c r="Q31" s="7"/>
      <c r="R31" s="7"/>
      <c r="S31" s="7"/>
      <c r="T31" s="7"/>
    </row>
    <row r="32" spans="1:20" x14ac:dyDescent="0.2">
      <c r="A32" s="70">
        <v>1806.5</v>
      </c>
      <c r="B32" s="70">
        <v>-9.8624999998719431E-2</v>
      </c>
      <c r="C32" s="7"/>
      <c r="D32" s="71">
        <f t="shared" si="3"/>
        <v>0.18065000000000001</v>
      </c>
      <c r="E32" s="71">
        <f t="shared" si="3"/>
        <v>-9.8624999998719431E-2</v>
      </c>
      <c r="F32" s="62">
        <f t="shared" si="8"/>
        <v>3.2634422500000003E-2</v>
      </c>
      <c r="G32" s="62">
        <f t="shared" si="9"/>
        <v>5.8954084246250005E-3</v>
      </c>
      <c r="H32" s="62">
        <f t="shared" si="10"/>
        <v>1.0650055319085063E-3</v>
      </c>
      <c r="I32" s="62">
        <f t="shared" si="11"/>
        <v>-1.7816606249768666E-2</v>
      </c>
      <c r="J32" s="62">
        <f t="shared" si="12"/>
        <v>-3.2185699190207095E-3</v>
      </c>
      <c r="K32" s="62">
        <f t="shared" ca="1" si="4"/>
        <v>-8.0607290580941113E-2</v>
      </c>
      <c r="L32" s="62">
        <f t="shared" ca="1" si="13"/>
        <v>3.246378526634975E-4</v>
      </c>
      <c r="M32" s="62">
        <f t="shared" ca="1" si="5"/>
        <v>865.98915440366034</v>
      </c>
      <c r="N32" s="62">
        <f t="shared" ca="1" si="6"/>
        <v>53.72717728498484</v>
      </c>
      <c r="O32" s="62">
        <f t="shared" ca="1" si="7"/>
        <v>3534.1852555330565</v>
      </c>
      <c r="P32" s="7">
        <f t="shared" ca="1" si="14"/>
        <v>-1.8017709417778319E-2</v>
      </c>
      <c r="Q32" s="7"/>
      <c r="R32" s="7"/>
      <c r="S32" s="7"/>
      <c r="T32" s="7"/>
    </row>
    <row r="33" spans="1:20" x14ac:dyDescent="0.2">
      <c r="A33" s="70">
        <v>3601.5</v>
      </c>
      <c r="B33" s="70">
        <v>-0.12437499999941792</v>
      </c>
      <c r="C33" s="7"/>
      <c r="D33" s="71">
        <f t="shared" si="3"/>
        <v>0.36015000000000003</v>
      </c>
      <c r="E33" s="71">
        <f t="shared" si="3"/>
        <v>-0.12437499999941792</v>
      </c>
      <c r="F33" s="62">
        <f t="shared" si="8"/>
        <v>0.12970802250000002</v>
      </c>
      <c r="G33" s="62">
        <f t="shared" si="9"/>
        <v>4.6714344303375011E-2</v>
      </c>
      <c r="H33" s="62">
        <f t="shared" si="10"/>
        <v>1.682417110086051E-2</v>
      </c>
      <c r="I33" s="62">
        <f t="shared" si="11"/>
        <v>-4.479365624979037E-2</v>
      </c>
      <c r="J33" s="62">
        <f t="shared" si="12"/>
        <v>-1.6132435298362002E-2</v>
      </c>
      <c r="K33" s="62">
        <f t="shared" ca="1" si="4"/>
        <v>-0.10666602962071611</v>
      </c>
      <c r="L33" s="62">
        <f t="shared" ca="1" si="13"/>
        <v>3.1360763187373816E-4</v>
      </c>
      <c r="M33" s="62">
        <f t="shared" ca="1" si="5"/>
        <v>398.70900959828856</v>
      </c>
      <c r="N33" s="62">
        <f t="shared" ca="1" si="6"/>
        <v>1397.534160908903</v>
      </c>
      <c r="O33" s="62">
        <f t="shared" ca="1" si="7"/>
        <v>5249.6563557488053</v>
      </c>
      <c r="P33" s="7">
        <f t="shared" ca="1" si="14"/>
        <v>-1.770897037870181E-2</v>
      </c>
      <c r="Q33" s="7"/>
      <c r="R33" s="7"/>
      <c r="S33" s="7"/>
      <c r="T33" s="7"/>
    </row>
    <row r="34" spans="1:20" x14ac:dyDescent="0.2">
      <c r="A34" s="70">
        <v>3642</v>
      </c>
      <c r="B34" s="70">
        <v>-0.11449999999604188</v>
      </c>
      <c r="C34" s="7"/>
      <c r="D34" s="71">
        <f t="shared" si="3"/>
        <v>0.36420000000000002</v>
      </c>
      <c r="E34" s="71">
        <f t="shared" si="3"/>
        <v>-0.11449999999604188</v>
      </c>
      <c r="F34" s="62">
        <f t="shared" si="8"/>
        <v>0.13264164000000001</v>
      </c>
      <c r="G34" s="62">
        <f t="shared" si="9"/>
        <v>4.8308085288000006E-2</v>
      </c>
      <c r="H34" s="62">
        <f t="shared" si="10"/>
        <v>1.75938046618896E-2</v>
      </c>
      <c r="I34" s="62">
        <f t="shared" si="11"/>
        <v>-4.1700899998558458E-2</v>
      </c>
      <c r="J34" s="62">
        <f t="shared" si="12"/>
        <v>-1.5187467779474991E-2</v>
      </c>
      <c r="K34" s="62">
        <f t="shared" ca="1" si="4"/>
        <v>-0.10719883191482481</v>
      </c>
      <c r="L34" s="62">
        <f t="shared" ca="1" si="13"/>
        <v>5.3307055350182977E-5</v>
      </c>
      <c r="M34" s="62">
        <f t="shared" ca="1" si="5"/>
        <v>389.94624781384118</v>
      </c>
      <c r="N34" s="62">
        <f t="shared" ca="1" si="6"/>
        <v>1427.420674861957</v>
      </c>
      <c r="O34" s="62">
        <f t="shared" ca="1" si="7"/>
        <v>5231.4708838383249</v>
      </c>
      <c r="P34" s="7">
        <f t="shared" ca="1" si="14"/>
        <v>-7.3011680812170715E-3</v>
      </c>
      <c r="Q34" s="7"/>
      <c r="R34" s="7"/>
      <c r="S34" s="7"/>
      <c r="T34" s="7"/>
    </row>
    <row r="35" spans="1:20" x14ac:dyDescent="0.2">
      <c r="A35" s="70">
        <v>3652.5</v>
      </c>
      <c r="B35" s="70">
        <v>-0.10212499999761349</v>
      </c>
      <c r="C35" s="7"/>
      <c r="D35" s="71">
        <f t="shared" si="3"/>
        <v>0.36525000000000002</v>
      </c>
      <c r="E35" s="71">
        <f t="shared" si="3"/>
        <v>-0.10212499999761349</v>
      </c>
      <c r="F35" s="62">
        <f t="shared" si="8"/>
        <v>0.13340756250000002</v>
      </c>
      <c r="G35" s="62">
        <f t="shared" si="9"/>
        <v>4.8727112203125013E-2</v>
      </c>
      <c r="H35" s="62">
        <f t="shared" si="10"/>
        <v>1.779757773219141E-2</v>
      </c>
      <c r="I35" s="62">
        <f t="shared" si="11"/>
        <v>-3.7301156249128331E-2</v>
      </c>
      <c r="J35" s="62">
        <f t="shared" si="12"/>
        <v>-1.3624247319994124E-2</v>
      </c>
      <c r="K35" s="62">
        <f t="shared" ca="1" si="4"/>
        <v>-0.10733656854564097</v>
      </c>
      <c r="L35" s="62">
        <f t="shared" ca="1" si="13"/>
        <v>2.7160446730789301E-5</v>
      </c>
      <c r="M35" s="62">
        <f t="shared" ca="1" si="5"/>
        <v>387.68827210298087</v>
      </c>
      <c r="N35" s="62">
        <f t="shared" ca="1" si="6"/>
        <v>1435.0675610509377</v>
      </c>
      <c r="O35" s="62">
        <f t="shared" ca="1" si="7"/>
        <v>5226.32482052461</v>
      </c>
      <c r="P35" s="7">
        <f t="shared" ca="1" si="14"/>
        <v>5.2115685480274843E-3</v>
      </c>
      <c r="Q35" s="7"/>
      <c r="R35" s="7"/>
      <c r="S35" s="7"/>
      <c r="T35" s="7"/>
    </row>
    <row r="36" spans="1:20" x14ac:dyDescent="0.2">
      <c r="A36" s="70">
        <v>3863</v>
      </c>
      <c r="B36" s="70">
        <v>-0.11074999999982538</v>
      </c>
      <c r="C36" s="7"/>
      <c r="D36" s="71">
        <f t="shared" si="3"/>
        <v>0.38629999999999998</v>
      </c>
      <c r="E36" s="71">
        <f t="shared" si="3"/>
        <v>-0.11074999999982538</v>
      </c>
      <c r="F36" s="62">
        <f t="shared" si="8"/>
        <v>0.14922768999999997</v>
      </c>
      <c r="G36" s="62">
        <f t="shared" si="9"/>
        <v>5.7646656646999986E-2</v>
      </c>
      <c r="H36" s="62">
        <f t="shared" si="10"/>
        <v>2.2268903462736092E-2</v>
      </c>
      <c r="I36" s="62">
        <f t="shared" si="11"/>
        <v>-4.2782724999932541E-2</v>
      </c>
      <c r="J36" s="62">
        <f t="shared" si="12"/>
        <v>-1.6526966667473938E-2</v>
      </c>
      <c r="K36" s="62">
        <f t="shared" ca="1" si="4"/>
        <v>-0.1100633456357049</v>
      </c>
      <c r="L36" s="62">
        <f t="shared" ca="1" si="13"/>
        <v>4.7149421576569887E-7</v>
      </c>
      <c r="M36" s="62">
        <f t="shared" ca="1" si="5"/>
        <v>343.63741839614545</v>
      </c>
      <c r="N36" s="62">
        <f t="shared" ca="1" si="6"/>
        <v>1578.7003393061043</v>
      </c>
      <c r="O36" s="62">
        <f t="shared" ca="1" si="7"/>
        <v>5086.2196809774159</v>
      </c>
      <c r="P36" s="7">
        <f t="shared" ca="1" si="14"/>
        <v>-6.8665436412047864E-4</v>
      </c>
      <c r="Q36" s="7"/>
      <c r="R36" s="7"/>
      <c r="S36" s="7"/>
      <c r="T36" s="7"/>
    </row>
    <row r="37" spans="1:20" x14ac:dyDescent="0.2">
      <c r="A37" s="70">
        <v>3865</v>
      </c>
      <c r="B37" s="70">
        <v>-0.12124999999650754</v>
      </c>
      <c r="C37" s="7"/>
      <c r="D37" s="71">
        <f t="shared" si="3"/>
        <v>0.38650000000000001</v>
      </c>
      <c r="E37" s="71">
        <f t="shared" si="3"/>
        <v>-0.12124999999650754</v>
      </c>
      <c r="F37" s="62">
        <f t="shared" si="8"/>
        <v>0.14938224999999999</v>
      </c>
      <c r="G37" s="62">
        <f t="shared" si="9"/>
        <v>5.7736239624999998E-2</v>
      </c>
      <c r="H37" s="62">
        <f t="shared" si="10"/>
        <v>2.2315056615062497E-2</v>
      </c>
      <c r="I37" s="62">
        <f t="shared" si="11"/>
        <v>-4.6863124998650169E-2</v>
      </c>
      <c r="J37" s="62">
        <f t="shared" si="12"/>
        <v>-1.8112597811978291E-2</v>
      </c>
      <c r="K37" s="62">
        <f t="shared" ca="1" si="4"/>
        <v>-0.11008893794120668</v>
      </c>
      <c r="L37" s="62">
        <f t="shared" ca="1" si="13"/>
        <v>1.2456930620227666E-4</v>
      </c>
      <c r="M37" s="62">
        <f t="shared" ca="1" si="5"/>
        <v>343.23009421376088</v>
      </c>
      <c r="N37" s="62">
        <f t="shared" ca="1" si="6"/>
        <v>1579.9703880317463</v>
      </c>
      <c r="O37" s="62">
        <f t="shared" ca="1" si="7"/>
        <v>5084.5559781158054</v>
      </c>
      <c r="P37" s="7">
        <f t="shared" ca="1" si="14"/>
        <v>-1.116106205530086E-2</v>
      </c>
      <c r="Q37" s="7"/>
      <c r="R37" s="7"/>
      <c r="S37" s="7"/>
      <c r="T37" s="7"/>
    </row>
    <row r="38" spans="1:20" x14ac:dyDescent="0.2">
      <c r="A38" s="70">
        <v>3903.5</v>
      </c>
      <c r="B38" s="70">
        <v>-0.10887499999807915</v>
      </c>
      <c r="C38" s="7"/>
      <c r="D38" s="71">
        <f t="shared" si="3"/>
        <v>0.39034999999999997</v>
      </c>
      <c r="E38" s="71">
        <f t="shared" si="3"/>
        <v>-0.10887499999807915</v>
      </c>
      <c r="F38" s="62">
        <f t="shared" si="8"/>
        <v>0.15237312249999999</v>
      </c>
      <c r="G38" s="62">
        <f t="shared" si="9"/>
        <v>5.9478848367874988E-2</v>
      </c>
      <c r="H38" s="62">
        <f t="shared" si="10"/>
        <v>2.32175684604E-2</v>
      </c>
      <c r="I38" s="62">
        <f t="shared" si="11"/>
        <v>-4.2499356249250192E-2</v>
      </c>
      <c r="J38" s="62">
        <f t="shared" si="12"/>
        <v>-1.6589623711894812E-2</v>
      </c>
      <c r="K38" s="62">
        <f t="shared" ca="1" si="4"/>
        <v>-0.11058043298590066</v>
      </c>
      <c r="L38" s="62">
        <f t="shared" ca="1" si="13"/>
        <v>2.908501675949809E-6</v>
      </c>
      <c r="M38" s="62">
        <f t="shared" ca="1" si="5"/>
        <v>335.4306517151515</v>
      </c>
      <c r="N38" s="62">
        <f t="shared" ca="1" si="6"/>
        <v>1604.0470792199897</v>
      </c>
      <c r="O38" s="62">
        <f t="shared" ca="1" si="7"/>
        <v>5051.3332720022072</v>
      </c>
      <c r="P38" s="7">
        <f t="shared" ca="1" si="14"/>
        <v>1.7054329878215119E-3</v>
      </c>
      <c r="Q38" s="7"/>
      <c r="R38" s="7"/>
      <c r="S38" s="7"/>
      <c r="T38" s="7"/>
    </row>
    <row r="39" spans="1:20" x14ac:dyDescent="0.2">
      <c r="A39" s="70">
        <v>3961.5</v>
      </c>
      <c r="B39" s="70">
        <v>-0.12297499999840511</v>
      </c>
      <c r="C39" s="7"/>
      <c r="D39" s="71">
        <f t="shared" si="3"/>
        <v>0.39615</v>
      </c>
      <c r="E39" s="71">
        <f t="shared" si="3"/>
        <v>-0.12297499999840511</v>
      </c>
      <c r="F39" s="62">
        <f t="shared" si="8"/>
        <v>0.15693482250000002</v>
      </c>
      <c r="G39" s="62">
        <f t="shared" si="9"/>
        <v>6.2169729933375009E-2</v>
      </c>
      <c r="H39" s="62">
        <f t="shared" si="10"/>
        <v>2.4628538513106511E-2</v>
      </c>
      <c r="I39" s="62">
        <f t="shared" si="11"/>
        <v>-4.8716546249368185E-2</v>
      </c>
      <c r="J39" s="62">
        <f t="shared" si="12"/>
        <v>-1.9299059796687206E-2</v>
      </c>
      <c r="K39" s="62">
        <f t="shared" ca="1" si="4"/>
        <v>-0.11131671456209991</v>
      </c>
      <c r="L39" s="62">
        <f t="shared" ca="1" si="13"/>
        <v>1.3591561931436603E-4</v>
      </c>
      <c r="M39" s="62">
        <f t="shared" ca="1" si="5"/>
        <v>323.83056825029655</v>
      </c>
      <c r="N39" s="62">
        <f t="shared" ca="1" si="6"/>
        <v>1638.9518929936842</v>
      </c>
      <c r="O39" s="62">
        <f t="shared" ca="1" si="7"/>
        <v>4997.0275058202324</v>
      </c>
      <c r="P39" s="7">
        <f t="shared" ca="1" si="14"/>
        <v>-1.1658285436305205E-2</v>
      </c>
      <c r="Q39" s="7"/>
      <c r="R39" s="7"/>
      <c r="S39" s="7"/>
      <c r="T39" s="7"/>
    </row>
    <row r="40" spans="1:20" x14ac:dyDescent="0.2">
      <c r="A40" s="70">
        <v>3961.5</v>
      </c>
      <c r="B40" s="70">
        <v>-0.12247499999648426</v>
      </c>
      <c r="C40" s="7"/>
      <c r="D40" s="71">
        <f t="shared" si="3"/>
        <v>0.39615</v>
      </c>
      <c r="E40" s="71">
        <f t="shared" si="3"/>
        <v>-0.12247499999648426</v>
      </c>
      <c r="F40" s="62">
        <f t="shared" si="8"/>
        <v>0.15693482250000002</v>
      </c>
      <c r="G40" s="62">
        <f t="shared" si="9"/>
        <v>6.2169729933375009E-2</v>
      </c>
      <c r="H40" s="62">
        <f t="shared" si="10"/>
        <v>2.4628538513106511E-2</v>
      </c>
      <c r="I40" s="62">
        <f t="shared" si="11"/>
        <v>-4.8518471248607239E-2</v>
      </c>
      <c r="J40" s="62">
        <f t="shared" si="12"/>
        <v>-1.9220592385135758E-2</v>
      </c>
      <c r="K40" s="62">
        <f t="shared" ca="1" si="4"/>
        <v>-0.11131671456209991</v>
      </c>
      <c r="L40" s="62">
        <f t="shared" ca="1" si="13"/>
        <v>1.2450733383519399E-4</v>
      </c>
      <c r="M40" s="62">
        <f t="shared" ca="1" si="5"/>
        <v>323.83056825029655</v>
      </c>
      <c r="N40" s="62">
        <f t="shared" ca="1" si="6"/>
        <v>1638.9518929936842</v>
      </c>
      <c r="O40" s="62">
        <f t="shared" ca="1" si="7"/>
        <v>4997.0275058202324</v>
      </c>
      <c r="P40" s="7">
        <f t="shared" ca="1" si="14"/>
        <v>-1.1158285434384352E-2</v>
      </c>
      <c r="Q40" s="7"/>
      <c r="R40" s="7"/>
      <c r="S40" s="7"/>
      <c r="T40" s="7"/>
    </row>
    <row r="41" spans="1:20" x14ac:dyDescent="0.2">
      <c r="A41" s="70">
        <v>4000</v>
      </c>
      <c r="B41" s="70">
        <v>-0.12299999999959255</v>
      </c>
      <c r="C41" s="7"/>
      <c r="D41" s="71">
        <f t="shared" si="3"/>
        <v>0.4</v>
      </c>
      <c r="E41" s="71">
        <f t="shared" si="3"/>
        <v>-0.12299999999959255</v>
      </c>
      <c r="F41" s="62">
        <f t="shared" si="8"/>
        <v>0.16000000000000003</v>
      </c>
      <c r="G41" s="62">
        <f t="shared" si="9"/>
        <v>6.4000000000000015E-2</v>
      </c>
      <c r="H41" s="62">
        <f t="shared" si="10"/>
        <v>2.5600000000000012E-2</v>
      </c>
      <c r="I41" s="62">
        <f t="shared" si="11"/>
        <v>-4.919999999983702E-2</v>
      </c>
      <c r="J41" s="62">
        <f t="shared" si="12"/>
        <v>-1.9679999999934809E-2</v>
      </c>
      <c r="K41" s="62">
        <f t="shared" ca="1" si="4"/>
        <v>-0.11180269678236006</v>
      </c>
      <c r="L41" s="62">
        <f t="shared" ca="1" si="13"/>
        <v>1.2537959933864502E-4</v>
      </c>
      <c r="M41" s="62">
        <f t="shared" ca="1" si="5"/>
        <v>316.23043507632991</v>
      </c>
      <c r="N41" s="62">
        <f t="shared" ca="1" si="6"/>
        <v>1661.1860685735132</v>
      </c>
      <c r="O41" s="62">
        <f t="shared" ca="1" si="7"/>
        <v>4958.1919730270638</v>
      </c>
      <c r="P41" s="7">
        <f t="shared" ca="1" si="14"/>
        <v>-1.1197303217232488E-2</v>
      </c>
      <c r="Q41" s="7"/>
      <c r="R41" s="7"/>
      <c r="S41" s="7"/>
      <c r="T41" s="7"/>
    </row>
    <row r="42" spans="1:20" x14ac:dyDescent="0.2">
      <c r="A42" s="70">
        <v>4011.5</v>
      </c>
      <c r="B42" s="70">
        <v>-0.12987499999871943</v>
      </c>
      <c r="C42" s="7"/>
      <c r="D42" s="71">
        <f t="shared" si="3"/>
        <v>0.40115000000000001</v>
      </c>
      <c r="E42" s="71">
        <f t="shared" si="3"/>
        <v>-0.12987499999871943</v>
      </c>
      <c r="F42" s="62">
        <f t="shared" si="8"/>
        <v>0.16092132250000002</v>
      </c>
      <c r="G42" s="62">
        <f t="shared" si="9"/>
        <v>6.4553588520875005E-2</v>
      </c>
      <c r="H42" s="62">
        <f t="shared" si="10"/>
        <v>2.5895672035149014E-2</v>
      </c>
      <c r="I42" s="62">
        <f t="shared" si="11"/>
        <v>-5.2099356249486299E-2</v>
      </c>
      <c r="J42" s="62">
        <f t="shared" si="12"/>
        <v>-2.0899656759481428E-2</v>
      </c>
      <c r="K42" s="62">
        <f t="shared" ca="1" si="4"/>
        <v>-0.11194743369963589</v>
      </c>
      <c r="L42" s="62">
        <f t="shared" ca="1" si="13"/>
        <v>3.2139763340803594E-4</v>
      </c>
      <c r="M42" s="62">
        <f t="shared" ca="1" si="5"/>
        <v>313.97579648428376</v>
      </c>
      <c r="N42" s="62">
        <f t="shared" ca="1" si="6"/>
        <v>1667.6793040426239</v>
      </c>
      <c r="O42" s="62">
        <f t="shared" ca="1" si="7"/>
        <v>4946.1652106014863</v>
      </c>
      <c r="P42" s="7">
        <f t="shared" ca="1" si="14"/>
        <v>-1.7927566299083542E-2</v>
      </c>
      <c r="Q42" s="7"/>
      <c r="R42" s="7"/>
      <c r="S42" s="7"/>
      <c r="T42" s="7"/>
    </row>
    <row r="43" spans="1:20" x14ac:dyDescent="0.2">
      <c r="A43" s="70">
        <v>4142</v>
      </c>
      <c r="B43" s="70">
        <v>-0.11849999999685679</v>
      </c>
      <c r="C43" s="7"/>
      <c r="D43" s="71">
        <f t="shared" si="3"/>
        <v>0.41420000000000001</v>
      </c>
      <c r="E43" s="71">
        <f t="shared" si="3"/>
        <v>-0.11849999999685679</v>
      </c>
      <c r="F43" s="62">
        <f t="shared" si="8"/>
        <v>0.17156164000000002</v>
      </c>
      <c r="G43" s="62">
        <f t="shared" si="9"/>
        <v>7.1060831288000004E-2</v>
      </c>
      <c r="H43" s="62">
        <f t="shared" si="10"/>
        <v>2.9433396319489605E-2</v>
      </c>
      <c r="I43" s="62">
        <f t="shared" si="11"/>
        <v>-4.9082699998698083E-2</v>
      </c>
      <c r="J43" s="62">
        <f t="shared" si="12"/>
        <v>-2.0330054339460748E-2</v>
      </c>
      <c r="K43" s="62">
        <f t="shared" ca="1" si="4"/>
        <v>-0.11357613457596571</v>
      </c>
      <c r="L43" s="62">
        <f t="shared" ca="1" si="13"/>
        <v>2.4244450683046808E-5</v>
      </c>
      <c r="M43" s="62">
        <f t="shared" ca="1" si="5"/>
        <v>288.89466290343171</v>
      </c>
      <c r="N43" s="62">
        <f t="shared" ca="1" si="6"/>
        <v>1736.4188463802454</v>
      </c>
      <c r="O43" s="62">
        <f t="shared" ca="1" si="7"/>
        <v>4796.2311836470544</v>
      </c>
      <c r="P43" s="7">
        <f t="shared" ca="1" si="14"/>
        <v>-4.9238654208910715E-3</v>
      </c>
      <c r="Q43" s="7"/>
      <c r="R43" s="7"/>
      <c r="S43" s="7"/>
      <c r="T43" s="7"/>
    </row>
    <row r="44" spans="1:20" x14ac:dyDescent="0.2">
      <c r="A44" s="70">
        <v>4168</v>
      </c>
      <c r="B44" s="70">
        <v>-0.11599999999452848</v>
      </c>
      <c r="C44" s="7"/>
      <c r="D44" s="71">
        <f t="shared" si="3"/>
        <v>0.4168</v>
      </c>
      <c r="E44" s="71">
        <f t="shared" si="3"/>
        <v>-0.11599999999452848</v>
      </c>
      <c r="F44" s="62">
        <f t="shared" si="8"/>
        <v>0.17372224</v>
      </c>
      <c r="G44" s="62">
        <f t="shared" si="9"/>
        <v>7.2407429632000003E-2</v>
      </c>
      <c r="H44" s="62">
        <f t="shared" si="10"/>
        <v>3.01794166706176E-2</v>
      </c>
      <c r="I44" s="62">
        <f t="shared" si="11"/>
        <v>-4.8348799997719467E-2</v>
      </c>
      <c r="J44" s="62">
        <f t="shared" si="12"/>
        <v>-2.0151779839049474E-2</v>
      </c>
      <c r="K44" s="62">
        <f t="shared" ca="1" si="4"/>
        <v>-0.11389760783874353</v>
      </c>
      <c r="L44" s="62">
        <f t="shared" ca="1" si="13"/>
        <v>4.420052776706085E-6</v>
      </c>
      <c r="M44" s="62">
        <f t="shared" ca="1" si="5"/>
        <v>284.00908073036055</v>
      </c>
      <c r="N44" s="62">
        <f t="shared" ca="1" si="6"/>
        <v>1748.9955721666122</v>
      </c>
      <c r="O44" s="62">
        <f t="shared" ca="1" si="7"/>
        <v>4763.4682870072711</v>
      </c>
      <c r="P44" s="7">
        <f t="shared" ca="1" si="14"/>
        <v>-2.102392155784949E-3</v>
      </c>
      <c r="Q44" s="7"/>
      <c r="R44" s="7"/>
      <c r="S44" s="7"/>
      <c r="T44" s="7"/>
    </row>
    <row r="45" spans="1:20" x14ac:dyDescent="0.2">
      <c r="A45" s="70">
        <v>4223</v>
      </c>
      <c r="B45" s="70">
        <v>-0.11474999999336433</v>
      </c>
      <c r="C45" s="7"/>
      <c r="D45" s="71">
        <f t="shared" si="3"/>
        <v>0.42230000000000001</v>
      </c>
      <c r="E45" s="71">
        <f t="shared" si="3"/>
        <v>-0.11474999999336433</v>
      </c>
      <c r="F45" s="62">
        <f t="shared" si="8"/>
        <v>0.17833729000000001</v>
      </c>
      <c r="G45" s="62">
        <f t="shared" si="9"/>
        <v>7.5311837567000009E-2</v>
      </c>
      <c r="H45" s="62">
        <f t="shared" si="10"/>
        <v>3.1804189004544105E-2</v>
      </c>
      <c r="I45" s="62">
        <f t="shared" si="11"/>
        <v>-4.8458924997197755E-2</v>
      </c>
      <c r="J45" s="62">
        <f t="shared" si="12"/>
        <v>-2.0464204026316612E-2</v>
      </c>
      <c r="K45" s="62">
        <f t="shared" ca="1" si="4"/>
        <v>-0.11457434218675157</v>
      </c>
      <c r="L45" s="62">
        <f t="shared" ca="1" si="13"/>
        <v>3.0855665024005236E-8</v>
      </c>
      <c r="M45" s="62">
        <f t="shared" ca="1" si="5"/>
        <v>273.79720335818121</v>
      </c>
      <c r="N45" s="62">
        <f t="shared" ca="1" si="6"/>
        <v>1774.3333633715456</v>
      </c>
      <c r="O45" s="62">
        <f t="shared" ca="1" si="7"/>
        <v>4691.0914744624861</v>
      </c>
      <c r="P45" s="7">
        <f t="shared" ca="1" si="14"/>
        <v>-1.7565780661275843E-4</v>
      </c>
      <c r="Q45" s="7"/>
      <c r="R45" s="7"/>
      <c r="S45" s="7"/>
      <c r="T45" s="7"/>
    </row>
    <row r="46" spans="1:20" x14ac:dyDescent="0.2">
      <c r="A46" s="70">
        <v>4274</v>
      </c>
      <c r="B46" s="70">
        <v>-0.11849999999685679</v>
      </c>
      <c r="C46" s="7"/>
      <c r="D46" s="71">
        <f t="shared" si="3"/>
        <v>0.4274</v>
      </c>
      <c r="E46" s="71">
        <f t="shared" si="3"/>
        <v>-0.11849999999685679</v>
      </c>
      <c r="F46" s="62">
        <f t="shared" si="8"/>
        <v>0.18267076000000002</v>
      </c>
      <c r="G46" s="62">
        <f t="shared" si="9"/>
        <v>7.8073482824000007E-2</v>
      </c>
      <c r="H46" s="62">
        <f t="shared" si="10"/>
        <v>3.3368606558977602E-2</v>
      </c>
      <c r="I46" s="62">
        <f t="shared" si="11"/>
        <v>-5.064689999865659E-2</v>
      </c>
      <c r="J46" s="62">
        <f t="shared" si="12"/>
        <v>-2.1646485059425825E-2</v>
      </c>
      <c r="K46" s="62">
        <f t="shared" ca="1" si="4"/>
        <v>-0.11519784868057041</v>
      </c>
      <c r="L46" s="62">
        <f t="shared" ca="1" si="13"/>
        <v>1.090420331565184E-5</v>
      </c>
      <c r="M46" s="62">
        <f t="shared" ca="1" si="5"/>
        <v>264.47804281319088</v>
      </c>
      <c r="N46" s="62">
        <f t="shared" ca="1" si="6"/>
        <v>1796.2618611524022</v>
      </c>
      <c r="O46" s="62">
        <f t="shared" ca="1" si="7"/>
        <v>4620.3298088397451</v>
      </c>
      <c r="P46" s="7">
        <f t="shared" ca="1" si="14"/>
        <v>-3.3021513162863753E-3</v>
      </c>
      <c r="Q46" s="7"/>
      <c r="R46" s="7"/>
      <c r="S46" s="7"/>
      <c r="T46" s="7"/>
    </row>
    <row r="47" spans="1:20" x14ac:dyDescent="0.2">
      <c r="A47" s="70">
        <v>4276</v>
      </c>
      <c r="B47" s="70">
        <v>-0.12469999999302672</v>
      </c>
      <c r="C47" s="7"/>
      <c r="D47" s="71">
        <f t="shared" si="3"/>
        <v>0.42759999999999998</v>
      </c>
      <c r="E47" s="71">
        <f t="shared" si="3"/>
        <v>-0.12469999999302672</v>
      </c>
      <c r="F47" s="62">
        <f t="shared" si="8"/>
        <v>0.18284175999999999</v>
      </c>
      <c r="G47" s="62">
        <f t="shared" si="9"/>
        <v>7.8183136575999998E-2</v>
      </c>
      <c r="H47" s="62">
        <f t="shared" si="10"/>
        <v>3.3431109199897599E-2</v>
      </c>
      <c r="I47" s="62">
        <f t="shared" si="11"/>
        <v>-5.3321719997018222E-2</v>
      </c>
      <c r="J47" s="62">
        <f t="shared" si="12"/>
        <v>-2.2800367470724992E-2</v>
      </c>
      <c r="K47" s="62">
        <f t="shared" ca="1" si="4"/>
        <v>-0.11522222127227509</v>
      </c>
      <c r="L47" s="62">
        <f t="shared" ca="1" si="13"/>
        <v>8.9828289479532421E-5</v>
      </c>
      <c r="M47" s="62">
        <f t="shared" ca="1" si="5"/>
        <v>264.11553974085234</v>
      </c>
      <c r="N47" s="62">
        <f t="shared" ca="1" si="6"/>
        <v>1797.0906374879119</v>
      </c>
      <c r="O47" s="62">
        <f t="shared" ca="1" si="7"/>
        <v>4617.4845929393332</v>
      </c>
      <c r="P47" s="7">
        <f t="shared" ca="1" si="14"/>
        <v>-9.4777787207516312E-3</v>
      </c>
      <c r="Q47" s="7"/>
      <c r="R47" s="7"/>
      <c r="S47" s="7"/>
      <c r="T47" s="7"/>
    </row>
    <row r="48" spans="1:20" x14ac:dyDescent="0.2">
      <c r="A48" s="70">
        <v>4276</v>
      </c>
      <c r="B48" s="70">
        <v>-0.12459999999555293</v>
      </c>
      <c r="C48" s="7"/>
      <c r="D48" s="71">
        <f t="shared" si="3"/>
        <v>0.42759999999999998</v>
      </c>
      <c r="E48" s="71">
        <f t="shared" si="3"/>
        <v>-0.12459999999555293</v>
      </c>
      <c r="F48" s="62">
        <f t="shared" si="8"/>
        <v>0.18284175999999999</v>
      </c>
      <c r="G48" s="62">
        <f t="shared" si="9"/>
        <v>7.8183136575999998E-2</v>
      </c>
      <c r="H48" s="62">
        <f t="shared" si="10"/>
        <v>3.3431109199897599E-2</v>
      </c>
      <c r="I48" s="62">
        <f t="shared" si="11"/>
        <v>-5.3278959998098431E-2</v>
      </c>
      <c r="J48" s="62">
        <f t="shared" si="12"/>
        <v>-2.2782083295186887E-2</v>
      </c>
      <c r="K48" s="62">
        <f t="shared" ca="1" si="4"/>
        <v>-0.11522222127227509</v>
      </c>
      <c r="L48" s="62">
        <f t="shared" ca="1" si="13"/>
        <v>8.7942733782762626E-5</v>
      </c>
      <c r="M48" s="62">
        <f t="shared" ca="1" si="5"/>
        <v>264.11553974085234</v>
      </c>
      <c r="N48" s="62">
        <f t="shared" ca="1" si="6"/>
        <v>1797.0906374879119</v>
      </c>
      <c r="O48" s="62">
        <f t="shared" ca="1" si="7"/>
        <v>4617.4845929393332</v>
      </c>
      <c r="P48" s="7">
        <f t="shared" ca="1" si="14"/>
        <v>-9.3777787232778437E-3</v>
      </c>
      <c r="Q48" s="7"/>
      <c r="R48" s="7"/>
      <c r="S48" s="7"/>
      <c r="T48" s="7"/>
    </row>
    <row r="49" spans="1:20" x14ac:dyDescent="0.2">
      <c r="A49" s="70">
        <v>4303</v>
      </c>
      <c r="B49" s="70">
        <v>-0.11074999999982538</v>
      </c>
      <c r="C49" s="7"/>
      <c r="D49" s="71">
        <f t="shared" si="3"/>
        <v>0.43030000000000002</v>
      </c>
      <c r="E49" s="71">
        <f t="shared" si="3"/>
        <v>-0.11074999999982538</v>
      </c>
      <c r="F49" s="62">
        <f t="shared" si="8"/>
        <v>0.18515809000000003</v>
      </c>
      <c r="G49" s="62">
        <f t="shared" si="9"/>
        <v>7.9673526127000016E-2</v>
      </c>
      <c r="H49" s="62">
        <f t="shared" si="10"/>
        <v>3.4283518292448106E-2</v>
      </c>
      <c r="I49" s="62">
        <f t="shared" si="11"/>
        <v>-4.7655724999924862E-2</v>
      </c>
      <c r="J49" s="62">
        <f t="shared" si="12"/>
        <v>-2.0506258467467668E-2</v>
      </c>
      <c r="K49" s="62">
        <f t="shared" ca="1" si="4"/>
        <v>-0.11555067033820643</v>
      </c>
      <c r="L49" s="62">
        <f t="shared" ca="1" si="13"/>
        <v>2.3046435697811647E-5</v>
      </c>
      <c r="M49" s="62">
        <f t="shared" ca="1" si="5"/>
        <v>259.24363797975013</v>
      </c>
      <c r="N49" s="62">
        <f t="shared" ca="1" si="6"/>
        <v>1808.0465784944893</v>
      </c>
      <c r="O49" s="62">
        <f t="shared" ca="1" si="7"/>
        <v>4578.5626097644663</v>
      </c>
      <c r="P49" s="7">
        <f t="shared" ca="1" si="14"/>
        <v>4.8006703383810523E-3</v>
      </c>
      <c r="Q49" s="7"/>
      <c r="R49" s="7"/>
      <c r="S49" s="7"/>
      <c r="T49" s="7"/>
    </row>
    <row r="50" spans="1:20" x14ac:dyDescent="0.2">
      <c r="A50" s="70">
        <v>4331</v>
      </c>
      <c r="B50" s="70">
        <v>-0.12534999999479624</v>
      </c>
      <c r="C50" s="7"/>
      <c r="D50" s="71">
        <f t="shared" si="3"/>
        <v>0.43309999999999998</v>
      </c>
      <c r="E50" s="71">
        <f t="shared" si="3"/>
        <v>-0.12534999999479624</v>
      </c>
      <c r="F50" s="62">
        <f t="shared" si="8"/>
        <v>0.18757560999999998</v>
      </c>
      <c r="G50" s="62">
        <f t="shared" si="9"/>
        <v>8.1238996690999987E-2</v>
      </c>
      <c r="H50" s="62">
        <f t="shared" si="10"/>
        <v>3.5184609466872088E-2</v>
      </c>
      <c r="I50" s="62">
        <f t="shared" si="11"/>
        <v>-5.4289084997746248E-2</v>
      </c>
      <c r="J50" s="62">
        <f t="shared" si="12"/>
        <v>-2.3512602712523898E-2</v>
      </c>
      <c r="K50" s="62">
        <f t="shared" ca="1" si="4"/>
        <v>-0.11589014163007068</v>
      </c>
      <c r="L50" s="62">
        <f t="shared" ca="1" si="13"/>
        <v>8.9488920280668085E-5</v>
      </c>
      <c r="M50" s="62">
        <f t="shared" ca="1" si="5"/>
        <v>254.23444283545541</v>
      </c>
      <c r="N50" s="62">
        <f t="shared" ca="1" si="6"/>
        <v>1818.9478047641153</v>
      </c>
      <c r="O50" s="62">
        <f t="shared" ca="1" si="7"/>
        <v>4537.2035135105407</v>
      </c>
      <c r="P50" s="7">
        <f t="shared" ca="1" si="14"/>
        <v>-9.4598583647255569E-3</v>
      </c>
      <c r="Q50" s="7"/>
      <c r="R50" s="7"/>
      <c r="S50" s="7"/>
      <c r="T50" s="7"/>
    </row>
    <row r="51" spans="1:20" x14ac:dyDescent="0.2">
      <c r="A51" s="70">
        <v>4331</v>
      </c>
      <c r="B51" s="70">
        <v>-0.12504999999509891</v>
      </c>
      <c r="C51" s="7"/>
      <c r="D51" s="71">
        <f t="shared" si="3"/>
        <v>0.43309999999999998</v>
      </c>
      <c r="E51" s="71">
        <f t="shared" si="3"/>
        <v>-0.12504999999509891</v>
      </c>
      <c r="F51" s="62">
        <f t="shared" si="8"/>
        <v>0.18757560999999998</v>
      </c>
      <c r="G51" s="62">
        <f t="shared" si="9"/>
        <v>8.1238996690999987E-2</v>
      </c>
      <c r="H51" s="62">
        <f t="shared" si="10"/>
        <v>3.5184609466872088E-2</v>
      </c>
      <c r="I51" s="62">
        <f t="shared" si="11"/>
        <v>-5.4159154997877337E-2</v>
      </c>
      <c r="J51" s="62">
        <f t="shared" si="12"/>
        <v>-2.3456330029580676E-2</v>
      </c>
      <c r="K51" s="62">
        <f t="shared" ca="1" si="4"/>
        <v>-0.11589014163007068</v>
      </c>
      <c r="L51" s="62">
        <f t="shared" ca="1" si="13"/>
        <v>8.3903005267377761E-5</v>
      </c>
      <c r="M51" s="62">
        <f t="shared" ca="1" si="5"/>
        <v>254.23444283545541</v>
      </c>
      <c r="N51" s="62">
        <f t="shared" ca="1" si="6"/>
        <v>1818.9478047641153</v>
      </c>
      <c r="O51" s="62">
        <f t="shared" ca="1" si="7"/>
        <v>4537.2035135105407</v>
      </c>
      <c r="P51" s="7">
        <f t="shared" ca="1" si="14"/>
        <v>-9.1598583650282367E-3</v>
      </c>
      <c r="Q51" s="7"/>
      <c r="R51" s="7"/>
      <c r="S51" s="7"/>
      <c r="T51" s="7"/>
    </row>
    <row r="52" spans="1:20" x14ac:dyDescent="0.2">
      <c r="A52" s="70">
        <v>4526</v>
      </c>
      <c r="B52" s="70">
        <v>-0.11149999999179272</v>
      </c>
      <c r="C52" s="7"/>
      <c r="D52" s="71">
        <f t="shared" si="3"/>
        <v>0.4526</v>
      </c>
      <c r="E52" s="71">
        <f t="shared" si="3"/>
        <v>-0.11149999999179272</v>
      </c>
      <c r="F52" s="62">
        <f t="shared" si="8"/>
        <v>0.20484675999999999</v>
      </c>
      <c r="G52" s="62">
        <f t="shared" si="9"/>
        <v>9.2713643575999996E-2</v>
      </c>
      <c r="H52" s="62">
        <f t="shared" si="10"/>
        <v>4.1962195082497593E-2</v>
      </c>
      <c r="I52" s="62">
        <f t="shared" si="11"/>
        <v>-5.0464899996285388E-2</v>
      </c>
      <c r="J52" s="62">
        <f t="shared" si="12"/>
        <v>-2.2840413738318768E-2</v>
      </c>
      <c r="K52" s="62">
        <f t="shared" ca="1" si="4"/>
        <v>-0.11822205437817594</v>
      </c>
      <c r="L52" s="62">
        <f t="shared" ca="1" si="13"/>
        <v>4.5186015173493915E-5</v>
      </c>
      <c r="M52" s="62">
        <f t="shared" ca="1" si="5"/>
        <v>220.57910395244204</v>
      </c>
      <c r="N52" s="62">
        <f t="shared" ca="1" si="6"/>
        <v>1881.5151883607552</v>
      </c>
      <c r="O52" s="62">
        <f t="shared" ca="1" si="7"/>
        <v>4222.4541896286428</v>
      </c>
      <c r="P52" s="7">
        <f t="shared" ca="1" si="14"/>
        <v>6.7220543863832222E-3</v>
      </c>
      <c r="Q52" s="7"/>
      <c r="R52" s="7"/>
      <c r="S52" s="7"/>
      <c r="T52" s="7"/>
    </row>
    <row r="53" spans="1:20" x14ac:dyDescent="0.2">
      <c r="A53" s="70">
        <v>4553</v>
      </c>
      <c r="B53" s="70">
        <v>-0.12424999999348074</v>
      </c>
      <c r="C53" s="7"/>
      <c r="D53" s="71">
        <f t="shared" ref="D53:E84" si="15">A53/A$18</f>
        <v>0.45529999999999998</v>
      </c>
      <c r="E53" s="71">
        <f t="shared" si="15"/>
        <v>-0.12424999999348074</v>
      </c>
      <c r="F53" s="62">
        <f t="shared" si="8"/>
        <v>0.20729808999999999</v>
      </c>
      <c r="G53" s="62">
        <f t="shared" si="9"/>
        <v>9.4382820376999993E-2</v>
      </c>
      <c r="H53" s="62">
        <f t="shared" si="10"/>
        <v>4.2972498117648097E-2</v>
      </c>
      <c r="I53" s="62">
        <f t="shared" si="11"/>
        <v>-5.6571024997031781E-2</v>
      </c>
      <c r="J53" s="62">
        <f t="shared" si="12"/>
        <v>-2.5756787681148568E-2</v>
      </c>
      <c r="K53" s="62">
        <f t="shared" ca="1" si="4"/>
        <v>-0.11854048754613856</v>
      </c>
      <c r="L53" s="62">
        <f t="shared" ca="1" si="13"/>
        <v>3.2598532386355258E-5</v>
      </c>
      <c r="M53" s="62">
        <f t="shared" ca="1" si="5"/>
        <v>216.09032216739325</v>
      </c>
      <c r="N53" s="62">
        <f t="shared" ca="1" si="6"/>
        <v>1888.2957369922176</v>
      </c>
      <c r="O53" s="62">
        <f t="shared" ca="1" si="7"/>
        <v>4175.3974151441853</v>
      </c>
      <c r="P53" s="7">
        <f t="shared" ca="1" si="14"/>
        <v>-5.7095124473421771E-3</v>
      </c>
      <c r="Q53" s="7"/>
      <c r="R53" s="7"/>
      <c r="S53" s="7"/>
      <c r="T53" s="7"/>
    </row>
    <row r="54" spans="1:20" x14ac:dyDescent="0.2">
      <c r="A54" s="70">
        <v>4580</v>
      </c>
      <c r="B54" s="70">
        <v>-0.11699999999837019</v>
      </c>
      <c r="C54" s="7"/>
      <c r="D54" s="71">
        <f t="shared" si="15"/>
        <v>0.45800000000000002</v>
      </c>
      <c r="E54" s="71">
        <f t="shared" si="15"/>
        <v>-0.11699999999837019</v>
      </c>
      <c r="F54" s="62">
        <f t="shared" si="8"/>
        <v>0.20976400000000001</v>
      </c>
      <c r="G54" s="62">
        <f t="shared" si="9"/>
        <v>9.6071912000000009E-2</v>
      </c>
      <c r="H54" s="62">
        <f t="shared" si="10"/>
        <v>4.4000935696000006E-2</v>
      </c>
      <c r="I54" s="62">
        <f t="shared" si="11"/>
        <v>-5.358599999925355E-2</v>
      </c>
      <c r="J54" s="62">
        <f t="shared" si="12"/>
        <v>-2.4542387999658126E-2</v>
      </c>
      <c r="K54" s="62">
        <f t="shared" ca="1" si="4"/>
        <v>-0.11885783899712056</v>
      </c>
      <c r="L54" s="62">
        <f t="shared" ca="1" si="13"/>
        <v>3.4515657452777945E-6</v>
      </c>
      <c r="M54" s="62">
        <f t="shared" ca="1" si="5"/>
        <v>211.64357579977232</v>
      </c>
      <c r="N54" s="62">
        <f t="shared" ca="1" si="6"/>
        <v>1894.6095576532664</v>
      </c>
      <c r="O54" s="62">
        <f t="shared" ca="1" si="7"/>
        <v>4127.5482074671681</v>
      </c>
      <c r="P54" s="7">
        <f t="shared" ca="1" si="14"/>
        <v>1.8578389987503746E-3</v>
      </c>
      <c r="Q54" s="7"/>
      <c r="R54" s="7"/>
      <c r="S54" s="7"/>
      <c r="T54" s="7"/>
    </row>
    <row r="55" spans="1:20" x14ac:dyDescent="0.2">
      <c r="A55" s="70">
        <v>4608</v>
      </c>
      <c r="B55" s="70">
        <v>-0.13399999999819556</v>
      </c>
      <c r="C55" s="7"/>
      <c r="D55" s="71">
        <f t="shared" si="15"/>
        <v>0.46079999999999999</v>
      </c>
      <c r="E55" s="71">
        <f t="shared" si="15"/>
        <v>-0.13399999999819556</v>
      </c>
      <c r="F55" s="62">
        <f t="shared" si="8"/>
        <v>0.21233663999999999</v>
      </c>
      <c r="G55" s="62">
        <f t="shared" si="9"/>
        <v>9.7844723711999995E-2</v>
      </c>
      <c r="H55" s="62">
        <f t="shared" si="10"/>
        <v>4.50868486864896E-2</v>
      </c>
      <c r="I55" s="62">
        <f t="shared" si="11"/>
        <v>-6.1747199999168514E-2</v>
      </c>
      <c r="J55" s="62">
        <f t="shared" si="12"/>
        <v>-2.8453109759616849E-2</v>
      </c>
      <c r="K55" s="62">
        <f t="shared" ca="1" si="4"/>
        <v>-0.1191858016512595</v>
      </c>
      <c r="L55" s="62">
        <f t="shared" ca="1" si="13"/>
        <v>2.194604726623632E-4</v>
      </c>
      <c r="M55" s="62">
        <f t="shared" ca="1" si="5"/>
        <v>207.07667241011623</v>
      </c>
      <c r="N55" s="62">
        <f t="shared" ca="1" si="6"/>
        <v>1900.6616860346683</v>
      </c>
      <c r="O55" s="62">
        <f t="shared" ca="1" si="7"/>
        <v>4077.1093894050059</v>
      </c>
      <c r="P55" s="7">
        <f t="shared" ca="1" si="14"/>
        <v>-1.4814198346936064E-2</v>
      </c>
      <c r="Q55" s="7"/>
      <c r="R55" s="7"/>
      <c r="S55" s="7"/>
      <c r="T55" s="7"/>
    </row>
    <row r="56" spans="1:20" x14ac:dyDescent="0.2">
      <c r="A56" s="70">
        <v>4620.5</v>
      </c>
      <c r="B56" s="70">
        <v>-0.12842499999533175</v>
      </c>
      <c r="C56" s="7"/>
      <c r="D56" s="71">
        <f t="shared" si="15"/>
        <v>0.46205000000000002</v>
      </c>
      <c r="E56" s="71">
        <f t="shared" si="15"/>
        <v>-0.12842499999533175</v>
      </c>
      <c r="F56" s="62">
        <f t="shared" si="8"/>
        <v>0.2134902025</v>
      </c>
      <c r="G56" s="62">
        <f t="shared" si="9"/>
        <v>9.8643148065125003E-2</v>
      </c>
      <c r="H56" s="62">
        <f t="shared" si="10"/>
        <v>4.5578066563491011E-2</v>
      </c>
      <c r="I56" s="62">
        <f t="shared" si="11"/>
        <v>-5.9338771247843036E-2</v>
      </c>
      <c r="J56" s="62">
        <f t="shared" si="12"/>
        <v>-2.7417479255065876E-2</v>
      </c>
      <c r="K56" s="62">
        <f t="shared" ca="1" si="4"/>
        <v>-0.11933183795425487</v>
      </c>
      <c r="L56" s="62">
        <f t="shared" ca="1" si="13"/>
        <v>8.2685595905281444E-5</v>
      </c>
      <c r="M56" s="62">
        <f t="shared" ca="1" si="5"/>
        <v>205.0525544673113</v>
      </c>
      <c r="N56" s="62">
        <f t="shared" ca="1" si="6"/>
        <v>1903.199982362125</v>
      </c>
      <c r="O56" s="62">
        <f t="shared" ca="1" si="7"/>
        <v>4054.328749097469</v>
      </c>
      <c r="P56" s="7">
        <f t="shared" ca="1" si="14"/>
        <v>-9.0931620410768799E-3</v>
      </c>
      <c r="Q56" s="7"/>
      <c r="R56" s="7"/>
      <c r="S56" s="7"/>
      <c r="T56" s="7"/>
    </row>
    <row r="57" spans="1:20" x14ac:dyDescent="0.2">
      <c r="A57" s="70">
        <v>4620.5</v>
      </c>
      <c r="B57" s="70">
        <v>-0.12672499999462161</v>
      </c>
      <c r="C57" s="7"/>
      <c r="D57" s="71">
        <f t="shared" si="15"/>
        <v>0.46205000000000002</v>
      </c>
      <c r="E57" s="71">
        <f t="shared" si="15"/>
        <v>-0.12672499999462161</v>
      </c>
      <c r="F57" s="62">
        <f t="shared" si="8"/>
        <v>0.2134902025</v>
      </c>
      <c r="G57" s="62">
        <f t="shared" si="9"/>
        <v>9.8643148065125003E-2</v>
      </c>
      <c r="H57" s="62">
        <f t="shared" si="10"/>
        <v>4.5578066563491011E-2</v>
      </c>
      <c r="I57" s="62">
        <f t="shared" si="11"/>
        <v>-5.8553286247514921E-2</v>
      </c>
      <c r="J57" s="62">
        <f t="shared" si="12"/>
        <v>-2.7054545910664269E-2</v>
      </c>
      <c r="K57" s="62">
        <f t="shared" ca="1" si="4"/>
        <v>-0.11933183795425487</v>
      </c>
      <c r="L57" s="62">
        <f t="shared" ca="1" si="13"/>
        <v>5.4658844955119792E-5</v>
      </c>
      <c r="M57" s="62">
        <f t="shared" ca="1" si="5"/>
        <v>205.0525544673113</v>
      </c>
      <c r="N57" s="62">
        <f t="shared" ca="1" si="6"/>
        <v>1903.199982362125</v>
      </c>
      <c r="O57" s="62">
        <f t="shared" ca="1" si="7"/>
        <v>4054.328749097469</v>
      </c>
      <c r="P57" s="7">
        <f t="shared" ca="1" si="14"/>
        <v>-7.3931620403667464E-3</v>
      </c>
      <c r="Q57" s="7"/>
      <c r="R57" s="7"/>
      <c r="S57" s="7"/>
      <c r="T57" s="7"/>
    </row>
    <row r="58" spans="1:20" x14ac:dyDescent="0.2">
      <c r="A58" s="70">
        <v>4635</v>
      </c>
      <c r="B58" s="70">
        <v>-0.13474999999016291</v>
      </c>
      <c r="C58" s="7"/>
      <c r="D58" s="71">
        <f t="shared" si="15"/>
        <v>0.46350000000000002</v>
      </c>
      <c r="E58" s="71">
        <f t="shared" si="15"/>
        <v>-0.13474999999016291</v>
      </c>
      <c r="F58" s="62">
        <f t="shared" si="8"/>
        <v>0.21483225000000003</v>
      </c>
      <c r="G58" s="62">
        <f t="shared" si="9"/>
        <v>9.9574747875000022E-2</v>
      </c>
      <c r="H58" s="62">
        <f t="shared" si="10"/>
        <v>4.6152895640062516E-2</v>
      </c>
      <c r="I58" s="62">
        <f t="shared" si="11"/>
        <v>-6.245662499544051E-2</v>
      </c>
      <c r="J58" s="62">
        <f t="shared" si="12"/>
        <v>-2.8948645685386677E-2</v>
      </c>
      <c r="K58" s="62">
        <f t="shared" ca="1" si="4"/>
        <v>-0.11950094960468838</v>
      </c>
      <c r="L58" s="62">
        <f t="shared" ca="1" si="13"/>
        <v>2.3253353765874084E-4</v>
      </c>
      <c r="M58" s="62">
        <f t="shared" ca="1" si="5"/>
        <v>202.71595232727066</v>
      </c>
      <c r="N58" s="62">
        <f t="shared" ca="1" si="6"/>
        <v>1906.0175475625033</v>
      </c>
      <c r="O58" s="62">
        <f t="shared" ca="1" si="7"/>
        <v>4027.7030392927127</v>
      </c>
      <c r="P58" s="7">
        <f t="shared" ca="1" si="14"/>
        <v>-1.5249050385474527E-2</v>
      </c>
      <c r="Q58" s="7"/>
      <c r="R58" s="7"/>
      <c r="S58" s="7"/>
      <c r="T58" s="7"/>
    </row>
    <row r="59" spans="1:20" x14ac:dyDescent="0.2">
      <c r="A59" s="70">
        <v>4687</v>
      </c>
      <c r="B59" s="70">
        <v>-0.13074999999662396</v>
      </c>
      <c r="C59" s="7"/>
      <c r="D59" s="71">
        <f t="shared" si="15"/>
        <v>0.46870000000000001</v>
      </c>
      <c r="E59" s="71">
        <f t="shared" si="15"/>
        <v>-0.13074999999662396</v>
      </c>
      <c r="F59" s="62">
        <f t="shared" si="8"/>
        <v>0.21967969000000001</v>
      </c>
      <c r="G59" s="62">
        <f t="shared" si="9"/>
        <v>0.102963870703</v>
      </c>
      <c r="H59" s="62">
        <f t="shared" si="10"/>
        <v>4.8259166198496108E-2</v>
      </c>
      <c r="I59" s="62">
        <f t="shared" si="11"/>
        <v>-6.1282524998417652E-2</v>
      </c>
      <c r="J59" s="62">
        <f t="shared" si="12"/>
        <v>-2.8723119466758353E-2</v>
      </c>
      <c r="K59" s="62">
        <f t="shared" ca="1" si="4"/>
        <v>-0.12010485341804357</v>
      </c>
      <c r="L59" s="62">
        <f t="shared" ca="1" si="13"/>
        <v>1.133191456794617E-4</v>
      </c>
      <c r="M59" s="62">
        <f t="shared" ca="1" si="5"/>
        <v>194.43718133512758</v>
      </c>
      <c r="N59" s="62">
        <f t="shared" ca="1" si="6"/>
        <v>1914.9969808694793</v>
      </c>
      <c r="O59" s="62">
        <f t="shared" ca="1" si="7"/>
        <v>3930.4945462231326</v>
      </c>
      <c r="P59" s="7">
        <f t="shared" ca="1" si="14"/>
        <v>-1.0645146578580386E-2</v>
      </c>
      <c r="Q59" s="7"/>
      <c r="R59" s="7"/>
      <c r="S59" s="7"/>
      <c r="T59" s="7"/>
    </row>
    <row r="60" spans="1:20" x14ac:dyDescent="0.2">
      <c r="A60" s="70">
        <v>4716</v>
      </c>
      <c r="B60" s="70">
        <v>-0.12199999999575084</v>
      </c>
      <c r="C60" s="7"/>
      <c r="D60" s="71">
        <f t="shared" si="15"/>
        <v>0.47160000000000002</v>
      </c>
      <c r="E60" s="71">
        <f t="shared" si="15"/>
        <v>-0.12199999999575084</v>
      </c>
      <c r="F60" s="62">
        <f t="shared" si="8"/>
        <v>0.22240656000000003</v>
      </c>
      <c r="G60" s="62">
        <f t="shared" si="9"/>
        <v>0.10488693369600002</v>
      </c>
      <c r="H60" s="62">
        <f t="shared" si="10"/>
        <v>4.9464677931033617E-2</v>
      </c>
      <c r="I60" s="62">
        <f t="shared" si="11"/>
        <v>-5.7535199997996098E-2</v>
      </c>
      <c r="J60" s="62">
        <f t="shared" si="12"/>
        <v>-2.713360031905496E-2</v>
      </c>
      <c r="K60" s="62">
        <f t="shared" ca="1" si="4"/>
        <v>-0.12043990316309126</v>
      </c>
      <c r="L60" s="62">
        <f t="shared" ca="1" si="13"/>
        <v>2.4339021272744445E-6</v>
      </c>
      <c r="M60" s="62">
        <f t="shared" ca="1" si="5"/>
        <v>189.88887088936846</v>
      </c>
      <c r="N60" s="62">
        <f t="shared" ca="1" si="6"/>
        <v>1919.2372798120207</v>
      </c>
      <c r="O60" s="62">
        <f t="shared" ca="1" si="7"/>
        <v>3875.1491441267899</v>
      </c>
      <c r="P60" s="7">
        <f t="shared" ca="1" si="14"/>
        <v>-1.5600968326595771E-3</v>
      </c>
      <c r="Q60" s="7"/>
      <c r="R60" s="7"/>
      <c r="S60" s="7"/>
      <c r="T60" s="7"/>
    </row>
    <row r="61" spans="1:20" x14ac:dyDescent="0.2">
      <c r="A61" s="70">
        <v>4913</v>
      </c>
      <c r="B61" s="70">
        <v>-0.11724999999569263</v>
      </c>
      <c r="C61" s="7"/>
      <c r="D61" s="71">
        <f t="shared" si="15"/>
        <v>0.49130000000000001</v>
      </c>
      <c r="E61" s="71">
        <f t="shared" si="15"/>
        <v>-0.11724999999569263</v>
      </c>
      <c r="F61" s="62">
        <f t="shared" si="8"/>
        <v>0.24137569</v>
      </c>
      <c r="G61" s="62">
        <f t="shared" si="9"/>
        <v>0.11858787649700001</v>
      </c>
      <c r="H61" s="62">
        <f t="shared" si="10"/>
        <v>5.8262223722976104E-2</v>
      </c>
      <c r="I61" s="62">
        <f t="shared" si="11"/>
        <v>-5.7604924997883791E-2</v>
      </c>
      <c r="J61" s="62">
        <f t="shared" si="12"/>
        <v>-2.8301299651460308E-2</v>
      </c>
      <c r="K61" s="62">
        <f t="shared" ca="1" si="4"/>
        <v>-0.12268289905193619</v>
      </c>
      <c r="L61" s="62">
        <f t="shared" ca="1" si="13"/>
        <v>2.9516392155332126E-5</v>
      </c>
      <c r="M61" s="62">
        <f t="shared" ca="1" si="5"/>
        <v>160.30735205734467</v>
      </c>
      <c r="N61" s="62">
        <f t="shared" ca="1" si="6"/>
        <v>1933.3655034926171</v>
      </c>
      <c r="O61" s="62">
        <f t="shared" ca="1" si="7"/>
        <v>3479.8966164091876</v>
      </c>
      <c r="P61" s="7">
        <f t="shared" ca="1" si="14"/>
        <v>5.4328990562435564E-3</v>
      </c>
      <c r="Q61" s="7"/>
      <c r="R61" s="7"/>
      <c r="S61" s="7"/>
      <c r="T61" s="7"/>
    </row>
    <row r="62" spans="1:20" x14ac:dyDescent="0.2">
      <c r="A62" s="70">
        <v>4992</v>
      </c>
      <c r="B62" s="70">
        <v>-0.12399999999615829</v>
      </c>
      <c r="C62" s="7"/>
      <c r="D62" s="71">
        <f t="shared" si="15"/>
        <v>0.49919999999999998</v>
      </c>
      <c r="E62" s="71">
        <f t="shared" si="15"/>
        <v>-0.12399999999615829</v>
      </c>
      <c r="F62" s="62">
        <f t="shared" si="8"/>
        <v>0.24920063999999997</v>
      </c>
      <c r="G62" s="62">
        <f t="shared" si="9"/>
        <v>0.12440095948799998</v>
      </c>
      <c r="H62" s="62">
        <f t="shared" si="10"/>
        <v>6.210095897640959E-2</v>
      </c>
      <c r="I62" s="62">
        <f t="shared" si="11"/>
        <v>-6.190079999808222E-2</v>
      </c>
      <c r="J62" s="62">
        <f t="shared" si="12"/>
        <v>-3.0900879359042642E-2</v>
      </c>
      <c r="K62" s="62">
        <f t="shared" ca="1" si="4"/>
        <v>-0.12356619777256375</v>
      </c>
      <c r="L62" s="62">
        <f t="shared" ca="1" si="13"/>
        <v>1.8818436919556961E-7</v>
      </c>
      <c r="M62" s="62">
        <f t="shared" ca="1" si="5"/>
        <v>149.09633904821314</v>
      </c>
      <c r="N62" s="62">
        <f t="shared" ca="1" si="6"/>
        <v>1931.8072356265732</v>
      </c>
      <c r="O62" s="62">
        <f t="shared" ca="1" si="7"/>
        <v>3313.2008330400463</v>
      </c>
      <c r="P62" s="7">
        <f t="shared" ca="1" si="14"/>
        <v>-4.3380222359454268E-4</v>
      </c>
      <c r="Q62" s="7"/>
      <c r="R62" s="7"/>
      <c r="S62" s="7"/>
      <c r="T62" s="7"/>
    </row>
    <row r="63" spans="1:20" x14ac:dyDescent="0.2">
      <c r="A63" s="70">
        <v>5271</v>
      </c>
      <c r="B63" s="70">
        <v>-0.11875000000145519</v>
      </c>
      <c r="C63" s="7"/>
      <c r="D63" s="71">
        <f t="shared" si="15"/>
        <v>0.52710000000000001</v>
      </c>
      <c r="E63" s="71">
        <f t="shared" si="15"/>
        <v>-0.11875000000145519</v>
      </c>
      <c r="F63" s="62">
        <f t="shared" si="8"/>
        <v>0.27783441000000003</v>
      </c>
      <c r="G63" s="62">
        <f t="shared" si="9"/>
        <v>0.14644651751100002</v>
      </c>
      <c r="H63" s="62">
        <f t="shared" si="10"/>
        <v>7.7191959380048122E-2</v>
      </c>
      <c r="I63" s="62">
        <f t="shared" si="11"/>
        <v>-6.2593125000767039E-2</v>
      </c>
      <c r="J63" s="62">
        <f t="shared" si="12"/>
        <v>-3.2992836187904308E-2</v>
      </c>
      <c r="K63" s="62">
        <f t="shared" ca="1" si="4"/>
        <v>-0.12661159149548143</v>
      </c>
      <c r="L63" s="62">
        <f t="shared" ca="1" si="13"/>
        <v>6.1804620818945696E-5</v>
      </c>
      <c r="M63" s="62">
        <f t="shared" ca="1" si="5"/>
        <v>112.54936183809191</v>
      </c>
      <c r="N63" s="62">
        <f t="shared" ca="1" si="6"/>
        <v>1893.370557571569</v>
      </c>
      <c r="O63" s="62">
        <f t="shared" ca="1" si="7"/>
        <v>2698.4158732925775</v>
      </c>
      <c r="P63" s="7">
        <f t="shared" ca="1" si="14"/>
        <v>7.8615914940262377E-3</v>
      </c>
      <c r="Q63" s="7"/>
      <c r="R63" s="7"/>
      <c r="S63" s="7"/>
      <c r="T63" s="7"/>
    </row>
    <row r="64" spans="1:20" x14ac:dyDescent="0.2">
      <c r="A64" s="70">
        <v>5646.5</v>
      </c>
      <c r="B64" s="70">
        <v>-0.13252499999362044</v>
      </c>
      <c r="C64" s="7"/>
      <c r="D64" s="71">
        <f t="shared" si="15"/>
        <v>0.56464999999999999</v>
      </c>
      <c r="E64" s="71">
        <f t="shared" si="15"/>
        <v>-0.13252499999362044</v>
      </c>
      <c r="F64" s="62">
        <f t="shared" si="8"/>
        <v>0.31882962249999997</v>
      </c>
      <c r="G64" s="62">
        <f t="shared" si="9"/>
        <v>0.18002714634462497</v>
      </c>
      <c r="H64" s="62">
        <f t="shared" si="10"/>
        <v>0.10165232818349249</v>
      </c>
      <c r="I64" s="62">
        <f t="shared" si="11"/>
        <v>-7.4830241246397783E-2</v>
      </c>
      <c r="J64" s="62">
        <f t="shared" si="12"/>
        <v>-4.2252895719778506E-2</v>
      </c>
      <c r="K64" s="62">
        <f t="shared" ca="1" si="4"/>
        <v>-0.13052798294103413</v>
      </c>
      <c r="L64" s="62">
        <f t="shared" ca="1" si="13"/>
        <v>3.9880771083205287E-6</v>
      </c>
      <c r="M64" s="62">
        <f t="shared" ca="1" si="5"/>
        <v>71.058223948640119</v>
      </c>
      <c r="N64" s="62">
        <f t="shared" ca="1" si="6"/>
        <v>1763.5086267510355</v>
      </c>
      <c r="O64" s="62">
        <f t="shared" ca="1" si="7"/>
        <v>1849.4266416819319</v>
      </c>
      <c r="P64" s="7">
        <f t="shared" ca="1" si="14"/>
        <v>-1.997017052586314E-3</v>
      </c>
      <c r="Q64" s="7"/>
      <c r="R64" s="7"/>
      <c r="S64" s="7"/>
      <c r="T64" s="7"/>
    </row>
    <row r="65" spans="1:20" x14ac:dyDescent="0.2">
      <c r="A65" s="70">
        <v>5646.5</v>
      </c>
      <c r="B65" s="70">
        <v>-0.13252499999362044</v>
      </c>
      <c r="C65" s="7"/>
      <c r="D65" s="71">
        <f t="shared" si="15"/>
        <v>0.56464999999999999</v>
      </c>
      <c r="E65" s="71">
        <f t="shared" si="15"/>
        <v>-0.13252499999362044</v>
      </c>
      <c r="F65" s="62">
        <f t="shared" si="8"/>
        <v>0.31882962249999997</v>
      </c>
      <c r="G65" s="62">
        <f t="shared" si="9"/>
        <v>0.18002714634462497</v>
      </c>
      <c r="H65" s="62">
        <f t="shared" si="10"/>
        <v>0.10165232818349249</v>
      </c>
      <c r="I65" s="62">
        <f t="shared" si="11"/>
        <v>-7.4830241246397783E-2</v>
      </c>
      <c r="J65" s="62">
        <f t="shared" si="12"/>
        <v>-4.2252895719778506E-2</v>
      </c>
      <c r="K65" s="62">
        <f t="shared" ca="1" si="4"/>
        <v>-0.13052798294103413</v>
      </c>
      <c r="L65" s="62">
        <f t="shared" ca="1" si="13"/>
        <v>3.9880771083205287E-6</v>
      </c>
      <c r="M65" s="62">
        <f t="shared" ca="1" si="5"/>
        <v>71.058223948640119</v>
      </c>
      <c r="N65" s="62">
        <f t="shared" ca="1" si="6"/>
        <v>1763.5086267510355</v>
      </c>
      <c r="O65" s="62">
        <f t="shared" ca="1" si="7"/>
        <v>1849.4266416819319</v>
      </c>
      <c r="P65" s="7">
        <f t="shared" ca="1" si="14"/>
        <v>-1.997017052586314E-3</v>
      </c>
      <c r="Q65" s="7"/>
      <c r="R65" s="7"/>
      <c r="S65" s="7"/>
      <c r="T65" s="7"/>
    </row>
    <row r="66" spans="1:20" x14ac:dyDescent="0.2">
      <c r="A66" s="70">
        <v>5646.5</v>
      </c>
      <c r="B66" s="70">
        <v>-0.13252499999362044</v>
      </c>
      <c r="C66" s="7"/>
      <c r="D66" s="71">
        <f t="shared" si="15"/>
        <v>0.56464999999999999</v>
      </c>
      <c r="E66" s="71">
        <f t="shared" si="15"/>
        <v>-0.13252499999362044</v>
      </c>
      <c r="F66" s="62">
        <f t="shared" si="8"/>
        <v>0.31882962249999997</v>
      </c>
      <c r="G66" s="62">
        <f t="shared" si="9"/>
        <v>0.18002714634462497</v>
      </c>
      <c r="H66" s="62">
        <f t="shared" si="10"/>
        <v>0.10165232818349249</v>
      </c>
      <c r="I66" s="62">
        <f t="shared" si="11"/>
        <v>-7.4830241246397783E-2</v>
      </c>
      <c r="J66" s="62">
        <f t="shared" si="12"/>
        <v>-4.2252895719778506E-2</v>
      </c>
      <c r="K66" s="62">
        <f t="shared" ca="1" si="4"/>
        <v>-0.13052798294103413</v>
      </c>
      <c r="L66" s="62">
        <f t="shared" ca="1" si="13"/>
        <v>3.9880771083205287E-6</v>
      </c>
      <c r="M66" s="62">
        <f t="shared" ca="1" si="5"/>
        <v>71.058223948640119</v>
      </c>
      <c r="N66" s="62">
        <f t="shared" ca="1" si="6"/>
        <v>1763.5086267510355</v>
      </c>
      <c r="O66" s="62">
        <f t="shared" ca="1" si="7"/>
        <v>1849.4266416819319</v>
      </c>
      <c r="P66" s="7">
        <f t="shared" ca="1" si="14"/>
        <v>-1.997017052586314E-3</v>
      </c>
      <c r="Q66" s="7"/>
      <c r="R66" s="7"/>
      <c r="S66" s="7"/>
      <c r="T66" s="7"/>
    </row>
    <row r="67" spans="1:20" x14ac:dyDescent="0.2">
      <c r="A67" s="70">
        <v>5655</v>
      </c>
      <c r="B67" s="70">
        <v>-0.1287499999962165</v>
      </c>
      <c r="C67" s="7"/>
      <c r="D67" s="71">
        <f t="shared" si="15"/>
        <v>0.5655</v>
      </c>
      <c r="E67" s="71">
        <f t="shared" si="15"/>
        <v>-0.1287499999962165</v>
      </c>
      <c r="F67" s="62">
        <f t="shared" si="8"/>
        <v>0.31979025</v>
      </c>
      <c r="G67" s="62">
        <f t="shared" si="9"/>
        <v>0.180841386375</v>
      </c>
      <c r="H67" s="62">
        <f t="shared" si="10"/>
        <v>0.10226580399506249</v>
      </c>
      <c r="I67" s="62">
        <f t="shared" si="11"/>
        <v>-7.2808124997860435E-2</v>
      </c>
      <c r="J67" s="62">
        <f t="shared" si="12"/>
        <v>-4.1172994686290078E-2</v>
      </c>
      <c r="K67" s="62">
        <f t="shared" ca="1" si="4"/>
        <v>-0.13061421465446668</v>
      </c>
      <c r="L67" s="62">
        <f t="shared" ca="1" si="13"/>
        <v>3.4752962920348335E-6</v>
      </c>
      <c r="M67" s="62">
        <f t="shared" ca="1" si="5"/>
        <v>70.223656792516934</v>
      </c>
      <c r="N67" s="62">
        <f t="shared" ca="1" si="6"/>
        <v>1759.5890679959455</v>
      </c>
      <c r="O67" s="62">
        <f t="shared" ca="1" si="7"/>
        <v>1830.4844681374971</v>
      </c>
      <c r="P67" s="7">
        <f t="shared" ca="1" si="14"/>
        <v>1.8642146582501795E-3</v>
      </c>
      <c r="Q67" s="7"/>
      <c r="R67" s="7"/>
      <c r="S67" s="7"/>
      <c r="T67" s="7"/>
    </row>
    <row r="68" spans="1:20" x14ac:dyDescent="0.2">
      <c r="A68" s="70">
        <v>5934</v>
      </c>
      <c r="B68" s="70">
        <v>-0.13049999999202555</v>
      </c>
      <c r="C68" s="7"/>
      <c r="D68" s="71">
        <f t="shared" si="15"/>
        <v>0.59340000000000004</v>
      </c>
      <c r="E68" s="71">
        <f t="shared" si="15"/>
        <v>-0.13049999999202555</v>
      </c>
      <c r="F68" s="62">
        <f t="shared" si="8"/>
        <v>0.35212356000000006</v>
      </c>
      <c r="G68" s="62">
        <f t="shared" si="9"/>
        <v>0.20895012050400005</v>
      </c>
      <c r="H68" s="62">
        <f t="shared" si="10"/>
        <v>0.12399100150707364</v>
      </c>
      <c r="I68" s="62">
        <f t="shared" si="11"/>
        <v>-7.7438699995267965E-2</v>
      </c>
      <c r="J68" s="62">
        <f t="shared" si="12"/>
        <v>-4.5952124577192013E-2</v>
      </c>
      <c r="K68" s="62">
        <f t="shared" ca="1" si="4"/>
        <v>-0.13338513270944946</v>
      </c>
      <c r="L68" s="62">
        <f t="shared" ca="1" si="13"/>
        <v>8.3239907971498789E-6</v>
      </c>
      <c r="M68" s="62">
        <f t="shared" ca="1" si="5"/>
        <v>45.462013017766189</v>
      </c>
      <c r="N68" s="62">
        <f t="shared" ca="1" si="6"/>
        <v>1608.9848353361772</v>
      </c>
      <c r="O68" s="62">
        <f t="shared" ca="1" si="7"/>
        <v>1230.9285447746654</v>
      </c>
      <c r="P68" s="7">
        <f t="shared" ca="1" si="14"/>
        <v>2.8851327174239105E-3</v>
      </c>
      <c r="Q68" s="7"/>
      <c r="R68" s="7"/>
      <c r="S68" s="7"/>
      <c r="T68" s="7"/>
    </row>
    <row r="69" spans="1:20" x14ac:dyDescent="0.2">
      <c r="A69" s="70">
        <v>6032.5</v>
      </c>
      <c r="B69" s="70">
        <v>-0.1411249999946449</v>
      </c>
      <c r="C69" s="7"/>
      <c r="D69" s="71">
        <f t="shared" si="15"/>
        <v>0.60324999999999995</v>
      </c>
      <c r="E69" s="71">
        <f t="shared" si="15"/>
        <v>-0.1411249999946449</v>
      </c>
      <c r="F69" s="62">
        <f t="shared" si="8"/>
        <v>0.36391056249999992</v>
      </c>
      <c r="G69" s="62">
        <f t="shared" si="9"/>
        <v>0.21952904682812494</v>
      </c>
      <c r="H69" s="62">
        <f t="shared" si="10"/>
        <v>0.13243089749906636</v>
      </c>
      <c r="I69" s="62">
        <f t="shared" si="11"/>
        <v>-8.5133656246769523E-2</v>
      </c>
      <c r="J69" s="62">
        <f t="shared" si="12"/>
        <v>-5.135687813086371E-2</v>
      </c>
      <c r="K69" s="62">
        <f t="shared" ca="1" si="4"/>
        <v>-0.13433580858661737</v>
      </c>
      <c r="L69" s="62">
        <f t="shared" ca="1" si="13"/>
        <v>4.6093119974834816E-5</v>
      </c>
      <c r="M69" s="62">
        <f t="shared" ca="1" si="5"/>
        <v>37.956337423294542</v>
      </c>
      <c r="N69" s="62">
        <f t="shared" ca="1" si="6"/>
        <v>1546.3698953729681</v>
      </c>
      <c r="O69" s="62">
        <f t="shared" ca="1" si="7"/>
        <v>1034.0519824432422</v>
      </c>
      <c r="P69" s="7">
        <f t="shared" ca="1" si="14"/>
        <v>-6.7891914080275284E-3</v>
      </c>
      <c r="Q69" s="7"/>
      <c r="R69" s="7"/>
      <c r="S69" s="7"/>
      <c r="T69" s="7"/>
    </row>
    <row r="70" spans="1:20" x14ac:dyDescent="0.2">
      <c r="A70" s="70">
        <v>6040</v>
      </c>
      <c r="B70" s="70">
        <v>-0.1279999999969732</v>
      </c>
      <c r="C70" s="7"/>
      <c r="D70" s="71">
        <f t="shared" si="15"/>
        <v>0.60399999999999998</v>
      </c>
      <c r="E70" s="71">
        <f t="shared" si="15"/>
        <v>-0.1279999999969732</v>
      </c>
      <c r="F70" s="62">
        <f t="shared" si="8"/>
        <v>0.36481599999999997</v>
      </c>
      <c r="G70" s="62">
        <f t="shared" si="9"/>
        <v>0.22034886399999998</v>
      </c>
      <c r="H70" s="62">
        <f t="shared" si="10"/>
        <v>0.13309071385599999</v>
      </c>
      <c r="I70" s="62">
        <f t="shared" si="11"/>
        <v>-7.7311999998171815E-2</v>
      </c>
      <c r="J70" s="62">
        <f t="shared" si="12"/>
        <v>-4.6696447998895774E-2</v>
      </c>
      <c r="K70" s="62">
        <f t="shared" ca="1" si="4"/>
        <v>-0.134407605249624</v>
      </c>
      <c r="L70" s="62">
        <f t="shared" ca="1" si="13"/>
        <v>4.1057405073798123E-5</v>
      </c>
      <c r="M70" s="62">
        <f t="shared" ca="1" si="5"/>
        <v>37.411621912913226</v>
      </c>
      <c r="N70" s="62">
        <f t="shared" ca="1" si="6"/>
        <v>1541.417631345262</v>
      </c>
      <c r="O70" s="62">
        <f t="shared" ca="1" si="7"/>
        <v>1019.4776262352913</v>
      </c>
      <c r="P70" s="7">
        <f t="shared" ca="1" si="14"/>
        <v>6.4076052526507998E-3</v>
      </c>
      <c r="Q70" s="7"/>
      <c r="R70" s="7"/>
      <c r="S70" s="7"/>
      <c r="T70" s="7"/>
    </row>
    <row r="71" spans="1:20" x14ac:dyDescent="0.2">
      <c r="A71" s="70">
        <v>6318</v>
      </c>
      <c r="B71" s="70">
        <v>-0.13149999999586726</v>
      </c>
      <c r="C71" s="7"/>
      <c r="D71" s="71">
        <f t="shared" si="15"/>
        <v>0.63180000000000003</v>
      </c>
      <c r="E71" s="71">
        <f t="shared" si="15"/>
        <v>-0.13149999999586726</v>
      </c>
      <c r="F71" s="62">
        <f t="shared" si="8"/>
        <v>0.39917124000000004</v>
      </c>
      <c r="G71" s="62">
        <f t="shared" si="9"/>
        <v>0.25219638943200001</v>
      </c>
      <c r="H71" s="62">
        <f t="shared" si="10"/>
        <v>0.15933767884313763</v>
      </c>
      <c r="I71" s="62">
        <f t="shared" si="11"/>
        <v>-8.308169999738893E-2</v>
      </c>
      <c r="J71" s="62">
        <f t="shared" si="12"/>
        <v>-5.2491018058350332E-2</v>
      </c>
      <c r="K71" s="62">
        <f t="shared" ca="1" si="4"/>
        <v>-0.13700998290611571</v>
      </c>
      <c r="L71" s="62">
        <f t="shared" ca="1" si="13"/>
        <v>3.035991167123005E-5</v>
      </c>
      <c r="M71" s="62">
        <f t="shared" ca="1" si="5"/>
        <v>19.929658536998364</v>
      </c>
      <c r="N71" s="62">
        <f t="shared" ca="1" si="6"/>
        <v>1341.4315620268349</v>
      </c>
      <c r="O71" s="62">
        <f t="shared" ca="1" si="7"/>
        <v>531.40359818118952</v>
      </c>
      <c r="P71" s="7">
        <f t="shared" ca="1" si="14"/>
        <v>5.5099829102484565E-3</v>
      </c>
      <c r="Q71" s="7"/>
      <c r="R71" s="7"/>
      <c r="S71" s="7"/>
      <c r="T71" s="7"/>
    </row>
    <row r="72" spans="1:20" x14ac:dyDescent="0.2">
      <c r="A72" s="70">
        <v>6345</v>
      </c>
      <c r="B72" s="70">
        <v>-0.1302499999947031</v>
      </c>
      <c r="C72" s="7"/>
      <c r="D72" s="71">
        <f t="shared" si="15"/>
        <v>0.63449999999999995</v>
      </c>
      <c r="E72" s="71">
        <f t="shared" si="15"/>
        <v>-0.1302499999947031</v>
      </c>
      <c r="F72" s="62">
        <f t="shared" si="8"/>
        <v>0.40259024999999993</v>
      </c>
      <c r="G72" s="62">
        <f t="shared" si="9"/>
        <v>0.25544351362499995</v>
      </c>
      <c r="H72" s="62">
        <f t="shared" si="10"/>
        <v>0.16207890939506245</v>
      </c>
      <c r="I72" s="62">
        <f t="shared" si="11"/>
        <v>-8.2643624996639117E-2</v>
      </c>
      <c r="J72" s="62">
        <f t="shared" si="12"/>
        <v>-5.2437380060367515E-2</v>
      </c>
      <c r="K72" s="62">
        <f t="shared" ca="1" si="4"/>
        <v>-0.1372566221174385</v>
      </c>
      <c r="L72" s="62">
        <f t="shared" ca="1" si="13"/>
        <v>4.9092753570805058E-5</v>
      </c>
      <c r="M72" s="62">
        <f t="shared" ca="1" si="5"/>
        <v>18.515789596252446</v>
      </c>
      <c r="N72" s="62">
        <f t="shared" ca="1" si="6"/>
        <v>1320.4893626699745</v>
      </c>
      <c r="O72" s="62">
        <f t="shared" ca="1" si="7"/>
        <v>490.33950280309773</v>
      </c>
      <c r="P72" s="7">
        <f t="shared" ca="1" si="14"/>
        <v>7.0066221227353953E-3</v>
      </c>
      <c r="Q72" s="7"/>
      <c r="R72" s="7"/>
      <c r="S72" s="7"/>
      <c r="T72" s="7"/>
    </row>
    <row r="73" spans="1:20" x14ac:dyDescent="0.2">
      <c r="A73" s="70">
        <v>6372</v>
      </c>
      <c r="B73" s="70">
        <v>-0.13299999999435386</v>
      </c>
      <c r="C73" s="7"/>
      <c r="D73" s="71">
        <f t="shared" si="15"/>
        <v>0.63719999999999999</v>
      </c>
      <c r="E73" s="71">
        <f t="shared" si="15"/>
        <v>-0.13299999999435386</v>
      </c>
      <c r="F73" s="62">
        <f t="shared" si="8"/>
        <v>0.40602383999999997</v>
      </c>
      <c r="G73" s="62">
        <f t="shared" si="9"/>
        <v>0.25871839084799997</v>
      </c>
      <c r="H73" s="62">
        <f t="shared" si="10"/>
        <v>0.16485535864834558</v>
      </c>
      <c r="I73" s="62">
        <f t="shared" si="11"/>
        <v>-8.4747599996402273E-2</v>
      </c>
      <c r="J73" s="62">
        <f t="shared" si="12"/>
        <v>-5.4001170717707526E-2</v>
      </c>
      <c r="K73" s="62">
        <f t="shared" ca="1" si="4"/>
        <v>-0.13750217961178068</v>
      </c>
      <c r="L73" s="62">
        <f t="shared" ca="1" si="13"/>
        <v>2.0269621307573571E-5</v>
      </c>
      <c r="M73" s="62">
        <f t="shared" ca="1" si="5"/>
        <v>17.152764981761951</v>
      </c>
      <c r="N73" s="62">
        <f t="shared" ca="1" si="6"/>
        <v>1299.3153096287538</v>
      </c>
      <c r="O73" s="62">
        <f t="shared" ca="1" si="7"/>
        <v>450.57746566606005</v>
      </c>
      <c r="P73" s="7">
        <f t="shared" ca="1" si="14"/>
        <v>4.5021796174268269E-3</v>
      </c>
      <c r="Q73" s="7"/>
      <c r="R73" s="7"/>
      <c r="S73" s="7"/>
      <c r="T73" s="7"/>
    </row>
    <row r="74" spans="1:20" x14ac:dyDescent="0.2">
      <c r="A74" s="70">
        <v>6399</v>
      </c>
      <c r="B74" s="70">
        <v>-0.14074999999866122</v>
      </c>
      <c r="C74" s="7"/>
      <c r="D74" s="71">
        <f t="shared" si="15"/>
        <v>0.63990000000000002</v>
      </c>
      <c r="E74" s="71">
        <f t="shared" si="15"/>
        <v>-0.14074999999866122</v>
      </c>
      <c r="F74" s="62">
        <f t="shared" si="8"/>
        <v>0.40947201000000005</v>
      </c>
      <c r="G74" s="62">
        <f t="shared" si="9"/>
        <v>0.26202113919900005</v>
      </c>
      <c r="H74" s="62">
        <f t="shared" si="10"/>
        <v>0.16766732697344014</v>
      </c>
      <c r="I74" s="62">
        <f t="shared" si="11"/>
        <v>-9.0065924999143315E-2</v>
      </c>
      <c r="J74" s="62">
        <f t="shared" si="12"/>
        <v>-5.7633185406951809E-2</v>
      </c>
      <c r="K74" s="62">
        <f t="shared" ca="1" si="4"/>
        <v>-0.13774665538914224</v>
      </c>
      <c r="L74" s="62">
        <f t="shared" ca="1" si="13"/>
        <v>9.0200788435267256E-6</v>
      </c>
      <c r="M74" s="62">
        <f t="shared" ca="1" si="5"/>
        <v>15.840721447131424</v>
      </c>
      <c r="N74" s="62">
        <f t="shared" ca="1" si="6"/>
        <v>1277.9190580400621</v>
      </c>
      <c r="O74" s="62">
        <f t="shared" ca="1" si="7"/>
        <v>412.16269665889303</v>
      </c>
      <c r="P74" s="7">
        <f t="shared" ca="1" si="14"/>
        <v>-3.003344609518982E-3</v>
      </c>
      <c r="Q74" s="7"/>
      <c r="R74" s="7"/>
      <c r="S74" s="7"/>
      <c r="T74" s="7"/>
    </row>
    <row r="75" spans="1:20" x14ac:dyDescent="0.2">
      <c r="A75" s="70">
        <v>6652</v>
      </c>
      <c r="B75" s="70">
        <v>-0.12599999999656575</v>
      </c>
      <c r="C75" s="7"/>
      <c r="D75" s="71">
        <f t="shared" si="15"/>
        <v>0.66520000000000001</v>
      </c>
      <c r="E75" s="71">
        <f t="shared" si="15"/>
        <v>-0.12599999999656575</v>
      </c>
      <c r="F75" s="62">
        <f t="shared" si="8"/>
        <v>0.44249104</v>
      </c>
      <c r="G75" s="62">
        <f t="shared" si="9"/>
        <v>0.29434503980800003</v>
      </c>
      <c r="H75" s="62">
        <f t="shared" si="10"/>
        <v>0.19579832048028159</v>
      </c>
      <c r="I75" s="62">
        <f t="shared" si="11"/>
        <v>-8.3815199997715542E-2</v>
      </c>
      <c r="J75" s="62">
        <f t="shared" si="12"/>
        <v>-5.5753871038480382E-2</v>
      </c>
      <c r="K75" s="62">
        <f t="shared" ca="1" si="4"/>
        <v>-0.1399849264724114</v>
      </c>
      <c r="L75" s="62">
        <f t="shared" ca="1" si="13"/>
        <v>1.955781685348086E-4</v>
      </c>
      <c r="M75" s="62">
        <f t="shared" ca="1" si="5"/>
        <v>6.0486621636287703</v>
      </c>
      <c r="N75" s="62">
        <f t="shared" ca="1" si="6"/>
        <v>1068.5136823690759</v>
      </c>
      <c r="O75" s="62">
        <f t="shared" ca="1" si="7"/>
        <v>126.21820867205642</v>
      </c>
      <c r="P75" s="7">
        <f t="shared" ca="1" si="14"/>
        <v>1.3984926475845649E-2</v>
      </c>
      <c r="Q75" s="7"/>
      <c r="R75" s="7"/>
      <c r="S75" s="7"/>
      <c r="T75" s="7"/>
    </row>
    <row r="76" spans="1:20" x14ac:dyDescent="0.2">
      <c r="A76" s="70">
        <v>6680</v>
      </c>
      <c r="B76" s="70">
        <v>-0.13199999999778811</v>
      </c>
      <c r="C76" s="7"/>
      <c r="D76" s="71">
        <f t="shared" si="15"/>
        <v>0.66800000000000004</v>
      </c>
      <c r="E76" s="71">
        <f t="shared" si="15"/>
        <v>-0.13199999999778811</v>
      </c>
      <c r="F76" s="62">
        <f t="shared" si="8"/>
        <v>0.44622400000000007</v>
      </c>
      <c r="G76" s="62">
        <f t="shared" si="9"/>
        <v>0.29807763200000004</v>
      </c>
      <c r="H76" s="62">
        <f t="shared" si="10"/>
        <v>0.19911585817600005</v>
      </c>
      <c r="I76" s="62">
        <f t="shared" si="11"/>
        <v>-8.8175999998522464E-2</v>
      </c>
      <c r="J76" s="62">
        <f t="shared" si="12"/>
        <v>-5.8901567999013006E-2</v>
      </c>
      <c r="K76" s="62">
        <f t="shared" ca="1" si="4"/>
        <v>-0.14022680285446837</v>
      </c>
      <c r="L76" s="62">
        <f t="shared" ca="1" si="13"/>
        <v>6.7680285242682477E-5</v>
      </c>
      <c r="M76" s="62">
        <f t="shared" ca="1" si="5"/>
        <v>5.2456979730504143</v>
      </c>
      <c r="N76" s="62">
        <f t="shared" ca="1" si="6"/>
        <v>1044.5694677821273</v>
      </c>
      <c r="O76" s="62">
        <f t="shared" ca="1" si="7"/>
        <v>103.77215411326929</v>
      </c>
      <c r="P76" s="7">
        <f t="shared" ca="1" si="14"/>
        <v>8.2268028566802598E-3</v>
      </c>
      <c r="Q76" s="7"/>
      <c r="R76" s="7"/>
      <c r="S76" s="7"/>
      <c r="T76" s="7"/>
    </row>
    <row r="77" spans="1:20" x14ac:dyDescent="0.2">
      <c r="A77" s="70">
        <v>6704</v>
      </c>
      <c r="B77" s="70">
        <v>-0.12899999999353895</v>
      </c>
      <c r="C77" s="7"/>
      <c r="D77" s="71">
        <f t="shared" si="15"/>
        <v>0.6704</v>
      </c>
      <c r="E77" s="71">
        <f t="shared" si="15"/>
        <v>-0.12899999999353895</v>
      </c>
      <c r="F77" s="62">
        <f t="shared" si="8"/>
        <v>0.44943615999999997</v>
      </c>
      <c r="G77" s="62">
        <f t="shared" si="9"/>
        <v>0.30130200166400001</v>
      </c>
      <c r="H77" s="62">
        <f t="shared" si="10"/>
        <v>0.20199286191554558</v>
      </c>
      <c r="I77" s="62">
        <f t="shared" si="11"/>
        <v>-8.6481599995668512E-2</v>
      </c>
      <c r="J77" s="62">
        <f t="shared" si="12"/>
        <v>-5.7977264637096168E-2</v>
      </c>
      <c r="K77" s="62">
        <f t="shared" ca="1" si="4"/>
        <v>-0.14043319955353673</v>
      </c>
      <c r="L77" s="62">
        <f t="shared" ca="1" si="13"/>
        <v>1.3071805217873333E-4</v>
      </c>
      <c r="M77" s="62">
        <f t="shared" ca="1" si="5"/>
        <v>4.6024177966011361</v>
      </c>
      <c r="N77" s="62">
        <f t="shared" ca="1" si="6"/>
        <v>1023.9604354590323</v>
      </c>
      <c r="O77" s="62">
        <f t="shared" ca="1" si="7"/>
        <v>86.149775687363174</v>
      </c>
      <c r="P77" s="7">
        <f t="shared" ca="1" si="14"/>
        <v>1.1433199559997775E-2</v>
      </c>
      <c r="Q77" s="7"/>
      <c r="R77" s="7"/>
      <c r="S77" s="7"/>
      <c r="T77" s="7"/>
    </row>
    <row r="78" spans="1:20" x14ac:dyDescent="0.2">
      <c r="A78" s="70">
        <v>6757</v>
      </c>
      <c r="B78" s="70">
        <v>-0.1292499999908614</v>
      </c>
      <c r="C78" s="7"/>
      <c r="D78" s="71">
        <f t="shared" si="15"/>
        <v>0.67569999999999997</v>
      </c>
      <c r="E78" s="71">
        <f t="shared" si="15"/>
        <v>-0.1292499999908614</v>
      </c>
      <c r="F78" s="62">
        <f t="shared" si="8"/>
        <v>0.45657048999999994</v>
      </c>
      <c r="G78" s="62">
        <f t="shared" si="9"/>
        <v>0.30850468009299997</v>
      </c>
      <c r="H78" s="62">
        <f t="shared" si="10"/>
        <v>0.20845661233884005</v>
      </c>
      <c r="I78" s="62">
        <f t="shared" si="11"/>
        <v>-8.7334224993825038E-2</v>
      </c>
      <c r="J78" s="62">
        <f t="shared" si="12"/>
        <v>-5.9011735828327576E-2</v>
      </c>
      <c r="K78" s="62">
        <f t="shared" ca="1" si="4"/>
        <v>-0.14088596449511931</v>
      </c>
      <c r="L78" s="62">
        <f t="shared" ca="1" si="13"/>
        <v>1.3539566994435006E-4</v>
      </c>
      <c r="M78" s="62">
        <f t="shared" ca="1" si="5"/>
        <v>3.3294115789396437</v>
      </c>
      <c r="N78" s="62">
        <f t="shared" ca="1" si="6"/>
        <v>978.21281949159572</v>
      </c>
      <c r="O78" s="62">
        <f t="shared" ca="1" si="7"/>
        <v>52.704191988055385</v>
      </c>
      <c r="P78" s="7">
        <f t="shared" ca="1" si="14"/>
        <v>1.1635964504257912E-2</v>
      </c>
      <c r="Q78" s="7"/>
      <c r="R78" s="7"/>
      <c r="S78" s="7"/>
      <c r="T78" s="7"/>
    </row>
    <row r="79" spans="1:20" x14ac:dyDescent="0.2">
      <c r="A79" s="70">
        <v>6787</v>
      </c>
      <c r="B79" s="70">
        <v>-0.13674999999784632</v>
      </c>
      <c r="C79" s="7"/>
      <c r="D79" s="71">
        <f t="shared" si="15"/>
        <v>0.67869999999999997</v>
      </c>
      <c r="E79" s="71">
        <f t="shared" si="15"/>
        <v>-0.13674999999784632</v>
      </c>
      <c r="F79" s="62">
        <f t="shared" si="8"/>
        <v>0.46063368999999998</v>
      </c>
      <c r="G79" s="62">
        <f t="shared" si="9"/>
        <v>0.31263208540299997</v>
      </c>
      <c r="H79" s="62">
        <f t="shared" si="10"/>
        <v>0.21218339636301609</v>
      </c>
      <c r="I79" s="62">
        <f t="shared" si="11"/>
        <v>-9.2812224998538292E-2</v>
      </c>
      <c r="J79" s="62">
        <f t="shared" si="12"/>
        <v>-6.2991657106507934E-2</v>
      </c>
      <c r="K79" s="62">
        <f t="shared" ca="1" si="4"/>
        <v>-0.1411403991607881</v>
      </c>
      <c r="L79" s="62">
        <f t="shared" ca="1" si="13"/>
        <v>1.9275604809959955E-5</v>
      </c>
      <c r="M79" s="62">
        <f t="shared" ca="1" si="5"/>
        <v>2.6991938189498885</v>
      </c>
      <c r="N79" s="62">
        <f t="shared" ca="1" si="6"/>
        <v>952.20139521697558</v>
      </c>
      <c r="O79" s="62">
        <f t="shared" ca="1" si="7"/>
        <v>37.225168799997526</v>
      </c>
      <c r="P79" s="7">
        <f t="shared" ca="1" si="14"/>
        <v>4.3903991629417882E-3</v>
      </c>
      <c r="Q79" s="7"/>
      <c r="R79" s="7"/>
      <c r="S79" s="7"/>
      <c r="T79" s="7"/>
    </row>
    <row r="80" spans="1:20" x14ac:dyDescent="0.2">
      <c r="A80" s="70">
        <v>8428</v>
      </c>
      <c r="B80" s="70">
        <v>-0.15091999999276595</v>
      </c>
      <c r="C80" s="7"/>
      <c r="D80" s="71">
        <f t="shared" si="15"/>
        <v>0.84279999999999999</v>
      </c>
      <c r="E80" s="71">
        <f t="shared" si="15"/>
        <v>-0.15091999999276595</v>
      </c>
      <c r="F80" s="62">
        <f t="shared" si="8"/>
        <v>0.71031184000000003</v>
      </c>
      <c r="G80" s="62">
        <f t="shared" si="9"/>
        <v>0.59865081875199999</v>
      </c>
      <c r="H80" s="62">
        <f t="shared" si="10"/>
        <v>0.50454291004418561</v>
      </c>
      <c r="I80" s="62">
        <f t="shared" si="11"/>
        <v>-0.12719537599390315</v>
      </c>
      <c r="J80" s="62">
        <f t="shared" si="12"/>
        <v>-0.10720026288766157</v>
      </c>
      <c r="K80" s="62">
        <f t="shared" ca="1" si="4"/>
        <v>-0.15302355285472932</v>
      </c>
      <c r="L80" s="62">
        <f t="shared" ca="1" si="13"/>
        <v>4.4249346430742858E-6</v>
      </c>
      <c r="M80" s="62">
        <f t="shared" ca="1" si="5"/>
        <v>73.344079957997295</v>
      </c>
      <c r="N80" s="62">
        <f t="shared" ca="1" si="6"/>
        <v>5.7005262377226105</v>
      </c>
      <c r="O80" s="62">
        <f t="shared" ca="1" si="7"/>
        <v>5289.253175924704</v>
      </c>
      <c r="P80" s="7">
        <f t="shared" ca="1" si="14"/>
        <v>2.1035528619633703E-3</v>
      </c>
      <c r="Q80" s="7"/>
      <c r="R80" s="7"/>
      <c r="S80" s="7"/>
      <c r="T80" s="7"/>
    </row>
    <row r="81" spans="1:20" x14ac:dyDescent="0.2">
      <c r="A81" s="70">
        <v>8832</v>
      </c>
      <c r="B81" s="70">
        <v>-0.15289999999367865</v>
      </c>
      <c r="C81" s="7"/>
      <c r="D81" s="71">
        <f t="shared" si="15"/>
        <v>0.88319999999999999</v>
      </c>
      <c r="E81" s="71">
        <f t="shared" si="15"/>
        <v>-0.15289999999367865</v>
      </c>
      <c r="F81" s="62">
        <f t="shared" si="8"/>
        <v>0.78004224</v>
      </c>
      <c r="G81" s="62">
        <f t="shared" si="9"/>
        <v>0.68893330636799999</v>
      </c>
      <c r="H81" s="62">
        <f t="shared" si="10"/>
        <v>0.60846589618421765</v>
      </c>
      <c r="I81" s="62">
        <f t="shared" si="11"/>
        <v>-0.13504127999441698</v>
      </c>
      <c r="J81" s="62">
        <f t="shared" si="12"/>
        <v>-0.11926845849106907</v>
      </c>
      <c r="K81" s="62">
        <f t="shared" ca="1" si="4"/>
        <v>-0.15533612434883809</v>
      </c>
      <c r="L81" s="62">
        <f t="shared" ca="1" si="13"/>
        <v>5.9347018738010039E-6</v>
      </c>
      <c r="M81" s="62">
        <f t="shared" ca="1" si="5"/>
        <v>124.47902343946977</v>
      </c>
      <c r="N81" s="62">
        <f t="shared" ca="1" si="6"/>
        <v>187.40250389202305</v>
      </c>
      <c r="O81" s="62">
        <f t="shared" ca="1" si="7"/>
        <v>9368.5634190503188</v>
      </c>
      <c r="P81" s="7">
        <f t="shared" ca="1" si="14"/>
        <v>2.4361243551594414E-3</v>
      </c>
      <c r="Q81" s="7"/>
      <c r="R81" s="7"/>
      <c r="S81" s="7"/>
      <c r="T81" s="7"/>
    </row>
    <row r="82" spans="1:20" x14ac:dyDescent="0.2">
      <c r="A82" s="70">
        <v>8883</v>
      </c>
      <c r="B82" s="70">
        <v>-0.15144999999756692</v>
      </c>
      <c r="C82" s="7"/>
      <c r="D82" s="71">
        <f t="shared" si="15"/>
        <v>0.88829999999999998</v>
      </c>
      <c r="E82" s="71">
        <f t="shared" si="15"/>
        <v>-0.15144999999756692</v>
      </c>
      <c r="F82" s="62">
        <f t="shared" si="8"/>
        <v>0.78907688999999992</v>
      </c>
      <c r="G82" s="62">
        <f t="shared" si="9"/>
        <v>0.70093700138699988</v>
      </c>
      <c r="H82" s="62">
        <f t="shared" si="10"/>
        <v>0.62264233833207194</v>
      </c>
      <c r="I82" s="62">
        <f t="shared" si="11"/>
        <v>-0.1345330349978387</v>
      </c>
      <c r="J82" s="62">
        <f t="shared" si="12"/>
        <v>-0.11950569498858012</v>
      </c>
      <c r="K82" s="62">
        <f t="shared" ca="1" si="4"/>
        <v>-0.15561084166330436</v>
      </c>
      <c r="L82" s="62">
        <f t="shared" ca="1" si="13"/>
        <v>1.731260336733668E-5</v>
      </c>
      <c r="M82" s="62">
        <f t="shared" ca="1" si="5"/>
        <v>131.94165485193736</v>
      </c>
      <c r="N82" s="62">
        <f t="shared" ca="1" si="6"/>
        <v>231.15508199137128</v>
      </c>
      <c r="O82" s="62">
        <f t="shared" ca="1" si="7"/>
        <v>9991.9895863495185</v>
      </c>
      <c r="P82" s="7">
        <f t="shared" ca="1" si="14"/>
        <v>4.1608416657374359E-3</v>
      </c>
      <c r="Q82" s="7"/>
      <c r="R82" s="7"/>
      <c r="S82" s="7"/>
      <c r="T82" s="7"/>
    </row>
    <row r="83" spans="1:20" x14ac:dyDescent="0.2">
      <c r="A83" s="70">
        <v>8884</v>
      </c>
      <c r="B83" s="70">
        <v>-0.15273999999772059</v>
      </c>
      <c r="C83" s="7"/>
      <c r="D83" s="71">
        <f t="shared" si="15"/>
        <v>0.88839999999999997</v>
      </c>
      <c r="E83" s="71">
        <f t="shared" si="15"/>
        <v>-0.15273999999772059</v>
      </c>
      <c r="F83" s="62">
        <f t="shared" si="8"/>
        <v>0.78925455999999994</v>
      </c>
      <c r="G83" s="62">
        <f t="shared" si="9"/>
        <v>0.70117375110399993</v>
      </c>
      <c r="H83" s="62">
        <f t="shared" si="10"/>
        <v>0.62292276048079354</v>
      </c>
      <c r="I83" s="62">
        <f t="shared" si="11"/>
        <v>-0.13569421599797496</v>
      </c>
      <c r="J83" s="62">
        <f t="shared" si="12"/>
        <v>-0.12055074149260095</v>
      </c>
      <c r="K83" s="62">
        <f t="shared" ca="1" si="4"/>
        <v>-0.15561618969755836</v>
      </c>
      <c r="L83" s="62">
        <f t="shared" ca="1" si="13"/>
        <v>8.2724671894528953E-6</v>
      </c>
      <c r="M83" s="62">
        <f t="shared" ca="1" si="5"/>
        <v>132.09026820248607</v>
      </c>
      <c r="N83" s="62">
        <f t="shared" ca="1" si="6"/>
        <v>232.06479662748154</v>
      </c>
      <c r="O83" s="62">
        <f t="shared" ca="1" si="7"/>
        <v>10004.472990249671</v>
      </c>
      <c r="P83" s="7">
        <f t="shared" ca="1" si="14"/>
        <v>2.8761896998377723E-3</v>
      </c>
      <c r="Q83" s="7"/>
      <c r="R83" s="7"/>
      <c r="S83" s="7"/>
      <c r="T83" s="7"/>
    </row>
    <row r="84" spans="1:20" x14ac:dyDescent="0.2">
      <c r="A84" s="70">
        <v>9503</v>
      </c>
      <c r="B84" s="70">
        <v>-0.1567499999946449</v>
      </c>
      <c r="C84" s="7"/>
      <c r="D84" s="71">
        <f t="shared" si="15"/>
        <v>0.95030000000000003</v>
      </c>
      <c r="E84" s="71">
        <f t="shared" si="15"/>
        <v>-0.1567499999946449</v>
      </c>
      <c r="F84" s="62">
        <f t="shared" si="8"/>
        <v>0.90307009000000005</v>
      </c>
      <c r="G84" s="62">
        <f t="shared" si="9"/>
        <v>0.85818750652700004</v>
      </c>
      <c r="H84" s="62">
        <f t="shared" si="10"/>
        <v>0.81553558745260823</v>
      </c>
      <c r="I84" s="62">
        <f t="shared" si="11"/>
        <v>-0.14895952499491105</v>
      </c>
      <c r="J84" s="62">
        <f t="shared" si="12"/>
        <v>-0.14155623660266398</v>
      </c>
      <c r="K84" s="62">
        <f t="shared" ca="1" si="4"/>
        <v>-0.15864188946949445</v>
      </c>
      <c r="L84" s="62">
        <f t="shared" ca="1" si="13"/>
        <v>3.57924578504653E-6</v>
      </c>
      <c r="M84" s="62">
        <f t="shared" ca="1" si="5"/>
        <v>241.28664023191484</v>
      </c>
      <c r="N84" s="62">
        <f t="shared" ca="1" si="6"/>
        <v>1237.798497319003</v>
      </c>
      <c r="O84" s="62">
        <f t="shared" ca="1" si="7"/>
        <v>19831.763063714305</v>
      </c>
      <c r="P84" s="7">
        <f t="shared" ca="1" si="14"/>
        <v>1.8918894748495563E-3</v>
      </c>
      <c r="Q84" s="7"/>
      <c r="R84" s="7"/>
      <c r="S84" s="7"/>
      <c r="T84" s="7"/>
    </row>
    <row r="85" spans="1:20" x14ac:dyDescent="0.2">
      <c r="A85" s="70">
        <v>9518</v>
      </c>
      <c r="B85" s="70">
        <v>-0.15922999999020249</v>
      </c>
      <c r="C85" s="7"/>
      <c r="D85" s="71">
        <f t="shared" ref="D85:E116" si="16">A85/A$18</f>
        <v>0.95179999999999998</v>
      </c>
      <c r="E85" s="71">
        <f t="shared" si="16"/>
        <v>-0.15922999999020249</v>
      </c>
      <c r="F85" s="62">
        <f t="shared" si="8"/>
        <v>0.90592323999999991</v>
      </c>
      <c r="G85" s="62">
        <f t="shared" si="9"/>
        <v>0.86225773983199994</v>
      </c>
      <c r="H85" s="62">
        <f t="shared" si="10"/>
        <v>0.82069691677209744</v>
      </c>
      <c r="I85" s="62">
        <f t="shared" si="11"/>
        <v>-0.15155511399067473</v>
      </c>
      <c r="J85" s="62">
        <f t="shared" si="12"/>
        <v>-0.14425015749632419</v>
      </c>
      <c r="K85" s="62">
        <f t="shared" ref="K85:K148" ca="1" si="17">+E$4+E$5*D85+E$6*D85^2</f>
        <v>-0.15870815449880143</v>
      </c>
      <c r="L85" s="62">
        <f t="shared" ca="1" si="13"/>
        <v>2.7232271689560515E-7</v>
      </c>
      <c r="M85" s="62">
        <f t="shared" ref="M85:M148" ca="1" si="18">(M$1-M$2*D85+M$3*F85)^2</f>
        <v>244.36672141007477</v>
      </c>
      <c r="N85" s="62">
        <f t="shared" ref="N85:N148" ca="1" si="19">(-M$2+M$4*D85-M$5*F85)^2</f>
        <v>1274.6079163324878</v>
      </c>
      <c r="O85" s="62">
        <f t="shared" ref="O85:O148" ca="1" si="20">+(M$3-D85*M$5+F85*M$6)^2</f>
        <v>20126.433866587999</v>
      </c>
      <c r="P85" s="7">
        <f t="shared" ca="1" si="14"/>
        <v>-5.2184549140105174E-4</v>
      </c>
      <c r="Q85" s="7"/>
      <c r="R85" s="7"/>
      <c r="S85" s="7"/>
      <c r="T85" s="7"/>
    </row>
    <row r="86" spans="1:20" x14ac:dyDescent="0.2">
      <c r="A86" s="70">
        <v>9518</v>
      </c>
      <c r="B86" s="70">
        <v>-0.15689999999449356</v>
      </c>
      <c r="C86" s="7"/>
      <c r="D86" s="71">
        <f t="shared" si="16"/>
        <v>0.95179999999999998</v>
      </c>
      <c r="E86" s="71">
        <f t="shared" si="16"/>
        <v>-0.15689999999449356</v>
      </c>
      <c r="F86" s="62">
        <f t="shared" ref="F86:F149" si="21">D86*D86</f>
        <v>0.90592323999999991</v>
      </c>
      <c r="G86" s="62">
        <f t="shared" ref="G86:G149" si="22">D86*F86</f>
        <v>0.86225773983199994</v>
      </c>
      <c r="H86" s="62">
        <f t="shared" ref="H86:H149" si="23">F86*F86</f>
        <v>0.82069691677209744</v>
      </c>
      <c r="I86" s="62">
        <f t="shared" ref="I86:I149" si="24">E86*D86</f>
        <v>-0.14933741999475897</v>
      </c>
      <c r="J86" s="62">
        <f t="shared" ref="J86:J149" si="25">I86*D86</f>
        <v>-0.14213935635101158</v>
      </c>
      <c r="K86" s="62">
        <f t="shared" ca="1" si="17"/>
        <v>-0.15870815449880143</v>
      </c>
      <c r="L86" s="62">
        <f t="shared" ref="L86:L149" ca="1" si="26">+(K86-E86)^2</f>
        <v>3.2694227114488736E-6</v>
      </c>
      <c r="M86" s="62">
        <f t="shared" ca="1" si="18"/>
        <v>244.36672141007477</v>
      </c>
      <c r="N86" s="62">
        <f t="shared" ca="1" si="19"/>
        <v>1274.6079163324878</v>
      </c>
      <c r="O86" s="62">
        <f t="shared" ca="1" si="20"/>
        <v>20126.433866587999</v>
      </c>
      <c r="P86" s="7">
        <f t="shared" ref="P86:P149" ca="1" si="27">+E86-K86</f>
        <v>1.8081545043078795E-3</v>
      </c>
      <c r="Q86" s="7"/>
      <c r="R86" s="7"/>
      <c r="S86" s="7"/>
      <c r="T86" s="7"/>
    </row>
    <row r="87" spans="1:20" x14ac:dyDescent="0.2">
      <c r="A87" s="70">
        <v>9583</v>
      </c>
      <c r="B87" s="70">
        <v>-0.15724999999656575</v>
      </c>
      <c r="C87" s="7"/>
      <c r="D87" s="71">
        <f t="shared" si="16"/>
        <v>0.95830000000000004</v>
      </c>
      <c r="E87" s="71">
        <f t="shared" si="16"/>
        <v>-0.15724999999656575</v>
      </c>
      <c r="F87" s="62">
        <f t="shared" si="21"/>
        <v>0.91833889000000013</v>
      </c>
      <c r="G87" s="62">
        <f t="shared" si="22"/>
        <v>0.88004415828700011</v>
      </c>
      <c r="H87" s="62">
        <f t="shared" si="23"/>
        <v>0.84334631688643236</v>
      </c>
      <c r="I87" s="62">
        <f t="shared" si="24"/>
        <v>-0.15069267499670896</v>
      </c>
      <c r="J87" s="62">
        <f t="shared" si="25"/>
        <v>-0.14440879044934621</v>
      </c>
      <c r="K87" s="62">
        <f t="shared" ca="1" si="17"/>
        <v>-0.15899144498361767</v>
      </c>
      <c r="L87" s="62">
        <f t="shared" ca="1" si="26"/>
        <v>3.0326306429282655E-6</v>
      </c>
      <c r="M87" s="62">
        <f t="shared" ca="1" si="18"/>
        <v>257.95564906213536</v>
      </c>
      <c r="N87" s="62">
        <f t="shared" ca="1" si="19"/>
        <v>1441.8372139681774</v>
      </c>
      <c r="O87" s="62">
        <f t="shared" ca="1" si="20"/>
        <v>21437.034399783046</v>
      </c>
      <c r="P87" s="7">
        <f t="shared" ca="1" si="27"/>
        <v>1.7414449870519211E-3</v>
      </c>
      <c r="Q87" s="7"/>
      <c r="R87" s="7"/>
      <c r="S87" s="7"/>
      <c r="T87" s="7"/>
    </row>
    <row r="88" spans="1:20" x14ac:dyDescent="0.2">
      <c r="A88" s="70">
        <v>9860.5</v>
      </c>
      <c r="B88" s="70">
        <v>-0.16152499999589054</v>
      </c>
      <c r="C88" s="7"/>
      <c r="D88" s="71">
        <f t="shared" si="16"/>
        <v>0.98604999999999998</v>
      </c>
      <c r="E88" s="71">
        <f t="shared" si="16"/>
        <v>-0.16152499999589054</v>
      </c>
      <c r="F88" s="62">
        <f t="shared" si="21"/>
        <v>0.97229460249999999</v>
      </c>
      <c r="G88" s="62">
        <f t="shared" si="22"/>
        <v>0.95873109279512503</v>
      </c>
      <c r="H88" s="62">
        <f t="shared" si="23"/>
        <v>0.945356794050633</v>
      </c>
      <c r="I88" s="62">
        <f t="shared" si="24"/>
        <v>-0.15927172624594788</v>
      </c>
      <c r="J88" s="62">
        <f t="shared" si="25"/>
        <v>-0.1570498856648169</v>
      </c>
      <c r="K88" s="62">
        <f t="shared" ca="1" si="17"/>
        <v>-0.16013036273413184</v>
      </c>
      <c r="L88" s="62">
        <f t="shared" ca="1" si="26"/>
        <v>1.9450130918858107E-6</v>
      </c>
      <c r="M88" s="62">
        <f t="shared" ca="1" si="18"/>
        <v>320.43494630278502</v>
      </c>
      <c r="N88" s="62">
        <f t="shared" ca="1" si="19"/>
        <v>2305.9951113334205</v>
      </c>
      <c r="O88" s="62">
        <f t="shared" ca="1" si="20"/>
        <v>27675.208659794673</v>
      </c>
      <c r="P88" s="7">
        <f t="shared" ca="1" si="27"/>
        <v>-1.3946372617587022E-3</v>
      </c>
      <c r="Q88" s="7"/>
      <c r="R88" s="7"/>
      <c r="S88" s="7"/>
      <c r="T88" s="7"/>
    </row>
    <row r="89" spans="1:20" x14ac:dyDescent="0.2">
      <c r="A89" s="70">
        <v>10302.5</v>
      </c>
      <c r="B89" s="70">
        <v>-0.16266499999619555</v>
      </c>
      <c r="C89" s="7"/>
      <c r="D89" s="71">
        <f t="shared" si="16"/>
        <v>1.0302500000000001</v>
      </c>
      <c r="E89" s="71">
        <f t="shared" si="16"/>
        <v>-0.16266499999619555</v>
      </c>
      <c r="F89" s="62">
        <f t="shared" si="21"/>
        <v>1.0614150625000003</v>
      </c>
      <c r="G89" s="62">
        <f t="shared" si="22"/>
        <v>1.0935228681406255</v>
      </c>
      <c r="H89" s="62">
        <f t="shared" si="23"/>
        <v>1.1266019349018794</v>
      </c>
      <c r="I89" s="62">
        <f t="shared" si="24"/>
        <v>-0.16758561624608048</v>
      </c>
      <c r="J89" s="62">
        <f t="shared" si="25"/>
        <v>-0.17265508113752442</v>
      </c>
      <c r="K89" s="62">
        <f t="shared" ca="1" si="17"/>
        <v>-0.16170847858124454</v>
      </c>
      <c r="L89" s="62">
        <f t="shared" ca="1" si="26"/>
        <v>9.149332172598745E-7</v>
      </c>
      <c r="M89" s="62">
        <f t="shared" ca="1" si="18"/>
        <v>435.21289267764462</v>
      </c>
      <c r="N89" s="62">
        <f t="shared" ca="1" si="19"/>
        <v>4254.5672468654648</v>
      </c>
      <c r="O89" s="62">
        <f t="shared" ca="1" si="20"/>
        <v>39967.696423485562</v>
      </c>
      <c r="P89" s="7">
        <f t="shared" ca="1" si="27"/>
        <v>-9.5652141495100595E-4</v>
      </c>
      <c r="Q89" s="7"/>
      <c r="R89" s="7"/>
      <c r="S89" s="7"/>
      <c r="T89" s="7"/>
    </row>
    <row r="90" spans="1:20" x14ac:dyDescent="0.2">
      <c r="A90" s="70">
        <v>10302.5</v>
      </c>
      <c r="B90" s="70">
        <v>-0.16176499999710359</v>
      </c>
      <c r="C90" s="7"/>
      <c r="D90" s="71">
        <f t="shared" si="16"/>
        <v>1.0302500000000001</v>
      </c>
      <c r="E90" s="71">
        <f t="shared" si="16"/>
        <v>-0.16176499999710359</v>
      </c>
      <c r="F90" s="62">
        <f t="shared" si="21"/>
        <v>1.0614150625000003</v>
      </c>
      <c r="G90" s="62">
        <f t="shared" si="22"/>
        <v>1.0935228681406255</v>
      </c>
      <c r="H90" s="62">
        <f t="shared" si="23"/>
        <v>1.1266019349018794</v>
      </c>
      <c r="I90" s="62">
        <f t="shared" si="24"/>
        <v>-0.16665839124701598</v>
      </c>
      <c r="J90" s="62">
        <f t="shared" si="25"/>
        <v>-0.17169980758223824</v>
      </c>
      <c r="K90" s="62">
        <f t="shared" ca="1" si="17"/>
        <v>-0.16170847858124454</v>
      </c>
      <c r="L90" s="62">
        <f t="shared" ca="1" si="26"/>
        <v>3.1946704507111564E-9</v>
      </c>
      <c r="M90" s="62">
        <f t="shared" ca="1" si="18"/>
        <v>435.21289267764462</v>
      </c>
      <c r="N90" s="62">
        <f t="shared" ca="1" si="19"/>
        <v>4254.5672468654648</v>
      </c>
      <c r="O90" s="62">
        <f t="shared" ca="1" si="20"/>
        <v>39967.696423485562</v>
      </c>
      <c r="P90" s="7">
        <f t="shared" ca="1" si="27"/>
        <v>-5.6521415859045465E-5</v>
      </c>
      <c r="Q90" s="7"/>
      <c r="R90" s="7"/>
      <c r="S90" s="7"/>
      <c r="T90" s="7"/>
    </row>
    <row r="91" spans="1:20" x14ac:dyDescent="0.2">
      <c r="A91" s="70"/>
      <c r="B91" s="70"/>
      <c r="C91" s="7"/>
      <c r="D91" s="71">
        <f t="shared" si="16"/>
        <v>0</v>
      </c>
      <c r="E91" s="71">
        <f t="shared" si="16"/>
        <v>0</v>
      </c>
      <c r="F91" s="62">
        <f t="shared" si="21"/>
        <v>0</v>
      </c>
      <c r="G91" s="62">
        <f t="shared" si="22"/>
        <v>0</v>
      </c>
      <c r="H91" s="62">
        <f t="shared" si="23"/>
        <v>0</v>
      </c>
      <c r="I91" s="62">
        <f t="shared" si="24"/>
        <v>0</v>
      </c>
      <c r="J91" s="62">
        <f t="shared" si="25"/>
        <v>0</v>
      </c>
      <c r="K91" s="62">
        <f t="shared" ca="1" si="17"/>
        <v>-4.9554599074373595E-2</v>
      </c>
      <c r="L91" s="62">
        <f t="shared" ca="1" si="26"/>
        <v>2.4556582894219082E-3</v>
      </c>
      <c r="M91" s="62">
        <f t="shared" ca="1" si="18"/>
        <v>1468.2822457969203</v>
      </c>
      <c r="N91" s="62">
        <f t="shared" ca="1" si="19"/>
        <v>2252.8511853160185</v>
      </c>
      <c r="O91" s="62">
        <f t="shared" ca="1" si="20"/>
        <v>93.801436559134302</v>
      </c>
      <c r="P91" s="7">
        <f t="shared" ca="1" si="27"/>
        <v>4.9554599074373595E-2</v>
      </c>
      <c r="Q91" s="7"/>
      <c r="R91" s="7"/>
      <c r="S91" s="7"/>
      <c r="T91" s="7"/>
    </row>
    <row r="92" spans="1:20" x14ac:dyDescent="0.2">
      <c r="A92" s="70"/>
      <c r="B92" s="70"/>
      <c r="C92" s="7"/>
      <c r="D92" s="71">
        <f t="shared" si="16"/>
        <v>0</v>
      </c>
      <c r="E92" s="71">
        <f t="shared" si="16"/>
        <v>0</v>
      </c>
      <c r="F92" s="62">
        <f t="shared" si="21"/>
        <v>0</v>
      </c>
      <c r="G92" s="62">
        <f t="shared" si="22"/>
        <v>0</v>
      </c>
      <c r="H92" s="62">
        <f t="shared" si="23"/>
        <v>0</v>
      </c>
      <c r="I92" s="62">
        <f t="shared" si="24"/>
        <v>0</v>
      </c>
      <c r="J92" s="62">
        <f t="shared" si="25"/>
        <v>0</v>
      </c>
      <c r="K92" s="62">
        <f t="shared" ca="1" si="17"/>
        <v>-4.9554599074373595E-2</v>
      </c>
      <c r="L92" s="62">
        <f t="shared" ca="1" si="26"/>
        <v>2.4556582894219082E-3</v>
      </c>
      <c r="M92" s="62">
        <f t="shared" ca="1" si="18"/>
        <v>1468.2822457969203</v>
      </c>
      <c r="N92" s="62">
        <f t="shared" ca="1" si="19"/>
        <v>2252.8511853160185</v>
      </c>
      <c r="O92" s="62">
        <f t="shared" ca="1" si="20"/>
        <v>93.801436559134302</v>
      </c>
      <c r="P92" s="7">
        <f t="shared" ca="1" si="27"/>
        <v>4.9554599074373595E-2</v>
      </c>
      <c r="Q92" s="7"/>
      <c r="R92" s="7"/>
      <c r="S92" s="7"/>
      <c r="T92" s="7"/>
    </row>
    <row r="93" spans="1:20" x14ac:dyDescent="0.2">
      <c r="A93" s="70"/>
      <c r="B93" s="70"/>
      <c r="C93" s="7"/>
      <c r="D93" s="71">
        <f t="shared" si="16"/>
        <v>0</v>
      </c>
      <c r="E93" s="71">
        <f t="shared" si="16"/>
        <v>0</v>
      </c>
      <c r="F93" s="62">
        <f t="shared" si="21"/>
        <v>0</v>
      </c>
      <c r="G93" s="62">
        <f t="shared" si="22"/>
        <v>0</v>
      </c>
      <c r="H93" s="62">
        <f t="shared" si="23"/>
        <v>0</v>
      </c>
      <c r="I93" s="62">
        <f t="shared" si="24"/>
        <v>0</v>
      </c>
      <c r="J93" s="62">
        <f t="shared" si="25"/>
        <v>0</v>
      </c>
      <c r="K93" s="62">
        <f t="shared" ca="1" si="17"/>
        <v>-4.9554599074373595E-2</v>
      </c>
      <c r="L93" s="62">
        <f t="shared" ca="1" si="26"/>
        <v>2.4556582894219082E-3</v>
      </c>
      <c r="M93" s="62">
        <f t="shared" ca="1" si="18"/>
        <v>1468.2822457969203</v>
      </c>
      <c r="N93" s="62">
        <f t="shared" ca="1" si="19"/>
        <v>2252.8511853160185</v>
      </c>
      <c r="O93" s="62">
        <f t="shared" ca="1" si="20"/>
        <v>93.801436559134302</v>
      </c>
      <c r="P93" s="7">
        <f t="shared" ca="1" si="27"/>
        <v>4.9554599074373595E-2</v>
      </c>
      <c r="Q93" s="7"/>
      <c r="R93" s="7"/>
      <c r="S93" s="7"/>
      <c r="T93" s="7"/>
    </row>
    <row r="94" spans="1:20" x14ac:dyDescent="0.2">
      <c r="A94" s="70"/>
      <c r="B94" s="70"/>
      <c r="C94" s="7"/>
      <c r="D94" s="71">
        <f t="shared" si="16"/>
        <v>0</v>
      </c>
      <c r="E94" s="71">
        <f t="shared" si="16"/>
        <v>0</v>
      </c>
      <c r="F94" s="62">
        <f t="shared" si="21"/>
        <v>0</v>
      </c>
      <c r="G94" s="62">
        <f t="shared" si="22"/>
        <v>0</v>
      </c>
      <c r="H94" s="62">
        <f t="shared" si="23"/>
        <v>0</v>
      </c>
      <c r="I94" s="62">
        <f t="shared" si="24"/>
        <v>0</v>
      </c>
      <c r="J94" s="62">
        <f t="shared" si="25"/>
        <v>0</v>
      </c>
      <c r="K94" s="62">
        <f t="shared" ca="1" si="17"/>
        <v>-4.9554599074373595E-2</v>
      </c>
      <c r="L94" s="62">
        <f t="shared" ca="1" si="26"/>
        <v>2.4556582894219082E-3</v>
      </c>
      <c r="M94" s="62">
        <f t="shared" ca="1" si="18"/>
        <v>1468.2822457969203</v>
      </c>
      <c r="N94" s="62">
        <f t="shared" ca="1" si="19"/>
        <v>2252.8511853160185</v>
      </c>
      <c r="O94" s="62">
        <f t="shared" ca="1" si="20"/>
        <v>93.801436559134302</v>
      </c>
      <c r="P94" s="7">
        <f t="shared" ca="1" si="27"/>
        <v>4.9554599074373595E-2</v>
      </c>
      <c r="Q94" s="7"/>
      <c r="R94" s="7"/>
      <c r="S94" s="7"/>
      <c r="T94" s="7"/>
    </row>
    <row r="95" spans="1:20" x14ac:dyDescent="0.2">
      <c r="A95" s="70"/>
      <c r="B95" s="70"/>
      <c r="C95" s="7"/>
      <c r="D95" s="71">
        <f t="shared" si="16"/>
        <v>0</v>
      </c>
      <c r="E95" s="71">
        <f t="shared" si="16"/>
        <v>0</v>
      </c>
      <c r="F95" s="62">
        <f t="shared" si="21"/>
        <v>0</v>
      </c>
      <c r="G95" s="62">
        <f t="shared" si="22"/>
        <v>0</v>
      </c>
      <c r="H95" s="62">
        <f t="shared" si="23"/>
        <v>0</v>
      </c>
      <c r="I95" s="62">
        <f t="shared" si="24"/>
        <v>0</v>
      </c>
      <c r="J95" s="62">
        <f t="shared" si="25"/>
        <v>0</v>
      </c>
      <c r="K95" s="62">
        <f t="shared" ca="1" si="17"/>
        <v>-4.9554599074373595E-2</v>
      </c>
      <c r="L95" s="62">
        <f t="shared" ca="1" si="26"/>
        <v>2.4556582894219082E-3</v>
      </c>
      <c r="M95" s="62">
        <f t="shared" ca="1" si="18"/>
        <v>1468.2822457969203</v>
      </c>
      <c r="N95" s="62">
        <f t="shared" ca="1" si="19"/>
        <v>2252.8511853160185</v>
      </c>
      <c r="O95" s="62">
        <f t="shared" ca="1" si="20"/>
        <v>93.801436559134302</v>
      </c>
      <c r="P95" s="7">
        <f t="shared" ca="1" si="27"/>
        <v>4.9554599074373595E-2</v>
      </c>
      <c r="Q95" s="7"/>
      <c r="R95" s="7"/>
      <c r="S95" s="7"/>
      <c r="T95" s="7"/>
    </row>
    <row r="96" spans="1:20" x14ac:dyDescent="0.2">
      <c r="A96" s="70"/>
      <c r="B96" s="70"/>
      <c r="C96" s="7"/>
      <c r="D96" s="71">
        <f t="shared" si="16"/>
        <v>0</v>
      </c>
      <c r="E96" s="71">
        <f t="shared" si="16"/>
        <v>0</v>
      </c>
      <c r="F96" s="62">
        <f t="shared" si="21"/>
        <v>0</v>
      </c>
      <c r="G96" s="62">
        <f t="shared" si="22"/>
        <v>0</v>
      </c>
      <c r="H96" s="62">
        <f t="shared" si="23"/>
        <v>0</v>
      </c>
      <c r="I96" s="62">
        <f t="shared" si="24"/>
        <v>0</v>
      </c>
      <c r="J96" s="62">
        <f t="shared" si="25"/>
        <v>0</v>
      </c>
      <c r="K96" s="62">
        <f t="shared" ca="1" si="17"/>
        <v>-4.9554599074373595E-2</v>
      </c>
      <c r="L96" s="62">
        <f t="shared" ca="1" si="26"/>
        <v>2.4556582894219082E-3</v>
      </c>
      <c r="M96" s="62">
        <f t="shared" ca="1" si="18"/>
        <v>1468.2822457969203</v>
      </c>
      <c r="N96" s="62">
        <f t="shared" ca="1" si="19"/>
        <v>2252.8511853160185</v>
      </c>
      <c r="O96" s="62">
        <f t="shared" ca="1" si="20"/>
        <v>93.801436559134302</v>
      </c>
      <c r="P96" s="7">
        <f t="shared" ca="1" si="27"/>
        <v>4.9554599074373595E-2</v>
      </c>
      <c r="Q96" s="7"/>
      <c r="R96" s="7"/>
      <c r="S96" s="7"/>
      <c r="T96" s="7"/>
    </row>
    <row r="97" spans="1:20" x14ac:dyDescent="0.2">
      <c r="A97" s="70"/>
      <c r="B97" s="70"/>
      <c r="C97" s="7"/>
      <c r="D97" s="71">
        <f t="shared" si="16"/>
        <v>0</v>
      </c>
      <c r="E97" s="71">
        <f t="shared" si="16"/>
        <v>0</v>
      </c>
      <c r="F97" s="62">
        <f t="shared" si="21"/>
        <v>0</v>
      </c>
      <c r="G97" s="62">
        <f t="shared" si="22"/>
        <v>0</v>
      </c>
      <c r="H97" s="62">
        <f t="shared" si="23"/>
        <v>0</v>
      </c>
      <c r="I97" s="62">
        <f t="shared" si="24"/>
        <v>0</v>
      </c>
      <c r="J97" s="62">
        <f t="shared" si="25"/>
        <v>0</v>
      </c>
      <c r="K97" s="62">
        <f t="shared" ca="1" si="17"/>
        <v>-4.9554599074373595E-2</v>
      </c>
      <c r="L97" s="62">
        <f t="shared" ca="1" si="26"/>
        <v>2.4556582894219082E-3</v>
      </c>
      <c r="M97" s="62">
        <f t="shared" ca="1" si="18"/>
        <v>1468.2822457969203</v>
      </c>
      <c r="N97" s="62">
        <f t="shared" ca="1" si="19"/>
        <v>2252.8511853160185</v>
      </c>
      <c r="O97" s="62">
        <f t="shared" ca="1" si="20"/>
        <v>93.801436559134302</v>
      </c>
      <c r="P97" s="7">
        <f t="shared" ca="1" si="27"/>
        <v>4.9554599074373595E-2</v>
      </c>
      <c r="Q97" s="7"/>
      <c r="R97" s="7"/>
      <c r="S97" s="7"/>
      <c r="T97" s="7"/>
    </row>
    <row r="98" spans="1:20" x14ac:dyDescent="0.2">
      <c r="A98" s="70"/>
      <c r="B98" s="70"/>
      <c r="C98" s="7"/>
      <c r="D98" s="71">
        <f t="shared" si="16"/>
        <v>0</v>
      </c>
      <c r="E98" s="71">
        <f t="shared" si="16"/>
        <v>0</v>
      </c>
      <c r="F98" s="62">
        <f t="shared" si="21"/>
        <v>0</v>
      </c>
      <c r="G98" s="62">
        <f t="shared" si="22"/>
        <v>0</v>
      </c>
      <c r="H98" s="62">
        <f t="shared" si="23"/>
        <v>0</v>
      </c>
      <c r="I98" s="62">
        <f t="shared" si="24"/>
        <v>0</v>
      </c>
      <c r="J98" s="62">
        <f t="shared" si="25"/>
        <v>0</v>
      </c>
      <c r="K98" s="62">
        <f t="shared" ca="1" si="17"/>
        <v>-4.9554599074373595E-2</v>
      </c>
      <c r="L98" s="62">
        <f t="shared" ca="1" si="26"/>
        <v>2.4556582894219082E-3</v>
      </c>
      <c r="M98" s="62">
        <f t="shared" ca="1" si="18"/>
        <v>1468.2822457969203</v>
      </c>
      <c r="N98" s="62">
        <f t="shared" ca="1" si="19"/>
        <v>2252.8511853160185</v>
      </c>
      <c r="O98" s="62">
        <f t="shared" ca="1" si="20"/>
        <v>93.801436559134302</v>
      </c>
      <c r="P98" s="7">
        <f t="shared" ca="1" si="27"/>
        <v>4.9554599074373595E-2</v>
      </c>
      <c r="Q98" s="7"/>
      <c r="R98" s="7"/>
      <c r="S98" s="7"/>
      <c r="T98" s="7"/>
    </row>
    <row r="99" spans="1:20" x14ac:dyDescent="0.2">
      <c r="A99" s="70"/>
      <c r="B99" s="70"/>
      <c r="C99" s="7"/>
      <c r="D99" s="71">
        <f t="shared" si="16"/>
        <v>0</v>
      </c>
      <c r="E99" s="71">
        <f t="shared" si="16"/>
        <v>0</v>
      </c>
      <c r="F99" s="62">
        <f t="shared" si="21"/>
        <v>0</v>
      </c>
      <c r="G99" s="62">
        <f t="shared" si="22"/>
        <v>0</v>
      </c>
      <c r="H99" s="62">
        <f t="shared" si="23"/>
        <v>0</v>
      </c>
      <c r="I99" s="62">
        <f t="shared" si="24"/>
        <v>0</v>
      </c>
      <c r="J99" s="62">
        <f t="shared" si="25"/>
        <v>0</v>
      </c>
      <c r="K99" s="62">
        <f t="shared" ca="1" si="17"/>
        <v>-4.9554599074373595E-2</v>
      </c>
      <c r="L99" s="62">
        <f t="shared" ca="1" si="26"/>
        <v>2.4556582894219082E-3</v>
      </c>
      <c r="M99" s="62">
        <f t="shared" ca="1" si="18"/>
        <v>1468.2822457969203</v>
      </c>
      <c r="N99" s="62">
        <f t="shared" ca="1" si="19"/>
        <v>2252.8511853160185</v>
      </c>
      <c r="O99" s="62">
        <f t="shared" ca="1" si="20"/>
        <v>93.801436559134302</v>
      </c>
      <c r="P99" s="7">
        <f t="shared" ca="1" si="27"/>
        <v>4.9554599074373595E-2</v>
      </c>
      <c r="Q99" s="7"/>
      <c r="R99" s="7"/>
      <c r="S99" s="7"/>
      <c r="T99" s="7"/>
    </row>
    <row r="100" spans="1:20" x14ac:dyDescent="0.2">
      <c r="A100" s="70"/>
      <c r="B100" s="70"/>
      <c r="C100" s="7"/>
      <c r="D100" s="71">
        <f t="shared" si="16"/>
        <v>0</v>
      </c>
      <c r="E100" s="71">
        <f t="shared" si="16"/>
        <v>0</v>
      </c>
      <c r="F100" s="62">
        <f t="shared" si="21"/>
        <v>0</v>
      </c>
      <c r="G100" s="62">
        <f t="shared" si="22"/>
        <v>0</v>
      </c>
      <c r="H100" s="62">
        <f t="shared" si="23"/>
        <v>0</v>
      </c>
      <c r="I100" s="62">
        <f t="shared" si="24"/>
        <v>0</v>
      </c>
      <c r="J100" s="62">
        <f t="shared" si="25"/>
        <v>0</v>
      </c>
      <c r="K100" s="62">
        <f t="shared" ca="1" si="17"/>
        <v>-4.9554599074373595E-2</v>
      </c>
      <c r="L100" s="62">
        <f t="shared" ca="1" si="26"/>
        <v>2.4556582894219082E-3</v>
      </c>
      <c r="M100" s="62">
        <f t="shared" ca="1" si="18"/>
        <v>1468.2822457969203</v>
      </c>
      <c r="N100" s="62">
        <f t="shared" ca="1" si="19"/>
        <v>2252.8511853160185</v>
      </c>
      <c r="O100" s="62">
        <f t="shared" ca="1" si="20"/>
        <v>93.801436559134302</v>
      </c>
      <c r="P100" s="7">
        <f t="shared" ca="1" si="27"/>
        <v>4.9554599074373595E-2</v>
      </c>
      <c r="Q100" s="7"/>
      <c r="R100" s="7"/>
      <c r="S100" s="7"/>
      <c r="T100" s="7"/>
    </row>
    <row r="101" spans="1:20" x14ac:dyDescent="0.2">
      <c r="A101" s="70"/>
      <c r="B101" s="70"/>
      <c r="C101" s="7"/>
      <c r="D101" s="71">
        <f t="shared" si="16"/>
        <v>0</v>
      </c>
      <c r="E101" s="71">
        <f t="shared" si="16"/>
        <v>0</v>
      </c>
      <c r="F101" s="62">
        <f t="shared" si="21"/>
        <v>0</v>
      </c>
      <c r="G101" s="62">
        <f t="shared" si="22"/>
        <v>0</v>
      </c>
      <c r="H101" s="62">
        <f t="shared" si="23"/>
        <v>0</v>
      </c>
      <c r="I101" s="62">
        <f t="shared" si="24"/>
        <v>0</v>
      </c>
      <c r="J101" s="62">
        <f t="shared" si="25"/>
        <v>0</v>
      </c>
      <c r="K101" s="62">
        <f t="shared" ca="1" si="17"/>
        <v>-4.9554599074373595E-2</v>
      </c>
      <c r="L101" s="62">
        <f t="shared" ca="1" si="26"/>
        <v>2.4556582894219082E-3</v>
      </c>
      <c r="M101" s="62">
        <f t="shared" ca="1" si="18"/>
        <v>1468.2822457969203</v>
      </c>
      <c r="N101" s="62">
        <f t="shared" ca="1" si="19"/>
        <v>2252.8511853160185</v>
      </c>
      <c r="O101" s="62">
        <f t="shared" ca="1" si="20"/>
        <v>93.801436559134302</v>
      </c>
      <c r="P101" s="7">
        <f t="shared" ca="1" si="27"/>
        <v>4.9554599074373595E-2</v>
      </c>
      <c r="Q101" s="7"/>
      <c r="R101" s="7"/>
      <c r="S101" s="7"/>
      <c r="T101" s="7"/>
    </row>
    <row r="102" spans="1:20" x14ac:dyDescent="0.2">
      <c r="A102" s="70"/>
      <c r="B102" s="70"/>
      <c r="C102" s="7"/>
      <c r="D102" s="71">
        <f t="shared" si="16"/>
        <v>0</v>
      </c>
      <c r="E102" s="71">
        <f t="shared" si="16"/>
        <v>0</v>
      </c>
      <c r="F102" s="62">
        <f t="shared" si="21"/>
        <v>0</v>
      </c>
      <c r="G102" s="62">
        <f t="shared" si="22"/>
        <v>0</v>
      </c>
      <c r="H102" s="62">
        <f t="shared" si="23"/>
        <v>0</v>
      </c>
      <c r="I102" s="62">
        <f t="shared" si="24"/>
        <v>0</v>
      </c>
      <c r="J102" s="62">
        <f t="shared" si="25"/>
        <v>0</v>
      </c>
      <c r="K102" s="62">
        <f t="shared" ca="1" si="17"/>
        <v>-4.9554599074373595E-2</v>
      </c>
      <c r="L102" s="62">
        <f t="shared" ca="1" si="26"/>
        <v>2.4556582894219082E-3</v>
      </c>
      <c r="M102" s="62">
        <f t="shared" ca="1" si="18"/>
        <v>1468.2822457969203</v>
      </c>
      <c r="N102" s="62">
        <f t="shared" ca="1" si="19"/>
        <v>2252.8511853160185</v>
      </c>
      <c r="O102" s="62">
        <f t="shared" ca="1" si="20"/>
        <v>93.801436559134302</v>
      </c>
      <c r="P102" s="7">
        <f t="shared" ca="1" si="27"/>
        <v>4.9554599074373595E-2</v>
      </c>
      <c r="Q102" s="7"/>
      <c r="R102" s="7"/>
      <c r="S102" s="7"/>
      <c r="T102" s="7"/>
    </row>
    <row r="103" spans="1:20" x14ac:dyDescent="0.2">
      <c r="A103" s="70"/>
      <c r="B103" s="70"/>
      <c r="C103" s="7"/>
      <c r="D103" s="71">
        <f t="shared" si="16"/>
        <v>0</v>
      </c>
      <c r="E103" s="71">
        <f t="shared" si="16"/>
        <v>0</v>
      </c>
      <c r="F103" s="62">
        <f t="shared" si="21"/>
        <v>0</v>
      </c>
      <c r="G103" s="62">
        <f t="shared" si="22"/>
        <v>0</v>
      </c>
      <c r="H103" s="62">
        <f t="shared" si="23"/>
        <v>0</v>
      </c>
      <c r="I103" s="62">
        <f t="shared" si="24"/>
        <v>0</v>
      </c>
      <c r="J103" s="62">
        <f t="shared" si="25"/>
        <v>0</v>
      </c>
      <c r="K103" s="62">
        <f t="shared" ca="1" si="17"/>
        <v>-4.9554599074373595E-2</v>
      </c>
      <c r="L103" s="62">
        <f t="shared" ca="1" si="26"/>
        <v>2.4556582894219082E-3</v>
      </c>
      <c r="M103" s="62">
        <f t="shared" ca="1" si="18"/>
        <v>1468.2822457969203</v>
      </c>
      <c r="N103" s="62">
        <f t="shared" ca="1" si="19"/>
        <v>2252.8511853160185</v>
      </c>
      <c r="O103" s="62">
        <f t="shared" ca="1" si="20"/>
        <v>93.801436559134302</v>
      </c>
      <c r="P103" s="7">
        <f t="shared" ca="1" si="27"/>
        <v>4.9554599074373595E-2</v>
      </c>
      <c r="Q103" s="7"/>
      <c r="R103" s="7"/>
      <c r="S103" s="7"/>
      <c r="T103" s="7"/>
    </row>
    <row r="104" spans="1:20" x14ac:dyDescent="0.2">
      <c r="A104" s="70"/>
      <c r="B104" s="70"/>
      <c r="C104" s="7"/>
      <c r="D104" s="71">
        <f t="shared" si="16"/>
        <v>0</v>
      </c>
      <c r="E104" s="71">
        <f t="shared" si="16"/>
        <v>0</v>
      </c>
      <c r="F104" s="62">
        <f t="shared" si="21"/>
        <v>0</v>
      </c>
      <c r="G104" s="62">
        <f t="shared" si="22"/>
        <v>0</v>
      </c>
      <c r="H104" s="62">
        <f t="shared" si="23"/>
        <v>0</v>
      </c>
      <c r="I104" s="62">
        <f t="shared" si="24"/>
        <v>0</v>
      </c>
      <c r="J104" s="62">
        <f t="shared" si="25"/>
        <v>0</v>
      </c>
      <c r="K104" s="62">
        <f t="shared" ca="1" si="17"/>
        <v>-4.9554599074373595E-2</v>
      </c>
      <c r="L104" s="62">
        <f t="shared" ca="1" si="26"/>
        <v>2.4556582894219082E-3</v>
      </c>
      <c r="M104" s="62">
        <f t="shared" ca="1" si="18"/>
        <v>1468.2822457969203</v>
      </c>
      <c r="N104" s="62">
        <f t="shared" ca="1" si="19"/>
        <v>2252.8511853160185</v>
      </c>
      <c r="O104" s="62">
        <f t="shared" ca="1" si="20"/>
        <v>93.801436559134302</v>
      </c>
      <c r="P104" s="7">
        <f t="shared" ca="1" si="27"/>
        <v>4.9554599074373595E-2</v>
      </c>
      <c r="Q104" s="7"/>
      <c r="R104" s="7"/>
      <c r="S104" s="7"/>
      <c r="T104" s="7"/>
    </row>
    <row r="105" spans="1:20" x14ac:dyDescent="0.2">
      <c r="A105" s="70"/>
      <c r="B105" s="70"/>
      <c r="C105" s="7"/>
      <c r="D105" s="71">
        <f t="shared" si="16"/>
        <v>0</v>
      </c>
      <c r="E105" s="71">
        <f t="shared" si="16"/>
        <v>0</v>
      </c>
      <c r="F105" s="62">
        <f t="shared" si="21"/>
        <v>0</v>
      </c>
      <c r="G105" s="62">
        <f t="shared" si="22"/>
        <v>0</v>
      </c>
      <c r="H105" s="62">
        <f t="shared" si="23"/>
        <v>0</v>
      </c>
      <c r="I105" s="62">
        <f t="shared" si="24"/>
        <v>0</v>
      </c>
      <c r="J105" s="62">
        <f t="shared" si="25"/>
        <v>0</v>
      </c>
      <c r="K105" s="62">
        <f t="shared" ca="1" si="17"/>
        <v>-4.9554599074373595E-2</v>
      </c>
      <c r="L105" s="62">
        <f t="shared" ca="1" si="26"/>
        <v>2.4556582894219082E-3</v>
      </c>
      <c r="M105" s="62">
        <f t="shared" ca="1" si="18"/>
        <v>1468.2822457969203</v>
      </c>
      <c r="N105" s="62">
        <f t="shared" ca="1" si="19"/>
        <v>2252.8511853160185</v>
      </c>
      <c r="O105" s="62">
        <f t="shared" ca="1" si="20"/>
        <v>93.801436559134302</v>
      </c>
      <c r="P105" s="7">
        <f t="shared" ca="1" si="27"/>
        <v>4.9554599074373595E-2</v>
      </c>
      <c r="Q105" s="7"/>
      <c r="R105" s="7"/>
      <c r="S105" s="7"/>
      <c r="T105" s="7"/>
    </row>
    <row r="106" spans="1:20" x14ac:dyDescent="0.2">
      <c r="A106" s="70"/>
      <c r="B106" s="70"/>
      <c r="C106" s="7"/>
      <c r="D106" s="71">
        <f t="shared" si="16"/>
        <v>0</v>
      </c>
      <c r="E106" s="71">
        <f t="shared" si="16"/>
        <v>0</v>
      </c>
      <c r="F106" s="62">
        <f t="shared" si="21"/>
        <v>0</v>
      </c>
      <c r="G106" s="62">
        <f t="shared" si="22"/>
        <v>0</v>
      </c>
      <c r="H106" s="62">
        <f t="shared" si="23"/>
        <v>0</v>
      </c>
      <c r="I106" s="62">
        <f t="shared" si="24"/>
        <v>0</v>
      </c>
      <c r="J106" s="62">
        <f t="shared" si="25"/>
        <v>0</v>
      </c>
      <c r="K106" s="62">
        <f t="shared" ca="1" si="17"/>
        <v>-4.9554599074373595E-2</v>
      </c>
      <c r="L106" s="62">
        <f t="shared" ca="1" si="26"/>
        <v>2.4556582894219082E-3</v>
      </c>
      <c r="M106" s="62">
        <f t="shared" ca="1" si="18"/>
        <v>1468.2822457969203</v>
      </c>
      <c r="N106" s="62">
        <f t="shared" ca="1" si="19"/>
        <v>2252.8511853160185</v>
      </c>
      <c r="O106" s="62">
        <f t="shared" ca="1" si="20"/>
        <v>93.801436559134302</v>
      </c>
      <c r="P106" s="7">
        <f t="shared" ca="1" si="27"/>
        <v>4.9554599074373595E-2</v>
      </c>
      <c r="Q106" s="7"/>
      <c r="R106" s="7"/>
      <c r="S106" s="7"/>
      <c r="T106" s="7"/>
    </row>
    <row r="107" spans="1:20" x14ac:dyDescent="0.2">
      <c r="A107" s="70"/>
      <c r="B107" s="70"/>
      <c r="C107" s="7"/>
      <c r="D107" s="71">
        <f t="shared" si="16"/>
        <v>0</v>
      </c>
      <c r="E107" s="71">
        <f t="shared" si="16"/>
        <v>0</v>
      </c>
      <c r="F107" s="62">
        <f t="shared" si="21"/>
        <v>0</v>
      </c>
      <c r="G107" s="62">
        <f t="shared" si="22"/>
        <v>0</v>
      </c>
      <c r="H107" s="62">
        <f t="shared" si="23"/>
        <v>0</v>
      </c>
      <c r="I107" s="62">
        <f t="shared" si="24"/>
        <v>0</v>
      </c>
      <c r="J107" s="62">
        <f t="shared" si="25"/>
        <v>0</v>
      </c>
      <c r="K107" s="62">
        <f t="shared" ca="1" si="17"/>
        <v>-4.9554599074373595E-2</v>
      </c>
      <c r="L107" s="62">
        <f t="shared" ca="1" si="26"/>
        <v>2.4556582894219082E-3</v>
      </c>
      <c r="M107" s="62">
        <f t="shared" ca="1" si="18"/>
        <v>1468.2822457969203</v>
      </c>
      <c r="N107" s="62">
        <f t="shared" ca="1" si="19"/>
        <v>2252.8511853160185</v>
      </c>
      <c r="O107" s="62">
        <f t="shared" ca="1" si="20"/>
        <v>93.801436559134302</v>
      </c>
      <c r="P107" s="7">
        <f t="shared" ca="1" si="27"/>
        <v>4.9554599074373595E-2</v>
      </c>
      <c r="Q107" s="7"/>
      <c r="R107" s="7"/>
      <c r="S107" s="7"/>
      <c r="T107" s="7"/>
    </row>
    <row r="108" spans="1:20" x14ac:dyDescent="0.2">
      <c r="A108" s="70"/>
      <c r="B108" s="70"/>
      <c r="C108" s="7"/>
      <c r="D108" s="71">
        <f t="shared" si="16"/>
        <v>0</v>
      </c>
      <c r="E108" s="71">
        <f t="shared" si="16"/>
        <v>0</v>
      </c>
      <c r="F108" s="62">
        <f t="shared" si="21"/>
        <v>0</v>
      </c>
      <c r="G108" s="62">
        <f t="shared" si="22"/>
        <v>0</v>
      </c>
      <c r="H108" s="62">
        <f t="shared" si="23"/>
        <v>0</v>
      </c>
      <c r="I108" s="62">
        <f t="shared" si="24"/>
        <v>0</v>
      </c>
      <c r="J108" s="62">
        <f t="shared" si="25"/>
        <v>0</v>
      </c>
      <c r="K108" s="62">
        <f t="shared" ca="1" si="17"/>
        <v>-4.9554599074373595E-2</v>
      </c>
      <c r="L108" s="62">
        <f t="shared" ca="1" si="26"/>
        <v>2.4556582894219082E-3</v>
      </c>
      <c r="M108" s="62">
        <f t="shared" ca="1" si="18"/>
        <v>1468.2822457969203</v>
      </c>
      <c r="N108" s="62">
        <f t="shared" ca="1" si="19"/>
        <v>2252.8511853160185</v>
      </c>
      <c r="O108" s="62">
        <f t="shared" ca="1" si="20"/>
        <v>93.801436559134302</v>
      </c>
      <c r="P108" s="7">
        <f t="shared" ca="1" si="27"/>
        <v>4.9554599074373595E-2</v>
      </c>
      <c r="Q108" s="7"/>
      <c r="R108" s="7"/>
      <c r="S108" s="7"/>
      <c r="T108" s="7"/>
    </row>
    <row r="109" spans="1:20" x14ac:dyDescent="0.2">
      <c r="A109" s="70"/>
      <c r="B109" s="70"/>
      <c r="C109" s="7"/>
      <c r="D109" s="71">
        <f t="shared" si="16"/>
        <v>0</v>
      </c>
      <c r="E109" s="71">
        <f t="shared" si="16"/>
        <v>0</v>
      </c>
      <c r="F109" s="62">
        <f t="shared" si="21"/>
        <v>0</v>
      </c>
      <c r="G109" s="62">
        <f t="shared" si="22"/>
        <v>0</v>
      </c>
      <c r="H109" s="62">
        <f t="shared" si="23"/>
        <v>0</v>
      </c>
      <c r="I109" s="62">
        <f t="shared" si="24"/>
        <v>0</v>
      </c>
      <c r="J109" s="62">
        <f t="shared" si="25"/>
        <v>0</v>
      </c>
      <c r="K109" s="62">
        <f t="shared" ca="1" si="17"/>
        <v>-4.9554599074373595E-2</v>
      </c>
      <c r="L109" s="62">
        <f t="shared" ca="1" si="26"/>
        <v>2.4556582894219082E-3</v>
      </c>
      <c r="M109" s="62">
        <f t="shared" ca="1" si="18"/>
        <v>1468.2822457969203</v>
      </c>
      <c r="N109" s="62">
        <f t="shared" ca="1" si="19"/>
        <v>2252.8511853160185</v>
      </c>
      <c r="O109" s="62">
        <f t="shared" ca="1" si="20"/>
        <v>93.801436559134302</v>
      </c>
      <c r="P109" s="7">
        <f t="shared" ca="1" si="27"/>
        <v>4.9554599074373595E-2</v>
      </c>
      <c r="Q109" s="7"/>
      <c r="R109" s="7"/>
      <c r="S109" s="7"/>
      <c r="T109" s="7"/>
    </row>
    <row r="110" spans="1:20" x14ac:dyDescent="0.2">
      <c r="A110" s="70"/>
      <c r="B110" s="70"/>
      <c r="C110" s="7"/>
      <c r="D110" s="71">
        <f t="shared" si="16"/>
        <v>0</v>
      </c>
      <c r="E110" s="71">
        <f t="shared" si="16"/>
        <v>0</v>
      </c>
      <c r="F110" s="62">
        <f t="shared" si="21"/>
        <v>0</v>
      </c>
      <c r="G110" s="62">
        <f t="shared" si="22"/>
        <v>0</v>
      </c>
      <c r="H110" s="62">
        <f t="shared" si="23"/>
        <v>0</v>
      </c>
      <c r="I110" s="62">
        <f t="shared" si="24"/>
        <v>0</v>
      </c>
      <c r="J110" s="62">
        <f t="shared" si="25"/>
        <v>0</v>
      </c>
      <c r="K110" s="62">
        <f t="shared" ca="1" si="17"/>
        <v>-4.9554599074373595E-2</v>
      </c>
      <c r="L110" s="62">
        <f t="shared" ca="1" si="26"/>
        <v>2.4556582894219082E-3</v>
      </c>
      <c r="M110" s="62">
        <f t="shared" ca="1" si="18"/>
        <v>1468.2822457969203</v>
      </c>
      <c r="N110" s="62">
        <f t="shared" ca="1" si="19"/>
        <v>2252.8511853160185</v>
      </c>
      <c r="O110" s="62">
        <f t="shared" ca="1" si="20"/>
        <v>93.801436559134302</v>
      </c>
      <c r="P110" s="7">
        <f t="shared" ca="1" si="27"/>
        <v>4.9554599074373595E-2</v>
      </c>
      <c r="Q110" s="7"/>
      <c r="R110" s="7"/>
      <c r="S110" s="7"/>
      <c r="T110" s="7"/>
    </row>
    <row r="111" spans="1:20" x14ac:dyDescent="0.2">
      <c r="A111" s="70"/>
      <c r="B111" s="70"/>
      <c r="C111" s="7"/>
      <c r="D111" s="71">
        <f t="shared" si="16"/>
        <v>0</v>
      </c>
      <c r="E111" s="71">
        <f t="shared" si="16"/>
        <v>0</v>
      </c>
      <c r="F111" s="62">
        <f t="shared" si="21"/>
        <v>0</v>
      </c>
      <c r="G111" s="62">
        <f t="shared" si="22"/>
        <v>0</v>
      </c>
      <c r="H111" s="62">
        <f t="shared" si="23"/>
        <v>0</v>
      </c>
      <c r="I111" s="62">
        <f t="shared" si="24"/>
        <v>0</v>
      </c>
      <c r="J111" s="62">
        <f t="shared" si="25"/>
        <v>0</v>
      </c>
      <c r="K111" s="62">
        <f t="shared" ca="1" si="17"/>
        <v>-4.9554599074373595E-2</v>
      </c>
      <c r="L111" s="62">
        <f t="shared" ca="1" si="26"/>
        <v>2.4556582894219082E-3</v>
      </c>
      <c r="M111" s="62">
        <f t="shared" ca="1" si="18"/>
        <v>1468.2822457969203</v>
      </c>
      <c r="N111" s="62">
        <f t="shared" ca="1" si="19"/>
        <v>2252.8511853160185</v>
      </c>
      <c r="O111" s="62">
        <f t="shared" ca="1" si="20"/>
        <v>93.801436559134302</v>
      </c>
      <c r="P111" s="7">
        <f t="shared" ca="1" si="27"/>
        <v>4.9554599074373595E-2</v>
      </c>
      <c r="Q111" s="7"/>
      <c r="R111" s="7"/>
      <c r="S111" s="7"/>
      <c r="T111" s="7"/>
    </row>
    <row r="112" spans="1:20" x14ac:dyDescent="0.2">
      <c r="A112" s="70"/>
      <c r="B112" s="70"/>
      <c r="C112" s="7"/>
      <c r="D112" s="71">
        <f t="shared" si="16"/>
        <v>0</v>
      </c>
      <c r="E112" s="71">
        <f t="shared" si="16"/>
        <v>0</v>
      </c>
      <c r="F112" s="62">
        <f t="shared" si="21"/>
        <v>0</v>
      </c>
      <c r="G112" s="62">
        <f t="shared" si="22"/>
        <v>0</v>
      </c>
      <c r="H112" s="62">
        <f t="shared" si="23"/>
        <v>0</v>
      </c>
      <c r="I112" s="62">
        <f t="shared" si="24"/>
        <v>0</v>
      </c>
      <c r="J112" s="62">
        <f t="shared" si="25"/>
        <v>0</v>
      </c>
      <c r="K112" s="62">
        <f t="shared" ca="1" si="17"/>
        <v>-4.9554599074373595E-2</v>
      </c>
      <c r="L112" s="62">
        <f t="shared" ca="1" si="26"/>
        <v>2.4556582894219082E-3</v>
      </c>
      <c r="M112" s="62">
        <f t="shared" ca="1" si="18"/>
        <v>1468.2822457969203</v>
      </c>
      <c r="N112" s="62">
        <f t="shared" ca="1" si="19"/>
        <v>2252.8511853160185</v>
      </c>
      <c r="O112" s="62">
        <f t="shared" ca="1" si="20"/>
        <v>93.801436559134302</v>
      </c>
      <c r="P112" s="7">
        <f t="shared" ca="1" si="27"/>
        <v>4.9554599074373595E-2</v>
      </c>
      <c r="Q112" s="7"/>
      <c r="R112" s="7"/>
      <c r="S112" s="7"/>
      <c r="T112" s="7"/>
    </row>
    <row r="113" spans="1:20" x14ac:dyDescent="0.2">
      <c r="A113" s="70"/>
      <c r="B113" s="70"/>
      <c r="C113" s="7"/>
      <c r="D113" s="71">
        <f t="shared" si="16"/>
        <v>0</v>
      </c>
      <c r="E113" s="71">
        <f t="shared" si="16"/>
        <v>0</v>
      </c>
      <c r="F113" s="62">
        <f t="shared" si="21"/>
        <v>0</v>
      </c>
      <c r="G113" s="62">
        <f t="shared" si="22"/>
        <v>0</v>
      </c>
      <c r="H113" s="62">
        <f t="shared" si="23"/>
        <v>0</v>
      </c>
      <c r="I113" s="62">
        <f t="shared" si="24"/>
        <v>0</v>
      </c>
      <c r="J113" s="62">
        <f t="shared" si="25"/>
        <v>0</v>
      </c>
      <c r="K113" s="62">
        <f t="shared" ca="1" si="17"/>
        <v>-4.9554599074373595E-2</v>
      </c>
      <c r="L113" s="62">
        <f t="shared" ca="1" si="26"/>
        <v>2.4556582894219082E-3</v>
      </c>
      <c r="M113" s="62">
        <f t="shared" ca="1" si="18"/>
        <v>1468.2822457969203</v>
      </c>
      <c r="N113" s="62">
        <f t="shared" ca="1" si="19"/>
        <v>2252.8511853160185</v>
      </c>
      <c r="O113" s="62">
        <f t="shared" ca="1" si="20"/>
        <v>93.801436559134302</v>
      </c>
      <c r="P113" s="7">
        <f t="shared" ca="1" si="27"/>
        <v>4.9554599074373595E-2</v>
      </c>
      <c r="Q113" s="7"/>
      <c r="R113" s="7"/>
      <c r="S113" s="7"/>
      <c r="T113" s="7"/>
    </row>
    <row r="114" spans="1:20" x14ac:dyDescent="0.2">
      <c r="A114" s="70"/>
      <c r="B114" s="70"/>
      <c r="C114" s="7"/>
      <c r="D114" s="71">
        <f t="shared" si="16"/>
        <v>0</v>
      </c>
      <c r="E114" s="71">
        <f t="shared" si="16"/>
        <v>0</v>
      </c>
      <c r="F114" s="62">
        <f t="shared" si="21"/>
        <v>0</v>
      </c>
      <c r="G114" s="62">
        <f t="shared" si="22"/>
        <v>0</v>
      </c>
      <c r="H114" s="62">
        <f t="shared" si="23"/>
        <v>0</v>
      </c>
      <c r="I114" s="62">
        <f t="shared" si="24"/>
        <v>0</v>
      </c>
      <c r="J114" s="62">
        <f t="shared" si="25"/>
        <v>0</v>
      </c>
      <c r="K114" s="62">
        <f t="shared" ca="1" si="17"/>
        <v>-4.9554599074373595E-2</v>
      </c>
      <c r="L114" s="62">
        <f t="shared" ca="1" si="26"/>
        <v>2.4556582894219082E-3</v>
      </c>
      <c r="M114" s="62">
        <f t="shared" ca="1" si="18"/>
        <v>1468.2822457969203</v>
      </c>
      <c r="N114" s="62">
        <f t="shared" ca="1" si="19"/>
        <v>2252.8511853160185</v>
      </c>
      <c r="O114" s="62">
        <f t="shared" ca="1" si="20"/>
        <v>93.801436559134302</v>
      </c>
      <c r="P114" s="7">
        <f t="shared" ca="1" si="27"/>
        <v>4.9554599074373595E-2</v>
      </c>
      <c r="Q114" s="7"/>
      <c r="R114" s="7"/>
      <c r="S114" s="7"/>
      <c r="T114" s="7"/>
    </row>
    <row r="115" spans="1:20" x14ac:dyDescent="0.2">
      <c r="A115" s="70"/>
      <c r="B115" s="70"/>
      <c r="C115" s="7"/>
      <c r="D115" s="71">
        <f t="shared" si="16"/>
        <v>0</v>
      </c>
      <c r="E115" s="71">
        <f t="shared" si="16"/>
        <v>0</v>
      </c>
      <c r="F115" s="62">
        <f t="shared" si="21"/>
        <v>0</v>
      </c>
      <c r="G115" s="62">
        <f t="shared" si="22"/>
        <v>0</v>
      </c>
      <c r="H115" s="62">
        <f t="shared" si="23"/>
        <v>0</v>
      </c>
      <c r="I115" s="62">
        <f t="shared" si="24"/>
        <v>0</v>
      </c>
      <c r="J115" s="62">
        <f t="shared" si="25"/>
        <v>0</v>
      </c>
      <c r="K115" s="62">
        <f t="shared" ca="1" si="17"/>
        <v>-4.9554599074373595E-2</v>
      </c>
      <c r="L115" s="62">
        <f t="shared" ca="1" si="26"/>
        <v>2.4556582894219082E-3</v>
      </c>
      <c r="M115" s="62">
        <f t="shared" ca="1" si="18"/>
        <v>1468.2822457969203</v>
      </c>
      <c r="N115" s="62">
        <f t="shared" ca="1" si="19"/>
        <v>2252.8511853160185</v>
      </c>
      <c r="O115" s="62">
        <f t="shared" ca="1" si="20"/>
        <v>93.801436559134302</v>
      </c>
      <c r="P115" s="7">
        <f t="shared" ca="1" si="27"/>
        <v>4.9554599074373595E-2</v>
      </c>
      <c r="Q115" s="7"/>
      <c r="R115" s="7"/>
      <c r="S115" s="7"/>
      <c r="T115" s="7"/>
    </row>
    <row r="116" spans="1:20" x14ac:dyDescent="0.2">
      <c r="A116" s="70"/>
      <c r="B116" s="70"/>
      <c r="C116" s="7"/>
      <c r="D116" s="71">
        <f t="shared" si="16"/>
        <v>0</v>
      </c>
      <c r="E116" s="71">
        <f t="shared" si="16"/>
        <v>0</v>
      </c>
      <c r="F116" s="62">
        <f t="shared" si="21"/>
        <v>0</v>
      </c>
      <c r="G116" s="62">
        <f t="shared" si="22"/>
        <v>0</v>
      </c>
      <c r="H116" s="62">
        <f t="shared" si="23"/>
        <v>0</v>
      </c>
      <c r="I116" s="62">
        <f t="shared" si="24"/>
        <v>0</v>
      </c>
      <c r="J116" s="62">
        <f t="shared" si="25"/>
        <v>0</v>
      </c>
      <c r="K116" s="62">
        <f t="shared" ca="1" si="17"/>
        <v>-4.9554599074373595E-2</v>
      </c>
      <c r="L116" s="62">
        <f t="shared" ca="1" si="26"/>
        <v>2.4556582894219082E-3</v>
      </c>
      <c r="M116" s="62">
        <f t="shared" ca="1" si="18"/>
        <v>1468.2822457969203</v>
      </c>
      <c r="N116" s="62">
        <f t="shared" ca="1" si="19"/>
        <v>2252.8511853160185</v>
      </c>
      <c r="O116" s="62">
        <f t="shared" ca="1" si="20"/>
        <v>93.801436559134302</v>
      </c>
      <c r="P116" s="7">
        <f t="shared" ca="1" si="27"/>
        <v>4.9554599074373595E-2</v>
      </c>
      <c r="Q116" s="7"/>
      <c r="R116" s="7"/>
      <c r="S116" s="7"/>
      <c r="T116" s="7"/>
    </row>
    <row r="117" spans="1:20" x14ac:dyDescent="0.2">
      <c r="A117" s="70"/>
      <c r="B117" s="70"/>
      <c r="C117" s="7"/>
      <c r="D117" s="71">
        <f t="shared" ref="D117:E132" si="28">A117/A$18</f>
        <v>0</v>
      </c>
      <c r="E117" s="71">
        <f t="shared" si="28"/>
        <v>0</v>
      </c>
      <c r="F117" s="62">
        <f t="shared" si="21"/>
        <v>0</v>
      </c>
      <c r="G117" s="62">
        <f t="shared" si="22"/>
        <v>0</v>
      </c>
      <c r="H117" s="62">
        <f t="shared" si="23"/>
        <v>0</v>
      </c>
      <c r="I117" s="62">
        <f t="shared" si="24"/>
        <v>0</v>
      </c>
      <c r="J117" s="62">
        <f t="shared" si="25"/>
        <v>0</v>
      </c>
      <c r="K117" s="62">
        <f t="shared" ca="1" si="17"/>
        <v>-4.9554599074373595E-2</v>
      </c>
      <c r="L117" s="62">
        <f t="shared" ca="1" si="26"/>
        <v>2.4556582894219082E-3</v>
      </c>
      <c r="M117" s="62">
        <f t="shared" ca="1" si="18"/>
        <v>1468.2822457969203</v>
      </c>
      <c r="N117" s="62">
        <f t="shared" ca="1" si="19"/>
        <v>2252.8511853160185</v>
      </c>
      <c r="O117" s="62">
        <f t="shared" ca="1" si="20"/>
        <v>93.801436559134302</v>
      </c>
      <c r="P117" s="7">
        <f t="shared" ca="1" si="27"/>
        <v>4.9554599074373595E-2</v>
      </c>
      <c r="Q117" s="7"/>
      <c r="R117" s="7"/>
      <c r="S117" s="7"/>
      <c r="T117" s="7"/>
    </row>
    <row r="118" spans="1:20" x14ac:dyDescent="0.2">
      <c r="A118" s="70"/>
      <c r="B118" s="70"/>
      <c r="C118" s="7"/>
      <c r="D118" s="71">
        <f t="shared" si="28"/>
        <v>0</v>
      </c>
      <c r="E118" s="71">
        <f t="shared" si="28"/>
        <v>0</v>
      </c>
      <c r="F118" s="62">
        <f t="shared" si="21"/>
        <v>0</v>
      </c>
      <c r="G118" s="62">
        <f t="shared" si="22"/>
        <v>0</v>
      </c>
      <c r="H118" s="62">
        <f t="shared" si="23"/>
        <v>0</v>
      </c>
      <c r="I118" s="62">
        <f t="shared" si="24"/>
        <v>0</v>
      </c>
      <c r="J118" s="62">
        <f t="shared" si="25"/>
        <v>0</v>
      </c>
      <c r="K118" s="62">
        <f t="shared" ca="1" si="17"/>
        <v>-4.9554599074373595E-2</v>
      </c>
      <c r="L118" s="62">
        <f t="shared" ca="1" si="26"/>
        <v>2.4556582894219082E-3</v>
      </c>
      <c r="M118" s="62">
        <f t="shared" ca="1" si="18"/>
        <v>1468.2822457969203</v>
      </c>
      <c r="N118" s="62">
        <f t="shared" ca="1" si="19"/>
        <v>2252.8511853160185</v>
      </c>
      <c r="O118" s="62">
        <f t="shared" ca="1" si="20"/>
        <v>93.801436559134302</v>
      </c>
      <c r="P118" s="7">
        <f t="shared" ca="1" si="27"/>
        <v>4.9554599074373595E-2</v>
      </c>
      <c r="Q118" s="7"/>
      <c r="R118" s="7"/>
      <c r="S118" s="7"/>
      <c r="T118" s="7"/>
    </row>
    <row r="119" spans="1:20" x14ac:dyDescent="0.2">
      <c r="A119" s="70"/>
      <c r="B119" s="70"/>
      <c r="C119" s="7"/>
      <c r="D119" s="71">
        <f t="shared" si="28"/>
        <v>0</v>
      </c>
      <c r="E119" s="71">
        <f t="shared" si="28"/>
        <v>0</v>
      </c>
      <c r="F119" s="62">
        <f t="shared" si="21"/>
        <v>0</v>
      </c>
      <c r="G119" s="62">
        <f t="shared" si="22"/>
        <v>0</v>
      </c>
      <c r="H119" s="62">
        <f t="shared" si="23"/>
        <v>0</v>
      </c>
      <c r="I119" s="62">
        <f t="shared" si="24"/>
        <v>0</v>
      </c>
      <c r="J119" s="62">
        <f t="shared" si="25"/>
        <v>0</v>
      </c>
      <c r="K119" s="62">
        <f t="shared" ca="1" si="17"/>
        <v>-4.9554599074373595E-2</v>
      </c>
      <c r="L119" s="62">
        <f t="shared" ca="1" si="26"/>
        <v>2.4556582894219082E-3</v>
      </c>
      <c r="M119" s="62">
        <f t="shared" ca="1" si="18"/>
        <v>1468.2822457969203</v>
      </c>
      <c r="N119" s="62">
        <f t="shared" ca="1" si="19"/>
        <v>2252.8511853160185</v>
      </c>
      <c r="O119" s="62">
        <f t="shared" ca="1" si="20"/>
        <v>93.801436559134302</v>
      </c>
      <c r="P119" s="7">
        <f t="shared" ca="1" si="27"/>
        <v>4.9554599074373595E-2</v>
      </c>
      <c r="Q119" s="7"/>
      <c r="R119" s="7"/>
      <c r="S119" s="7"/>
      <c r="T119" s="7"/>
    </row>
    <row r="120" spans="1:20" x14ac:dyDescent="0.2">
      <c r="A120" s="72"/>
      <c r="B120" s="72"/>
      <c r="C120" s="7"/>
      <c r="D120" s="71">
        <f t="shared" si="28"/>
        <v>0</v>
      </c>
      <c r="E120" s="71">
        <f t="shared" si="28"/>
        <v>0</v>
      </c>
      <c r="F120" s="62">
        <f t="shared" si="21"/>
        <v>0</v>
      </c>
      <c r="G120" s="62">
        <f t="shared" si="22"/>
        <v>0</v>
      </c>
      <c r="H120" s="62">
        <f t="shared" si="23"/>
        <v>0</v>
      </c>
      <c r="I120" s="62">
        <f t="shared" si="24"/>
        <v>0</v>
      </c>
      <c r="J120" s="62">
        <f t="shared" si="25"/>
        <v>0</v>
      </c>
      <c r="K120" s="62">
        <f t="shared" ca="1" si="17"/>
        <v>-4.9554599074373595E-2</v>
      </c>
      <c r="L120" s="62">
        <f t="shared" ca="1" si="26"/>
        <v>2.4556582894219082E-3</v>
      </c>
      <c r="M120" s="62">
        <f t="shared" ca="1" si="18"/>
        <v>1468.2822457969203</v>
      </c>
      <c r="N120" s="62">
        <f t="shared" ca="1" si="19"/>
        <v>2252.8511853160185</v>
      </c>
      <c r="O120" s="62">
        <f t="shared" ca="1" si="20"/>
        <v>93.801436559134302</v>
      </c>
      <c r="P120" s="7">
        <f t="shared" ca="1" si="27"/>
        <v>4.9554599074373595E-2</v>
      </c>
      <c r="Q120" s="7"/>
      <c r="R120" s="7"/>
      <c r="S120" s="7"/>
      <c r="T120" s="7"/>
    </row>
    <row r="121" spans="1:20" x14ac:dyDescent="0.2">
      <c r="A121" s="72"/>
      <c r="B121" s="72"/>
      <c r="C121" s="7"/>
      <c r="D121" s="71">
        <f t="shared" si="28"/>
        <v>0</v>
      </c>
      <c r="E121" s="71">
        <f t="shared" si="28"/>
        <v>0</v>
      </c>
      <c r="F121" s="62">
        <f t="shared" si="21"/>
        <v>0</v>
      </c>
      <c r="G121" s="62">
        <f t="shared" si="22"/>
        <v>0</v>
      </c>
      <c r="H121" s="62">
        <f t="shared" si="23"/>
        <v>0</v>
      </c>
      <c r="I121" s="62">
        <f t="shared" si="24"/>
        <v>0</v>
      </c>
      <c r="J121" s="62">
        <f t="shared" si="25"/>
        <v>0</v>
      </c>
      <c r="K121" s="62">
        <f t="shared" ca="1" si="17"/>
        <v>-4.9554599074373595E-2</v>
      </c>
      <c r="L121" s="62">
        <f t="shared" ca="1" si="26"/>
        <v>2.4556582894219082E-3</v>
      </c>
      <c r="M121" s="62">
        <f t="shared" ca="1" si="18"/>
        <v>1468.2822457969203</v>
      </c>
      <c r="N121" s="62">
        <f t="shared" ca="1" si="19"/>
        <v>2252.8511853160185</v>
      </c>
      <c r="O121" s="62">
        <f t="shared" ca="1" si="20"/>
        <v>93.801436559134302</v>
      </c>
      <c r="P121" s="7">
        <f t="shared" ca="1" si="27"/>
        <v>4.9554599074373595E-2</v>
      </c>
      <c r="Q121" s="7"/>
      <c r="R121" s="7"/>
      <c r="S121" s="7"/>
      <c r="T121" s="7"/>
    </row>
    <row r="122" spans="1:20" x14ac:dyDescent="0.2">
      <c r="A122" s="72"/>
      <c r="B122" s="72"/>
      <c r="C122" s="7"/>
      <c r="D122" s="71">
        <f t="shared" si="28"/>
        <v>0</v>
      </c>
      <c r="E122" s="71">
        <f t="shared" si="28"/>
        <v>0</v>
      </c>
      <c r="F122" s="62">
        <f t="shared" si="21"/>
        <v>0</v>
      </c>
      <c r="G122" s="62">
        <f t="shared" si="22"/>
        <v>0</v>
      </c>
      <c r="H122" s="62">
        <f t="shared" si="23"/>
        <v>0</v>
      </c>
      <c r="I122" s="62">
        <f t="shared" si="24"/>
        <v>0</v>
      </c>
      <c r="J122" s="62">
        <f t="shared" si="25"/>
        <v>0</v>
      </c>
      <c r="K122" s="62">
        <f t="shared" ca="1" si="17"/>
        <v>-4.9554599074373595E-2</v>
      </c>
      <c r="L122" s="62">
        <f t="shared" ca="1" si="26"/>
        <v>2.4556582894219082E-3</v>
      </c>
      <c r="M122" s="62">
        <f t="shared" ca="1" si="18"/>
        <v>1468.2822457969203</v>
      </c>
      <c r="N122" s="62">
        <f t="shared" ca="1" si="19"/>
        <v>2252.8511853160185</v>
      </c>
      <c r="O122" s="62">
        <f t="shared" ca="1" si="20"/>
        <v>93.801436559134302</v>
      </c>
      <c r="P122" s="7">
        <f t="shared" ca="1" si="27"/>
        <v>4.9554599074373595E-2</v>
      </c>
      <c r="Q122" s="7"/>
      <c r="R122" s="7"/>
      <c r="S122" s="7"/>
      <c r="T122" s="7"/>
    </row>
    <row r="123" spans="1:20" x14ac:dyDescent="0.2">
      <c r="A123" s="72"/>
      <c r="B123" s="72"/>
      <c r="C123" s="7"/>
      <c r="D123" s="71">
        <f t="shared" si="28"/>
        <v>0</v>
      </c>
      <c r="E123" s="71">
        <f t="shared" si="28"/>
        <v>0</v>
      </c>
      <c r="F123" s="62">
        <f t="shared" si="21"/>
        <v>0</v>
      </c>
      <c r="G123" s="62">
        <f t="shared" si="22"/>
        <v>0</v>
      </c>
      <c r="H123" s="62">
        <f t="shared" si="23"/>
        <v>0</v>
      </c>
      <c r="I123" s="62">
        <f t="shared" si="24"/>
        <v>0</v>
      </c>
      <c r="J123" s="62">
        <f t="shared" si="25"/>
        <v>0</v>
      </c>
      <c r="K123" s="62">
        <f t="shared" ca="1" si="17"/>
        <v>-4.9554599074373595E-2</v>
      </c>
      <c r="L123" s="62">
        <f t="shared" ca="1" si="26"/>
        <v>2.4556582894219082E-3</v>
      </c>
      <c r="M123" s="62">
        <f t="shared" ca="1" si="18"/>
        <v>1468.2822457969203</v>
      </c>
      <c r="N123" s="62">
        <f t="shared" ca="1" si="19"/>
        <v>2252.8511853160185</v>
      </c>
      <c r="O123" s="62">
        <f t="shared" ca="1" si="20"/>
        <v>93.801436559134302</v>
      </c>
      <c r="P123" s="7">
        <f t="shared" ca="1" si="27"/>
        <v>4.9554599074373595E-2</v>
      </c>
      <c r="Q123" s="7"/>
      <c r="R123" s="7"/>
      <c r="S123" s="7"/>
      <c r="T123" s="7"/>
    </row>
    <row r="124" spans="1:20" x14ac:dyDescent="0.2">
      <c r="A124" s="72"/>
      <c r="B124" s="72"/>
      <c r="C124" s="7"/>
      <c r="D124" s="71">
        <f t="shared" si="28"/>
        <v>0</v>
      </c>
      <c r="E124" s="71">
        <f t="shared" si="28"/>
        <v>0</v>
      </c>
      <c r="F124" s="62">
        <f t="shared" si="21"/>
        <v>0</v>
      </c>
      <c r="G124" s="62">
        <f t="shared" si="22"/>
        <v>0</v>
      </c>
      <c r="H124" s="62">
        <f t="shared" si="23"/>
        <v>0</v>
      </c>
      <c r="I124" s="62">
        <f t="shared" si="24"/>
        <v>0</v>
      </c>
      <c r="J124" s="62">
        <f t="shared" si="25"/>
        <v>0</v>
      </c>
      <c r="K124" s="62">
        <f t="shared" ca="1" si="17"/>
        <v>-4.9554599074373595E-2</v>
      </c>
      <c r="L124" s="62">
        <f t="shared" ca="1" si="26"/>
        <v>2.4556582894219082E-3</v>
      </c>
      <c r="M124" s="62">
        <f t="shared" ca="1" si="18"/>
        <v>1468.2822457969203</v>
      </c>
      <c r="N124" s="62">
        <f t="shared" ca="1" si="19"/>
        <v>2252.8511853160185</v>
      </c>
      <c r="O124" s="62">
        <f t="shared" ca="1" si="20"/>
        <v>93.801436559134302</v>
      </c>
      <c r="P124" s="7">
        <f t="shared" ca="1" si="27"/>
        <v>4.9554599074373595E-2</v>
      </c>
      <c r="Q124" s="7"/>
      <c r="R124" s="7"/>
      <c r="S124" s="7"/>
      <c r="T124" s="7"/>
    </row>
    <row r="125" spans="1:20" x14ac:dyDescent="0.2">
      <c r="A125" s="72"/>
      <c r="B125" s="72"/>
      <c r="C125" s="7"/>
      <c r="D125" s="71">
        <f t="shared" si="28"/>
        <v>0</v>
      </c>
      <c r="E125" s="71">
        <f t="shared" si="28"/>
        <v>0</v>
      </c>
      <c r="F125" s="62">
        <f t="shared" si="21"/>
        <v>0</v>
      </c>
      <c r="G125" s="62">
        <f t="shared" si="22"/>
        <v>0</v>
      </c>
      <c r="H125" s="62">
        <f t="shared" si="23"/>
        <v>0</v>
      </c>
      <c r="I125" s="62">
        <f t="shared" si="24"/>
        <v>0</v>
      </c>
      <c r="J125" s="62">
        <f t="shared" si="25"/>
        <v>0</v>
      </c>
      <c r="K125" s="62">
        <f t="shared" ca="1" si="17"/>
        <v>-4.9554599074373595E-2</v>
      </c>
      <c r="L125" s="62">
        <f t="shared" ca="1" si="26"/>
        <v>2.4556582894219082E-3</v>
      </c>
      <c r="M125" s="62">
        <f t="shared" ca="1" si="18"/>
        <v>1468.2822457969203</v>
      </c>
      <c r="N125" s="62">
        <f t="shared" ca="1" si="19"/>
        <v>2252.8511853160185</v>
      </c>
      <c r="O125" s="62">
        <f t="shared" ca="1" si="20"/>
        <v>93.801436559134302</v>
      </c>
      <c r="P125" s="7">
        <f t="shared" ca="1" si="27"/>
        <v>4.9554599074373595E-2</v>
      </c>
      <c r="Q125" s="7"/>
      <c r="R125" s="7"/>
      <c r="S125" s="7"/>
      <c r="T125" s="7"/>
    </row>
    <row r="126" spans="1:20" x14ac:dyDescent="0.2">
      <c r="A126" s="72"/>
      <c r="B126" s="72"/>
      <c r="C126" s="7"/>
      <c r="D126" s="71">
        <f t="shared" si="28"/>
        <v>0</v>
      </c>
      <c r="E126" s="71">
        <f t="shared" si="28"/>
        <v>0</v>
      </c>
      <c r="F126" s="62">
        <f t="shared" si="21"/>
        <v>0</v>
      </c>
      <c r="G126" s="62">
        <f t="shared" si="22"/>
        <v>0</v>
      </c>
      <c r="H126" s="62">
        <f t="shared" si="23"/>
        <v>0</v>
      </c>
      <c r="I126" s="62">
        <f t="shared" si="24"/>
        <v>0</v>
      </c>
      <c r="J126" s="62">
        <f t="shared" si="25"/>
        <v>0</v>
      </c>
      <c r="K126" s="62">
        <f t="shared" ca="1" si="17"/>
        <v>-4.9554599074373595E-2</v>
      </c>
      <c r="L126" s="62">
        <f t="shared" ca="1" si="26"/>
        <v>2.4556582894219082E-3</v>
      </c>
      <c r="M126" s="62">
        <f t="shared" ca="1" si="18"/>
        <v>1468.2822457969203</v>
      </c>
      <c r="N126" s="62">
        <f t="shared" ca="1" si="19"/>
        <v>2252.8511853160185</v>
      </c>
      <c r="O126" s="62">
        <f t="shared" ca="1" si="20"/>
        <v>93.801436559134302</v>
      </c>
      <c r="P126" s="7">
        <f t="shared" ca="1" si="27"/>
        <v>4.9554599074373595E-2</v>
      </c>
      <c r="Q126" s="7"/>
      <c r="R126" s="7"/>
      <c r="S126" s="7"/>
      <c r="T126" s="7"/>
    </row>
    <row r="127" spans="1:20" x14ac:dyDescent="0.2">
      <c r="A127" s="72"/>
      <c r="B127" s="72"/>
      <c r="C127" s="7"/>
      <c r="D127" s="71">
        <f t="shared" si="28"/>
        <v>0</v>
      </c>
      <c r="E127" s="71">
        <f t="shared" si="28"/>
        <v>0</v>
      </c>
      <c r="F127" s="62">
        <f t="shared" si="21"/>
        <v>0</v>
      </c>
      <c r="G127" s="62">
        <f t="shared" si="22"/>
        <v>0</v>
      </c>
      <c r="H127" s="62">
        <f t="shared" si="23"/>
        <v>0</v>
      </c>
      <c r="I127" s="62">
        <f t="shared" si="24"/>
        <v>0</v>
      </c>
      <c r="J127" s="62">
        <f t="shared" si="25"/>
        <v>0</v>
      </c>
      <c r="K127" s="62">
        <f t="shared" ca="1" si="17"/>
        <v>-4.9554599074373595E-2</v>
      </c>
      <c r="L127" s="62">
        <f t="shared" ca="1" si="26"/>
        <v>2.4556582894219082E-3</v>
      </c>
      <c r="M127" s="62">
        <f t="shared" ca="1" si="18"/>
        <v>1468.2822457969203</v>
      </c>
      <c r="N127" s="62">
        <f t="shared" ca="1" si="19"/>
        <v>2252.8511853160185</v>
      </c>
      <c r="O127" s="62">
        <f t="shared" ca="1" si="20"/>
        <v>93.801436559134302</v>
      </c>
      <c r="P127" s="7">
        <f t="shared" ca="1" si="27"/>
        <v>4.9554599074373595E-2</v>
      </c>
      <c r="Q127" s="7"/>
      <c r="R127" s="7"/>
      <c r="S127" s="7"/>
      <c r="T127" s="7"/>
    </row>
    <row r="128" spans="1:20" x14ac:dyDescent="0.2">
      <c r="A128" s="72"/>
      <c r="B128" s="72"/>
      <c r="C128" s="7"/>
      <c r="D128" s="71">
        <f t="shared" si="28"/>
        <v>0</v>
      </c>
      <c r="E128" s="71">
        <f t="shared" si="28"/>
        <v>0</v>
      </c>
      <c r="F128" s="62">
        <f t="shared" si="21"/>
        <v>0</v>
      </c>
      <c r="G128" s="62">
        <f t="shared" si="22"/>
        <v>0</v>
      </c>
      <c r="H128" s="62">
        <f t="shared" si="23"/>
        <v>0</v>
      </c>
      <c r="I128" s="62">
        <f t="shared" si="24"/>
        <v>0</v>
      </c>
      <c r="J128" s="62">
        <f t="shared" si="25"/>
        <v>0</v>
      </c>
      <c r="K128" s="62">
        <f t="shared" ca="1" si="17"/>
        <v>-4.9554599074373595E-2</v>
      </c>
      <c r="L128" s="62">
        <f t="shared" ca="1" si="26"/>
        <v>2.4556582894219082E-3</v>
      </c>
      <c r="M128" s="62">
        <f t="shared" ca="1" si="18"/>
        <v>1468.2822457969203</v>
      </c>
      <c r="N128" s="62">
        <f t="shared" ca="1" si="19"/>
        <v>2252.8511853160185</v>
      </c>
      <c r="O128" s="62">
        <f t="shared" ca="1" si="20"/>
        <v>93.801436559134302</v>
      </c>
      <c r="P128" s="7">
        <f t="shared" ca="1" si="27"/>
        <v>4.9554599074373595E-2</v>
      </c>
      <c r="Q128" s="7"/>
      <c r="R128" s="7"/>
      <c r="S128" s="7"/>
      <c r="T128" s="7"/>
    </row>
    <row r="129" spans="1:20" x14ac:dyDescent="0.2">
      <c r="A129" s="72"/>
      <c r="B129" s="72"/>
      <c r="C129" s="7"/>
      <c r="D129" s="71">
        <f t="shared" si="28"/>
        <v>0</v>
      </c>
      <c r="E129" s="71">
        <f t="shared" si="28"/>
        <v>0</v>
      </c>
      <c r="F129" s="62">
        <f t="shared" si="21"/>
        <v>0</v>
      </c>
      <c r="G129" s="62">
        <f t="shared" si="22"/>
        <v>0</v>
      </c>
      <c r="H129" s="62">
        <f t="shared" si="23"/>
        <v>0</v>
      </c>
      <c r="I129" s="62">
        <f t="shared" si="24"/>
        <v>0</v>
      </c>
      <c r="J129" s="62">
        <f t="shared" si="25"/>
        <v>0</v>
      </c>
      <c r="K129" s="62">
        <f t="shared" ca="1" si="17"/>
        <v>-4.9554599074373595E-2</v>
      </c>
      <c r="L129" s="62">
        <f t="shared" ca="1" si="26"/>
        <v>2.4556582894219082E-3</v>
      </c>
      <c r="M129" s="62">
        <f t="shared" ca="1" si="18"/>
        <v>1468.2822457969203</v>
      </c>
      <c r="N129" s="62">
        <f t="shared" ca="1" si="19"/>
        <v>2252.8511853160185</v>
      </c>
      <c r="O129" s="62">
        <f t="shared" ca="1" si="20"/>
        <v>93.801436559134302</v>
      </c>
      <c r="P129" s="7">
        <f t="shared" ca="1" si="27"/>
        <v>4.9554599074373595E-2</v>
      </c>
      <c r="Q129" s="7"/>
      <c r="R129" s="7"/>
      <c r="S129" s="7"/>
      <c r="T129" s="7"/>
    </row>
    <row r="130" spans="1:20" x14ac:dyDescent="0.2">
      <c r="A130" s="72"/>
      <c r="B130" s="72"/>
      <c r="C130" s="7"/>
      <c r="D130" s="71">
        <f t="shared" si="28"/>
        <v>0</v>
      </c>
      <c r="E130" s="71">
        <f t="shared" si="28"/>
        <v>0</v>
      </c>
      <c r="F130" s="62">
        <f t="shared" si="21"/>
        <v>0</v>
      </c>
      <c r="G130" s="62">
        <f t="shared" si="22"/>
        <v>0</v>
      </c>
      <c r="H130" s="62">
        <f t="shared" si="23"/>
        <v>0</v>
      </c>
      <c r="I130" s="62">
        <f t="shared" si="24"/>
        <v>0</v>
      </c>
      <c r="J130" s="62">
        <f t="shared" si="25"/>
        <v>0</v>
      </c>
      <c r="K130" s="62">
        <f t="shared" ca="1" si="17"/>
        <v>-4.9554599074373595E-2</v>
      </c>
      <c r="L130" s="62">
        <f t="shared" ca="1" si="26"/>
        <v>2.4556582894219082E-3</v>
      </c>
      <c r="M130" s="62">
        <f t="shared" ca="1" si="18"/>
        <v>1468.2822457969203</v>
      </c>
      <c r="N130" s="62">
        <f t="shared" ca="1" si="19"/>
        <v>2252.8511853160185</v>
      </c>
      <c r="O130" s="62">
        <f t="shared" ca="1" si="20"/>
        <v>93.801436559134302</v>
      </c>
      <c r="P130" s="7">
        <f t="shared" ca="1" si="27"/>
        <v>4.9554599074373595E-2</v>
      </c>
      <c r="Q130" s="7"/>
      <c r="R130" s="7"/>
      <c r="S130" s="7"/>
      <c r="T130" s="7"/>
    </row>
    <row r="131" spans="1:20" x14ac:dyDescent="0.2">
      <c r="A131" s="72"/>
      <c r="B131" s="72"/>
      <c r="C131" s="7"/>
      <c r="D131" s="71">
        <f t="shared" si="28"/>
        <v>0</v>
      </c>
      <c r="E131" s="71">
        <f t="shared" si="28"/>
        <v>0</v>
      </c>
      <c r="F131" s="62">
        <f t="shared" si="21"/>
        <v>0</v>
      </c>
      <c r="G131" s="62">
        <f t="shared" si="22"/>
        <v>0</v>
      </c>
      <c r="H131" s="62">
        <f t="shared" si="23"/>
        <v>0</v>
      </c>
      <c r="I131" s="62">
        <f t="shared" si="24"/>
        <v>0</v>
      </c>
      <c r="J131" s="62">
        <f t="shared" si="25"/>
        <v>0</v>
      </c>
      <c r="K131" s="62">
        <f t="shared" ca="1" si="17"/>
        <v>-4.9554599074373595E-2</v>
      </c>
      <c r="L131" s="62">
        <f t="shared" ca="1" si="26"/>
        <v>2.4556582894219082E-3</v>
      </c>
      <c r="M131" s="62">
        <f t="shared" ca="1" si="18"/>
        <v>1468.2822457969203</v>
      </c>
      <c r="N131" s="62">
        <f t="shared" ca="1" si="19"/>
        <v>2252.8511853160185</v>
      </c>
      <c r="O131" s="62">
        <f t="shared" ca="1" si="20"/>
        <v>93.801436559134302</v>
      </c>
      <c r="P131" s="7">
        <f t="shared" ca="1" si="27"/>
        <v>4.9554599074373595E-2</v>
      </c>
      <c r="Q131" s="7"/>
      <c r="R131" s="7"/>
      <c r="S131" s="7"/>
      <c r="T131" s="7"/>
    </row>
    <row r="132" spans="1:20" x14ac:dyDescent="0.2">
      <c r="A132" s="72"/>
      <c r="B132" s="72"/>
      <c r="C132" s="7"/>
      <c r="D132" s="71">
        <f t="shared" si="28"/>
        <v>0</v>
      </c>
      <c r="E132" s="71">
        <f t="shared" si="28"/>
        <v>0</v>
      </c>
      <c r="F132" s="62">
        <f t="shared" si="21"/>
        <v>0</v>
      </c>
      <c r="G132" s="62">
        <f t="shared" si="22"/>
        <v>0</v>
      </c>
      <c r="H132" s="62">
        <f t="shared" si="23"/>
        <v>0</v>
      </c>
      <c r="I132" s="62">
        <f t="shared" si="24"/>
        <v>0</v>
      </c>
      <c r="J132" s="62">
        <f t="shared" si="25"/>
        <v>0</v>
      </c>
      <c r="K132" s="62">
        <f t="shared" ca="1" si="17"/>
        <v>-4.9554599074373595E-2</v>
      </c>
      <c r="L132" s="62">
        <f t="shared" ca="1" si="26"/>
        <v>2.4556582894219082E-3</v>
      </c>
      <c r="M132" s="62">
        <f t="shared" ca="1" si="18"/>
        <v>1468.2822457969203</v>
      </c>
      <c r="N132" s="62">
        <f t="shared" ca="1" si="19"/>
        <v>2252.8511853160185</v>
      </c>
      <c r="O132" s="62">
        <f t="shared" ca="1" si="20"/>
        <v>93.801436559134302</v>
      </c>
      <c r="P132" s="7">
        <f t="shared" ca="1" si="27"/>
        <v>4.9554599074373595E-2</v>
      </c>
      <c r="Q132" s="7"/>
      <c r="R132" s="7"/>
      <c r="S132" s="7"/>
      <c r="T132" s="7"/>
    </row>
    <row r="133" spans="1:20" x14ac:dyDescent="0.2">
      <c r="A133" s="72"/>
      <c r="B133" s="72"/>
      <c r="C133" s="7"/>
      <c r="D133" s="71">
        <f t="shared" ref="D133:E196" si="29">A133/A$18</f>
        <v>0</v>
      </c>
      <c r="E133" s="71">
        <f t="shared" si="29"/>
        <v>0</v>
      </c>
      <c r="F133" s="62">
        <f t="shared" si="21"/>
        <v>0</v>
      </c>
      <c r="G133" s="62">
        <f t="shared" si="22"/>
        <v>0</v>
      </c>
      <c r="H133" s="62">
        <f t="shared" si="23"/>
        <v>0</v>
      </c>
      <c r="I133" s="62">
        <f t="shared" si="24"/>
        <v>0</v>
      </c>
      <c r="J133" s="62">
        <f t="shared" si="25"/>
        <v>0</v>
      </c>
      <c r="K133" s="62">
        <f t="shared" ca="1" si="17"/>
        <v>-4.9554599074373595E-2</v>
      </c>
      <c r="L133" s="62">
        <f t="shared" ca="1" si="26"/>
        <v>2.4556582894219082E-3</v>
      </c>
      <c r="M133" s="62">
        <f t="shared" ca="1" si="18"/>
        <v>1468.2822457969203</v>
      </c>
      <c r="N133" s="62">
        <f t="shared" ca="1" si="19"/>
        <v>2252.8511853160185</v>
      </c>
      <c r="O133" s="62">
        <f t="shared" ca="1" si="20"/>
        <v>93.801436559134302</v>
      </c>
      <c r="P133" s="7">
        <f t="shared" ca="1" si="27"/>
        <v>4.9554599074373595E-2</v>
      </c>
      <c r="Q133" s="7"/>
      <c r="R133" s="7"/>
      <c r="S133" s="7"/>
      <c r="T133" s="7"/>
    </row>
    <row r="134" spans="1:20" x14ac:dyDescent="0.2">
      <c r="A134" s="72"/>
      <c r="B134" s="72"/>
      <c r="C134" s="7"/>
      <c r="D134" s="71">
        <f t="shared" si="29"/>
        <v>0</v>
      </c>
      <c r="E134" s="71">
        <f t="shared" si="29"/>
        <v>0</v>
      </c>
      <c r="F134" s="62">
        <f t="shared" si="21"/>
        <v>0</v>
      </c>
      <c r="G134" s="62">
        <f t="shared" si="22"/>
        <v>0</v>
      </c>
      <c r="H134" s="62">
        <f t="shared" si="23"/>
        <v>0</v>
      </c>
      <c r="I134" s="62">
        <f t="shared" si="24"/>
        <v>0</v>
      </c>
      <c r="J134" s="62">
        <f t="shared" si="25"/>
        <v>0</v>
      </c>
      <c r="K134" s="62">
        <f t="shared" ca="1" si="17"/>
        <v>-4.9554599074373595E-2</v>
      </c>
      <c r="L134" s="62">
        <f t="shared" ca="1" si="26"/>
        <v>2.4556582894219082E-3</v>
      </c>
      <c r="M134" s="62">
        <f t="shared" ca="1" si="18"/>
        <v>1468.2822457969203</v>
      </c>
      <c r="N134" s="62">
        <f t="shared" ca="1" si="19"/>
        <v>2252.8511853160185</v>
      </c>
      <c r="O134" s="62">
        <f t="shared" ca="1" si="20"/>
        <v>93.801436559134302</v>
      </c>
      <c r="P134" s="7">
        <f t="shared" ca="1" si="27"/>
        <v>4.9554599074373595E-2</v>
      </c>
      <c r="Q134" s="7"/>
      <c r="R134" s="7"/>
      <c r="S134" s="7"/>
      <c r="T134" s="7"/>
    </row>
    <row r="135" spans="1:20" x14ac:dyDescent="0.2">
      <c r="A135" s="72"/>
      <c r="B135" s="72"/>
      <c r="C135" s="7"/>
      <c r="D135" s="71">
        <f t="shared" si="29"/>
        <v>0</v>
      </c>
      <c r="E135" s="71">
        <f t="shared" si="29"/>
        <v>0</v>
      </c>
      <c r="F135" s="62">
        <f t="shared" si="21"/>
        <v>0</v>
      </c>
      <c r="G135" s="62">
        <f t="shared" si="22"/>
        <v>0</v>
      </c>
      <c r="H135" s="62">
        <f t="shared" si="23"/>
        <v>0</v>
      </c>
      <c r="I135" s="62">
        <f t="shared" si="24"/>
        <v>0</v>
      </c>
      <c r="J135" s="62">
        <f t="shared" si="25"/>
        <v>0</v>
      </c>
      <c r="K135" s="62">
        <f t="shared" ca="1" si="17"/>
        <v>-4.9554599074373595E-2</v>
      </c>
      <c r="L135" s="62">
        <f t="shared" ca="1" si="26"/>
        <v>2.4556582894219082E-3</v>
      </c>
      <c r="M135" s="62">
        <f t="shared" ca="1" si="18"/>
        <v>1468.2822457969203</v>
      </c>
      <c r="N135" s="62">
        <f t="shared" ca="1" si="19"/>
        <v>2252.8511853160185</v>
      </c>
      <c r="O135" s="62">
        <f t="shared" ca="1" si="20"/>
        <v>93.801436559134302</v>
      </c>
      <c r="P135" s="7">
        <f t="shared" ca="1" si="27"/>
        <v>4.9554599074373595E-2</v>
      </c>
      <c r="Q135" s="7"/>
      <c r="R135" s="7"/>
      <c r="S135" s="7"/>
      <c r="T135" s="7"/>
    </row>
    <row r="136" spans="1:20" x14ac:dyDescent="0.2">
      <c r="A136" s="72"/>
      <c r="B136" s="72"/>
      <c r="C136" s="7"/>
      <c r="D136" s="71">
        <f t="shared" si="29"/>
        <v>0</v>
      </c>
      <c r="E136" s="71">
        <f t="shared" si="29"/>
        <v>0</v>
      </c>
      <c r="F136" s="62">
        <f t="shared" si="21"/>
        <v>0</v>
      </c>
      <c r="G136" s="62">
        <f t="shared" si="22"/>
        <v>0</v>
      </c>
      <c r="H136" s="62">
        <f t="shared" si="23"/>
        <v>0</v>
      </c>
      <c r="I136" s="62">
        <f t="shared" si="24"/>
        <v>0</v>
      </c>
      <c r="J136" s="62">
        <f t="shared" si="25"/>
        <v>0</v>
      </c>
      <c r="K136" s="62">
        <f t="shared" ca="1" si="17"/>
        <v>-4.9554599074373595E-2</v>
      </c>
      <c r="L136" s="62">
        <f t="shared" ca="1" si="26"/>
        <v>2.4556582894219082E-3</v>
      </c>
      <c r="M136" s="62">
        <f t="shared" ca="1" si="18"/>
        <v>1468.2822457969203</v>
      </c>
      <c r="N136" s="62">
        <f t="shared" ca="1" si="19"/>
        <v>2252.8511853160185</v>
      </c>
      <c r="O136" s="62">
        <f t="shared" ca="1" si="20"/>
        <v>93.801436559134302</v>
      </c>
      <c r="P136" s="7">
        <f t="shared" ca="1" si="27"/>
        <v>4.9554599074373595E-2</v>
      </c>
      <c r="Q136" s="7"/>
      <c r="R136" s="7"/>
      <c r="S136" s="7"/>
      <c r="T136" s="7"/>
    </row>
    <row r="137" spans="1:20" x14ac:dyDescent="0.2">
      <c r="A137" s="72"/>
      <c r="B137" s="72"/>
      <c r="C137" s="7"/>
      <c r="D137" s="71">
        <f t="shared" si="29"/>
        <v>0</v>
      </c>
      <c r="E137" s="71">
        <f t="shared" si="29"/>
        <v>0</v>
      </c>
      <c r="F137" s="62">
        <f t="shared" si="21"/>
        <v>0</v>
      </c>
      <c r="G137" s="62">
        <f t="shared" si="22"/>
        <v>0</v>
      </c>
      <c r="H137" s="62">
        <f t="shared" si="23"/>
        <v>0</v>
      </c>
      <c r="I137" s="62">
        <f t="shared" si="24"/>
        <v>0</v>
      </c>
      <c r="J137" s="62">
        <f t="shared" si="25"/>
        <v>0</v>
      </c>
      <c r="K137" s="62">
        <f t="shared" ca="1" si="17"/>
        <v>-4.9554599074373595E-2</v>
      </c>
      <c r="L137" s="62">
        <f t="shared" ca="1" si="26"/>
        <v>2.4556582894219082E-3</v>
      </c>
      <c r="M137" s="62">
        <f t="shared" ca="1" si="18"/>
        <v>1468.2822457969203</v>
      </c>
      <c r="N137" s="62">
        <f t="shared" ca="1" si="19"/>
        <v>2252.8511853160185</v>
      </c>
      <c r="O137" s="62">
        <f t="shared" ca="1" si="20"/>
        <v>93.801436559134302</v>
      </c>
      <c r="P137" s="7">
        <f t="shared" ca="1" si="27"/>
        <v>4.9554599074373595E-2</v>
      </c>
      <c r="Q137" s="7"/>
      <c r="R137" s="7"/>
      <c r="S137" s="7"/>
      <c r="T137" s="7"/>
    </row>
    <row r="138" spans="1:20" x14ac:dyDescent="0.2">
      <c r="A138" s="72"/>
      <c r="B138" s="72"/>
      <c r="C138" s="7"/>
      <c r="D138" s="71">
        <f t="shared" si="29"/>
        <v>0</v>
      </c>
      <c r="E138" s="71">
        <f t="shared" si="29"/>
        <v>0</v>
      </c>
      <c r="F138" s="62">
        <f t="shared" si="21"/>
        <v>0</v>
      </c>
      <c r="G138" s="62">
        <f t="shared" si="22"/>
        <v>0</v>
      </c>
      <c r="H138" s="62">
        <f t="shared" si="23"/>
        <v>0</v>
      </c>
      <c r="I138" s="62">
        <f t="shared" si="24"/>
        <v>0</v>
      </c>
      <c r="J138" s="62">
        <f t="shared" si="25"/>
        <v>0</v>
      </c>
      <c r="K138" s="62">
        <f t="shared" ca="1" si="17"/>
        <v>-4.9554599074373595E-2</v>
      </c>
      <c r="L138" s="62">
        <f t="shared" ca="1" si="26"/>
        <v>2.4556582894219082E-3</v>
      </c>
      <c r="M138" s="62">
        <f t="shared" ca="1" si="18"/>
        <v>1468.2822457969203</v>
      </c>
      <c r="N138" s="62">
        <f t="shared" ca="1" si="19"/>
        <v>2252.8511853160185</v>
      </c>
      <c r="O138" s="62">
        <f t="shared" ca="1" si="20"/>
        <v>93.801436559134302</v>
      </c>
      <c r="P138" s="7">
        <f t="shared" ca="1" si="27"/>
        <v>4.9554599074373595E-2</v>
      </c>
      <c r="Q138" s="7"/>
      <c r="R138" s="7"/>
      <c r="S138" s="7"/>
      <c r="T138" s="7"/>
    </row>
    <row r="139" spans="1:20" x14ac:dyDescent="0.2">
      <c r="A139" s="72"/>
      <c r="B139" s="72"/>
      <c r="C139" s="7"/>
      <c r="D139" s="71">
        <f t="shared" si="29"/>
        <v>0</v>
      </c>
      <c r="E139" s="71">
        <f t="shared" si="29"/>
        <v>0</v>
      </c>
      <c r="F139" s="62">
        <f t="shared" si="21"/>
        <v>0</v>
      </c>
      <c r="G139" s="62">
        <f t="shared" si="22"/>
        <v>0</v>
      </c>
      <c r="H139" s="62">
        <f t="shared" si="23"/>
        <v>0</v>
      </c>
      <c r="I139" s="62">
        <f t="shared" si="24"/>
        <v>0</v>
      </c>
      <c r="J139" s="62">
        <f t="shared" si="25"/>
        <v>0</v>
      </c>
      <c r="K139" s="62">
        <f t="shared" ca="1" si="17"/>
        <v>-4.9554599074373595E-2</v>
      </c>
      <c r="L139" s="62">
        <f t="shared" ca="1" si="26"/>
        <v>2.4556582894219082E-3</v>
      </c>
      <c r="M139" s="62">
        <f t="shared" ca="1" si="18"/>
        <v>1468.2822457969203</v>
      </c>
      <c r="N139" s="62">
        <f t="shared" ca="1" si="19"/>
        <v>2252.8511853160185</v>
      </c>
      <c r="O139" s="62">
        <f t="shared" ca="1" si="20"/>
        <v>93.801436559134302</v>
      </c>
      <c r="P139" s="7">
        <f t="shared" ca="1" si="27"/>
        <v>4.9554599074373595E-2</v>
      </c>
      <c r="Q139" s="7"/>
      <c r="R139" s="7"/>
      <c r="S139" s="7"/>
      <c r="T139" s="7"/>
    </row>
    <row r="140" spans="1:20" x14ac:dyDescent="0.2">
      <c r="A140" s="72"/>
      <c r="B140" s="72"/>
      <c r="C140" s="7"/>
      <c r="D140" s="71">
        <f t="shared" si="29"/>
        <v>0</v>
      </c>
      <c r="E140" s="71">
        <f t="shared" si="29"/>
        <v>0</v>
      </c>
      <c r="F140" s="62">
        <f t="shared" si="21"/>
        <v>0</v>
      </c>
      <c r="G140" s="62">
        <f t="shared" si="22"/>
        <v>0</v>
      </c>
      <c r="H140" s="62">
        <f t="shared" si="23"/>
        <v>0</v>
      </c>
      <c r="I140" s="62">
        <f t="shared" si="24"/>
        <v>0</v>
      </c>
      <c r="J140" s="62">
        <f t="shared" si="25"/>
        <v>0</v>
      </c>
      <c r="K140" s="62">
        <f t="shared" ca="1" si="17"/>
        <v>-4.9554599074373595E-2</v>
      </c>
      <c r="L140" s="62">
        <f t="shared" ca="1" si="26"/>
        <v>2.4556582894219082E-3</v>
      </c>
      <c r="M140" s="62">
        <f t="shared" ca="1" si="18"/>
        <v>1468.2822457969203</v>
      </c>
      <c r="N140" s="62">
        <f t="shared" ca="1" si="19"/>
        <v>2252.8511853160185</v>
      </c>
      <c r="O140" s="62">
        <f t="shared" ca="1" si="20"/>
        <v>93.801436559134302</v>
      </c>
      <c r="P140" s="7">
        <f t="shared" ca="1" si="27"/>
        <v>4.9554599074373595E-2</v>
      </c>
      <c r="Q140" s="7"/>
      <c r="R140" s="7"/>
      <c r="S140" s="7"/>
      <c r="T140" s="7"/>
    </row>
    <row r="141" spans="1:20" x14ac:dyDescent="0.2">
      <c r="A141" s="72"/>
      <c r="B141" s="72"/>
      <c r="C141" s="7"/>
      <c r="D141" s="71">
        <f t="shared" si="29"/>
        <v>0</v>
      </c>
      <c r="E141" s="71">
        <f t="shared" si="29"/>
        <v>0</v>
      </c>
      <c r="F141" s="62">
        <f t="shared" si="21"/>
        <v>0</v>
      </c>
      <c r="G141" s="62">
        <f t="shared" si="22"/>
        <v>0</v>
      </c>
      <c r="H141" s="62">
        <f t="shared" si="23"/>
        <v>0</v>
      </c>
      <c r="I141" s="62">
        <f t="shared" si="24"/>
        <v>0</v>
      </c>
      <c r="J141" s="62">
        <f t="shared" si="25"/>
        <v>0</v>
      </c>
      <c r="K141" s="62">
        <f t="shared" ca="1" si="17"/>
        <v>-4.9554599074373595E-2</v>
      </c>
      <c r="L141" s="62">
        <f t="shared" ca="1" si="26"/>
        <v>2.4556582894219082E-3</v>
      </c>
      <c r="M141" s="62">
        <f t="shared" ca="1" si="18"/>
        <v>1468.2822457969203</v>
      </c>
      <c r="N141" s="62">
        <f t="shared" ca="1" si="19"/>
        <v>2252.8511853160185</v>
      </c>
      <c r="O141" s="62">
        <f t="shared" ca="1" si="20"/>
        <v>93.801436559134302</v>
      </c>
      <c r="P141" s="7">
        <f t="shared" ca="1" si="27"/>
        <v>4.9554599074373595E-2</v>
      </c>
      <c r="Q141" s="7"/>
      <c r="R141" s="7"/>
      <c r="S141" s="7"/>
      <c r="T141" s="7"/>
    </row>
    <row r="142" spans="1:20" x14ac:dyDescent="0.2">
      <c r="A142" s="72"/>
      <c r="B142" s="72"/>
      <c r="C142" s="7"/>
      <c r="D142" s="71">
        <f t="shared" si="29"/>
        <v>0</v>
      </c>
      <c r="E142" s="71">
        <f t="shared" si="29"/>
        <v>0</v>
      </c>
      <c r="F142" s="62">
        <f t="shared" si="21"/>
        <v>0</v>
      </c>
      <c r="G142" s="62">
        <f t="shared" si="22"/>
        <v>0</v>
      </c>
      <c r="H142" s="62">
        <f t="shared" si="23"/>
        <v>0</v>
      </c>
      <c r="I142" s="62">
        <f t="shared" si="24"/>
        <v>0</v>
      </c>
      <c r="J142" s="62">
        <f t="shared" si="25"/>
        <v>0</v>
      </c>
      <c r="K142" s="62">
        <f t="shared" ca="1" si="17"/>
        <v>-4.9554599074373595E-2</v>
      </c>
      <c r="L142" s="62">
        <f t="shared" ca="1" si="26"/>
        <v>2.4556582894219082E-3</v>
      </c>
      <c r="M142" s="62">
        <f t="shared" ca="1" si="18"/>
        <v>1468.2822457969203</v>
      </c>
      <c r="N142" s="62">
        <f t="shared" ca="1" si="19"/>
        <v>2252.8511853160185</v>
      </c>
      <c r="O142" s="62">
        <f t="shared" ca="1" si="20"/>
        <v>93.801436559134302</v>
      </c>
      <c r="P142" s="7">
        <f t="shared" ca="1" si="27"/>
        <v>4.9554599074373595E-2</v>
      </c>
      <c r="Q142" s="7"/>
      <c r="R142" s="7"/>
      <c r="S142" s="7"/>
      <c r="T142" s="7"/>
    </row>
    <row r="143" spans="1:20" x14ac:dyDescent="0.2">
      <c r="A143" s="72"/>
      <c r="B143" s="72"/>
      <c r="C143" s="7"/>
      <c r="D143" s="71">
        <f t="shared" si="29"/>
        <v>0</v>
      </c>
      <c r="E143" s="71">
        <f t="shared" si="29"/>
        <v>0</v>
      </c>
      <c r="F143" s="62">
        <f t="shared" si="21"/>
        <v>0</v>
      </c>
      <c r="G143" s="62">
        <f t="shared" si="22"/>
        <v>0</v>
      </c>
      <c r="H143" s="62">
        <f t="shared" si="23"/>
        <v>0</v>
      </c>
      <c r="I143" s="62">
        <f t="shared" si="24"/>
        <v>0</v>
      </c>
      <c r="J143" s="62">
        <f t="shared" si="25"/>
        <v>0</v>
      </c>
      <c r="K143" s="62">
        <f t="shared" ca="1" si="17"/>
        <v>-4.9554599074373595E-2</v>
      </c>
      <c r="L143" s="62">
        <f t="shared" ca="1" si="26"/>
        <v>2.4556582894219082E-3</v>
      </c>
      <c r="M143" s="62">
        <f t="shared" ca="1" si="18"/>
        <v>1468.2822457969203</v>
      </c>
      <c r="N143" s="62">
        <f t="shared" ca="1" si="19"/>
        <v>2252.8511853160185</v>
      </c>
      <c r="O143" s="62">
        <f t="shared" ca="1" si="20"/>
        <v>93.801436559134302</v>
      </c>
      <c r="P143" s="7">
        <f t="shared" ca="1" si="27"/>
        <v>4.9554599074373595E-2</v>
      </c>
      <c r="Q143" s="7"/>
      <c r="R143" s="7"/>
      <c r="S143" s="7"/>
      <c r="T143" s="7"/>
    </row>
    <row r="144" spans="1:20" x14ac:dyDescent="0.2">
      <c r="A144" s="72"/>
      <c r="B144" s="72"/>
      <c r="C144" s="7"/>
      <c r="D144" s="71">
        <f t="shared" si="29"/>
        <v>0</v>
      </c>
      <c r="E144" s="71">
        <f t="shared" si="29"/>
        <v>0</v>
      </c>
      <c r="F144" s="62">
        <f t="shared" si="21"/>
        <v>0</v>
      </c>
      <c r="G144" s="62">
        <f t="shared" si="22"/>
        <v>0</v>
      </c>
      <c r="H144" s="62">
        <f t="shared" si="23"/>
        <v>0</v>
      </c>
      <c r="I144" s="62">
        <f t="shared" si="24"/>
        <v>0</v>
      </c>
      <c r="J144" s="62">
        <f t="shared" si="25"/>
        <v>0</v>
      </c>
      <c r="K144" s="62">
        <f t="shared" ca="1" si="17"/>
        <v>-4.9554599074373595E-2</v>
      </c>
      <c r="L144" s="62">
        <f t="shared" ca="1" si="26"/>
        <v>2.4556582894219082E-3</v>
      </c>
      <c r="M144" s="62">
        <f t="shared" ca="1" si="18"/>
        <v>1468.2822457969203</v>
      </c>
      <c r="N144" s="62">
        <f t="shared" ca="1" si="19"/>
        <v>2252.8511853160185</v>
      </c>
      <c r="O144" s="62">
        <f t="shared" ca="1" si="20"/>
        <v>93.801436559134302</v>
      </c>
      <c r="P144" s="7">
        <f t="shared" ca="1" si="27"/>
        <v>4.9554599074373595E-2</v>
      </c>
      <c r="Q144" s="7"/>
      <c r="R144" s="7"/>
      <c r="S144" s="7"/>
      <c r="T144" s="7"/>
    </row>
    <row r="145" spans="1:20" x14ac:dyDescent="0.2">
      <c r="A145" s="72"/>
      <c r="B145" s="72"/>
      <c r="C145" s="7"/>
      <c r="D145" s="71">
        <f t="shared" si="29"/>
        <v>0</v>
      </c>
      <c r="E145" s="71">
        <f t="shared" si="29"/>
        <v>0</v>
      </c>
      <c r="F145" s="62">
        <f t="shared" si="21"/>
        <v>0</v>
      </c>
      <c r="G145" s="62">
        <f t="shared" si="22"/>
        <v>0</v>
      </c>
      <c r="H145" s="62">
        <f t="shared" si="23"/>
        <v>0</v>
      </c>
      <c r="I145" s="62">
        <f t="shared" si="24"/>
        <v>0</v>
      </c>
      <c r="J145" s="62">
        <f t="shared" si="25"/>
        <v>0</v>
      </c>
      <c r="K145" s="62">
        <f t="shared" ca="1" si="17"/>
        <v>-4.9554599074373595E-2</v>
      </c>
      <c r="L145" s="62">
        <f t="shared" ca="1" si="26"/>
        <v>2.4556582894219082E-3</v>
      </c>
      <c r="M145" s="62">
        <f t="shared" ca="1" si="18"/>
        <v>1468.2822457969203</v>
      </c>
      <c r="N145" s="62">
        <f t="shared" ca="1" si="19"/>
        <v>2252.8511853160185</v>
      </c>
      <c r="O145" s="62">
        <f t="shared" ca="1" si="20"/>
        <v>93.801436559134302</v>
      </c>
      <c r="P145" s="7">
        <f t="shared" ca="1" si="27"/>
        <v>4.9554599074373595E-2</v>
      </c>
      <c r="Q145" s="7"/>
      <c r="R145" s="7"/>
      <c r="S145" s="7"/>
      <c r="T145" s="7"/>
    </row>
    <row r="146" spans="1:20" x14ac:dyDescent="0.2">
      <c r="A146" s="72"/>
      <c r="B146" s="72"/>
      <c r="C146" s="7"/>
      <c r="D146" s="71">
        <f t="shared" si="29"/>
        <v>0</v>
      </c>
      <c r="E146" s="71">
        <f t="shared" si="29"/>
        <v>0</v>
      </c>
      <c r="F146" s="62">
        <f t="shared" si="21"/>
        <v>0</v>
      </c>
      <c r="G146" s="62">
        <f t="shared" si="22"/>
        <v>0</v>
      </c>
      <c r="H146" s="62">
        <f t="shared" si="23"/>
        <v>0</v>
      </c>
      <c r="I146" s="62">
        <f t="shared" si="24"/>
        <v>0</v>
      </c>
      <c r="J146" s="62">
        <f t="shared" si="25"/>
        <v>0</v>
      </c>
      <c r="K146" s="62">
        <f t="shared" ca="1" si="17"/>
        <v>-4.9554599074373595E-2</v>
      </c>
      <c r="L146" s="62">
        <f t="shared" ca="1" si="26"/>
        <v>2.4556582894219082E-3</v>
      </c>
      <c r="M146" s="62">
        <f t="shared" ca="1" si="18"/>
        <v>1468.2822457969203</v>
      </c>
      <c r="N146" s="62">
        <f t="shared" ca="1" si="19"/>
        <v>2252.8511853160185</v>
      </c>
      <c r="O146" s="62">
        <f t="shared" ca="1" si="20"/>
        <v>93.801436559134302</v>
      </c>
      <c r="P146" s="7">
        <f t="shared" ca="1" si="27"/>
        <v>4.9554599074373595E-2</v>
      </c>
      <c r="Q146" s="7"/>
      <c r="R146" s="7"/>
      <c r="S146" s="7"/>
      <c r="T146" s="7"/>
    </row>
    <row r="147" spans="1:20" x14ac:dyDescent="0.2">
      <c r="A147" s="72"/>
      <c r="B147" s="72"/>
      <c r="C147" s="7"/>
      <c r="D147" s="71">
        <f t="shared" si="29"/>
        <v>0</v>
      </c>
      <c r="E147" s="71">
        <f t="shared" si="29"/>
        <v>0</v>
      </c>
      <c r="F147" s="62">
        <f t="shared" si="21"/>
        <v>0</v>
      </c>
      <c r="G147" s="62">
        <f t="shared" si="22"/>
        <v>0</v>
      </c>
      <c r="H147" s="62">
        <f t="shared" si="23"/>
        <v>0</v>
      </c>
      <c r="I147" s="62">
        <f t="shared" si="24"/>
        <v>0</v>
      </c>
      <c r="J147" s="62">
        <f t="shared" si="25"/>
        <v>0</v>
      </c>
      <c r="K147" s="62">
        <f t="shared" ca="1" si="17"/>
        <v>-4.9554599074373595E-2</v>
      </c>
      <c r="L147" s="62">
        <f t="shared" ca="1" si="26"/>
        <v>2.4556582894219082E-3</v>
      </c>
      <c r="M147" s="62">
        <f t="shared" ca="1" si="18"/>
        <v>1468.2822457969203</v>
      </c>
      <c r="N147" s="62">
        <f t="shared" ca="1" si="19"/>
        <v>2252.8511853160185</v>
      </c>
      <c r="O147" s="62">
        <f t="shared" ca="1" si="20"/>
        <v>93.801436559134302</v>
      </c>
      <c r="P147" s="7">
        <f t="shared" ca="1" si="27"/>
        <v>4.9554599074373595E-2</v>
      </c>
      <c r="Q147" s="7"/>
      <c r="R147" s="7"/>
      <c r="S147" s="7"/>
      <c r="T147" s="7"/>
    </row>
    <row r="148" spans="1:20" x14ac:dyDescent="0.2">
      <c r="A148" s="72"/>
      <c r="B148" s="72"/>
      <c r="C148" s="7"/>
      <c r="D148" s="71">
        <f t="shared" si="29"/>
        <v>0</v>
      </c>
      <c r="E148" s="71">
        <f t="shared" si="29"/>
        <v>0</v>
      </c>
      <c r="F148" s="62">
        <f t="shared" si="21"/>
        <v>0</v>
      </c>
      <c r="G148" s="62">
        <f t="shared" si="22"/>
        <v>0</v>
      </c>
      <c r="H148" s="62">
        <f t="shared" si="23"/>
        <v>0</v>
      </c>
      <c r="I148" s="62">
        <f t="shared" si="24"/>
        <v>0</v>
      </c>
      <c r="J148" s="62">
        <f t="shared" si="25"/>
        <v>0</v>
      </c>
      <c r="K148" s="62">
        <f t="shared" ca="1" si="17"/>
        <v>-4.9554599074373595E-2</v>
      </c>
      <c r="L148" s="62">
        <f t="shared" ca="1" si="26"/>
        <v>2.4556582894219082E-3</v>
      </c>
      <c r="M148" s="62">
        <f t="shared" ca="1" si="18"/>
        <v>1468.2822457969203</v>
      </c>
      <c r="N148" s="62">
        <f t="shared" ca="1" si="19"/>
        <v>2252.8511853160185</v>
      </c>
      <c r="O148" s="62">
        <f t="shared" ca="1" si="20"/>
        <v>93.801436559134302</v>
      </c>
      <c r="P148" s="7">
        <f t="shared" ca="1" si="27"/>
        <v>4.9554599074373595E-2</v>
      </c>
      <c r="Q148" s="7"/>
      <c r="R148" s="7"/>
      <c r="S148" s="7"/>
      <c r="T148" s="7"/>
    </row>
    <row r="149" spans="1:20" x14ac:dyDescent="0.2">
      <c r="A149" s="72"/>
      <c r="B149" s="72"/>
      <c r="C149" s="7"/>
      <c r="D149" s="71">
        <f t="shared" si="29"/>
        <v>0</v>
      </c>
      <c r="E149" s="71">
        <f t="shared" si="29"/>
        <v>0</v>
      </c>
      <c r="F149" s="62">
        <f t="shared" si="21"/>
        <v>0</v>
      </c>
      <c r="G149" s="62">
        <f t="shared" si="22"/>
        <v>0</v>
      </c>
      <c r="H149" s="62">
        <f t="shared" si="23"/>
        <v>0</v>
      </c>
      <c r="I149" s="62">
        <f t="shared" si="24"/>
        <v>0</v>
      </c>
      <c r="J149" s="62">
        <f t="shared" si="25"/>
        <v>0</v>
      </c>
      <c r="K149" s="62">
        <f t="shared" ref="K149:K212" ca="1" si="30">+E$4+E$5*D149+E$6*D149^2</f>
        <v>-4.9554599074373595E-2</v>
      </c>
      <c r="L149" s="62">
        <f t="shared" ca="1" si="26"/>
        <v>2.4556582894219082E-3</v>
      </c>
      <c r="M149" s="62">
        <f t="shared" ref="M149:M212" ca="1" si="31">(M$1-M$2*D149+M$3*F149)^2</f>
        <v>1468.2822457969203</v>
      </c>
      <c r="N149" s="62">
        <f t="shared" ref="N149:N212" ca="1" si="32">(-M$2+M$4*D149-M$5*F149)^2</f>
        <v>2252.8511853160185</v>
      </c>
      <c r="O149" s="62">
        <f t="shared" ref="O149:O212" ca="1" si="33">+(M$3-D149*M$5+F149*M$6)^2</f>
        <v>93.801436559134302</v>
      </c>
      <c r="P149" s="7">
        <f t="shared" ca="1" si="27"/>
        <v>4.9554599074373595E-2</v>
      </c>
      <c r="Q149" s="7"/>
      <c r="R149" s="7"/>
      <c r="S149" s="7"/>
      <c r="T149" s="7"/>
    </row>
    <row r="150" spans="1:20" x14ac:dyDescent="0.2">
      <c r="A150" s="72"/>
      <c r="B150" s="72"/>
      <c r="C150" s="7"/>
      <c r="D150" s="71">
        <f t="shared" si="29"/>
        <v>0</v>
      </c>
      <c r="E150" s="71">
        <f t="shared" si="29"/>
        <v>0</v>
      </c>
      <c r="F150" s="62">
        <f t="shared" ref="F150:F213" si="34">D150*D150</f>
        <v>0</v>
      </c>
      <c r="G150" s="62">
        <f t="shared" ref="G150:G213" si="35">D150*F150</f>
        <v>0</v>
      </c>
      <c r="H150" s="62">
        <f t="shared" ref="H150:H213" si="36">F150*F150</f>
        <v>0</v>
      </c>
      <c r="I150" s="62">
        <f t="shared" ref="I150:I213" si="37">E150*D150</f>
        <v>0</v>
      </c>
      <c r="J150" s="62">
        <f t="shared" ref="J150:J213" si="38">I150*D150</f>
        <v>0</v>
      </c>
      <c r="K150" s="62">
        <f t="shared" ca="1" si="30"/>
        <v>-4.9554599074373595E-2</v>
      </c>
      <c r="L150" s="62">
        <f t="shared" ref="L150:L213" ca="1" si="39">+(K150-E150)^2</f>
        <v>2.4556582894219082E-3</v>
      </c>
      <c r="M150" s="62">
        <f t="shared" ca="1" si="31"/>
        <v>1468.2822457969203</v>
      </c>
      <c r="N150" s="62">
        <f t="shared" ca="1" si="32"/>
        <v>2252.8511853160185</v>
      </c>
      <c r="O150" s="62">
        <f t="shared" ca="1" si="33"/>
        <v>93.801436559134302</v>
      </c>
      <c r="P150" s="7">
        <f t="shared" ref="P150:P213" ca="1" si="40">+E150-K150</f>
        <v>4.9554599074373595E-2</v>
      </c>
      <c r="Q150" s="7"/>
      <c r="R150" s="7"/>
      <c r="S150" s="7"/>
      <c r="T150" s="7"/>
    </row>
    <row r="151" spans="1:20" x14ac:dyDescent="0.2">
      <c r="A151" s="72"/>
      <c r="B151" s="72"/>
      <c r="C151" s="7"/>
      <c r="D151" s="71">
        <f t="shared" si="29"/>
        <v>0</v>
      </c>
      <c r="E151" s="71">
        <f t="shared" si="29"/>
        <v>0</v>
      </c>
      <c r="F151" s="62">
        <f t="shared" si="34"/>
        <v>0</v>
      </c>
      <c r="G151" s="62">
        <f t="shared" si="35"/>
        <v>0</v>
      </c>
      <c r="H151" s="62">
        <f t="shared" si="36"/>
        <v>0</v>
      </c>
      <c r="I151" s="62">
        <f t="shared" si="37"/>
        <v>0</v>
      </c>
      <c r="J151" s="62">
        <f t="shared" si="38"/>
        <v>0</v>
      </c>
      <c r="K151" s="62">
        <f t="shared" ca="1" si="30"/>
        <v>-4.9554599074373595E-2</v>
      </c>
      <c r="L151" s="62">
        <f t="shared" ca="1" si="39"/>
        <v>2.4556582894219082E-3</v>
      </c>
      <c r="M151" s="62">
        <f t="shared" ca="1" si="31"/>
        <v>1468.2822457969203</v>
      </c>
      <c r="N151" s="62">
        <f t="shared" ca="1" si="32"/>
        <v>2252.8511853160185</v>
      </c>
      <c r="O151" s="62">
        <f t="shared" ca="1" si="33"/>
        <v>93.801436559134302</v>
      </c>
      <c r="P151" s="7">
        <f t="shared" ca="1" si="40"/>
        <v>4.9554599074373595E-2</v>
      </c>
      <c r="Q151" s="7"/>
      <c r="R151" s="7"/>
      <c r="S151" s="7"/>
      <c r="T151" s="7"/>
    </row>
    <row r="152" spans="1:20" x14ac:dyDescent="0.2">
      <c r="A152" s="72"/>
      <c r="B152" s="72"/>
      <c r="C152" s="7"/>
      <c r="D152" s="71">
        <f t="shared" si="29"/>
        <v>0</v>
      </c>
      <c r="E152" s="71">
        <f t="shared" si="29"/>
        <v>0</v>
      </c>
      <c r="F152" s="62">
        <f t="shared" si="34"/>
        <v>0</v>
      </c>
      <c r="G152" s="62">
        <f t="shared" si="35"/>
        <v>0</v>
      </c>
      <c r="H152" s="62">
        <f t="shared" si="36"/>
        <v>0</v>
      </c>
      <c r="I152" s="62">
        <f t="shared" si="37"/>
        <v>0</v>
      </c>
      <c r="J152" s="62">
        <f t="shared" si="38"/>
        <v>0</v>
      </c>
      <c r="K152" s="62">
        <f t="shared" ca="1" si="30"/>
        <v>-4.9554599074373595E-2</v>
      </c>
      <c r="L152" s="62">
        <f t="shared" ca="1" si="39"/>
        <v>2.4556582894219082E-3</v>
      </c>
      <c r="M152" s="62">
        <f t="shared" ca="1" si="31"/>
        <v>1468.2822457969203</v>
      </c>
      <c r="N152" s="62">
        <f t="shared" ca="1" si="32"/>
        <v>2252.8511853160185</v>
      </c>
      <c r="O152" s="62">
        <f t="shared" ca="1" si="33"/>
        <v>93.801436559134302</v>
      </c>
      <c r="P152" s="7">
        <f t="shared" ca="1" si="40"/>
        <v>4.9554599074373595E-2</v>
      </c>
      <c r="Q152" s="7"/>
      <c r="R152" s="7"/>
      <c r="S152" s="7"/>
      <c r="T152" s="7"/>
    </row>
    <row r="153" spans="1:20" x14ac:dyDescent="0.2">
      <c r="A153" s="72"/>
      <c r="B153" s="72"/>
      <c r="C153" s="7"/>
      <c r="D153" s="71">
        <f t="shared" si="29"/>
        <v>0</v>
      </c>
      <c r="E153" s="71">
        <f t="shared" si="29"/>
        <v>0</v>
      </c>
      <c r="F153" s="62">
        <f t="shared" si="34"/>
        <v>0</v>
      </c>
      <c r="G153" s="62">
        <f t="shared" si="35"/>
        <v>0</v>
      </c>
      <c r="H153" s="62">
        <f t="shared" si="36"/>
        <v>0</v>
      </c>
      <c r="I153" s="62">
        <f t="shared" si="37"/>
        <v>0</v>
      </c>
      <c r="J153" s="62">
        <f t="shared" si="38"/>
        <v>0</v>
      </c>
      <c r="K153" s="62">
        <f t="shared" ca="1" si="30"/>
        <v>-4.9554599074373595E-2</v>
      </c>
      <c r="L153" s="62">
        <f t="shared" ca="1" si="39"/>
        <v>2.4556582894219082E-3</v>
      </c>
      <c r="M153" s="62">
        <f t="shared" ca="1" si="31"/>
        <v>1468.2822457969203</v>
      </c>
      <c r="N153" s="62">
        <f t="shared" ca="1" si="32"/>
        <v>2252.8511853160185</v>
      </c>
      <c r="O153" s="62">
        <f t="shared" ca="1" si="33"/>
        <v>93.801436559134302</v>
      </c>
      <c r="P153" s="7">
        <f t="shared" ca="1" si="40"/>
        <v>4.9554599074373595E-2</v>
      </c>
      <c r="Q153" s="7"/>
      <c r="R153" s="7"/>
      <c r="S153" s="7"/>
      <c r="T153" s="7"/>
    </row>
    <row r="154" spans="1:20" x14ac:dyDescent="0.2">
      <c r="A154" s="72"/>
      <c r="B154" s="72"/>
      <c r="C154" s="7"/>
      <c r="D154" s="71">
        <f t="shared" si="29"/>
        <v>0</v>
      </c>
      <c r="E154" s="71">
        <f t="shared" si="29"/>
        <v>0</v>
      </c>
      <c r="F154" s="62">
        <f t="shared" si="34"/>
        <v>0</v>
      </c>
      <c r="G154" s="62">
        <f t="shared" si="35"/>
        <v>0</v>
      </c>
      <c r="H154" s="62">
        <f t="shared" si="36"/>
        <v>0</v>
      </c>
      <c r="I154" s="62">
        <f t="shared" si="37"/>
        <v>0</v>
      </c>
      <c r="J154" s="62">
        <f t="shared" si="38"/>
        <v>0</v>
      </c>
      <c r="K154" s="62">
        <f t="shared" ca="1" si="30"/>
        <v>-4.9554599074373595E-2</v>
      </c>
      <c r="L154" s="62">
        <f t="shared" ca="1" si="39"/>
        <v>2.4556582894219082E-3</v>
      </c>
      <c r="M154" s="62">
        <f t="shared" ca="1" si="31"/>
        <v>1468.2822457969203</v>
      </c>
      <c r="N154" s="62">
        <f t="shared" ca="1" si="32"/>
        <v>2252.8511853160185</v>
      </c>
      <c r="O154" s="62">
        <f t="shared" ca="1" si="33"/>
        <v>93.801436559134302</v>
      </c>
      <c r="P154" s="7">
        <f t="shared" ca="1" si="40"/>
        <v>4.9554599074373595E-2</v>
      </c>
      <c r="Q154" s="7"/>
      <c r="R154" s="7"/>
      <c r="S154" s="7"/>
      <c r="T154" s="7"/>
    </row>
    <row r="155" spans="1:20" x14ac:dyDescent="0.2">
      <c r="A155" s="72"/>
      <c r="B155" s="72"/>
      <c r="C155" s="7"/>
      <c r="D155" s="71">
        <f t="shared" si="29"/>
        <v>0</v>
      </c>
      <c r="E155" s="71">
        <f t="shared" si="29"/>
        <v>0</v>
      </c>
      <c r="F155" s="62">
        <f t="shared" si="34"/>
        <v>0</v>
      </c>
      <c r="G155" s="62">
        <f t="shared" si="35"/>
        <v>0</v>
      </c>
      <c r="H155" s="62">
        <f t="shared" si="36"/>
        <v>0</v>
      </c>
      <c r="I155" s="62">
        <f t="shared" si="37"/>
        <v>0</v>
      </c>
      <c r="J155" s="62">
        <f t="shared" si="38"/>
        <v>0</v>
      </c>
      <c r="K155" s="62">
        <f t="shared" ca="1" si="30"/>
        <v>-4.9554599074373595E-2</v>
      </c>
      <c r="L155" s="62">
        <f t="shared" ca="1" si="39"/>
        <v>2.4556582894219082E-3</v>
      </c>
      <c r="M155" s="62">
        <f t="shared" ca="1" si="31"/>
        <v>1468.2822457969203</v>
      </c>
      <c r="N155" s="62">
        <f t="shared" ca="1" si="32"/>
        <v>2252.8511853160185</v>
      </c>
      <c r="O155" s="62">
        <f t="shared" ca="1" si="33"/>
        <v>93.801436559134302</v>
      </c>
      <c r="P155" s="7">
        <f t="shared" ca="1" si="40"/>
        <v>4.9554599074373595E-2</v>
      </c>
      <c r="Q155" s="7"/>
      <c r="R155" s="7"/>
      <c r="S155" s="7"/>
      <c r="T155" s="7"/>
    </row>
    <row r="156" spans="1:20" x14ac:dyDescent="0.2">
      <c r="A156" s="72"/>
      <c r="B156" s="72"/>
      <c r="C156" s="7"/>
      <c r="D156" s="71">
        <f t="shared" si="29"/>
        <v>0</v>
      </c>
      <c r="E156" s="71">
        <f t="shared" si="29"/>
        <v>0</v>
      </c>
      <c r="F156" s="62">
        <f t="shared" si="34"/>
        <v>0</v>
      </c>
      <c r="G156" s="62">
        <f t="shared" si="35"/>
        <v>0</v>
      </c>
      <c r="H156" s="62">
        <f t="shared" si="36"/>
        <v>0</v>
      </c>
      <c r="I156" s="62">
        <f t="shared" si="37"/>
        <v>0</v>
      </c>
      <c r="J156" s="62">
        <f t="shared" si="38"/>
        <v>0</v>
      </c>
      <c r="K156" s="62">
        <f t="shared" ca="1" si="30"/>
        <v>-4.9554599074373595E-2</v>
      </c>
      <c r="L156" s="62">
        <f t="shared" ca="1" si="39"/>
        <v>2.4556582894219082E-3</v>
      </c>
      <c r="M156" s="62">
        <f t="shared" ca="1" si="31"/>
        <v>1468.2822457969203</v>
      </c>
      <c r="N156" s="62">
        <f t="shared" ca="1" si="32"/>
        <v>2252.8511853160185</v>
      </c>
      <c r="O156" s="62">
        <f t="shared" ca="1" si="33"/>
        <v>93.801436559134302</v>
      </c>
      <c r="P156" s="7">
        <f t="shared" ca="1" si="40"/>
        <v>4.9554599074373595E-2</v>
      </c>
      <c r="Q156" s="7"/>
      <c r="R156" s="7"/>
      <c r="S156" s="7"/>
      <c r="T156" s="7"/>
    </row>
    <row r="157" spans="1:20" x14ac:dyDescent="0.2">
      <c r="A157" s="72"/>
      <c r="B157" s="72"/>
      <c r="C157" s="7"/>
      <c r="D157" s="71">
        <f t="shared" si="29"/>
        <v>0</v>
      </c>
      <c r="E157" s="71">
        <f t="shared" si="29"/>
        <v>0</v>
      </c>
      <c r="F157" s="62">
        <f t="shared" si="34"/>
        <v>0</v>
      </c>
      <c r="G157" s="62">
        <f t="shared" si="35"/>
        <v>0</v>
      </c>
      <c r="H157" s="62">
        <f t="shared" si="36"/>
        <v>0</v>
      </c>
      <c r="I157" s="62">
        <f t="shared" si="37"/>
        <v>0</v>
      </c>
      <c r="J157" s="62">
        <f t="shared" si="38"/>
        <v>0</v>
      </c>
      <c r="K157" s="62">
        <f t="shared" ca="1" si="30"/>
        <v>-4.9554599074373595E-2</v>
      </c>
      <c r="L157" s="62">
        <f t="shared" ca="1" si="39"/>
        <v>2.4556582894219082E-3</v>
      </c>
      <c r="M157" s="62">
        <f t="shared" ca="1" si="31"/>
        <v>1468.2822457969203</v>
      </c>
      <c r="N157" s="62">
        <f t="shared" ca="1" si="32"/>
        <v>2252.8511853160185</v>
      </c>
      <c r="O157" s="62">
        <f t="shared" ca="1" si="33"/>
        <v>93.801436559134302</v>
      </c>
      <c r="P157" s="7">
        <f t="shared" ca="1" si="40"/>
        <v>4.9554599074373595E-2</v>
      </c>
      <c r="Q157" s="7"/>
      <c r="R157" s="7"/>
      <c r="S157" s="7"/>
      <c r="T157" s="7"/>
    </row>
    <row r="158" spans="1:20" x14ac:dyDescent="0.2">
      <c r="A158" s="72"/>
      <c r="B158" s="72"/>
      <c r="C158" s="7"/>
      <c r="D158" s="71">
        <f t="shared" si="29"/>
        <v>0</v>
      </c>
      <c r="E158" s="71">
        <f t="shared" si="29"/>
        <v>0</v>
      </c>
      <c r="F158" s="62">
        <f t="shared" si="34"/>
        <v>0</v>
      </c>
      <c r="G158" s="62">
        <f t="shared" si="35"/>
        <v>0</v>
      </c>
      <c r="H158" s="62">
        <f t="shared" si="36"/>
        <v>0</v>
      </c>
      <c r="I158" s="62">
        <f t="shared" si="37"/>
        <v>0</v>
      </c>
      <c r="J158" s="62">
        <f t="shared" si="38"/>
        <v>0</v>
      </c>
      <c r="K158" s="62">
        <f t="shared" ca="1" si="30"/>
        <v>-4.9554599074373595E-2</v>
      </c>
      <c r="L158" s="62">
        <f t="shared" ca="1" si="39"/>
        <v>2.4556582894219082E-3</v>
      </c>
      <c r="M158" s="62">
        <f t="shared" ca="1" si="31"/>
        <v>1468.2822457969203</v>
      </c>
      <c r="N158" s="62">
        <f t="shared" ca="1" si="32"/>
        <v>2252.8511853160185</v>
      </c>
      <c r="O158" s="62">
        <f t="shared" ca="1" si="33"/>
        <v>93.801436559134302</v>
      </c>
      <c r="P158" s="7">
        <f t="shared" ca="1" si="40"/>
        <v>4.9554599074373595E-2</v>
      </c>
      <c r="Q158" s="7"/>
      <c r="R158" s="7"/>
      <c r="S158" s="7"/>
      <c r="T158" s="7"/>
    </row>
    <row r="159" spans="1:20" x14ac:dyDescent="0.2">
      <c r="A159" s="72"/>
      <c r="B159" s="72"/>
      <c r="C159" s="7"/>
      <c r="D159" s="71">
        <f t="shared" si="29"/>
        <v>0</v>
      </c>
      <c r="E159" s="71">
        <f t="shared" si="29"/>
        <v>0</v>
      </c>
      <c r="F159" s="62">
        <f t="shared" si="34"/>
        <v>0</v>
      </c>
      <c r="G159" s="62">
        <f t="shared" si="35"/>
        <v>0</v>
      </c>
      <c r="H159" s="62">
        <f t="shared" si="36"/>
        <v>0</v>
      </c>
      <c r="I159" s="62">
        <f t="shared" si="37"/>
        <v>0</v>
      </c>
      <c r="J159" s="62">
        <f t="shared" si="38"/>
        <v>0</v>
      </c>
      <c r="K159" s="62">
        <f t="shared" ca="1" si="30"/>
        <v>-4.9554599074373595E-2</v>
      </c>
      <c r="L159" s="62">
        <f t="shared" ca="1" si="39"/>
        <v>2.4556582894219082E-3</v>
      </c>
      <c r="M159" s="62">
        <f t="shared" ca="1" si="31"/>
        <v>1468.2822457969203</v>
      </c>
      <c r="N159" s="62">
        <f t="shared" ca="1" si="32"/>
        <v>2252.8511853160185</v>
      </c>
      <c r="O159" s="62">
        <f t="shared" ca="1" si="33"/>
        <v>93.801436559134302</v>
      </c>
      <c r="P159" s="7">
        <f t="shared" ca="1" si="40"/>
        <v>4.9554599074373595E-2</v>
      </c>
      <c r="Q159" s="7"/>
      <c r="R159" s="7"/>
      <c r="S159" s="7"/>
      <c r="T159" s="7"/>
    </row>
    <row r="160" spans="1:20" x14ac:dyDescent="0.2">
      <c r="A160" s="72"/>
      <c r="B160" s="72"/>
      <c r="C160" s="7"/>
      <c r="D160" s="71">
        <f t="shared" si="29"/>
        <v>0</v>
      </c>
      <c r="E160" s="71">
        <f t="shared" si="29"/>
        <v>0</v>
      </c>
      <c r="F160" s="62">
        <f t="shared" si="34"/>
        <v>0</v>
      </c>
      <c r="G160" s="62">
        <f t="shared" si="35"/>
        <v>0</v>
      </c>
      <c r="H160" s="62">
        <f t="shared" si="36"/>
        <v>0</v>
      </c>
      <c r="I160" s="62">
        <f t="shared" si="37"/>
        <v>0</v>
      </c>
      <c r="J160" s="62">
        <f t="shared" si="38"/>
        <v>0</v>
      </c>
      <c r="K160" s="62">
        <f t="shared" ca="1" si="30"/>
        <v>-4.9554599074373595E-2</v>
      </c>
      <c r="L160" s="62">
        <f t="shared" ca="1" si="39"/>
        <v>2.4556582894219082E-3</v>
      </c>
      <c r="M160" s="62">
        <f t="shared" ca="1" si="31"/>
        <v>1468.2822457969203</v>
      </c>
      <c r="N160" s="62">
        <f t="shared" ca="1" si="32"/>
        <v>2252.8511853160185</v>
      </c>
      <c r="O160" s="62">
        <f t="shared" ca="1" si="33"/>
        <v>93.801436559134302</v>
      </c>
      <c r="P160" s="7">
        <f t="shared" ca="1" si="40"/>
        <v>4.9554599074373595E-2</v>
      </c>
      <c r="Q160" s="7"/>
      <c r="R160" s="7"/>
      <c r="S160" s="7"/>
      <c r="T160" s="7"/>
    </row>
    <row r="161" spans="3:20" x14ac:dyDescent="0.2">
      <c r="C161" s="7"/>
      <c r="D161" s="71">
        <f t="shared" si="29"/>
        <v>0</v>
      </c>
      <c r="E161" s="71">
        <f t="shared" si="29"/>
        <v>0</v>
      </c>
      <c r="F161" s="62">
        <f t="shared" si="34"/>
        <v>0</v>
      </c>
      <c r="G161" s="62">
        <f t="shared" si="35"/>
        <v>0</v>
      </c>
      <c r="H161" s="62">
        <f t="shared" si="36"/>
        <v>0</v>
      </c>
      <c r="I161" s="62">
        <f t="shared" si="37"/>
        <v>0</v>
      </c>
      <c r="J161" s="62">
        <f t="shared" si="38"/>
        <v>0</v>
      </c>
      <c r="K161" s="62">
        <f t="shared" ca="1" si="30"/>
        <v>-4.9554599074373595E-2</v>
      </c>
      <c r="L161" s="62">
        <f t="shared" ca="1" si="39"/>
        <v>2.4556582894219082E-3</v>
      </c>
      <c r="M161" s="62">
        <f t="shared" ca="1" si="31"/>
        <v>1468.2822457969203</v>
      </c>
      <c r="N161" s="62">
        <f t="shared" ca="1" si="32"/>
        <v>2252.8511853160185</v>
      </c>
      <c r="O161" s="62">
        <f t="shared" ca="1" si="33"/>
        <v>93.801436559134302</v>
      </c>
      <c r="P161" s="7">
        <f t="shared" ca="1" si="40"/>
        <v>4.9554599074373595E-2</v>
      </c>
      <c r="Q161" s="7"/>
      <c r="R161" s="7"/>
      <c r="S161" s="7"/>
      <c r="T161" s="7"/>
    </row>
    <row r="162" spans="3:20" x14ac:dyDescent="0.2">
      <c r="C162" s="7"/>
      <c r="D162" s="71">
        <f t="shared" si="29"/>
        <v>0</v>
      </c>
      <c r="E162" s="71">
        <f t="shared" si="29"/>
        <v>0</v>
      </c>
      <c r="F162" s="62">
        <f t="shared" si="34"/>
        <v>0</v>
      </c>
      <c r="G162" s="62">
        <f t="shared" si="35"/>
        <v>0</v>
      </c>
      <c r="H162" s="62">
        <f t="shared" si="36"/>
        <v>0</v>
      </c>
      <c r="I162" s="62">
        <f t="shared" si="37"/>
        <v>0</v>
      </c>
      <c r="J162" s="62">
        <f t="shared" si="38"/>
        <v>0</v>
      </c>
      <c r="K162" s="62">
        <f t="shared" ca="1" si="30"/>
        <v>-4.9554599074373595E-2</v>
      </c>
      <c r="L162" s="62">
        <f t="shared" ca="1" si="39"/>
        <v>2.4556582894219082E-3</v>
      </c>
      <c r="M162" s="62">
        <f t="shared" ca="1" si="31"/>
        <v>1468.2822457969203</v>
      </c>
      <c r="N162" s="62">
        <f t="shared" ca="1" si="32"/>
        <v>2252.8511853160185</v>
      </c>
      <c r="O162" s="62">
        <f t="shared" ca="1" si="33"/>
        <v>93.801436559134302</v>
      </c>
      <c r="P162" s="7">
        <f t="shared" ca="1" si="40"/>
        <v>4.9554599074373595E-2</v>
      </c>
      <c r="Q162" s="7"/>
      <c r="R162" s="7"/>
      <c r="S162" s="7"/>
      <c r="T162" s="7"/>
    </row>
    <row r="163" spans="3:20" x14ac:dyDescent="0.2">
      <c r="C163" s="7"/>
      <c r="D163" s="71">
        <f t="shared" si="29"/>
        <v>0</v>
      </c>
      <c r="E163" s="71">
        <f t="shared" si="29"/>
        <v>0</v>
      </c>
      <c r="F163" s="62">
        <f t="shared" si="34"/>
        <v>0</v>
      </c>
      <c r="G163" s="62">
        <f t="shared" si="35"/>
        <v>0</v>
      </c>
      <c r="H163" s="62">
        <f t="shared" si="36"/>
        <v>0</v>
      </c>
      <c r="I163" s="62">
        <f t="shared" si="37"/>
        <v>0</v>
      </c>
      <c r="J163" s="62">
        <f t="shared" si="38"/>
        <v>0</v>
      </c>
      <c r="K163" s="62">
        <f t="shared" ca="1" si="30"/>
        <v>-4.9554599074373595E-2</v>
      </c>
      <c r="L163" s="62">
        <f t="shared" ca="1" si="39"/>
        <v>2.4556582894219082E-3</v>
      </c>
      <c r="M163" s="62">
        <f t="shared" ca="1" si="31"/>
        <v>1468.2822457969203</v>
      </c>
      <c r="N163" s="62">
        <f t="shared" ca="1" si="32"/>
        <v>2252.8511853160185</v>
      </c>
      <c r="O163" s="62">
        <f t="shared" ca="1" si="33"/>
        <v>93.801436559134302</v>
      </c>
      <c r="P163" s="7">
        <f t="shared" ca="1" si="40"/>
        <v>4.9554599074373595E-2</v>
      </c>
      <c r="Q163" s="7"/>
      <c r="R163" s="7"/>
      <c r="S163" s="7"/>
      <c r="T163" s="7"/>
    </row>
    <row r="164" spans="3:20" x14ac:dyDescent="0.2">
      <c r="D164" s="71">
        <f t="shared" si="29"/>
        <v>0</v>
      </c>
      <c r="E164" s="71">
        <f t="shared" si="29"/>
        <v>0</v>
      </c>
      <c r="F164" s="62">
        <f t="shared" si="34"/>
        <v>0</v>
      </c>
      <c r="G164" s="62">
        <f t="shared" si="35"/>
        <v>0</v>
      </c>
      <c r="H164" s="62">
        <f t="shared" si="36"/>
        <v>0</v>
      </c>
      <c r="I164" s="62">
        <f t="shared" si="37"/>
        <v>0</v>
      </c>
      <c r="J164" s="62">
        <f t="shared" si="38"/>
        <v>0</v>
      </c>
      <c r="K164" s="62">
        <f t="shared" ca="1" si="30"/>
        <v>-4.9554599074373595E-2</v>
      </c>
      <c r="L164" s="62">
        <f t="shared" ca="1" si="39"/>
        <v>2.4556582894219082E-3</v>
      </c>
      <c r="M164" s="62">
        <f t="shared" ca="1" si="31"/>
        <v>1468.2822457969203</v>
      </c>
      <c r="N164" s="62">
        <f t="shared" ca="1" si="32"/>
        <v>2252.8511853160185</v>
      </c>
      <c r="O164" s="62">
        <f t="shared" ca="1" si="33"/>
        <v>93.801436559134302</v>
      </c>
      <c r="P164" s="7">
        <f t="shared" ca="1" si="40"/>
        <v>4.9554599074373595E-2</v>
      </c>
    </row>
    <row r="165" spans="3:20" x14ac:dyDescent="0.2">
      <c r="D165" s="71">
        <f t="shared" si="29"/>
        <v>0</v>
      </c>
      <c r="E165" s="71">
        <f t="shared" si="29"/>
        <v>0</v>
      </c>
      <c r="F165" s="62">
        <f t="shared" si="34"/>
        <v>0</v>
      </c>
      <c r="G165" s="62">
        <f t="shared" si="35"/>
        <v>0</v>
      </c>
      <c r="H165" s="62">
        <f t="shared" si="36"/>
        <v>0</v>
      </c>
      <c r="I165" s="62">
        <f t="shared" si="37"/>
        <v>0</v>
      </c>
      <c r="J165" s="62">
        <f t="shared" si="38"/>
        <v>0</v>
      </c>
      <c r="K165" s="62">
        <f t="shared" ca="1" si="30"/>
        <v>-4.9554599074373595E-2</v>
      </c>
      <c r="L165" s="62">
        <f t="shared" ca="1" si="39"/>
        <v>2.4556582894219082E-3</v>
      </c>
      <c r="M165" s="62">
        <f t="shared" ca="1" si="31"/>
        <v>1468.2822457969203</v>
      </c>
      <c r="N165" s="62">
        <f t="shared" ca="1" si="32"/>
        <v>2252.8511853160185</v>
      </c>
      <c r="O165" s="62">
        <f t="shared" ca="1" si="33"/>
        <v>93.801436559134302</v>
      </c>
      <c r="P165" s="7">
        <f t="shared" ca="1" si="40"/>
        <v>4.9554599074373595E-2</v>
      </c>
    </row>
    <row r="166" spans="3:20" x14ac:dyDescent="0.2">
      <c r="D166" s="71">
        <f t="shared" si="29"/>
        <v>0</v>
      </c>
      <c r="E166" s="71">
        <f t="shared" si="29"/>
        <v>0</v>
      </c>
      <c r="F166" s="62">
        <f t="shared" si="34"/>
        <v>0</v>
      </c>
      <c r="G166" s="62">
        <f t="shared" si="35"/>
        <v>0</v>
      </c>
      <c r="H166" s="62">
        <f t="shared" si="36"/>
        <v>0</v>
      </c>
      <c r="I166" s="62">
        <f t="shared" si="37"/>
        <v>0</v>
      </c>
      <c r="J166" s="62">
        <f t="shared" si="38"/>
        <v>0</v>
      </c>
      <c r="K166" s="62">
        <f t="shared" ca="1" si="30"/>
        <v>-4.9554599074373595E-2</v>
      </c>
      <c r="L166" s="62">
        <f t="shared" ca="1" si="39"/>
        <v>2.4556582894219082E-3</v>
      </c>
      <c r="M166" s="62">
        <f t="shared" ca="1" si="31"/>
        <v>1468.2822457969203</v>
      </c>
      <c r="N166" s="62">
        <f t="shared" ca="1" si="32"/>
        <v>2252.8511853160185</v>
      </c>
      <c r="O166" s="62">
        <f t="shared" ca="1" si="33"/>
        <v>93.801436559134302</v>
      </c>
      <c r="P166" s="7">
        <f t="shared" ca="1" si="40"/>
        <v>4.9554599074373595E-2</v>
      </c>
    </row>
    <row r="167" spans="3:20" x14ac:dyDescent="0.2">
      <c r="D167" s="71">
        <f t="shared" si="29"/>
        <v>0</v>
      </c>
      <c r="E167" s="71">
        <f t="shared" si="29"/>
        <v>0</v>
      </c>
      <c r="F167" s="62">
        <f t="shared" si="34"/>
        <v>0</v>
      </c>
      <c r="G167" s="62">
        <f t="shared" si="35"/>
        <v>0</v>
      </c>
      <c r="H167" s="62">
        <f t="shared" si="36"/>
        <v>0</v>
      </c>
      <c r="I167" s="62">
        <f t="shared" si="37"/>
        <v>0</v>
      </c>
      <c r="J167" s="62">
        <f t="shared" si="38"/>
        <v>0</v>
      </c>
      <c r="K167" s="62">
        <f t="shared" ca="1" si="30"/>
        <v>-4.9554599074373595E-2</v>
      </c>
      <c r="L167" s="62">
        <f t="shared" ca="1" si="39"/>
        <v>2.4556582894219082E-3</v>
      </c>
      <c r="M167" s="62">
        <f t="shared" ca="1" si="31"/>
        <v>1468.2822457969203</v>
      </c>
      <c r="N167" s="62">
        <f t="shared" ca="1" si="32"/>
        <v>2252.8511853160185</v>
      </c>
      <c r="O167" s="62">
        <f t="shared" ca="1" si="33"/>
        <v>93.801436559134302</v>
      </c>
      <c r="P167" s="7">
        <f t="shared" ca="1" si="40"/>
        <v>4.9554599074373595E-2</v>
      </c>
    </row>
    <row r="168" spans="3:20" x14ac:dyDescent="0.2">
      <c r="D168" s="71">
        <f t="shared" si="29"/>
        <v>0</v>
      </c>
      <c r="E168" s="71">
        <f t="shared" si="29"/>
        <v>0</v>
      </c>
      <c r="F168" s="62">
        <f t="shared" si="34"/>
        <v>0</v>
      </c>
      <c r="G168" s="62">
        <f t="shared" si="35"/>
        <v>0</v>
      </c>
      <c r="H168" s="62">
        <f t="shared" si="36"/>
        <v>0</v>
      </c>
      <c r="I168" s="62">
        <f t="shared" si="37"/>
        <v>0</v>
      </c>
      <c r="J168" s="62">
        <f t="shared" si="38"/>
        <v>0</v>
      </c>
      <c r="K168" s="62">
        <f t="shared" ca="1" si="30"/>
        <v>-4.9554599074373595E-2</v>
      </c>
      <c r="L168" s="62">
        <f t="shared" ca="1" si="39"/>
        <v>2.4556582894219082E-3</v>
      </c>
      <c r="M168" s="62">
        <f t="shared" ca="1" si="31"/>
        <v>1468.2822457969203</v>
      </c>
      <c r="N168" s="62">
        <f t="shared" ca="1" si="32"/>
        <v>2252.8511853160185</v>
      </c>
      <c r="O168" s="62">
        <f t="shared" ca="1" si="33"/>
        <v>93.801436559134302</v>
      </c>
      <c r="P168" s="7">
        <f t="shared" ca="1" si="40"/>
        <v>4.9554599074373595E-2</v>
      </c>
    </row>
    <row r="169" spans="3:20" x14ac:dyDescent="0.2">
      <c r="D169" s="71">
        <f t="shared" si="29"/>
        <v>0</v>
      </c>
      <c r="E169" s="71">
        <f t="shared" si="29"/>
        <v>0</v>
      </c>
      <c r="F169" s="62">
        <f t="shared" si="34"/>
        <v>0</v>
      </c>
      <c r="G169" s="62">
        <f t="shared" si="35"/>
        <v>0</v>
      </c>
      <c r="H169" s="62">
        <f t="shared" si="36"/>
        <v>0</v>
      </c>
      <c r="I169" s="62">
        <f t="shared" si="37"/>
        <v>0</v>
      </c>
      <c r="J169" s="62">
        <f t="shared" si="38"/>
        <v>0</v>
      </c>
      <c r="K169" s="62">
        <f t="shared" ca="1" si="30"/>
        <v>-4.9554599074373595E-2</v>
      </c>
      <c r="L169" s="62">
        <f t="shared" ca="1" si="39"/>
        <v>2.4556582894219082E-3</v>
      </c>
      <c r="M169" s="62">
        <f t="shared" ca="1" si="31"/>
        <v>1468.2822457969203</v>
      </c>
      <c r="N169" s="62">
        <f t="shared" ca="1" si="32"/>
        <v>2252.8511853160185</v>
      </c>
      <c r="O169" s="62">
        <f t="shared" ca="1" si="33"/>
        <v>93.801436559134302</v>
      </c>
      <c r="P169" s="7">
        <f t="shared" ca="1" si="40"/>
        <v>4.9554599074373595E-2</v>
      </c>
    </row>
    <row r="170" spans="3:20" x14ac:dyDescent="0.2">
      <c r="D170" s="71">
        <f t="shared" si="29"/>
        <v>0</v>
      </c>
      <c r="E170" s="71">
        <f t="shared" si="29"/>
        <v>0</v>
      </c>
      <c r="F170" s="62">
        <f t="shared" si="34"/>
        <v>0</v>
      </c>
      <c r="G170" s="62">
        <f t="shared" si="35"/>
        <v>0</v>
      </c>
      <c r="H170" s="62">
        <f t="shared" si="36"/>
        <v>0</v>
      </c>
      <c r="I170" s="62">
        <f t="shared" si="37"/>
        <v>0</v>
      </c>
      <c r="J170" s="62">
        <f t="shared" si="38"/>
        <v>0</v>
      </c>
      <c r="K170" s="62">
        <f t="shared" ca="1" si="30"/>
        <v>-4.9554599074373595E-2</v>
      </c>
      <c r="L170" s="62">
        <f t="shared" ca="1" si="39"/>
        <v>2.4556582894219082E-3</v>
      </c>
      <c r="M170" s="62">
        <f t="shared" ca="1" si="31"/>
        <v>1468.2822457969203</v>
      </c>
      <c r="N170" s="62">
        <f t="shared" ca="1" si="32"/>
        <v>2252.8511853160185</v>
      </c>
      <c r="O170" s="62">
        <f t="shared" ca="1" si="33"/>
        <v>93.801436559134302</v>
      </c>
      <c r="P170" s="7">
        <f t="shared" ca="1" si="40"/>
        <v>4.9554599074373595E-2</v>
      </c>
    </row>
    <row r="171" spans="3:20" x14ac:dyDescent="0.2">
      <c r="D171" s="71">
        <f t="shared" si="29"/>
        <v>0</v>
      </c>
      <c r="E171" s="71">
        <f t="shared" si="29"/>
        <v>0</v>
      </c>
      <c r="F171" s="62">
        <f t="shared" si="34"/>
        <v>0</v>
      </c>
      <c r="G171" s="62">
        <f t="shared" si="35"/>
        <v>0</v>
      </c>
      <c r="H171" s="62">
        <f t="shared" si="36"/>
        <v>0</v>
      </c>
      <c r="I171" s="62">
        <f t="shared" si="37"/>
        <v>0</v>
      </c>
      <c r="J171" s="62">
        <f t="shared" si="38"/>
        <v>0</v>
      </c>
      <c r="K171" s="62">
        <f t="shared" ca="1" si="30"/>
        <v>-4.9554599074373595E-2</v>
      </c>
      <c r="L171" s="62">
        <f t="shared" ca="1" si="39"/>
        <v>2.4556582894219082E-3</v>
      </c>
      <c r="M171" s="62">
        <f t="shared" ca="1" si="31"/>
        <v>1468.2822457969203</v>
      </c>
      <c r="N171" s="62">
        <f t="shared" ca="1" si="32"/>
        <v>2252.8511853160185</v>
      </c>
      <c r="O171" s="62">
        <f t="shared" ca="1" si="33"/>
        <v>93.801436559134302</v>
      </c>
      <c r="P171" s="7">
        <f t="shared" ca="1" si="40"/>
        <v>4.9554599074373595E-2</v>
      </c>
    </row>
    <row r="172" spans="3:20" x14ac:dyDescent="0.2">
      <c r="D172" s="71">
        <f t="shared" si="29"/>
        <v>0</v>
      </c>
      <c r="E172" s="71">
        <f t="shared" si="29"/>
        <v>0</v>
      </c>
      <c r="F172" s="62">
        <f t="shared" si="34"/>
        <v>0</v>
      </c>
      <c r="G172" s="62">
        <f t="shared" si="35"/>
        <v>0</v>
      </c>
      <c r="H172" s="62">
        <f t="shared" si="36"/>
        <v>0</v>
      </c>
      <c r="I172" s="62">
        <f t="shared" si="37"/>
        <v>0</v>
      </c>
      <c r="J172" s="62">
        <f t="shared" si="38"/>
        <v>0</v>
      </c>
      <c r="K172" s="62">
        <f t="shared" ca="1" si="30"/>
        <v>-4.9554599074373595E-2</v>
      </c>
      <c r="L172" s="62">
        <f t="shared" ca="1" si="39"/>
        <v>2.4556582894219082E-3</v>
      </c>
      <c r="M172" s="62">
        <f t="shared" ca="1" si="31"/>
        <v>1468.2822457969203</v>
      </c>
      <c r="N172" s="62">
        <f t="shared" ca="1" si="32"/>
        <v>2252.8511853160185</v>
      </c>
      <c r="O172" s="62">
        <f t="shared" ca="1" si="33"/>
        <v>93.801436559134302</v>
      </c>
      <c r="P172" s="7">
        <f t="shared" ca="1" si="40"/>
        <v>4.9554599074373595E-2</v>
      </c>
    </row>
    <row r="173" spans="3:20" x14ac:dyDescent="0.2">
      <c r="D173" s="71">
        <f t="shared" si="29"/>
        <v>0</v>
      </c>
      <c r="E173" s="71">
        <f t="shared" si="29"/>
        <v>0</v>
      </c>
      <c r="F173" s="62">
        <f t="shared" si="34"/>
        <v>0</v>
      </c>
      <c r="G173" s="62">
        <f t="shared" si="35"/>
        <v>0</v>
      </c>
      <c r="H173" s="62">
        <f t="shared" si="36"/>
        <v>0</v>
      </c>
      <c r="I173" s="62">
        <f t="shared" si="37"/>
        <v>0</v>
      </c>
      <c r="J173" s="62">
        <f t="shared" si="38"/>
        <v>0</v>
      </c>
      <c r="K173" s="62">
        <f t="shared" ca="1" si="30"/>
        <v>-4.9554599074373595E-2</v>
      </c>
      <c r="L173" s="62">
        <f t="shared" ca="1" si="39"/>
        <v>2.4556582894219082E-3</v>
      </c>
      <c r="M173" s="62">
        <f t="shared" ca="1" si="31"/>
        <v>1468.2822457969203</v>
      </c>
      <c r="N173" s="62">
        <f t="shared" ca="1" si="32"/>
        <v>2252.8511853160185</v>
      </c>
      <c r="O173" s="62">
        <f t="shared" ca="1" si="33"/>
        <v>93.801436559134302</v>
      </c>
      <c r="P173" s="7">
        <f t="shared" ca="1" si="40"/>
        <v>4.9554599074373595E-2</v>
      </c>
    </row>
    <row r="174" spans="3:20" x14ac:dyDescent="0.2">
      <c r="D174" s="71">
        <f t="shared" si="29"/>
        <v>0</v>
      </c>
      <c r="E174" s="71">
        <f t="shared" si="29"/>
        <v>0</v>
      </c>
      <c r="F174" s="62">
        <f t="shared" si="34"/>
        <v>0</v>
      </c>
      <c r="G174" s="62">
        <f t="shared" si="35"/>
        <v>0</v>
      </c>
      <c r="H174" s="62">
        <f t="shared" si="36"/>
        <v>0</v>
      </c>
      <c r="I174" s="62">
        <f t="shared" si="37"/>
        <v>0</v>
      </c>
      <c r="J174" s="62">
        <f t="shared" si="38"/>
        <v>0</v>
      </c>
      <c r="K174" s="62">
        <f t="shared" ca="1" si="30"/>
        <v>-4.9554599074373595E-2</v>
      </c>
      <c r="L174" s="62">
        <f t="shared" ca="1" si="39"/>
        <v>2.4556582894219082E-3</v>
      </c>
      <c r="M174" s="62">
        <f t="shared" ca="1" si="31"/>
        <v>1468.2822457969203</v>
      </c>
      <c r="N174" s="62">
        <f t="shared" ca="1" si="32"/>
        <v>2252.8511853160185</v>
      </c>
      <c r="O174" s="62">
        <f t="shared" ca="1" si="33"/>
        <v>93.801436559134302</v>
      </c>
      <c r="P174" s="7">
        <f t="shared" ca="1" si="40"/>
        <v>4.9554599074373595E-2</v>
      </c>
    </row>
    <row r="175" spans="3:20" x14ac:dyDescent="0.2">
      <c r="D175" s="71">
        <f t="shared" si="29"/>
        <v>0</v>
      </c>
      <c r="E175" s="71">
        <f t="shared" si="29"/>
        <v>0</v>
      </c>
      <c r="F175" s="62">
        <f t="shared" si="34"/>
        <v>0</v>
      </c>
      <c r="G175" s="62">
        <f t="shared" si="35"/>
        <v>0</v>
      </c>
      <c r="H175" s="62">
        <f t="shared" si="36"/>
        <v>0</v>
      </c>
      <c r="I175" s="62">
        <f t="shared" si="37"/>
        <v>0</v>
      </c>
      <c r="J175" s="62">
        <f t="shared" si="38"/>
        <v>0</v>
      </c>
      <c r="K175" s="62">
        <f t="shared" ca="1" si="30"/>
        <v>-4.9554599074373595E-2</v>
      </c>
      <c r="L175" s="62">
        <f t="shared" ca="1" si="39"/>
        <v>2.4556582894219082E-3</v>
      </c>
      <c r="M175" s="62">
        <f t="shared" ca="1" si="31"/>
        <v>1468.2822457969203</v>
      </c>
      <c r="N175" s="62">
        <f t="shared" ca="1" si="32"/>
        <v>2252.8511853160185</v>
      </c>
      <c r="O175" s="62">
        <f t="shared" ca="1" si="33"/>
        <v>93.801436559134302</v>
      </c>
      <c r="P175" s="7">
        <f t="shared" ca="1" si="40"/>
        <v>4.9554599074373595E-2</v>
      </c>
    </row>
    <row r="176" spans="3:20" x14ac:dyDescent="0.2">
      <c r="D176" s="71">
        <f t="shared" si="29"/>
        <v>0</v>
      </c>
      <c r="E176" s="71">
        <f t="shared" si="29"/>
        <v>0</v>
      </c>
      <c r="F176" s="62">
        <f t="shared" si="34"/>
        <v>0</v>
      </c>
      <c r="G176" s="62">
        <f t="shared" si="35"/>
        <v>0</v>
      </c>
      <c r="H176" s="62">
        <f t="shared" si="36"/>
        <v>0</v>
      </c>
      <c r="I176" s="62">
        <f t="shared" si="37"/>
        <v>0</v>
      </c>
      <c r="J176" s="62">
        <f t="shared" si="38"/>
        <v>0</v>
      </c>
      <c r="K176" s="62">
        <f t="shared" ca="1" si="30"/>
        <v>-4.9554599074373595E-2</v>
      </c>
      <c r="L176" s="62">
        <f t="shared" ca="1" si="39"/>
        <v>2.4556582894219082E-3</v>
      </c>
      <c r="M176" s="62">
        <f t="shared" ca="1" si="31"/>
        <v>1468.2822457969203</v>
      </c>
      <c r="N176" s="62">
        <f t="shared" ca="1" si="32"/>
        <v>2252.8511853160185</v>
      </c>
      <c r="O176" s="62">
        <f t="shared" ca="1" si="33"/>
        <v>93.801436559134302</v>
      </c>
      <c r="P176" s="7">
        <f t="shared" ca="1" si="40"/>
        <v>4.9554599074373595E-2</v>
      </c>
    </row>
    <row r="177" spans="4:16" x14ac:dyDescent="0.2">
      <c r="D177" s="71">
        <f t="shared" si="29"/>
        <v>0</v>
      </c>
      <c r="E177" s="71">
        <f t="shared" si="29"/>
        <v>0</v>
      </c>
      <c r="F177" s="62">
        <f t="shared" si="34"/>
        <v>0</v>
      </c>
      <c r="G177" s="62">
        <f t="shared" si="35"/>
        <v>0</v>
      </c>
      <c r="H177" s="62">
        <f t="shared" si="36"/>
        <v>0</v>
      </c>
      <c r="I177" s="62">
        <f t="shared" si="37"/>
        <v>0</v>
      </c>
      <c r="J177" s="62">
        <f t="shared" si="38"/>
        <v>0</v>
      </c>
      <c r="K177" s="62">
        <f t="shared" ca="1" si="30"/>
        <v>-4.9554599074373595E-2</v>
      </c>
      <c r="L177" s="62">
        <f t="shared" ca="1" si="39"/>
        <v>2.4556582894219082E-3</v>
      </c>
      <c r="M177" s="62">
        <f t="shared" ca="1" si="31"/>
        <v>1468.2822457969203</v>
      </c>
      <c r="N177" s="62">
        <f t="shared" ca="1" si="32"/>
        <v>2252.8511853160185</v>
      </c>
      <c r="O177" s="62">
        <f t="shared" ca="1" si="33"/>
        <v>93.801436559134302</v>
      </c>
      <c r="P177" s="7">
        <f t="shared" ca="1" si="40"/>
        <v>4.9554599074373595E-2</v>
      </c>
    </row>
    <row r="178" spans="4:16" x14ac:dyDescent="0.2">
      <c r="D178" s="71">
        <f t="shared" si="29"/>
        <v>0</v>
      </c>
      <c r="E178" s="71">
        <f t="shared" si="29"/>
        <v>0</v>
      </c>
      <c r="F178" s="62">
        <f t="shared" si="34"/>
        <v>0</v>
      </c>
      <c r="G178" s="62">
        <f t="shared" si="35"/>
        <v>0</v>
      </c>
      <c r="H178" s="62">
        <f t="shared" si="36"/>
        <v>0</v>
      </c>
      <c r="I178" s="62">
        <f t="shared" si="37"/>
        <v>0</v>
      </c>
      <c r="J178" s="62">
        <f t="shared" si="38"/>
        <v>0</v>
      </c>
      <c r="K178" s="62">
        <f t="shared" ca="1" si="30"/>
        <v>-4.9554599074373595E-2</v>
      </c>
      <c r="L178" s="62">
        <f t="shared" ca="1" si="39"/>
        <v>2.4556582894219082E-3</v>
      </c>
      <c r="M178" s="62">
        <f t="shared" ca="1" si="31"/>
        <v>1468.2822457969203</v>
      </c>
      <c r="N178" s="62">
        <f t="shared" ca="1" si="32"/>
        <v>2252.8511853160185</v>
      </c>
      <c r="O178" s="62">
        <f t="shared" ca="1" si="33"/>
        <v>93.801436559134302</v>
      </c>
      <c r="P178" s="7">
        <f t="shared" ca="1" si="40"/>
        <v>4.9554599074373595E-2</v>
      </c>
    </row>
    <row r="179" spans="4:16" x14ac:dyDescent="0.2">
      <c r="D179" s="71">
        <f t="shared" si="29"/>
        <v>0</v>
      </c>
      <c r="E179" s="71">
        <f t="shared" si="29"/>
        <v>0</v>
      </c>
      <c r="F179" s="62">
        <f t="shared" si="34"/>
        <v>0</v>
      </c>
      <c r="G179" s="62">
        <f t="shared" si="35"/>
        <v>0</v>
      </c>
      <c r="H179" s="62">
        <f t="shared" si="36"/>
        <v>0</v>
      </c>
      <c r="I179" s="62">
        <f t="shared" si="37"/>
        <v>0</v>
      </c>
      <c r="J179" s="62">
        <f t="shared" si="38"/>
        <v>0</v>
      </c>
      <c r="K179" s="62">
        <f t="shared" ca="1" si="30"/>
        <v>-4.9554599074373595E-2</v>
      </c>
      <c r="L179" s="62">
        <f t="shared" ca="1" si="39"/>
        <v>2.4556582894219082E-3</v>
      </c>
      <c r="M179" s="62">
        <f t="shared" ca="1" si="31"/>
        <v>1468.2822457969203</v>
      </c>
      <c r="N179" s="62">
        <f t="shared" ca="1" si="32"/>
        <v>2252.8511853160185</v>
      </c>
      <c r="O179" s="62">
        <f t="shared" ca="1" si="33"/>
        <v>93.801436559134302</v>
      </c>
      <c r="P179" s="7">
        <f t="shared" ca="1" si="40"/>
        <v>4.9554599074373595E-2</v>
      </c>
    </row>
    <row r="180" spans="4:16" x14ac:dyDescent="0.2">
      <c r="D180" s="71">
        <f t="shared" si="29"/>
        <v>0</v>
      </c>
      <c r="E180" s="71">
        <f t="shared" si="29"/>
        <v>0</v>
      </c>
      <c r="F180" s="62">
        <f t="shared" si="34"/>
        <v>0</v>
      </c>
      <c r="G180" s="62">
        <f t="shared" si="35"/>
        <v>0</v>
      </c>
      <c r="H180" s="62">
        <f t="shared" si="36"/>
        <v>0</v>
      </c>
      <c r="I180" s="62">
        <f t="shared" si="37"/>
        <v>0</v>
      </c>
      <c r="J180" s="62">
        <f t="shared" si="38"/>
        <v>0</v>
      </c>
      <c r="K180" s="62">
        <f t="shared" ca="1" si="30"/>
        <v>-4.9554599074373595E-2</v>
      </c>
      <c r="L180" s="62">
        <f t="shared" ca="1" si="39"/>
        <v>2.4556582894219082E-3</v>
      </c>
      <c r="M180" s="62">
        <f t="shared" ca="1" si="31"/>
        <v>1468.2822457969203</v>
      </c>
      <c r="N180" s="62">
        <f t="shared" ca="1" si="32"/>
        <v>2252.8511853160185</v>
      </c>
      <c r="O180" s="62">
        <f t="shared" ca="1" si="33"/>
        <v>93.801436559134302</v>
      </c>
      <c r="P180" s="7">
        <f t="shared" ca="1" si="40"/>
        <v>4.9554599074373595E-2</v>
      </c>
    </row>
    <row r="181" spans="4:16" x14ac:dyDescent="0.2">
      <c r="D181" s="71">
        <f t="shared" si="29"/>
        <v>0</v>
      </c>
      <c r="E181" s="71">
        <f t="shared" si="29"/>
        <v>0</v>
      </c>
      <c r="F181" s="62">
        <f t="shared" si="34"/>
        <v>0</v>
      </c>
      <c r="G181" s="62">
        <f t="shared" si="35"/>
        <v>0</v>
      </c>
      <c r="H181" s="62">
        <f t="shared" si="36"/>
        <v>0</v>
      </c>
      <c r="I181" s="62">
        <f t="shared" si="37"/>
        <v>0</v>
      </c>
      <c r="J181" s="62">
        <f t="shared" si="38"/>
        <v>0</v>
      </c>
      <c r="K181" s="62">
        <f t="shared" ca="1" si="30"/>
        <v>-4.9554599074373595E-2</v>
      </c>
      <c r="L181" s="62">
        <f t="shared" ca="1" si="39"/>
        <v>2.4556582894219082E-3</v>
      </c>
      <c r="M181" s="62">
        <f t="shared" ca="1" si="31"/>
        <v>1468.2822457969203</v>
      </c>
      <c r="N181" s="62">
        <f t="shared" ca="1" si="32"/>
        <v>2252.8511853160185</v>
      </c>
      <c r="O181" s="62">
        <f t="shared" ca="1" si="33"/>
        <v>93.801436559134302</v>
      </c>
      <c r="P181" s="7">
        <f t="shared" ca="1" si="40"/>
        <v>4.9554599074373595E-2</v>
      </c>
    </row>
    <row r="182" spans="4:16" x14ac:dyDescent="0.2">
      <c r="D182" s="71">
        <f t="shared" si="29"/>
        <v>0</v>
      </c>
      <c r="E182" s="71">
        <f t="shared" si="29"/>
        <v>0</v>
      </c>
      <c r="F182" s="62">
        <f t="shared" si="34"/>
        <v>0</v>
      </c>
      <c r="G182" s="62">
        <f t="shared" si="35"/>
        <v>0</v>
      </c>
      <c r="H182" s="62">
        <f t="shared" si="36"/>
        <v>0</v>
      </c>
      <c r="I182" s="62">
        <f t="shared" si="37"/>
        <v>0</v>
      </c>
      <c r="J182" s="62">
        <f t="shared" si="38"/>
        <v>0</v>
      </c>
      <c r="K182" s="62">
        <f t="shared" ca="1" si="30"/>
        <v>-4.9554599074373595E-2</v>
      </c>
      <c r="L182" s="62">
        <f t="shared" ca="1" si="39"/>
        <v>2.4556582894219082E-3</v>
      </c>
      <c r="M182" s="62">
        <f t="shared" ca="1" si="31"/>
        <v>1468.2822457969203</v>
      </c>
      <c r="N182" s="62">
        <f t="shared" ca="1" si="32"/>
        <v>2252.8511853160185</v>
      </c>
      <c r="O182" s="62">
        <f t="shared" ca="1" si="33"/>
        <v>93.801436559134302</v>
      </c>
      <c r="P182" s="7">
        <f t="shared" ca="1" si="40"/>
        <v>4.9554599074373595E-2</v>
      </c>
    </row>
    <row r="183" spans="4:16" x14ac:dyDescent="0.2">
      <c r="D183" s="71">
        <f t="shared" si="29"/>
        <v>0</v>
      </c>
      <c r="E183" s="71">
        <f t="shared" si="29"/>
        <v>0</v>
      </c>
      <c r="F183" s="62">
        <f t="shared" si="34"/>
        <v>0</v>
      </c>
      <c r="G183" s="62">
        <f t="shared" si="35"/>
        <v>0</v>
      </c>
      <c r="H183" s="62">
        <f t="shared" si="36"/>
        <v>0</v>
      </c>
      <c r="I183" s="62">
        <f t="shared" si="37"/>
        <v>0</v>
      </c>
      <c r="J183" s="62">
        <f t="shared" si="38"/>
        <v>0</v>
      </c>
      <c r="K183" s="62">
        <f t="shared" ca="1" si="30"/>
        <v>-4.9554599074373595E-2</v>
      </c>
      <c r="L183" s="62">
        <f t="shared" ca="1" si="39"/>
        <v>2.4556582894219082E-3</v>
      </c>
      <c r="M183" s="62">
        <f t="shared" ca="1" si="31"/>
        <v>1468.2822457969203</v>
      </c>
      <c r="N183" s="62">
        <f t="shared" ca="1" si="32"/>
        <v>2252.8511853160185</v>
      </c>
      <c r="O183" s="62">
        <f t="shared" ca="1" si="33"/>
        <v>93.801436559134302</v>
      </c>
      <c r="P183" s="7">
        <f t="shared" ca="1" si="40"/>
        <v>4.9554599074373595E-2</v>
      </c>
    </row>
    <row r="184" spans="4:16" x14ac:dyDescent="0.2">
      <c r="D184" s="71">
        <f t="shared" si="29"/>
        <v>0</v>
      </c>
      <c r="E184" s="71">
        <f t="shared" si="29"/>
        <v>0</v>
      </c>
      <c r="F184" s="62">
        <f t="shared" si="34"/>
        <v>0</v>
      </c>
      <c r="G184" s="62">
        <f t="shared" si="35"/>
        <v>0</v>
      </c>
      <c r="H184" s="62">
        <f t="shared" si="36"/>
        <v>0</v>
      </c>
      <c r="I184" s="62">
        <f t="shared" si="37"/>
        <v>0</v>
      </c>
      <c r="J184" s="62">
        <f t="shared" si="38"/>
        <v>0</v>
      </c>
      <c r="K184" s="62">
        <f t="shared" ca="1" si="30"/>
        <v>-4.9554599074373595E-2</v>
      </c>
      <c r="L184" s="62">
        <f t="shared" ca="1" si="39"/>
        <v>2.4556582894219082E-3</v>
      </c>
      <c r="M184" s="62">
        <f t="shared" ca="1" si="31"/>
        <v>1468.2822457969203</v>
      </c>
      <c r="N184" s="62">
        <f t="shared" ca="1" si="32"/>
        <v>2252.8511853160185</v>
      </c>
      <c r="O184" s="62">
        <f t="shared" ca="1" si="33"/>
        <v>93.801436559134302</v>
      </c>
      <c r="P184" s="7">
        <f t="shared" ca="1" si="40"/>
        <v>4.9554599074373595E-2</v>
      </c>
    </row>
    <row r="185" spans="4:16" x14ac:dyDescent="0.2">
      <c r="D185" s="71">
        <f t="shared" si="29"/>
        <v>0</v>
      </c>
      <c r="E185" s="71">
        <f t="shared" si="29"/>
        <v>0</v>
      </c>
      <c r="F185" s="62">
        <f t="shared" si="34"/>
        <v>0</v>
      </c>
      <c r="G185" s="62">
        <f t="shared" si="35"/>
        <v>0</v>
      </c>
      <c r="H185" s="62">
        <f t="shared" si="36"/>
        <v>0</v>
      </c>
      <c r="I185" s="62">
        <f t="shared" si="37"/>
        <v>0</v>
      </c>
      <c r="J185" s="62">
        <f t="shared" si="38"/>
        <v>0</v>
      </c>
      <c r="K185" s="62">
        <f t="shared" ca="1" si="30"/>
        <v>-4.9554599074373595E-2</v>
      </c>
      <c r="L185" s="62">
        <f t="shared" ca="1" si="39"/>
        <v>2.4556582894219082E-3</v>
      </c>
      <c r="M185" s="62">
        <f t="shared" ca="1" si="31"/>
        <v>1468.2822457969203</v>
      </c>
      <c r="N185" s="62">
        <f t="shared" ca="1" si="32"/>
        <v>2252.8511853160185</v>
      </c>
      <c r="O185" s="62">
        <f t="shared" ca="1" si="33"/>
        <v>93.801436559134302</v>
      </c>
      <c r="P185" s="7">
        <f t="shared" ca="1" si="40"/>
        <v>4.9554599074373595E-2</v>
      </c>
    </row>
    <row r="186" spans="4:16" x14ac:dyDescent="0.2">
      <c r="D186" s="71">
        <f t="shared" si="29"/>
        <v>0</v>
      </c>
      <c r="E186" s="71">
        <f t="shared" si="29"/>
        <v>0</v>
      </c>
      <c r="F186" s="62">
        <f t="shared" si="34"/>
        <v>0</v>
      </c>
      <c r="G186" s="62">
        <f t="shared" si="35"/>
        <v>0</v>
      </c>
      <c r="H186" s="62">
        <f t="shared" si="36"/>
        <v>0</v>
      </c>
      <c r="I186" s="62">
        <f t="shared" si="37"/>
        <v>0</v>
      </c>
      <c r="J186" s="62">
        <f t="shared" si="38"/>
        <v>0</v>
      </c>
      <c r="K186" s="62">
        <f t="shared" ca="1" si="30"/>
        <v>-4.9554599074373595E-2</v>
      </c>
      <c r="L186" s="62">
        <f t="shared" ca="1" si="39"/>
        <v>2.4556582894219082E-3</v>
      </c>
      <c r="M186" s="62">
        <f t="shared" ca="1" si="31"/>
        <v>1468.2822457969203</v>
      </c>
      <c r="N186" s="62">
        <f t="shared" ca="1" si="32"/>
        <v>2252.8511853160185</v>
      </c>
      <c r="O186" s="62">
        <f t="shared" ca="1" si="33"/>
        <v>93.801436559134302</v>
      </c>
      <c r="P186" s="7">
        <f t="shared" ca="1" si="40"/>
        <v>4.9554599074373595E-2</v>
      </c>
    </row>
    <row r="187" spans="4:16" x14ac:dyDescent="0.2">
      <c r="D187" s="71">
        <f t="shared" si="29"/>
        <v>0</v>
      </c>
      <c r="E187" s="71">
        <f t="shared" si="29"/>
        <v>0</v>
      </c>
      <c r="F187" s="62">
        <f t="shared" si="34"/>
        <v>0</v>
      </c>
      <c r="G187" s="62">
        <f t="shared" si="35"/>
        <v>0</v>
      </c>
      <c r="H187" s="62">
        <f t="shared" si="36"/>
        <v>0</v>
      </c>
      <c r="I187" s="62">
        <f t="shared" si="37"/>
        <v>0</v>
      </c>
      <c r="J187" s="62">
        <f t="shared" si="38"/>
        <v>0</v>
      </c>
      <c r="K187" s="62">
        <f t="shared" ca="1" si="30"/>
        <v>-4.9554599074373595E-2</v>
      </c>
      <c r="L187" s="62">
        <f t="shared" ca="1" si="39"/>
        <v>2.4556582894219082E-3</v>
      </c>
      <c r="M187" s="62">
        <f t="shared" ca="1" si="31"/>
        <v>1468.2822457969203</v>
      </c>
      <c r="N187" s="62">
        <f t="shared" ca="1" si="32"/>
        <v>2252.8511853160185</v>
      </c>
      <c r="O187" s="62">
        <f t="shared" ca="1" si="33"/>
        <v>93.801436559134302</v>
      </c>
      <c r="P187" s="7">
        <f t="shared" ca="1" si="40"/>
        <v>4.9554599074373595E-2</v>
      </c>
    </row>
    <row r="188" spans="4:16" x14ac:dyDescent="0.2">
      <c r="D188" s="71">
        <f t="shared" si="29"/>
        <v>0</v>
      </c>
      <c r="E188" s="71">
        <f t="shared" si="29"/>
        <v>0</v>
      </c>
      <c r="F188" s="62">
        <f t="shared" si="34"/>
        <v>0</v>
      </c>
      <c r="G188" s="62">
        <f t="shared" si="35"/>
        <v>0</v>
      </c>
      <c r="H188" s="62">
        <f t="shared" si="36"/>
        <v>0</v>
      </c>
      <c r="I188" s="62">
        <f t="shared" si="37"/>
        <v>0</v>
      </c>
      <c r="J188" s="62">
        <f t="shared" si="38"/>
        <v>0</v>
      </c>
      <c r="K188" s="62">
        <f t="shared" ca="1" si="30"/>
        <v>-4.9554599074373595E-2</v>
      </c>
      <c r="L188" s="62">
        <f t="shared" ca="1" si="39"/>
        <v>2.4556582894219082E-3</v>
      </c>
      <c r="M188" s="62">
        <f t="shared" ca="1" si="31"/>
        <v>1468.2822457969203</v>
      </c>
      <c r="N188" s="62">
        <f t="shared" ca="1" si="32"/>
        <v>2252.8511853160185</v>
      </c>
      <c r="O188" s="62">
        <f t="shared" ca="1" si="33"/>
        <v>93.801436559134302</v>
      </c>
      <c r="P188" s="7">
        <f t="shared" ca="1" si="40"/>
        <v>4.9554599074373595E-2</v>
      </c>
    </row>
    <row r="189" spans="4:16" x14ac:dyDescent="0.2">
      <c r="D189" s="71">
        <f t="shared" si="29"/>
        <v>0</v>
      </c>
      <c r="E189" s="71">
        <f t="shared" si="29"/>
        <v>0</v>
      </c>
      <c r="F189" s="62">
        <f t="shared" si="34"/>
        <v>0</v>
      </c>
      <c r="G189" s="62">
        <f t="shared" si="35"/>
        <v>0</v>
      </c>
      <c r="H189" s="62">
        <f t="shared" si="36"/>
        <v>0</v>
      </c>
      <c r="I189" s="62">
        <f t="shared" si="37"/>
        <v>0</v>
      </c>
      <c r="J189" s="62">
        <f t="shared" si="38"/>
        <v>0</v>
      </c>
      <c r="K189" s="62">
        <f t="shared" ca="1" si="30"/>
        <v>-4.9554599074373595E-2</v>
      </c>
      <c r="L189" s="62">
        <f t="shared" ca="1" si="39"/>
        <v>2.4556582894219082E-3</v>
      </c>
      <c r="M189" s="62">
        <f t="shared" ca="1" si="31"/>
        <v>1468.2822457969203</v>
      </c>
      <c r="N189" s="62">
        <f t="shared" ca="1" si="32"/>
        <v>2252.8511853160185</v>
      </c>
      <c r="O189" s="62">
        <f t="shared" ca="1" si="33"/>
        <v>93.801436559134302</v>
      </c>
      <c r="P189" s="7">
        <f t="shared" ca="1" si="40"/>
        <v>4.9554599074373595E-2</v>
      </c>
    </row>
    <row r="190" spans="4:16" x14ac:dyDescent="0.2">
      <c r="D190" s="71">
        <f t="shared" si="29"/>
        <v>0</v>
      </c>
      <c r="E190" s="71">
        <f t="shared" si="29"/>
        <v>0</v>
      </c>
      <c r="F190" s="62">
        <f t="shared" si="34"/>
        <v>0</v>
      </c>
      <c r="G190" s="62">
        <f t="shared" si="35"/>
        <v>0</v>
      </c>
      <c r="H190" s="62">
        <f t="shared" si="36"/>
        <v>0</v>
      </c>
      <c r="I190" s="62">
        <f t="shared" si="37"/>
        <v>0</v>
      </c>
      <c r="J190" s="62">
        <f t="shared" si="38"/>
        <v>0</v>
      </c>
      <c r="K190" s="62">
        <f t="shared" ca="1" si="30"/>
        <v>-4.9554599074373595E-2</v>
      </c>
      <c r="L190" s="62">
        <f t="shared" ca="1" si="39"/>
        <v>2.4556582894219082E-3</v>
      </c>
      <c r="M190" s="62">
        <f t="shared" ca="1" si="31"/>
        <v>1468.2822457969203</v>
      </c>
      <c r="N190" s="62">
        <f t="shared" ca="1" si="32"/>
        <v>2252.8511853160185</v>
      </c>
      <c r="O190" s="62">
        <f t="shared" ca="1" si="33"/>
        <v>93.801436559134302</v>
      </c>
      <c r="P190" s="7">
        <f t="shared" ca="1" si="40"/>
        <v>4.9554599074373595E-2</v>
      </c>
    </row>
    <row r="191" spans="4:16" x14ac:dyDescent="0.2">
      <c r="D191" s="71">
        <f t="shared" si="29"/>
        <v>0</v>
      </c>
      <c r="E191" s="71">
        <f t="shared" si="29"/>
        <v>0</v>
      </c>
      <c r="F191" s="62">
        <f t="shared" si="34"/>
        <v>0</v>
      </c>
      <c r="G191" s="62">
        <f t="shared" si="35"/>
        <v>0</v>
      </c>
      <c r="H191" s="62">
        <f t="shared" si="36"/>
        <v>0</v>
      </c>
      <c r="I191" s="62">
        <f t="shared" si="37"/>
        <v>0</v>
      </c>
      <c r="J191" s="62">
        <f t="shared" si="38"/>
        <v>0</v>
      </c>
      <c r="K191" s="62">
        <f t="shared" ca="1" si="30"/>
        <v>-4.9554599074373595E-2</v>
      </c>
      <c r="L191" s="62">
        <f t="shared" ca="1" si="39"/>
        <v>2.4556582894219082E-3</v>
      </c>
      <c r="M191" s="62">
        <f t="shared" ca="1" si="31"/>
        <v>1468.2822457969203</v>
      </c>
      <c r="N191" s="62">
        <f t="shared" ca="1" si="32"/>
        <v>2252.8511853160185</v>
      </c>
      <c r="O191" s="62">
        <f t="shared" ca="1" si="33"/>
        <v>93.801436559134302</v>
      </c>
      <c r="P191" s="7">
        <f t="shared" ca="1" si="40"/>
        <v>4.9554599074373595E-2</v>
      </c>
    </row>
    <row r="192" spans="4:16" x14ac:dyDescent="0.2">
      <c r="D192" s="71">
        <f t="shared" si="29"/>
        <v>0</v>
      </c>
      <c r="E192" s="71">
        <f t="shared" si="29"/>
        <v>0</v>
      </c>
      <c r="F192" s="62">
        <f t="shared" si="34"/>
        <v>0</v>
      </c>
      <c r="G192" s="62">
        <f t="shared" si="35"/>
        <v>0</v>
      </c>
      <c r="H192" s="62">
        <f t="shared" si="36"/>
        <v>0</v>
      </c>
      <c r="I192" s="62">
        <f t="shared" si="37"/>
        <v>0</v>
      </c>
      <c r="J192" s="62">
        <f t="shared" si="38"/>
        <v>0</v>
      </c>
      <c r="K192" s="62">
        <f t="shared" ca="1" si="30"/>
        <v>-4.9554599074373595E-2</v>
      </c>
      <c r="L192" s="62">
        <f t="shared" ca="1" si="39"/>
        <v>2.4556582894219082E-3</v>
      </c>
      <c r="M192" s="62">
        <f t="shared" ca="1" si="31"/>
        <v>1468.2822457969203</v>
      </c>
      <c r="N192" s="62">
        <f t="shared" ca="1" si="32"/>
        <v>2252.8511853160185</v>
      </c>
      <c r="O192" s="62">
        <f t="shared" ca="1" si="33"/>
        <v>93.801436559134302</v>
      </c>
      <c r="P192" s="7">
        <f t="shared" ca="1" si="40"/>
        <v>4.9554599074373595E-2</v>
      </c>
    </row>
    <row r="193" spans="4:16" x14ac:dyDescent="0.2">
      <c r="D193" s="71">
        <f t="shared" si="29"/>
        <v>0</v>
      </c>
      <c r="E193" s="71">
        <f t="shared" si="29"/>
        <v>0</v>
      </c>
      <c r="F193" s="62">
        <f t="shared" si="34"/>
        <v>0</v>
      </c>
      <c r="G193" s="62">
        <f t="shared" si="35"/>
        <v>0</v>
      </c>
      <c r="H193" s="62">
        <f t="shared" si="36"/>
        <v>0</v>
      </c>
      <c r="I193" s="62">
        <f t="shared" si="37"/>
        <v>0</v>
      </c>
      <c r="J193" s="62">
        <f t="shared" si="38"/>
        <v>0</v>
      </c>
      <c r="K193" s="62">
        <f t="shared" ca="1" si="30"/>
        <v>-4.9554599074373595E-2</v>
      </c>
      <c r="L193" s="62">
        <f t="shared" ca="1" si="39"/>
        <v>2.4556582894219082E-3</v>
      </c>
      <c r="M193" s="62">
        <f t="shared" ca="1" si="31"/>
        <v>1468.2822457969203</v>
      </c>
      <c r="N193" s="62">
        <f t="shared" ca="1" si="32"/>
        <v>2252.8511853160185</v>
      </c>
      <c r="O193" s="62">
        <f t="shared" ca="1" si="33"/>
        <v>93.801436559134302</v>
      </c>
      <c r="P193" s="7">
        <f t="shared" ca="1" si="40"/>
        <v>4.9554599074373595E-2</v>
      </c>
    </row>
    <row r="194" spans="4:16" x14ac:dyDescent="0.2">
      <c r="D194" s="71">
        <f t="shared" si="29"/>
        <v>0</v>
      </c>
      <c r="E194" s="71">
        <f t="shared" si="29"/>
        <v>0</v>
      </c>
      <c r="F194" s="62">
        <f t="shared" si="34"/>
        <v>0</v>
      </c>
      <c r="G194" s="62">
        <f t="shared" si="35"/>
        <v>0</v>
      </c>
      <c r="H194" s="62">
        <f t="shared" si="36"/>
        <v>0</v>
      </c>
      <c r="I194" s="62">
        <f t="shared" si="37"/>
        <v>0</v>
      </c>
      <c r="J194" s="62">
        <f t="shared" si="38"/>
        <v>0</v>
      </c>
      <c r="K194" s="62">
        <f t="shared" ca="1" si="30"/>
        <v>-4.9554599074373595E-2</v>
      </c>
      <c r="L194" s="62">
        <f t="shared" ca="1" si="39"/>
        <v>2.4556582894219082E-3</v>
      </c>
      <c r="M194" s="62">
        <f t="shared" ca="1" si="31"/>
        <v>1468.2822457969203</v>
      </c>
      <c r="N194" s="62">
        <f t="shared" ca="1" si="32"/>
        <v>2252.8511853160185</v>
      </c>
      <c r="O194" s="62">
        <f t="shared" ca="1" si="33"/>
        <v>93.801436559134302</v>
      </c>
      <c r="P194" s="7">
        <f t="shared" ca="1" si="40"/>
        <v>4.9554599074373595E-2</v>
      </c>
    </row>
    <row r="195" spans="4:16" x14ac:dyDescent="0.2">
      <c r="D195" s="71">
        <f t="shared" si="29"/>
        <v>0</v>
      </c>
      <c r="E195" s="71">
        <f t="shared" si="29"/>
        <v>0</v>
      </c>
      <c r="F195" s="62">
        <f t="shared" si="34"/>
        <v>0</v>
      </c>
      <c r="G195" s="62">
        <f t="shared" si="35"/>
        <v>0</v>
      </c>
      <c r="H195" s="62">
        <f t="shared" si="36"/>
        <v>0</v>
      </c>
      <c r="I195" s="62">
        <f t="shared" si="37"/>
        <v>0</v>
      </c>
      <c r="J195" s="62">
        <f t="shared" si="38"/>
        <v>0</v>
      </c>
      <c r="K195" s="62">
        <f t="shared" ca="1" si="30"/>
        <v>-4.9554599074373595E-2</v>
      </c>
      <c r="L195" s="62">
        <f t="shared" ca="1" si="39"/>
        <v>2.4556582894219082E-3</v>
      </c>
      <c r="M195" s="62">
        <f t="shared" ca="1" si="31"/>
        <v>1468.2822457969203</v>
      </c>
      <c r="N195" s="62">
        <f t="shared" ca="1" si="32"/>
        <v>2252.8511853160185</v>
      </c>
      <c r="O195" s="62">
        <f t="shared" ca="1" si="33"/>
        <v>93.801436559134302</v>
      </c>
      <c r="P195" s="7">
        <f t="shared" ca="1" si="40"/>
        <v>4.9554599074373595E-2</v>
      </c>
    </row>
    <row r="196" spans="4:16" x14ac:dyDescent="0.2">
      <c r="D196" s="71">
        <f t="shared" si="29"/>
        <v>0</v>
      </c>
      <c r="E196" s="71">
        <f t="shared" si="29"/>
        <v>0</v>
      </c>
      <c r="F196" s="62">
        <f t="shared" si="34"/>
        <v>0</v>
      </c>
      <c r="G196" s="62">
        <f t="shared" si="35"/>
        <v>0</v>
      </c>
      <c r="H196" s="62">
        <f t="shared" si="36"/>
        <v>0</v>
      </c>
      <c r="I196" s="62">
        <f t="shared" si="37"/>
        <v>0</v>
      </c>
      <c r="J196" s="62">
        <f t="shared" si="38"/>
        <v>0</v>
      </c>
      <c r="K196" s="62">
        <f t="shared" ca="1" si="30"/>
        <v>-4.9554599074373595E-2</v>
      </c>
      <c r="L196" s="62">
        <f t="shared" ca="1" si="39"/>
        <v>2.4556582894219082E-3</v>
      </c>
      <c r="M196" s="62">
        <f t="shared" ca="1" si="31"/>
        <v>1468.2822457969203</v>
      </c>
      <c r="N196" s="62">
        <f t="shared" ca="1" si="32"/>
        <v>2252.8511853160185</v>
      </c>
      <c r="O196" s="62">
        <f t="shared" ca="1" si="33"/>
        <v>93.801436559134302</v>
      </c>
      <c r="P196" s="7">
        <f t="shared" ca="1" si="40"/>
        <v>4.9554599074373595E-2</v>
      </c>
    </row>
    <row r="197" spans="4:16" x14ac:dyDescent="0.2">
      <c r="D197" s="71">
        <f t="shared" ref="D197:E212" si="41">A197/A$18</f>
        <v>0</v>
      </c>
      <c r="E197" s="71">
        <f t="shared" si="41"/>
        <v>0</v>
      </c>
      <c r="F197" s="62">
        <f t="shared" si="34"/>
        <v>0</v>
      </c>
      <c r="G197" s="62">
        <f t="shared" si="35"/>
        <v>0</v>
      </c>
      <c r="H197" s="62">
        <f t="shared" si="36"/>
        <v>0</v>
      </c>
      <c r="I197" s="62">
        <f t="shared" si="37"/>
        <v>0</v>
      </c>
      <c r="J197" s="62">
        <f t="shared" si="38"/>
        <v>0</v>
      </c>
      <c r="K197" s="62">
        <f t="shared" ca="1" si="30"/>
        <v>-4.9554599074373595E-2</v>
      </c>
      <c r="L197" s="62">
        <f t="shared" ca="1" si="39"/>
        <v>2.4556582894219082E-3</v>
      </c>
      <c r="M197" s="62">
        <f t="shared" ca="1" si="31"/>
        <v>1468.2822457969203</v>
      </c>
      <c r="N197" s="62">
        <f t="shared" ca="1" si="32"/>
        <v>2252.8511853160185</v>
      </c>
      <c r="O197" s="62">
        <f t="shared" ca="1" si="33"/>
        <v>93.801436559134302</v>
      </c>
      <c r="P197" s="7">
        <f t="shared" ca="1" si="40"/>
        <v>4.9554599074373595E-2</v>
      </c>
    </row>
    <row r="198" spans="4:16" x14ac:dyDescent="0.2">
      <c r="D198" s="71">
        <f t="shared" si="41"/>
        <v>0</v>
      </c>
      <c r="E198" s="71">
        <f t="shared" si="41"/>
        <v>0</v>
      </c>
      <c r="F198" s="62">
        <f t="shared" si="34"/>
        <v>0</v>
      </c>
      <c r="G198" s="62">
        <f t="shared" si="35"/>
        <v>0</v>
      </c>
      <c r="H198" s="62">
        <f t="shared" si="36"/>
        <v>0</v>
      </c>
      <c r="I198" s="62">
        <f t="shared" si="37"/>
        <v>0</v>
      </c>
      <c r="J198" s="62">
        <f t="shared" si="38"/>
        <v>0</v>
      </c>
      <c r="K198" s="62">
        <f t="shared" ca="1" si="30"/>
        <v>-4.9554599074373595E-2</v>
      </c>
      <c r="L198" s="62">
        <f t="shared" ca="1" si="39"/>
        <v>2.4556582894219082E-3</v>
      </c>
      <c r="M198" s="62">
        <f t="shared" ca="1" si="31"/>
        <v>1468.2822457969203</v>
      </c>
      <c r="N198" s="62">
        <f t="shared" ca="1" si="32"/>
        <v>2252.8511853160185</v>
      </c>
      <c r="O198" s="62">
        <f t="shared" ca="1" si="33"/>
        <v>93.801436559134302</v>
      </c>
      <c r="P198" s="7">
        <f t="shared" ca="1" si="40"/>
        <v>4.9554599074373595E-2</v>
      </c>
    </row>
    <row r="199" spans="4:16" x14ac:dyDescent="0.2">
      <c r="D199" s="71">
        <f t="shared" si="41"/>
        <v>0</v>
      </c>
      <c r="E199" s="71">
        <f t="shared" si="41"/>
        <v>0</v>
      </c>
      <c r="F199" s="62">
        <f t="shared" si="34"/>
        <v>0</v>
      </c>
      <c r="G199" s="62">
        <f t="shared" si="35"/>
        <v>0</v>
      </c>
      <c r="H199" s="62">
        <f t="shared" si="36"/>
        <v>0</v>
      </c>
      <c r="I199" s="62">
        <f t="shared" si="37"/>
        <v>0</v>
      </c>
      <c r="J199" s="62">
        <f t="shared" si="38"/>
        <v>0</v>
      </c>
      <c r="K199" s="62">
        <f t="shared" ca="1" si="30"/>
        <v>-4.9554599074373595E-2</v>
      </c>
      <c r="L199" s="62">
        <f t="shared" ca="1" si="39"/>
        <v>2.4556582894219082E-3</v>
      </c>
      <c r="M199" s="62">
        <f t="shared" ca="1" si="31"/>
        <v>1468.2822457969203</v>
      </c>
      <c r="N199" s="62">
        <f t="shared" ca="1" si="32"/>
        <v>2252.8511853160185</v>
      </c>
      <c r="O199" s="62">
        <f t="shared" ca="1" si="33"/>
        <v>93.801436559134302</v>
      </c>
      <c r="P199" s="7">
        <f t="shared" ca="1" si="40"/>
        <v>4.9554599074373595E-2</v>
      </c>
    </row>
    <row r="200" spans="4:16" x14ac:dyDescent="0.2">
      <c r="D200" s="71">
        <f t="shared" si="41"/>
        <v>0</v>
      </c>
      <c r="E200" s="71">
        <f t="shared" si="41"/>
        <v>0</v>
      </c>
      <c r="F200" s="62">
        <f t="shared" si="34"/>
        <v>0</v>
      </c>
      <c r="G200" s="62">
        <f t="shared" si="35"/>
        <v>0</v>
      </c>
      <c r="H200" s="62">
        <f t="shared" si="36"/>
        <v>0</v>
      </c>
      <c r="I200" s="62">
        <f t="shared" si="37"/>
        <v>0</v>
      </c>
      <c r="J200" s="62">
        <f t="shared" si="38"/>
        <v>0</v>
      </c>
      <c r="K200" s="62">
        <f t="shared" ca="1" si="30"/>
        <v>-4.9554599074373595E-2</v>
      </c>
      <c r="L200" s="62">
        <f t="shared" ca="1" si="39"/>
        <v>2.4556582894219082E-3</v>
      </c>
      <c r="M200" s="62">
        <f t="shared" ca="1" si="31"/>
        <v>1468.2822457969203</v>
      </c>
      <c r="N200" s="62">
        <f t="shared" ca="1" si="32"/>
        <v>2252.8511853160185</v>
      </c>
      <c r="O200" s="62">
        <f t="shared" ca="1" si="33"/>
        <v>93.801436559134302</v>
      </c>
      <c r="P200" s="7">
        <f t="shared" ca="1" si="40"/>
        <v>4.9554599074373595E-2</v>
      </c>
    </row>
    <row r="201" spans="4:16" x14ac:dyDescent="0.2">
      <c r="D201" s="71">
        <f t="shared" si="41"/>
        <v>0</v>
      </c>
      <c r="E201" s="71">
        <f t="shared" si="41"/>
        <v>0</v>
      </c>
      <c r="F201" s="62">
        <f t="shared" si="34"/>
        <v>0</v>
      </c>
      <c r="G201" s="62">
        <f t="shared" si="35"/>
        <v>0</v>
      </c>
      <c r="H201" s="62">
        <f t="shared" si="36"/>
        <v>0</v>
      </c>
      <c r="I201" s="62">
        <f t="shared" si="37"/>
        <v>0</v>
      </c>
      <c r="J201" s="62">
        <f t="shared" si="38"/>
        <v>0</v>
      </c>
      <c r="K201" s="62">
        <f t="shared" ca="1" si="30"/>
        <v>-4.9554599074373595E-2</v>
      </c>
      <c r="L201" s="62">
        <f t="shared" ca="1" si="39"/>
        <v>2.4556582894219082E-3</v>
      </c>
      <c r="M201" s="62">
        <f t="shared" ca="1" si="31"/>
        <v>1468.2822457969203</v>
      </c>
      <c r="N201" s="62">
        <f t="shared" ca="1" si="32"/>
        <v>2252.8511853160185</v>
      </c>
      <c r="O201" s="62">
        <f t="shared" ca="1" si="33"/>
        <v>93.801436559134302</v>
      </c>
      <c r="P201" s="7">
        <f t="shared" ca="1" si="40"/>
        <v>4.9554599074373595E-2</v>
      </c>
    </row>
    <row r="202" spans="4:16" x14ac:dyDescent="0.2">
      <c r="D202" s="71">
        <f t="shared" si="41"/>
        <v>0</v>
      </c>
      <c r="E202" s="71">
        <f t="shared" si="41"/>
        <v>0</v>
      </c>
      <c r="F202" s="62">
        <f t="shared" si="34"/>
        <v>0</v>
      </c>
      <c r="G202" s="62">
        <f t="shared" si="35"/>
        <v>0</v>
      </c>
      <c r="H202" s="62">
        <f t="shared" si="36"/>
        <v>0</v>
      </c>
      <c r="I202" s="62">
        <f t="shared" si="37"/>
        <v>0</v>
      </c>
      <c r="J202" s="62">
        <f t="shared" si="38"/>
        <v>0</v>
      </c>
      <c r="K202" s="62">
        <f t="shared" ca="1" si="30"/>
        <v>-4.9554599074373595E-2</v>
      </c>
      <c r="L202" s="62">
        <f t="shared" ca="1" si="39"/>
        <v>2.4556582894219082E-3</v>
      </c>
      <c r="M202" s="62">
        <f t="shared" ca="1" si="31"/>
        <v>1468.2822457969203</v>
      </c>
      <c r="N202" s="62">
        <f t="shared" ca="1" si="32"/>
        <v>2252.8511853160185</v>
      </c>
      <c r="O202" s="62">
        <f t="shared" ca="1" si="33"/>
        <v>93.801436559134302</v>
      </c>
      <c r="P202" s="7">
        <f t="shared" ca="1" si="40"/>
        <v>4.9554599074373595E-2</v>
      </c>
    </row>
    <row r="203" spans="4:16" x14ac:dyDescent="0.2">
      <c r="D203" s="71">
        <f t="shared" si="41"/>
        <v>0</v>
      </c>
      <c r="E203" s="71">
        <f t="shared" si="41"/>
        <v>0</v>
      </c>
      <c r="F203" s="62">
        <f t="shared" si="34"/>
        <v>0</v>
      </c>
      <c r="G203" s="62">
        <f t="shared" si="35"/>
        <v>0</v>
      </c>
      <c r="H203" s="62">
        <f t="shared" si="36"/>
        <v>0</v>
      </c>
      <c r="I203" s="62">
        <f t="shared" si="37"/>
        <v>0</v>
      </c>
      <c r="J203" s="62">
        <f t="shared" si="38"/>
        <v>0</v>
      </c>
      <c r="K203" s="62">
        <f t="shared" ca="1" si="30"/>
        <v>-4.9554599074373595E-2</v>
      </c>
      <c r="L203" s="62">
        <f t="shared" ca="1" si="39"/>
        <v>2.4556582894219082E-3</v>
      </c>
      <c r="M203" s="62">
        <f t="shared" ca="1" si="31"/>
        <v>1468.2822457969203</v>
      </c>
      <c r="N203" s="62">
        <f t="shared" ca="1" si="32"/>
        <v>2252.8511853160185</v>
      </c>
      <c r="O203" s="62">
        <f t="shared" ca="1" si="33"/>
        <v>93.801436559134302</v>
      </c>
      <c r="P203" s="7">
        <f t="shared" ca="1" si="40"/>
        <v>4.9554599074373595E-2</v>
      </c>
    </row>
    <row r="204" spans="4:16" x14ac:dyDescent="0.2">
      <c r="D204" s="71">
        <f t="shared" si="41"/>
        <v>0</v>
      </c>
      <c r="E204" s="71">
        <f t="shared" si="41"/>
        <v>0</v>
      </c>
      <c r="F204" s="62">
        <f t="shared" si="34"/>
        <v>0</v>
      </c>
      <c r="G204" s="62">
        <f t="shared" si="35"/>
        <v>0</v>
      </c>
      <c r="H204" s="62">
        <f t="shared" si="36"/>
        <v>0</v>
      </c>
      <c r="I204" s="62">
        <f t="shared" si="37"/>
        <v>0</v>
      </c>
      <c r="J204" s="62">
        <f t="shared" si="38"/>
        <v>0</v>
      </c>
      <c r="K204" s="62">
        <f t="shared" ca="1" si="30"/>
        <v>-4.9554599074373595E-2</v>
      </c>
      <c r="L204" s="62">
        <f t="shared" ca="1" si="39"/>
        <v>2.4556582894219082E-3</v>
      </c>
      <c r="M204" s="62">
        <f t="shared" ca="1" si="31"/>
        <v>1468.2822457969203</v>
      </c>
      <c r="N204" s="62">
        <f t="shared" ca="1" si="32"/>
        <v>2252.8511853160185</v>
      </c>
      <c r="O204" s="62">
        <f t="shared" ca="1" si="33"/>
        <v>93.801436559134302</v>
      </c>
      <c r="P204" s="7">
        <f t="shared" ca="1" si="40"/>
        <v>4.9554599074373595E-2</v>
      </c>
    </row>
    <row r="205" spans="4:16" x14ac:dyDescent="0.2">
      <c r="D205" s="71">
        <f t="shared" si="41"/>
        <v>0</v>
      </c>
      <c r="E205" s="71">
        <f t="shared" si="41"/>
        <v>0</v>
      </c>
      <c r="F205" s="62">
        <f t="shared" si="34"/>
        <v>0</v>
      </c>
      <c r="G205" s="62">
        <f t="shared" si="35"/>
        <v>0</v>
      </c>
      <c r="H205" s="62">
        <f t="shared" si="36"/>
        <v>0</v>
      </c>
      <c r="I205" s="62">
        <f t="shared" si="37"/>
        <v>0</v>
      </c>
      <c r="J205" s="62">
        <f t="shared" si="38"/>
        <v>0</v>
      </c>
      <c r="K205" s="62">
        <f t="shared" ca="1" si="30"/>
        <v>-4.9554599074373595E-2</v>
      </c>
      <c r="L205" s="62">
        <f t="shared" ca="1" si="39"/>
        <v>2.4556582894219082E-3</v>
      </c>
      <c r="M205" s="62">
        <f t="shared" ca="1" si="31"/>
        <v>1468.2822457969203</v>
      </c>
      <c r="N205" s="62">
        <f t="shared" ca="1" si="32"/>
        <v>2252.8511853160185</v>
      </c>
      <c r="O205" s="62">
        <f t="shared" ca="1" si="33"/>
        <v>93.801436559134302</v>
      </c>
      <c r="P205" s="7">
        <f t="shared" ca="1" si="40"/>
        <v>4.9554599074373595E-2</v>
      </c>
    </row>
    <row r="206" spans="4:16" x14ac:dyDescent="0.2">
      <c r="D206" s="71">
        <f t="shared" si="41"/>
        <v>0</v>
      </c>
      <c r="E206" s="71">
        <f t="shared" si="41"/>
        <v>0</v>
      </c>
      <c r="F206" s="62">
        <f t="shared" si="34"/>
        <v>0</v>
      </c>
      <c r="G206" s="62">
        <f t="shared" si="35"/>
        <v>0</v>
      </c>
      <c r="H206" s="62">
        <f t="shared" si="36"/>
        <v>0</v>
      </c>
      <c r="I206" s="62">
        <f t="shared" si="37"/>
        <v>0</v>
      </c>
      <c r="J206" s="62">
        <f t="shared" si="38"/>
        <v>0</v>
      </c>
      <c r="K206" s="62">
        <f t="shared" ca="1" si="30"/>
        <v>-4.9554599074373595E-2</v>
      </c>
      <c r="L206" s="62">
        <f t="shared" ca="1" si="39"/>
        <v>2.4556582894219082E-3</v>
      </c>
      <c r="M206" s="62">
        <f t="shared" ca="1" si="31"/>
        <v>1468.2822457969203</v>
      </c>
      <c r="N206" s="62">
        <f t="shared" ca="1" si="32"/>
        <v>2252.8511853160185</v>
      </c>
      <c r="O206" s="62">
        <f t="shared" ca="1" si="33"/>
        <v>93.801436559134302</v>
      </c>
      <c r="P206" s="7">
        <f t="shared" ca="1" si="40"/>
        <v>4.9554599074373595E-2</v>
      </c>
    </row>
    <row r="207" spans="4:16" x14ac:dyDescent="0.2">
      <c r="D207" s="71">
        <f t="shared" si="41"/>
        <v>0</v>
      </c>
      <c r="E207" s="71">
        <f t="shared" si="41"/>
        <v>0</v>
      </c>
      <c r="F207" s="62">
        <f t="shared" si="34"/>
        <v>0</v>
      </c>
      <c r="G207" s="62">
        <f t="shared" si="35"/>
        <v>0</v>
      </c>
      <c r="H207" s="62">
        <f t="shared" si="36"/>
        <v>0</v>
      </c>
      <c r="I207" s="62">
        <f t="shared" si="37"/>
        <v>0</v>
      </c>
      <c r="J207" s="62">
        <f t="shared" si="38"/>
        <v>0</v>
      </c>
      <c r="K207" s="62">
        <f t="shared" ca="1" si="30"/>
        <v>-4.9554599074373595E-2</v>
      </c>
      <c r="L207" s="62">
        <f t="shared" ca="1" si="39"/>
        <v>2.4556582894219082E-3</v>
      </c>
      <c r="M207" s="62">
        <f t="shared" ca="1" si="31"/>
        <v>1468.2822457969203</v>
      </c>
      <c r="N207" s="62">
        <f t="shared" ca="1" si="32"/>
        <v>2252.8511853160185</v>
      </c>
      <c r="O207" s="62">
        <f t="shared" ca="1" si="33"/>
        <v>93.801436559134302</v>
      </c>
      <c r="P207" s="7">
        <f t="shared" ca="1" si="40"/>
        <v>4.9554599074373595E-2</v>
      </c>
    </row>
    <row r="208" spans="4:16" x14ac:dyDescent="0.2">
      <c r="D208" s="71">
        <f t="shared" si="41"/>
        <v>0</v>
      </c>
      <c r="E208" s="71">
        <f t="shared" si="41"/>
        <v>0</v>
      </c>
      <c r="F208" s="62">
        <f t="shared" si="34"/>
        <v>0</v>
      </c>
      <c r="G208" s="62">
        <f t="shared" si="35"/>
        <v>0</v>
      </c>
      <c r="H208" s="62">
        <f t="shared" si="36"/>
        <v>0</v>
      </c>
      <c r="I208" s="62">
        <f t="shared" si="37"/>
        <v>0</v>
      </c>
      <c r="J208" s="62">
        <f t="shared" si="38"/>
        <v>0</v>
      </c>
      <c r="K208" s="62">
        <f t="shared" ca="1" si="30"/>
        <v>-4.9554599074373595E-2</v>
      </c>
      <c r="L208" s="62">
        <f t="shared" ca="1" si="39"/>
        <v>2.4556582894219082E-3</v>
      </c>
      <c r="M208" s="62">
        <f t="shared" ca="1" si="31"/>
        <v>1468.2822457969203</v>
      </c>
      <c r="N208" s="62">
        <f t="shared" ca="1" si="32"/>
        <v>2252.8511853160185</v>
      </c>
      <c r="O208" s="62">
        <f t="shared" ca="1" si="33"/>
        <v>93.801436559134302</v>
      </c>
      <c r="P208" s="7">
        <f t="shared" ca="1" si="40"/>
        <v>4.9554599074373595E-2</v>
      </c>
    </row>
    <row r="209" spans="4:16" x14ac:dyDescent="0.2">
      <c r="D209" s="71">
        <f t="shared" si="41"/>
        <v>0</v>
      </c>
      <c r="E209" s="71">
        <f t="shared" si="41"/>
        <v>0</v>
      </c>
      <c r="F209" s="62">
        <f t="shared" si="34"/>
        <v>0</v>
      </c>
      <c r="G209" s="62">
        <f t="shared" si="35"/>
        <v>0</v>
      </c>
      <c r="H209" s="62">
        <f t="shared" si="36"/>
        <v>0</v>
      </c>
      <c r="I209" s="62">
        <f t="shared" si="37"/>
        <v>0</v>
      </c>
      <c r="J209" s="62">
        <f t="shared" si="38"/>
        <v>0</v>
      </c>
      <c r="K209" s="62">
        <f t="shared" ca="1" si="30"/>
        <v>-4.9554599074373595E-2</v>
      </c>
      <c r="L209" s="62">
        <f t="shared" ca="1" si="39"/>
        <v>2.4556582894219082E-3</v>
      </c>
      <c r="M209" s="62">
        <f t="shared" ca="1" si="31"/>
        <v>1468.2822457969203</v>
      </c>
      <c r="N209" s="62">
        <f t="shared" ca="1" si="32"/>
        <v>2252.8511853160185</v>
      </c>
      <c r="O209" s="62">
        <f t="shared" ca="1" si="33"/>
        <v>93.801436559134302</v>
      </c>
      <c r="P209" s="7">
        <f t="shared" ca="1" si="40"/>
        <v>4.9554599074373595E-2</v>
      </c>
    </row>
    <row r="210" spans="4:16" x14ac:dyDescent="0.2">
      <c r="D210" s="71">
        <f t="shared" si="41"/>
        <v>0</v>
      </c>
      <c r="E210" s="71">
        <f t="shared" si="41"/>
        <v>0</v>
      </c>
      <c r="F210" s="62">
        <f t="shared" si="34"/>
        <v>0</v>
      </c>
      <c r="G210" s="62">
        <f t="shared" si="35"/>
        <v>0</v>
      </c>
      <c r="H210" s="62">
        <f t="shared" si="36"/>
        <v>0</v>
      </c>
      <c r="I210" s="62">
        <f t="shared" si="37"/>
        <v>0</v>
      </c>
      <c r="J210" s="62">
        <f t="shared" si="38"/>
        <v>0</v>
      </c>
      <c r="K210" s="62">
        <f t="shared" ca="1" si="30"/>
        <v>-4.9554599074373595E-2</v>
      </c>
      <c r="L210" s="62">
        <f t="shared" ca="1" si="39"/>
        <v>2.4556582894219082E-3</v>
      </c>
      <c r="M210" s="62">
        <f t="shared" ca="1" si="31"/>
        <v>1468.2822457969203</v>
      </c>
      <c r="N210" s="62">
        <f t="shared" ca="1" si="32"/>
        <v>2252.8511853160185</v>
      </c>
      <c r="O210" s="62">
        <f t="shared" ca="1" si="33"/>
        <v>93.801436559134302</v>
      </c>
      <c r="P210" s="7">
        <f t="shared" ca="1" si="40"/>
        <v>4.9554599074373595E-2</v>
      </c>
    </row>
    <row r="211" spans="4:16" x14ac:dyDescent="0.2">
      <c r="D211" s="71">
        <f t="shared" si="41"/>
        <v>0</v>
      </c>
      <c r="E211" s="71">
        <f t="shared" si="41"/>
        <v>0</v>
      </c>
      <c r="F211" s="62">
        <f t="shared" si="34"/>
        <v>0</v>
      </c>
      <c r="G211" s="62">
        <f t="shared" si="35"/>
        <v>0</v>
      </c>
      <c r="H211" s="62">
        <f t="shared" si="36"/>
        <v>0</v>
      </c>
      <c r="I211" s="62">
        <f t="shared" si="37"/>
        <v>0</v>
      </c>
      <c r="J211" s="62">
        <f t="shared" si="38"/>
        <v>0</v>
      </c>
      <c r="K211" s="62">
        <f t="shared" ca="1" si="30"/>
        <v>-4.9554599074373595E-2</v>
      </c>
      <c r="L211" s="62">
        <f t="shared" ca="1" si="39"/>
        <v>2.4556582894219082E-3</v>
      </c>
      <c r="M211" s="62">
        <f t="shared" ca="1" si="31"/>
        <v>1468.2822457969203</v>
      </c>
      <c r="N211" s="62">
        <f t="shared" ca="1" si="32"/>
        <v>2252.8511853160185</v>
      </c>
      <c r="O211" s="62">
        <f t="shared" ca="1" si="33"/>
        <v>93.801436559134302</v>
      </c>
      <c r="P211" s="7">
        <f t="shared" ca="1" si="40"/>
        <v>4.9554599074373595E-2</v>
      </c>
    </row>
    <row r="212" spans="4:16" x14ac:dyDescent="0.2">
      <c r="D212" s="71">
        <f t="shared" si="41"/>
        <v>0</v>
      </c>
      <c r="E212" s="71">
        <f t="shared" si="41"/>
        <v>0</v>
      </c>
      <c r="F212" s="62">
        <f t="shared" si="34"/>
        <v>0</v>
      </c>
      <c r="G212" s="62">
        <f t="shared" si="35"/>
        <v>0</v>
      </c>
      <c r="H212" s="62">
        <f t="shared" si="36"/>
        <v>0</v>
      </c>
      <c r="I212" s="62">
        <f t="shared" si="37"/>
        <v>0</v>
      </c>
      <c r="J212" s="62">
        <f t="shared" si="38"/>
        <v>0</v>
      </c>
      <c r="K212" s="62">
        <f t="shared" ca="1" si="30"/>
        <v>-4.9554599074373595E-2</v>
      </c>
      <c r="L212" s="62">
        <f t="shared" ca="1" si="39"/>
        <v>2.4556582894219082E-3</v>
      </c>
      <c r="M212" s="62">
        <f t="shared" ca="1" si="31"/>
        <v>1468.2822457969203</v>
      </c>
      <c r="N212" s="62">
        <f t="shared" ca="1" si="32"/>
        <v>2252.8511853160185</v>
      </c>
      <c r="O212" s="62">
        <f t="shared" ca="1" si="33"/>
        <v>93.801436559134302</v>
      </c>
      <c r="P212" s="7">
        <f t="shared" ca="1" si="40"/>
        <v>4.9554599074373595E-2</v>
      </c>
    </row>
    <row r="213" spans="4:16" x14ac:dyDescent="0.2">
      <c r="D213" s="71">
        <f t="shared" ref="D213:E253" si="42">A213/A$18</f>
        <v>0</v>
      </c>
      <c r="E213" s="71">
        <f t="shared" si="42"/>
        <v>0</v>
      </c>
      <c r="F213" s="62">
        <f t="shared" si="34"/>
        <v>0</v>
      </c>
      <c r="G213" s="62">
        <f t="shared" si="35"/>
        <v>0</v>
      </c>
      <c r="H213" s="62">
        <f t="shared" si="36"/>
        <v>0</v>
      </c>
      <c r="I213" s="62">
        <f t="shared" si="37"/>
        <v>0</v>
      </c>
      <c r="J213" s="62">
        <f t="shared" si="38"/>
        <v>0</v>
      </c>
      <c r="K213" s="62">
        <f t="shared" ref="K213:K253" ca="1" si="43">+E$4+E$5*D213+E$6*D213^2</f>
        <v>-4.9554599074373595E-2</v>
      </c>
      <c r="L213" s="62">
        <f t="shared" ca="1" si="39"/>
        <v>2.4556582894219082E-3</v>
      </c>
      <c r="M213" s="62">
        <f t="shared" ref="M213:M253" ca="1" si="44">(M$1-M$2*D213+M$3*F213)^2</f>
        <v>1468.2822457969203</v>
      </c>
      <c r="N213" s="62">
        <f t="shared" ref="N213:N253" ca="1" si="45">(-M$2+M$4*D213-M$5*F213)^2</f>
        <v>2252.8511853160185</v>
      </c>
      <c r="O213" s="62">
        <f t="shared" ref="O213:O253" ca="1" si="46">+(M$3-D213*M$5+F213*M$6)^2</f>
        <v>93.801436559134302</v>
      </c>
      <c r="P213" s="7">
        <f t="shared" ca="1" si="40"/>
        <v>4.9554599074373595E-2</v>
      </c>
    </row>
    <row r="214" spans="4:16" x14ac:dyDescent="0.2">
      <c r="D214" s="71">
        <f t="shared" si="42"/>
        <v>0</v>
      </c>
      <c r="E214" s="71">
        <f t="shared" si="42"/>
        <v>0</v>
      </c>
      <c r="F214" s="62">
        <f t="shared" ref="F214:F253" si="47">D214*D214</f>
        <v>0</v>
      </c>
      <c r="G214" s="62">
        <f t="shared" ref="G214:G253" si="48">D214*F214</f>
        <v>0</v>
      </c>
      <c r="H214" s="62">
        <f t="shared" ref="H214:H253" si="49">F214*F214</f>
        <v>0</v>
      </c>
      <c r="I214" s="62">
        <f t="shared" ref="I214:I253" si="50">E214*D214</f>
        <v>0</v>
      </c>
      <c r="J214" s="62">
        <f t="shared" ref="J214:J253" si="51">I214*D214</f>
        <v>0</v>
      </c>
      <c r="K214" s="62">
        <f t="shared" ca="1" si="43"/>
        <v>-4.9554599074373595E-2</v>
      </c>
      <c r="L214" s="62">
        <f t="shared" ref="L214:L253" ca="1" si="52">+(K214-E214)^2</f>
        <v>2.4556582894219082E-3</v>
      </c>
      <c r="M214" s="62">
        <f t="shared" ca="1" si="44"/>
        <v>1468.2822457969203</v>
      </c>
      <c r="N214" s="62">
        <f t="shared" ca="1" si="45"/>
        <v>2252.8511853160185</v>
      </c>
      <c r="O214" s="62">
        <f t="shared" ca="1" si="46"/>
        <v>93.801436559134302</v>
      </c>
      <c r="P214" s="7">
        <f t="shared" ref="P214:P253" ca="1" si="53">+E214-K214</f>
        <v>4.9554599074373595E-2</v>
      </c>
    </row>
    <row r="215" spans="4:16" x14ac:dyDescent="0.2">
      <c r="D215" s="71">
        <f t="shared" si="42"/>
        <v>0</v>
      </c>
      <c r="E215" s="71">
        <f t="shared" si="42"/>
        <v>0</v>
      </c>
      <c r="F215" s="62">
        <f t="shared" si="47"/>
        <v>0</v>
      </c>
      <c r="G215" s="62">
        <f t="shared" si="48"/>
        <v>0</v>
      </c>
      <c r="H215" s="62">
        <f t="shared" si="49"/>
        <v>0</v>
      </c>
      <c r="I215" s="62">
        <f t="shared" si="50"/>
        <v>0</v>
      </c>
      <c r="J215" s="62">
        <f t="shared" si="51"/>
        <v>0</v>
      </c>
      <c r="K215" s="62">
        <f t="shared" ca="1" si="43"/>
        <v>-4.9554599074373595E-2</v>
      </c>
      <c r="L215" s="62">
        <f t="shared" ca="1" si="52"/>
        <v>2.4556582894219082E-3</v>
      </c>
      <c r="M215" s="62">
        <f t="shared" ca="1" si="44"/>
        <v>1468.2822457969203</v>
      </c>
      <c r="N215" s="62">
        <f t="shared" ca="1" si="45"/>
        <v>2252.8511853160185</v>
      </c>
      <c r="O215" s="62">
        <f t="shared" ca="1" si="46"/>
        <v>93.801436559134302</v>
      </c>
      <c r="P215" s="7">
        <f t="shared" ca="1" si="53"/>
        <v>4.9554599074373595E-2</v>
      </c>
    </row>
    <row r="216" spans="4:16" x14ac:dyDescent="0.2">
      <c r="D216" s="71">
        <f t="shared" si="42"/>
        <v>0</v>
      </c>
      <c r="E216" s="71">
        <f t="shared" si="42"/>
        <v>0</v>
      </c>
      <c r="F216" s="62">
        <f t="shared" si="47"/>
        <v>0</v>
      </c>
      <c r="G216" s="62">
        <f t="shared" si="48"/>
        <v>0</v>
      </c>
      <c r="H216" s="62">
        <f t="shared" si="49"/>
        <v>0</v>
      </c>
      <c r="I216" s="62">
        <f t="shared" si="50"/>
        <v>0</v>
      </c>
      <c r="J216" s="62">
        <f t="shared" si="51"/>
        <v>0</v>
      </c>
      <c r="K216" s="62">
        <f t="shared" ca="1" si="43"/>
        <v>-4.9554599074373595E-2</v>
      </c>
      <c r="L216" s="62">
        <f t="shared" ca="1" si="52"/>
        <v>2.4556582894219082E-3</v>
      </c>
      <c r="M216" s="62">
        <f t="shared" ca="1" si="44"/>
        <v>1468.2822457969203</v>
      </c>
      <c r="N216" s="62">
        <f t="shared" ca="1" si="45"/>
        <v>2252.8511853160185</v>
      </c>
      <c r="O216" s="62">
        <f t="shared" ca="1" si="46"/>
        <v>93.801436559134302</v>
      </c>
      <c r="P216" s="7">
        <f t="shared" ca="1" si="53"/>
        <v>4.9554599074373595E-2</v>
      </c>
    </row>
    <row r="217" spans="4:16" x14ac:dyDescent="0.2">
      <c r="D217" s="71">
        <f t="shared" si="42"/>
        <v>0</v>
      </c>
      <c r="E217" s="71">
        <f t="shared" si="42"/>
        <v>0</v>
      </c>
      <c r="F217" s="62">
        <f t="shared" si="47"/>
        <v>0</v>
      </c>
      <c r="G217" s="62">
        <f t="shared" si="48"/>
        <v>0</v>
      </c>
      <c r="H217" s="62">
        <f t="shared" si="49"/>
        <v>0</v>
      </c>
      <c r="I217" s="62">
        <f t="shared" si="50"/>
        <v>0</v>
      </c>
      <c r="J217" s="62">
        <f t="shared" si="51"/>
        <v>0</v>
      </c>
      <c r="K217" s="62">
        <f t="shared" ca="1" si="43"/>
        <v>-4.9554599074373595E-2</v>
      </c>
      <c r="L217" s="62">
        <f t="shared" ca="1" si="52"/>
        <v>2.4556582894219082E-3</v>
      </c>
      <c r="M217" s="62">
        <f t="shared" ca="1" si="44"/>
        <v>1468.2822457969203</v>
      </c>
      <c r="N217" s="62">
        <f t="shared" ca="1" si="45"/>
        <v>2252.8511853160185</v>
      </c>
      <c r="O217" s="62">
        <f t="shared" ca="1" si="46"/>
        <v>93.801436559134302</v>
      </c>
      <c r="P217" s="7">
        <f t="shared" ca="1" si="53"/>
        <v>4.9554599074373595E-2</v>
      </c>
    </row>
    <row r="218" spans="4:16" x14ac:dyDescent="0.2">
      <c r="D218" s="71">
        <f t="shared" si="42"/>
        <v>0</v>
      </c>
      <c r="E218" s="71">
        <f t="shared" si="42"/>
        <v>0</v>
      </c>
      <c r="F218" s="62">
        <f t="shared" si="47"/>
        <v>0</v>
      </c>
      <c r="G218" s="62">
        <f t="shared" si="48"/>
        <v>0</v>
      </c>
      <c r="H218" s="62">
        <f t="shared" si="49"/>
        <v>0</v>
      </c>
      <c r="I218" s="62">
        <f t="shared" si="50"/>
        <v>0</v>
      </c>
      <c r="J218" s="62">
        <f t="shared" si="51"/>
        <v>0</v>
      </c>
      <c r="K218" s="62">
        <f t="shared" ca="1" si="43"/>
        <v>-4.9554599074373595E-2</v>
      </c>
      <c r="L218" s="62">
        <f t="shared" ca="1" si="52"/>
        <v>2.4556582894219082E-3</v>
      </c>
      <c r="M218" s="62">
        <f t="shared" ca="1" si="44"/>
        <v>1468.2822457969203</v>
      </c>
      <c r="N218" s="62">
        <f t="shared" ca="1" si="45"/>
        <v>2252.8511853160185</v>
      </c>
      <c r="O218" s="62">
        <f t="shared" ca="1" si="46"/>
        <v>93.801436559134302</v>
      </c>
      <c r="P218" s="7">
        <f t="shared" ca="1" si="53"/>
        <v>4.9554599074373595E-2</v>
      </c>
    </row>
    <row r="219" spans="4:16" x14ac:dyDescent="0.2">
      <c r="D219" s="71">
        <f t="shared" si="42"/>
        <v>0</v>
      </c>
      <c r="E219" s="71">
        <f t="shared" si="42"/>
        <v>0</v>
      </c>
      <c r="F219" s="62">
        <f t="shared" si="47"/>
        <v>0</v>
      </c>
      <c r="G219" s="62">
        <f t="shared" si="48"/>
        <v>0</v>
      </c>
      <c r="H219" s="62">
        <f t="shared" si="49"/>
        <v>0</v>
      </c>
      <c r="I219" s="62">
        <f t="shared" si="50"/>
        <v>0</v>
      </c>
      <c r="J219" s="62">
        <f t="shared" si="51"/>
        <v>0</v>
      </c>
      <c r="K219" s="62">
        <f t="shared" ca="1" si="43"/>
        <v>-4.9554599074373595E-2</v>
      </c>
      <c r="L219" s="62">
        <f t="shared" ca="1" si="52"/>
        <v>2.4556582894219082E-3</v>
      </c>
      <c r="M219" s="62">
        <f t="shared" ca="1" si="44"/>
        <v>1468.2822457969203</v>
      </c>
      <c r="N219" s="62">
        <f t="shared" ca="1" si="45"/>
        <v>2252.8511853160185</v>
      </c>
      <c r="O219" s="62">
        <f t="shared" ca="1" si="46"/>
        <v>93.801436559134302</v>
      </c>
      <c r="P219" s="7">
        <f t="shared" ca="1" si="53"/>
        <v>4.9554599074373595E-2</v>
      </c>
    </row>
    <row r="220" spans="4:16" x14ac:dyDescent="0.2">
      <c r="D220" s="71">
        <f t="shared" si="42"/>
        <v>0</v>
      </c>
      <c r="E220" s="71">
        <f t="shared" si="42"/>
        <v>0</v>
      </c>
      <c r="F220" s="62">
        <f t="shared" si="47"/>
        <v>0</v>
      </c>
      <c r="G220" s="62">
        <f t="shared" si="48"/>
        <v>0</v>
      </c>
      <c r="H220" s="62">
        <f t="shared" si="49"/>
        <v>0</v>
      </c>
      <c r="I220" s="62">
        <f t="shared" si="50"/>
        <v>0</v>
      </c>
      <c r="J220" s="62">
        <f t="shared" si="51"/>
        <v>0</v>
      </c>
      <c r="K220" s="62">
        <f t="shared" ca="1" si="43"/>
        <v>-4.9554599074373595E-2</v>
      </c>
      <c r="L220" s="62">
        <f t="shared" ca="1" si="52"/>
        <v>2.4556582894219082E-3</v>
      </c>
      <c r="M220" s="62">
        <f t="shared" ca="1" si="44"/>
        <v>1468.2822457969203</v>
      </c>
      <c r="N220" s="62">
        <f t="shared" ca="1" si="45"/>
        <v>2252.8511853160185</v>
      </c>
      <c r="O220" s="62">
        <f t="shared" ca="1" si="46"/>
        <v>93.801436559134302</v>
      </c>
      <c r="P220" s="7">
        <f t="shared" ca="1" si="53"/>
        <v>4.9554599074373595E-2</v>
      </c>
    </row>
    <row r="221" spans="4:16" x14ac:dyDescent="0.2">
      <c r="D221" s="71">
        <f t="shared" si="42"/>
        <v>0</v>
      </c>
      <c r="E221" s="71">
        <f t="shared" si="42"/>
        <v>0</v>
      </c>
      <c r="F221" s="62">
        <f t="shared" si="47"/>
        <v>0</v>
      </c>
      <c r="G221" s="62">
        <f t="shared" si="48"/>
        <v>0</v>
      </c>
      <c r="H221" s="62">
        <f t="shared" si="49"/>
        <v>0</v>
      </c>
      <c r="I221" s="62">
        <f t="shared" si="50"/>
        <v>0</v>
      </c>
      <c r="J221" s="62">
        <f t="shared" si="51"/>
        <v>0</v>
      </c>
      <c r="K221" s="62">
        <f t="shared" ca="1" si="43"/>
        <v>-4.9554599074373595E-2</v>
      </c>
      <c r="L221" s="62">
        <f t="shared" ca="1" si="52"/>
        <v>2.4556582894219082E-3</v>
      </c>
      <c r="M221" s="62">
        <f t="shared" ca="1" si="44"/>
        <v>1468.2822457969203</v>
      </c>
      <c r="N221" s="62">
        <f t="shared" ca="1" si="45"/>
        <v>2252.8511853160185</v>
      </c>
      <c r="O221" s="62">
        <f t="shared" ca="1" si="46"/>
        <v>93.801436559134302</v>
      </c>
      <c r="P221" s="7">
        <f t="shared" ca="1" si="53"/>
        <v>4.9554599074373595E-2</v>
      </c>
    </row>
    <row r="222" spans="4:16" x14ac:dyDescent="0.2">
      <c r="D222" s="71">
        <f t="shared" si="42"/>
        <v>0</v>
      </c>
      <c r="E222" s="71">
        <f t="shared" si="42"/>
        <v>0</v>
      </c>
      <c r="F222" s="62">
        <f t="shared" si="47"/>
        <v>0</v>
      </c>
      <c r="G222" s="62">
        <f t="shared" si="48"/>
        <v>0</v>
      </c>
      <c r="H222" s="62">
        <f t="shared" si="49"/>
        <v>0</v>
      </c>
      <c r="I222" s="62">
        <f t="shared" si="50"/>
        <v>0</v>
      </c>
      <c r="J222" s="62">
        <f t="shared" si="51"/>
        <v>0</v>
      </c>
      <c r="K222" s="62">
        <f t="shared" ca="1" si="43"/>
        <v>-4.9554599074373595E-2</v>
      </c>
      <c r="L222" s="62">
        <f t="shared" ca="1" si="52"/>
        <v>2.4556582894219082E-3</v>
      </c>
      <c r="M222" s="62">
        <f t="shared" ca="1" si="44"/>
        <v>1468.2822457969203</v>
      </c>
      <c r="N222" s="62">
        <f t="shared" ca="1" si="45"/>
        <v>2252.8511853160185</v>
      </c>
      <c r="O222" s="62">
        <f t="shared" ca="1" si="46"/>
        <v>93.801436559134302</v>
      </c>
      <c r="P222" s="7">
        <f t="shared" ca="1" si="53"/>
        <v>4.9554599074373595E-2</v>
      </c>
    </row>
    <row r="223" spans="4:16" x14ac:dyDescent="0.2">
      <c r="D223" s="71">
        <f t="shared" si="42"/>
        <v>0</v>
      </c>
      <c r="E223" s="71">
        <f t="shared" si="42"/>
        <v>0</v>
      </c>
      <c r="F223" s="62">
        <f t="shared" si="47"/>
        <v>0</v>
      </c>
      <c r="G223" s="62">
        <f t="shared" si="48"/>
        <v>0</v>
      </c>
      <c r="H223" s="62">
        <f t="shared" si="49"/>
        <v>0</v>
      </c>
      <c r="I223" s="62">
        <f t="shared" si="50"/>
        <v>0</v>
      </c>
      <c r="J223" s="62">
        <f t="shared" si="51"/>
        <v>0</v>
      </c>
      <c r="K223" s="62">
        <f t="shared" ca="1" si="43"/>
        <v>-4.9554599074373595E-2</v>
      </c>
      <c r="L223" s="62">
        <f t="shared" ca="1" si="52"/>
        <v>2.4556582894219082E-3</v>
      </c>
      <c r="M223" s="62">
        <f t="shared" ca="1" si="44"/>
        <v>1468.2822457969203</v>
      </c>
      <c r="N223" s="62">
        <f t="shared" ca="1" si="45"/>
        <v>2252.8511853160185</v>
      </c>
      <c r="O223" s="62">
        <f t="shared" ca="1" si="46"/>
        <v>93.801436559134302</v>
      </c>
      <c r="P223" s="7">
        <f t="shared" ca="1" si="53"/>
        <v>4.9554599074373595E-2</v>
      </c>
    </row>
    <row r="224" spans="4:16" x14ac:dyDescent="0.2">
      <c r="D224" s="71">
        <f t="shared" si="42"/>
        <v>0</v>
      </c>
      <c r="E224" s="71">
        <f t="shared" si="42"/>
        <v>0</v>
      </c>
      <c r="F224" s="62">
        <f t="shared" si="47"/>
        <v>0</v>
      </c>
      <c r="G224" s="62">
        <f t="shared" si="48"/>
        <v>0</v>
      </c>
      <c r="H224" s="62">
        <f t="shared" si="49"/>
        <v>0</v>
      </c>
      <c r="I224" s="62">
        <f t="shared" si="50"/>
        <v>0</v>
      </c>
      <c r="J224" s="62">
        <f t="shared" si="51"/>
        <v>0</v>
      </c>
      <c r="K224" s="62">
        <f t="shared" ca="1" si="43"/>
        <v>-4.9554599074373595E-2</v>
      </c>
      <c r="L224" s="62">
        <f t="shared" ca="1" si="52"/>
        <v>2.4556582894219082E-3</v>
      </c>
      <c r="M224" s="62">
        <f t="shared" ca="1" si="44"/>
        <v>1468.2822457969203</v>
      </c>
      <c r="N224" s="62">
        <f t="shared" ca="1" si="45"/>
        <v>2252.8511853160185</v>
      </c>
      <c r="O224" s="62">
        <f t="shared" ca="1" si="46"/>
        <v>93.801436559134302</v>
      </c>
      <c r="P224" s="7">
        <f t="shared" ca="1" si="53"/>
        <v>4.9554599074373595E-2</v>
      </c>
    </row>
    <row r="225" spans="4:16" x14ac:dyDescent="0.2">
      <c r="D225" s="71">
        <f t="shared" si="42"/>
        <v>0</v>
      </c>
      <c r="E225" s="71">
        <f t="shared" si="42"/>
        <v>0</v>
      </c>
      <c r="F225" s="62">
        <f t="shared" si="47"/>
        <v>0</v>
      </c>
      <c r="G225" s="62">
        <f t="shared" si="48"/>
        <v>0</v>
      </c>
      <c r="H225" s="62">
        <f t="shared" si="49"/>
        <v>0</v>
      </c>
      <c r="I225" s="62">
        <f t="shared" si="50"/>
        <v>0</v>
      </c>
      <c r="J225" s="62">
        <f t="shared" si="51"/>
        <v>0</v>
      </c>
      <c r="K225" s="62">
        <f t="shared" ca="1" si="43"/>
        <v>-4.9554599074373595E-2</v>
      </c>
      <c r="L225" s="62">
        <f t="shared" ca="1" si="52"/>
        <v>2.4556582894219082E-3</v>
      </c>
      <c r="M225" s="62">
        <f t="shared" ca="1" si="44"/>
        <v>1468.2822457969203</v>
      </c>
      <c r="N225" s="62">
        <f t="shared" ca="1" si="45"/>
        <v>2252.8511853160185</v>
      </c>
      <c r="O225" s="62">
        <f t="shared" ca="1" si="46"/>
        <v>93.801436559134302</v>
      </c>
      <c r="P225" s="7">
        <f t="shared" ca="1" si="53"/>
        <v>4.9554599074373595E-2</v>
      </c>
    </row>
    <row r="226" spans="4:16" x14ac:dyDescent="0.2">
      <c r="D226" s="71">
        <f t="shared" si="42"/>
        <v>0</v>
      </c>
      <c r="E226" s="71">
        <f t="shared" si="42"/>
        <v>0</v>
      </c>
      <c r="F226" s="62">
        <f t="shared" si="47"/>
        <v>0</v>
      </c>
      <c r="G226" s="62">
        <f t="shared" si="48"/>
        <v>0</v>
      </c>
      <c r="H226" s="62">
        <f t="shared" si="49"/>
        <v>0</v>
      </c>
      <c r="I226" s="62">
        <f t="shared" si="50"/>
        <v>0</v>
      </c>
      <c r="J226" s="62">
        <f t="shared" si="51"/>
        <v>0</v>
      </c>
      <c r="K226" s="62">
        <f t="shared" ca="1" si="43"/>
        <v>-4.9554599074373595E-2</v>
      </c>
      <c r="L226" s="62">
        <f t="shared" ca="1" si="52"/>
        <v>2.4556582894219082E-3</v>
      </c>
      <c r="M226" s="62">
        <f t="shared" ca="1" si="44"/>
        <v>1468.2822457969203</v>
      </c>
      <c r="N226" s="62">
        <f t="shared" ca="1" si="45"/>
        <v>2252.8511853160185</v>
      </c>
      <c r="O226" s="62">
        <f t="shared" ca="1" si="46"/>
        <v>93.801436559134302</v>
      </c>
      <c r="P226" s="7">
        <f t="shared" ca="1" si="53"/>
        <v>4.9554599074373595E-2</v>
      </c>
    </row>
    <row r="227" spans="4:16" x14ac:dyDescent="0.2">
      <c r="D227" s="71">
        <f t="shared" si="42"/>
        <v>0</v>
      </c>
      <c r="E227" s="71">
        <f t="shared" si="42"/>
        <v>0</v>
      </c>
      <c r="F227" s="62">
        <f t="shared" si="47"/>
        <v>0</v>
      </c>
      <c r="G227" s="62">
        <f t="shared" si="48"/>
        <v>0</v>
      </c>
      <c r="H227" s="62">
        <f t="shared" si="49"/>
        <v>0</v>
      </c>
      <c r="I227" s="62">
        <f t="shared" si="50"/>
        <v>0</v>
      </c>
      <c r="J227" s="62">
        <f t="shared" si="51"/>
        <v>0</v>
      </c>
      <c r="K227" s="62">
        <f t="shared" ca="1" si="43"/>
        <v>-4.9554599074373595E-2</v>
      </c>
      <c r="L227" s="62">
        <f t="shared" ca="1" si="52"/>
        <v>2.4556582894219082E-3</v>
      </c>
      <c r="M227" s="62">
        <f t="shared" ca="1" si="44"/>
        <v>1468.2822457969203</v>
      </c>
      <c r="N227" s="62">
        <f t="shared" ca="1" si="45"/>
        <v>2252.8511853160185</v>
      </c>
      <c r="O227" s="62">
        <f t="shared" ca="1" si="46"/>
        <v>93.801436559134302</v>
      </c>
      <c r="P227" s="7">
        <f t="shared" ca="1" si="53"/>
        <v>4.9554599074373595E-2</v>
      </c>
    </row>
    <row r="228" spans="4:16" x14ac:dyDescent="0.2">
      <c r="D228" s="71">
        <f t="shared" si="42"/>
        <v>0</v>
      </c>
      <c r="E228" s="71">
        <f t="shared" si="42"/>
        <v>0</v>
      </c>
      <c r="F228" s="62">
        <f t="shared" si="47"/>
        <v>0</v>
      </c>
      <c r="G228" s="62">
        <f t="shared" si="48"/>
        <v>0</v>
      </c>
      <c r="H228" s="62">
        <f t="shared" si="49"/>
        <v>0</v>
      </c>
      <c r="I228" s="62">
        <f t="shared" si="50"/>
        <v>0</v>
      </c>
      <c r="J228" s="62">
        <f t="shared" si="51"/>
        <v>0</v>
      </c>
      <c r="K228" s="62">
        <f t="shared" ca="1" si="43"/>
        <v>-4.9554599074373595E-2</v>
      </c>
      <c r="L228" s="62">
        <f t="shared" ca="1" si="52"/>
        <v>2.4556582894219082E-3</v>
      </c>
      <c r="M228" s="62">
        <f t="shared" ca="1" si="44"/>
        <v>1468.2822457969203</v>
      </c>
      <c r="N228" s="62">
        <f t="shared" ca="1" si="45"/>
        <v>2252.8511853160185</v>
      </c>
      <c r="O228" s="62">
        <f t="shared" ca="1" si="46"/>
        <v>93.801436559134302</v>
      </c>
      <c r="P228" s="7">
        <f t="shared" ca="1" si="53"/>
        <v>4.9554599074373595E-2</v>
      </c>
    </row>
    <row r="229" spans="4:16" x14ac:dyDescent="0.2">
      <c r="D229" s="71">
        <f t="shared" si="42"/>
        <v>0</v>
      </c>
      <c r="E229" s="71">
        <f t="shared" si="42"/>
        <v>0</v>
      </c>
      <c r="F229" s="62">
        <f t="shared" si="47"/>
        <v>0</v>
      </c>
      <c r="G229" s="62">
        <f t="shared" si="48"/>
        <v>0</v>
      </c>
      <c r="H229" s="62">
        <f t="shared" si="49"/>
        <v>0</v>
      </c>
      <c r="I229" s="62">
        <f t="shared" si="50"/>
        <v>0</v>
      </c>
      <c r="J229" s="62">
        <f t="shared" si="51"/>
        <v>0</v>
      </c>
      <c r="K229" s="62">
        <f t="shared" ca="1" si="43"/>
        <v>-4.9554599074373595E-2</v>
      </c>
      <c r="L229" s="62">
        <f t="shared" ca="1" si="52"/>
        <v>2.4556582894219082E-3</v>
      </c>
      <c r="M229" s="62">
        <f t="shared" ca="1" si="44"/>
        <v>1468.2822457969203</v>
      </c>
      <c r="N229" s="62">
        <f t="shared" ca="1" si="45"/>
        <v>2252.8511853160185</v>
      </c>
      <c r="O229" s="62">
        <f t="shared" ca="1" si="46"/>
        <v>93.801436559134302</v>
      </c>
      <c r="P229" s="7">
        <f t="shared" ca="1" si="53"/>
        <v>4.9554599074373595E-2</v>
      </c>
    </row>
    <row r="230" spans="4:16" x14ac:dyDescent="0.2">
      <c r="D230" s="71">
        <f t="shared" si="42"/>
        <v>0</v>
      </c>
      <c r="E230" s="71">
        <f t="shared" si="42"/>
        <v>0</v>
      </c>
      <c r="F230" s="62">
        <f t="shared" si="47"/>
        <v>0</v>
      </c>
      <c r="G230" s="62">
        <f t="shared" si="48"/>
        <v>0</v>
      </c>
      <c r="H230" s="62">
        <f t="shared" si="49"/>
        <v>0</v>
      </c>
      <c r="I230" s="62">
        <f t="shared" si="50"/>
        <v>0</v>
      </c>
      <c r="J230" s="62">
        <f t="shared" si="51"/>
        <v>0</v>
      </c>
      <c r="K230" s="62">
        <f t="shared" ca="1" si="43"/>
        <v>-4.9554599074373595E-2</v>
      </c>
      <c r="L230" s="62">
        <f t="shared" ca="1" si="52"/>
        <v>2.4556582894219082E-3</v>
      </c>
      <c r="M230" s="62">
        <f t="shared" ca="1" si="44"/>
        <v>1468.2822457969203</v>
      </c>
      <c r="N230" s="62">
        <f t="shared" ca="1" si="45"/>
        <v>2252.8511853160185</v>
      </c>
      <c r="O230" s="62">
        <f t="shared" ca="1" si="46"/>
        <v>93.801436559134302</v>
      </c>
      <c r="P230" s="7">
        <f t="shared" ca="1" si="53"/>
        <v>4.9554599074373595E-2</v>
      </c>
    </row>
    <row r="231" spans="4:16" x14ac:dyDescent="0.2">
      <c r="D231" s="71">
        <f t="shared" si="42"/>
        <v>0</v>
      </c>
      <c r="E231" s="71">
        <f t="shared" si="42"/>
        <v>0</v>
      </c>
      <c r="F231" s="62">
        <f t="shared" si="47"/>
        <v>0</v>
      </c>
      <c r="G231" s="62">
        <f t="shared" si="48"/>
        <v>0</v>
      </c>
      <c r="H231" s="62">
        <f t="shared" si="49"/>
        <v>0</v>
      </c>
      <c r="I231" s="62">
        <f t="shared" si="50"/>
        <v>0</v>
      </c>
      <c r="J231" s="62">
        <f t="shared" si="51"/>
        <v>0</v>
      </c>
      <c r="K231" s="62">
        <f t="shared" ca="1" si="43"/>
        <v>-4.9554599074373595E-2</v>
      </c>
      <c r="L231" s="62">
        <f t="shared" ca="1" si="52"/>
        <v>2.4556582894219082E-3</v>
      </c>
      <c r="M231" s="62">
        <f t="shared" ca="1" si="44"/>
        <v>1468.2822457969203</v>
      </c>
      <c r="N231" s="62">
        <f t="shared" ca="1" si="45"/>
        <v>2252.8511853160185</v>
      </c>
      <c r="O231" s="62">
        <f t="shared" ca="1" si="46"/>
        <v>93.801436559134302</v>
      </c>
      <c r="P231" s="7">
        <f t="shared" ca="1" si="53"/>
        <v>4.9554599074373595E-2</v>
      </c>
    </row>
    <row r="232" spans="4:16" x14ac:dyDescent="0.2">
      <c r="D232" s="71">
        <f t="shared" si="42"/>
        <v>0</v>
      </c>
      <c r="E232" s="71">
        <f t="shared" si="42"/>
        <v>0</v>
      </c>
      <c r="F232" s="62">
        <f t="shared" si="47"/>
        <v>0</v>
      </c>
      <c r="G232" s="62">
        <f t="shared" si="48"/>
        <v>0</v>
      </c>
      <c r="H232" s="62">
        <f t="shared" si="49"/>
        <v>0</v>
      </c>
      <c r="I232" s="62">
        <f t="shared" si="50"/>
        <v>0</v>
      </c>
      <c r="J232" s="62">
        <f t="shared" si="51"/>
        <v>0</v>
      </c>
      <c r="K232" s="62">
        <f t="shared" ca="1" si="43"/>
        <v>-4.9554599074373595E-2</v>
      </c>
      <c r="L232" s="62">
        <f t="shared" ca="1" si="52"/>
        <v>2.4556582894219082E-3</v>
      </c>
      <c r="M232" s="62">
        <f t="shared" ca="1" si="44"/>
        <v>1468.2822457969203</v>
      </c>
      <c r="N232" s="62">
        <f t="shared" ca="1" si="45"/>
        <v>2252.8511853160185</v>
      </c>
      <c r="O232" s="62">
        <f t="shared" ca="1" si="46"/>
        <v>93.801436559134302</v>
      </c>
      <c r="P232" s="7">
        <f t="shared" ca="1" si="53"/>
        <v>4.9554599074373595E-2</v>
      </c>
    </row>
    <row r="233" spans="4:16" x14ac:dyDescent="0.2">
      <c r="D233" s="71">
        <f t="shared" si="42"/>
        <v>0</v>
      </c>
      <c r="E233" s="71">
        <f t="shared" si="42"/>
        <v>0</v>
      </c>
      <c r="F233" s="62">
        <f t="shared" si="47"/>
        <v>0</v>
      </c>
      <c r="G233" s="62">
        <f t="shared" si="48"/>
        <v>0</v>
      </c>
      <c r="H233" s="62">
        <f t="shared" si="49"/>
        <v>0</v>
      </c>
      <c r="I233" s="62">
        <f t="shared" si="50"/>
        <v>0</v>
      </c>
      <c r="J233" s="62">
        <f t="shared" si="51"/>
        <v>0</v>
      </c>
      <c r="K233" s="62">
        <f t="shared" ca="1" si="43"/>
        <v>-4.9554599074373595E-2</v>
      </c>
      <c r="L233" s="62">
        <f t="shared" ca="1" si="52"/>
        <v>2.4556582894219082E-3</v>
      </c>
      <c r="M233" s="62">
        <f t="shared" ca="1" si="44"/>
        <v>1468.2822457969203</v>
      </c>
      <c r="N233" s="62">
        <f t="shared" ca="1" si="45"/>
        <v>2252.8511853160185</v>
      </c>
      <c r="O233" s="62">
        <f t="shared" ca="1" si="46"/>
        <v>93.801436559134302</v>
      </c>
      <c r="P233" s="7">
        <f t="shared" ca="1" si="53"/>
        <v>4.9554599074373595E-2</v>
      </c>
    </row>
    <row r="234" spans="4:16" x14ac:dyDescent="0.2">
      <c r="D234" s="71">
        <f t="shared" si="42"/>
        <v>0</v>
      </c>
      <c r="E234" s="71">
        <f t="shared" si="42"/>
        <v>0</v>
      </c>
      <c r="F234" s="62">
        <f t="shared" si="47"/>
        <v>0</v>
      </c>
      <c r="G234" s="62">
        <f t="shared" si="48"/>
        <v>0</v>
      </c>
      <c r="H234" s="62">
        <f t="shared" si="49"/>
        <v>0</v>
      </c>
      <c r="I234" s="62">
        <f t="shared" si="50"/>
        <v>0</v>
      </c>
      <c r="J234" s="62">
        <f t="shared" si="51"/>
        <v>0</v>
      </c>
      <c r="K234" s="62">
        <f t="shared" ca="1" si="43"/>
        <v>-4.9554599074373595E-2</v>
      </c>
      <c r="L234" s="62">
        <f t="shared" ca="1" si="52"/>
        <v>2.4556582894219082E-3</v>
      </c>
      <c r="M234" s="62">
        <f t="shared" ca="1" si="44"/>
        <v>1468.2822457969203</v>
      </c>
      <c r="N234" s="62">
        <f t="shared" ca="1" si="45"/>
        <v>2252.8511853160185</v>
      </c>
      <c r="O234" s="62">
        <f t="shared" ca="1" si="46"/>
        <v>93.801436559134302</v>
      </c>
      <c r="P234" s="7">
        <f t="shared" ca="1" si="53"/>
        <v>4.9554599074373595E-2</v>
      </c>
    </row>
    <row r="235" spans="4:16" x14ac:dyDescent="0.2">
      <c r="D235" s="71">
        <f t="shared" si="42"/>
        <v>0</v>
      </c>
      <c r="E235" s="71">
        <f t="shared" si="42"/>
        <v>0</v>
      </c>
      <c r="F235" s="62">
        <f t="shared" si="47"/>
        <v>0</v>
      </c>
      <c r="G235" s="62">
        <f t="shared" si="48"/>
        <v>0</v>
      </c>
      <c r="H235" s="62">
        <f t="shared" si="49"/>
        <v>0</v>
      </c>
      <c r="I235" s="62">
        <f t="shared" si="50"/>
        <v>0</v>
      </c>
      <c r="J235" s="62">
        <f t="shared" si="51"/>
        <v>0</v>
      </c>
      <c r="K235" s="62">
        <f t="shared" ca="1" si="43"/>
        <v>-4.9554599074373595E-2</v>
      </c>
      <c r="L235" s="62">
        <f t="shared" ca="1" si="52"/>
        <v>2.4556582894219082E-3</v>
      </c>
      <c r="M235" s="62">
        <f t="shared" ca="1" si="44"/>
        <v>1468.2822457969203</v>
      </c>
      <c r="N235" s="62">
        <f t="shared" ca="1" si="45"/>
        <v>2252.8511853160185</v>
      </c>
      <c r="O235" s="62">
        <f t="shared" ca="1" si="46"/>
        <v>93.801436559134302</v>
      </c>
      <c r="P235" s="7">
        <f t="shared" ca="1" si="53"/>
        <v>4.9554599074373595E-2</v>
      </c>
    </row>
    <row r="236" spans="4:16" x14ac:dyDescent="0.2">
      <c r="D236" s="71">
        <f t="shared" si="42"/>
        <v>0</v>
      </c>
      <c r="E236" s="71">
        <f t="shared" si="42"/>
        <v>0</v>
      </c>
      <c r="F236" s="62">
        <f t="shared" si="47"/>
        <v>0</v>
      </c>
      <c r="G236" s="62">
        <f t="shared" si="48"/>
        <v>0</v>
      </c>
      <c r="H236" s="62">
        <f t="shared" si="49"/>
        <v>0</v>
      </c>
      <c r="I236" s="62">
        <f t="shared" si="50"/>
        <v>0</v>
      </c>
      <c r="J236" s="62">
        <f t="shared" si="51"/>
        <v>0</v>
      </c>
      <c r="K236" s="62">
        <f t="shared" ca="1" si="43"/>
        <v>-4.9554599074373595E-2</v>
      </c>
      <c r="L236" s="62">
        <f t="shared" ca="1" si="52"/>
        <v>2.4556582894219082E-3</v>
      </c>
      <c r="M236" s="62">
        <f t="shared" ca="1" si="44"/>
        <v>1468.2822457969203</v>
      </c>
      <c r="N236" s="62">
        <f t="shared" ca="1" si="45"/>
        <v>2252.8511853160185</v>
      </c>
      <c r="O236" s="62">
        <f t="shared" ca="1" si="46"/>
        <v>93.801436559134302</v>
      </c>
      <c r="P236" s="7">
        <f t="shared" ca="1" si="53"/>
        <v>4.9554599074373595E-2</v>
      </c>
    </row>
    <row r="237" spans="4:16" x14ac:dyDescent="0.2">
      <c r="D237" s="71">
        <f t="shared" si="42"/>
        <v>0</v>
      </c>
      <c r="E237" s="71">
        <f t="shared" si="42"/>
        <v>0</v>
      </c>
      <c r="F237" s="62">
        <f t="shared" si="47"/>
        <v>0</v>
      </c>
      <c r="G237" s="62">
        <f t="shared" si="48"/>
        <v>0</v>
      </c>
      <c r="H237" s="62">
        <f t="shared" si="49"/>
        <v>0</v>
      </c>
      <c r="I237" s="62">
        <f t="shared" si="50"/>
        <v>0</v>
      </c>
      <c r="J237" s="62">
        <f t="shared" si="51"/>
        <v>0</v>
      </c>
      <c r="K237" s="62">
        <f t="shared" ca="1" si="43"/>
        <v>-4.9554599074373595E-2</v>
      </c>
      <c r="L237" s="62">
        <f t="shared" ca="1" si="52"/>
        <v>2.4556582894219082E-3</v>
      </c>
      <c r="M237" s="62">
        <f t="shared" ca="1" si="44"/>
        <v>1468.2822457969203</v>
      </c>
      <c r="N237" s="62">
        <f t="shared" ca="1" si="45"/>
        <v>2252.8511853160185</v>
      </c>
      <c r="O237" s="62">
        <f t="shared" ca="1" si="46"/>
        <v>93.801436559134302</v>
      </c>
      <c r="P237" s="7">
        <f t="shared" ca="1" si="53"/>
        <v>4.9554599074373595E-2</v>
      </c>
    </row>
    <row r="238" spans="4:16" x14ac:dyDescent="0.2">
      <c r="D238" s="71">
        <f t="shared" si="42"/>
        <v>0</v>
      </c>
      <c r="E238" s="71">
        <f t="shared" si="42"/>
        <v>0</v>
      </c>
      <c r="F238" s="62">
        <f t="shared" si="47"/>
        <v>0</v>
      </c>
      <c r="G238" s="62">
        <f t="shared" si="48"/>
        <v>0</v>
      </c>
      <c r="H238" s="62">
        <f t="shared" si="49"/>
        <v>0</v>
      </c>
      <c r="I238" s="62">
        <f t="shared" si="50"/>
        <v>0</v>
      </c>
      <c r="J238" s="62">
        <f t="shared" si="51"/>
        <v>0</v>
      </c>
      <c r="K238" s="62">
        <f t="shared" ca="1" si="43"/>
        <v>-4.9554599074373595E-2</v>
      </c>
      <c r="L238" s="62">
        <f t="shared" ca="1" si="52"/>
        <v>2.4556582894219082E-3</v>
      </c>
      <c r="M238" s="62">
        <f t="shared" ca="1" si="44"/>
        <v>1468.2822457969203</v>
      </c>
      <c r="N238" s="62">
        <f t="shared" ca="1" si="45"/>
        <v>2252.8511853160185</v>
      </c>
      <c r="O238" s="62">
        <f t="shared" ca="1" si="46"/>
        <v>93.801436559134302</v>
      </c>
      <c r="P238" s="7">
        <f t="shared" ca="1" si="53"/>
        <v>4.9554599074373595E-2</v>
      </c>
    </row>
    <row r="239" spans="4:16" x14ac:dyDescent="0.2">
      <c r="D239" s="71">
        <f t="shared" si="42"/>
        <v>0</v>
      </c>
      <c r="E239" s="71">
        <f t="shared" si="42"/>
        <v>0</v>
      </c>
      <c r="F239" s="62">
        <f t="shared" si="47"/>
        <v>0</v>
      </c>
      <c r="G239" s="62">
        <f t="shared" si="48"/>
        <v>0</v>
      </c>
      <c r="H239" s="62">
        <f t="shared" si="49"/>
        <v>0</v>
      </c>
      <c r="I239" s="62">
        <f t="shared" si="50"/>
        <v>0</v>
      </c>
      <c r="J239" s="62">
        <f t="shared" si="51"/>
        <v>0</v>
      </c>
      <c r="K239" s="62">
        <f t="shared" ca="1" si="43"/>
        <v>-4.9554599074373595E-2</v>
      </c>
      <c r="L239" s="62">
        <f t="shared" ca="1" si="52"/>
        <v>2.4556582894219082E-3</v>
      </c>
      <c r="M239" s="62">
        <f t="shared" ca="1" si="44"/>
        <v>1468.2822457969203</v>
      </c>
      <c r="N239" s="62">
        <f t="shared" ca="1" si="45"/>
        <v>2252.8511853160185</v>
      </c>
      <c r="O239" s="62">
        <f t="shared" ca="1" si="46"/>
        <v>93.801436559134302</v>
      </c>
      <c r="P239" s="7">
        <f t="shared" ca="1" si="53"/>
        <v>4.9554599074373595E-2</v>
      </c>
    </row>
    <row r="240" spans="4:16" x14ac:dyDescent="0.2">
      <c r="D240" s="71">
        <f t="shared" si="42"/>
        <v>0</v>
      </c>
      <c r="E240" s="71">
        <f t="shared" si="42"/>
        <v>0</v>
      </c>
      <c r="F240" s="62">
        <f t="shared" si="47"/>
        <v>0</v>
      </c>
      <c r="G240" s="62">
        <f t="shared" si="48"/>
        <v>0</v>
      </c>
      <c r="H240" s="62">
        <f t="shared" si="49"/>
        <v>0</v>
      </c>
      <c r="I240" s="62">
        <f t="shared" si="50"/>
        <v>0</v>
      </c>
      <c r="J240" s="62">
        <f t="shared" si="51"/>
        <v>0</v>
      </c>
      <c r="K240" s="62">
        <f t="shared" ca="1" si="43"/>
        <v>-4.9554599074373595E-2</v>
      </c>
      <c r="L240" s="62">
        <f t="shared" ca="1" si="52"/>
        <v>2.4556582894219082E-3</v>
      </c>
      <c r="M240" s="62">
        <f t="shared" ca="1" si="44"/>
        <v>1468.2822457969203</v>
      </c>
      <c r="N240" s="62">
        <f t="shared" ca="1" si="45"/>
        <v>2252.8511853160185</v>
      </c>
      <c r="O240" s="62">
        <f t="shared" ca="1" si="46"/>
        <v>93.801436559134302</v>
      </c>
      <c r="P240" s="7">
        <f t="shared" ca="1" si="53"/>
        <v>4.9554599074373595E-2</v>
      </c>
    </row>
    <row r="241" spans="4:16" x14ac:dyDescent="0.2">
      <c r="D241" s="71">
        <f t="shared" si="42"/>
        <v>0</v>
      </c>
      <c r="E241" s="71">
        <f t="shared" si="42"/>
        <v>0</v>
      </c>
      <c r="F241" s="62">
        <f t="shared" si="47"/>
        <v>0</v>
      </c>
      <c r="G241" s="62">
        <f t="shared" si="48"/>
        <v>0</v>
      </c>
      <c r="H241" s="62">
        <f t="shared" si="49"/>
        <v>0</v>
      </c>
      <c r="I241" s="62">
        <f t="shared" si="50"/>
        <v>0</v>
      </c>
      <c r="J241" s="62">
        <f t="shared" si="51"/>
        <v>0</v>
      </c>
      <c r="K241" s="62">
        <f t="shared" ca="1" si="43"/>
        <v>-4.9554599074373595E-2</v>
      </c>
      <c r="L241" s="62">
        <f t="shared" ca="1" si="52"/>
        <v>2.4556582894219082E-3</v>
      </c>
      <c r="M241" s="62">
        <f t="shared" ca="1" si="44"/>
        <v>1468.2822457969203</v>
      </c>
      <c r="N241" s="62">
        <f t="shared" ca="1" si="45"/>
        <v>2252.8511853160185</v>
      </c>
      <c r="O241" s="62">
        <f t="shared" ca="1" si="46"/>
        <v>93.801436559134302</v>
      </c>
      <c r="P241" s="7">
        <f t="shared" ca="1" si="53"/>
        <v>4.9554599074373595E-2</v>
      </c>
    </row>
    <row r="242" spans="4:16" x14ac:dyDescent="0.2">
      <c r="D242" s="71">
        <f t="shared" si="42"/>
        <v>0</v>
      </c>
      <c r="E242" s="71">
        <f t="shared" si="42"/>
        <v>0</v>
      </c>
      <c r="F242" s="62">
        <f t="shared" si="47"/>
        <v>0</v>
      </c>
      <c r="G242" s="62">
        <f t="shared" si="48"/>
        <v>0</v>
      </c>
      <c r="H242" s="62">
        <f t="shared" si="49"/>
        <v>0</v>
      </c>
      <c r="I242" s="62">
        <f t="shared" si="50"/>
        <v>0</v>
      </c>
      <c r="J242" s="62">
        <f t="shared" si="51"/>
        <v>0</v>
      </c>
      <c r="K242" s="62">
        <f t="shared" ca="1" si="43"/>
        <v>-4.9554599074373595E-2</v>
      </c>
      <c r="L242" s="62">
        <f t="shared" ca="1" si="52"/>
        <v>2.4556582894219082E-3</v>
      </c>
      <c r="M242" s="62">
        <f t="shared" ca="1" si="44"/>
        <v>1468.2822457969203</v>
      </c>
      <c r="N242" s="62">
        <f t="shared" ca="1" si="45"/>
        <v>2252.8511853160185</v>
      </c>
      <c r="O242" s="62">
        <f t="shared" ca="1" si="46"/>
        <v>93.801436559134302</v>
      </c>
      <c r="P242" s="7">
        <f t="shared" ca="1" si="53"/>
        <v>4.9554599074373595E-2</v>
      </c>
    </row>
    <row r="243" spans="4:16" x14ac:dyDescent="0.2">
      <c r="D243" s="71">
        <f t="shared" si="42"/>
        <v>0</v>
      </c>
      <c r="E243" s="71">
        <f t="shared" si="42"/>
        <v>0</v>
      </c>
      <c r="F243" s="62">
        <f t="shared" si="47"/>
        <v>0</v>
      </c>
      <c r="G243" s="62">
        <f t="shared" si="48"/>
        <v>0</v>
      </c>
      <c r="H243" s="62">
        <f t="shared" si="49"/>
        <v>0</v>
      </c>
      <c r="I243" s="62">
        <f t="shared" si="50"/>
        <v>0</v>
      </c>
      <c r="J243" s="62">
        <f t="shared" si="51"/>
        <v>0</v>
      </c>
      <c r="K243" s="62">
        <f t="shared" ca="1" si="43"/>
        <v>-4.9554599074373595E-2</v>
      </c>
      <c r="L243" s="62">
        <f t="shared" ca="1" si="52"/>
        <v>2.4556582894219082E-3</v>
      </c>
      <c r="M243" s="62">
        <f t="shared" ca="1" si="44"/>
        <v>1468.2822457969203</v>
      </c>
      <c r="N243" s="62">
        <f t="shared" ca="1" si="45"/>
        <v>2252.8511853160185</v>
      </c>
      <c r="O243" s="62">
        <f t="shared" ca="1" si="46"/>
        <v>93.801436559134302</v>
      </c>
      <c r="P243" s="7">
        <f t="shared" ca="1" si="53"/>
        <v>4.9554599074373595E-2</v>
      </c>
    </row>
    <row r="244" spans="4:16" x14ac:dyDescent="0.2">
      <c r="D244" s="71">
        <f t="shared" si="42"/>
        <v>0</v>
      </c>
      <c r="E244" s="71">
        <f t="shared" si="42"/>
        <v>0</v>
      </c>
      <c r="F244" s="62">
        <f t="shared" si="47"/>
        <v>0</v>
      </c>
      <c r="G244" s="62">
        <f t="shared" si="48"/>
        <v>0</v>
      </c>
      <c r="H244" s="62">
        <f t="shared" si="49"/>
        <v>0</v>
      </c>
      <c r="I244" s="62">
        <f t="shared" si="50"/>
        <v>0</v>
      </c>
      <c r="J244" s="62">
        <f t="shared" si="51"/>
        <v>0</v>
      </c>
      <c r="K244" s="62">
        <f t="shared" ca="1" si="43"/>
        <v>-4.9554599074373595E-2</v>
      </c>
      <c r="L244" s="62">
        <f t="shared" ca="1" si="52"/>
        <v>2.4556582894219082E-3</v>
      </c>
      <c r="M244" s="62">
        <f t="shared" ca="1" si="44"/>
        <v>1468.2822457969203</v>
      </c>
      <c r="N244" s="62">
        <f t="shared" ca="1" si="45"/>
        <v>2252.8511853160185</v>
      </c>
      <c r="O244" s="62">
        <f t="shared" ca="1" si="46"/>
        <v>93.801436559134302</v>
      </c>
      <c r="P244" s="7">
        <f t="shared" ca="1" si="53"/>
        <v>4.9554599074373595E-2</v>
      </c>
    </row>
    <row r="245" spans="4:16" x14ac:dyDescent="0.2">
      <c r="D245" s="71">
        <f t="shared" si="42"/>
        <v>0</v>
      </c>
      <c r="E245" s="71">
        <f t="shared" si="42"/>
        <v>0</v>
      </c>
      <c r="F245" s="62">
        <f t="shared" si="47"/>
        <v>0</v>
      </c>
      <c r="G245" s="62">
        <f t="shared" si="48"/>
        <v>0</v>
      </c>
      <c r="H245" s="62">
        <f t="shared" si="49"/>
        <v>0</v>
      </c>
      <c r="I245" s="62">
        <f t="shared" si="50"/>
        <v>0</v>
      </c>
      <c r="J245" s="62">
        <f t="shared" si="51"/>
        <v>0</v>
      </c>
      <c r="K245" s="62">
        <f t="shared" ca="1" si="43"/>
        <v>-4.9554599074373595E-2</v>
      </c>
      <c r="L245" s="62">
        <f t="shared" ca="1" si="52"/>
        <v>2.4556582894219082E-3</v>
      </c>
      <c r="M245" s="62">
        <f t="shared" ca="1" si="44"/>
        <v>1468.2822457969203</v>
      </c>
      <c r="N245" s="62">
        <f t="shared" ca="1" si="45"/>
        <v>2252.8511853160185</v>
      </c>
      <c r="O245" s="62">
        <f t="shared" ca="1" si="46"/>
        <v>93.801436559134302</v>
      </c>
      <c r="P245" s="7">
        <f t="shared" ca="1" si="53"/>
        <v>4.9554599074373595E-2</v>
      </c>
    </row>
    <row r="246" spans="4:16" x14ac:dyDescent="0.2">
      <c r="D246" s="71">
        <f t="shared" si="42"/>
        <v>0</v>
      </c>
      <c r="E246" s="71">
        <f t="shared" si="42"/>
        <v>0</v>
      </c>
      <c r="F246" s="62">
        <f t="shared" si="47"/>
        <v>0</v>
      </c>
      <c r="G246" s="62">
        <f t="shared" si="48"/>
        <v>0</v>
      </c>
      <c r="H246" s="62">
        <f t="shared" si="49"/>
        <v>0</v>
      </c>
      <c r="I246" s="62">
        <f t="shared" si="50"/>
        <v>0</v>
      </c>
      <c r="J246" s="62">
        <f t="shared" si="51"/>
        <v>0</v>
      </c>
      <c r="K246" s="62">
        <f t="shared" ca="1" si="43"/>
        <v>-4.9554599074373595E-2</v>
      </c>
      <c r="L246" s="62">
        <f t="shared" ca="1" si="52"/>
        <v>2.4556582894219082E-3</v>
      </c>
      <c r="M246" s="62">
        <f t="shared" ca="1" si="44"/>
        <v>1468.2822457969203</v>
      </c>
      <c r="N246" s="62">
        <f t="shared" ca="1" si="45"/>
        <v>2252.8511853160185</v>
      </c>
      <c r="O246" s="62">
        <f t="shared" ca="1" si="46"/>
        <v>93.801436559134302</v>
      </c>
      <c r="P246" s="7">
        <f t="shared" ca="1" si="53"/>
        <v>4.9554599074373595E-2</v>
      </c>
    </row>
    <row r="247" spans="4:16" x14ac:dyDescent="0.2">
      <c r="D247" s="71">
        <f t="shared" si="42"/>
        <v>0</v>
      </c>
      <c r="E247" s="71">
        <f t="shared" si="42"/>
        <v>0</v>
      </c>
      <c r="F247" s="62">
        <f t="shared" si="47"/>
        <v>0</v>
      </c>
      <c r="G247" s="62">
        <f t="shared" si="48"/>
        <v>0</v>
      </c>
      <c r="H247" s="62">
        <f t="shared" si="49"/>
        <v>0</v>
      </c>
      <c r="I247" s="62">
        <f t="shared" si="50"/>
        <v>0</v>
      </c>
      <c r="J247" s="62">
        <f t="shared" si="51"/>
        <v>0</v>
      </c>
      <c r="K247" s="62">
        <f t="shared" ca="1" si="43"/>
        <v>-4.9554599074373595E-2</v>
      </c>
      <c r="L247" s="62">
        <f t="shared" ca="1" si="52"/>
        <v>2.4556582894219082E-3</v>
      </c>
      <c r="M247" s="62">
        <f t="shared" ca="1" si="44"/>
        <v>1468.2822457969203</v>
      </c>
      <c r="N247" s="62">
        <f t="shared" ca="1" si="45"/>
        <v>2252.8511853160185</v>
      </c>
      <c r="O247" s="62">
        <f t="shared" ca="1" si="46"/>
        <v>93.801436559134302</v>
      </c>
      <c r="P247" s="7">
        <f t="shared" ca="1" si="53"/>
        <v>4.9554599074373595E-2</v>
      </c>
    </row>
    <row r="248" spans="4:16" x14ac:dyDescent="0.2">
      <c r="D248" s="71">
        <f t="shared" si="42"/>
        <v>0</v>
      </c>
      <c r="E248" s="71">
        <f t="shared" si="42"/>
        <v>0</v>
      </c>
      <c r="F248" s="62">
        <f t="shared" si="47"/>
        <v>0</v>
      </c>
      <c r="G248" s="62">
        <f t="shared" si="48"/>
        <v>0</v>
      </c>
      <c r="H248" s="62">
        <f t="shared" si="49"/>
        <v>0</v>
      </c>
      <c r="I248" s="62">
        <f t="shared" si="50"/>
        <v>0</v>
      </c>
      <c r="J248" s="62">
        <f t="shared" si="51"/>
        <v>0</v>
      </c>
      <c r="K248" s="62">
        <f t="shared" ca="1" si="43"/>
        <v>-4.9554599074373595E-2</v>
      </c>
      <c r="L248" s="62">
        <f t="shared" ca="1" si="52"/>
        <v>2.4556582894219082E-3</v>
      </c>
      <c r="M248" s="62">
        <f t="shared" ca="1" si="44"/>
        <v>1468.2822457969203</v>
      </c>
      <c r="N248" s="62">
        <f t="shared" ca="1" si="45"/>
        <v>2252.8511853160185</v>
      </c>
      <c r="O248" s="62">
        <f t="shared" ca="1" si="46"/>
        <v>93.801436559134302</v>
      </c>
      <c r="P248" s="7">
        <f t="shared" ca="1" si="53"/>
        <v>4.9554599074373595E-2</v>
      </c>
    </row>
    <row r="249" spans="4:16" x14ac:dyDescent="0.2">
      <c r="D249" s="71">
        <f t="shared" si="42"/>
        <v>0</v>
      </c>
      <c r="E249" s="71">
        <f t="shared" si="42"/>
        <v>0</v>
      </c>
      <c r="F249" s="62">
        <f t="shared" si="47"/>
        <v>0</v>
      </c>
      <c r="G249" s="62">
        <f t="shared" si="48"/>
        <v>0</v>
      </c>
      <c r="H249" s="62">
        <f t="shared" si="49"/>
        <v>0</v>
      </c>
      <c r="I249" s="62">
        <f t="shared" si="50"/>
        <v>0</v>
      </c>
      <c r="J249" s="62">
        <f t="shared" si="51"/>
        <v>0</v>
      </c>
      <c r="K249" s="62">
        <f t="shared" ca="1" si="43"/>
        <v>-4.9554599074373595E-2</v>
      </c>
      <c r="L249" s="62">
        <f t="shared" ca="1" si="52"/>
        <v>2.4556582894219082E-3</v>
      </c>
      <c r="M249" s="62">
        <f t="shared" ca="1" si="44"/>
        <v>1468.2822457969203</v>
      </c>
      <c r="N249" s="62">
        <f t="shared" ca="1" si="45"/>
        <v>2252.8511853160185</v>
      </c>
      <c r="O249" s="62">
        <f t="shared" ca="1" si="46"/>
        <v>93.801436559134302</v>
      </c>
      <c r="P249" s="7">
        <f t="shared" ca="1" si="53"/>
        <v>4.9554599074373595E-2</v>
      </c>
    </row>
    <row r="250" spans="4:16" x14ac:dyDescent="0.2">
      <c r="D250" s="71">
        <f t="shared" si="42"/>
        <v>0</v>
      </c>
      <c r="E250" s="71">
        <f t="shared" si="42"/>
        <v>0</v>
      </c>
      <c r="F250" s="62">
        <f t="shared" si="47"/>
        <v>0</v>
      </c>
      <c r="G250" s="62">
        <f t="shared" si="48"/>
        <v>0</v>
      </c>
      <c r="H250" s="62">
        <f t="shared" si="49"/>
        <v>0</v>
      </c>
      <c r="I250" s="62">
        <f t="shared" si="50"/>
        <v>0</v>
      </c>
      <c r="J250" s="62">
        <f t="shared" si="51"/>
        <v>0</v>
      </c>
      <c r="K250" s="62">
        <f t="shared" ca="1" si="43"/>
        <v>-4.9554599074373595E-2</v>
      </c>
      <c r="L250" s="62">
        <f t="shared" ca="1" si="52"/>
        <v>2.4556582894219082E-3</v>
      </c>
      <c r="M250" s="62">
        <f t="shared" ca="1" si="44"/>
        <v>1468.2822457969203</v>
      </c>
      <c r="N250" s="62">
        <f t="shared" ca="1" si="45"/>
        <v>2252.8511853160185</v>
      </c>
      <c r="O250" s="62">
        <f t="shared" ca="1" si="46"/>
        <v>93.801436559134302</v>
      </c>
      <c r="P250" s="7">
        <f t="shared" ca="1" si="53"/>
        <v>4.9554599074373595E-2</v>
      </c>
    </row>
    <row r="251" spans="4:16" x14ac:dyDescent="0.2">
      <c r="D251" s="71">
        <f t="shared" si="42"/>
        <v>0</v>
      </c>
      <c r="E251" s="71">
        <f t="shared" si="42"/>
        <v>0</v>
      </c>
      <c r="F251" s="62">
        <f t="shared" si="47"/>
        <v>0</v>
      </c>
      <c r="G251" s="62">
        <f t="shared" si="48"/>
        <v>0</v>
      </c>
      <c r="H251" s="62">
        <f t="shared" si="49"/>
        <v>0</v>
      </c>
      <c r="I251" s="62">
        <f t="shared" si="50"/>
        <v>0</v>
      </c>
      <c r="J251" s="62">
        <f t="shared" si="51"/>
        <v>0</v>
      </c>
      <c r="K251" s="62">
        <f t="shared" ca="1" si="43"/>
        <v>-4.9554599074373595E-2</v>
      </c>
      <c r="L251" s="62">
        <f t="shared" ca="1" si="52"/>
        <v>2.4556582894219082E-3</v>
      </c>
      <c r="M251" s="62">
        <f t="shared" ca="1" si="44"/>
        <v>1468.2822457969203</v>
      </c>
      <c r="N251" s="62">
        <f t="shared" ca="1" si="45"/>
        <v>2252.8511853160185</v>
      </c>
      <c r="O251" s="62">
        <f t="shared" ca="1" si="46"/>
        <v>93.801436559134302</v>
      </c>
      <c r="P251" s="7">
        <f t="shared" ca="1" si="53"/>
        <v>4.9554599074373595E-2</v>
      </c>
    </row>
    <row r="252" spans="4:16" x14ac:dyDescent="0.2">
      <c r="D252" s="71">
        <f t="shared" si="42"/>
        <v>0</v>
      </c>
      <c r="E252" s="71">
        <f t="shared" si="42"/>
        <v>0</v>
      </c>
      <c r="F252" s="62">
        <f t="shared" si="47"/>
        <v>0</v>
      </c>
      <c r="G252" s="62">
        <f t="shared" si="48"/>
        <v>0</v>
      </c>
      <c r="H252" s="62">
        <f t="shared" si="49"/>
        <v>0</v>
      </c>
      <c r="I252" s="62">
        <f t="shared" si="50"/>
        <v>0</v>
      </c>
      <c r="J252" s="62">
        <f t="shared" si="51"/>
        <v>0</v>
      </c>
      <c r="K252" s="62">
        <f t="shared" ca="1" si="43"/>
        <v>-4.9554599074373595E-2</v>
      </c>
      <c r="L252" s="62">
        <f t="shared" ca="1" si="52"/>
        <v>2.4556582894219082E-3</v>
      </c>
      <c r="M252" s="62">
        <f t="shared" ca="1" si="44"/>
        <v>1468.2822457969203</v>
      </c>
      <c r="N252" s="62">
        <f t="shared" ca="1" si="45"/>
        <v>2252.8511853160185</v>
      </c>
      <c r="O252" s="62">
        <f t="shared" ca="1" si="46"/>
        <v>93.801436559134302</v>
      </c>
      <c r="P252" s="7">
        <f t="shared" ca="1" si="53"/>
        <v>4.9554599074373595E-2</v>
      </c>
    </row>
    <row r="253" spans="4:16" x14ac:dyDescent="0.2">
      <c r="D253" s="71">
        <f t="shared" si="42"/>
        <v>0</v>
      </c>
      <c r="E253" s="71">
        <f t="shared" si="42"/>
        <v>0</v>
      </c>
      <c r="F253" s="62">
        <f t="shared" si="47"/>
        <v>0</v>
      </c>
      <c r="G253" s="62">
        <f t="shared" si="48"/>
        <v>0</v>
      </c>
      <c r="H253" s="62">
        <f t="shared" si="49"/>
        <v>0</v>
      </c>
      <c r="I253" s="62">
        <f t="shared" si="50"/>
        <v>0</v>
      </c>
      <c r="J253" s="62">
        <f t="shared" si="51"/>
        <v>0</v>
      </c>
      <c r="K253" s="62">
        <f t="shared" ca="1" si="43"/>
        <v>-4.9554599074373595E-2</v>
      </c>
      <c r="L253" s="62">
        <f t="shared" ca="1" si="52"/>
        <v>2.4556582894219082E-3</v>
      </c>
      <c r="M253" s="62">
        <f t="shared" ca="1" si="44"/>
        <v>1468.2822457969203</v>
      </c>
      <c r="N253" s="62">
        <f t="shared" ca="1" si="45"/>
        <v>2252.8511853160185</v>
      </c>
      <c r="O253" s="62">
        <f t="shared" ca="1" si="46"/>
        <v>93.801436559134302</v>
      </c>
      <c r="P253" s="7">
        <f t="shared" ca="1" si="53"/>
        <v>4.9554599074373595E-2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2023-08-06T08:17:19Z</dcterms:modified>
</cp:coreProperties>
</file>