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<sst xmlns="http://schemas.openxmlformats.org/spreadsheetml/2006/main" count="59" uniqueCount="53">
  <si>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</si>
  <si>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</si>
  <si>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</si>
  <si>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</si>
  <si>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</si>
  <si>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</si>
  <si>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</si>
  <si>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</si>
  <si>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</si>
  <si>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</si>
  <si>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</si>
  <si>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</si>
  <si>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</si>
  <si>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</si>
  <si>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</si>
  <si>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</si>
  <si>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</si>
  <si>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</si>
  <si>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</si>
  <si>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</si>
  <si>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</si>
  <si>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</si>
  <si>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</si>
  <si>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</si>
  <si>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</si>
  <si>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</si>
  <si>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</si>
  <si>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</si>
  <si>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</si>
  <si>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</si>
  <si>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</si>
  <si>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</si>
  <si>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</si>
  <si>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</si>
  <si>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</si>
  <si>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</si>
  <si>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</si>
  <si>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</si>
  <si>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</si>
  <si>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</si>
  <si>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</si>
  <si>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</si>
  <si>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</si>
  <si>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G1410-0439</t>
  </si>
  <si>
    <t>GSC 1410-0439</t>
  </si>
  <si>
    <t>G1410-0439_Leo.xls</t>
  </si>
  <si>
    <t>ESDED</t>
  </si>
  <si>
    <t>Leo</t>
  </si>
  <si>
    <t>VSX</t>
  </si>
  <si>
    <t>IBVS 5945</t>
  </si>
  <si>
    <t>I</t>
  </si>
  <si>
    <t>IBVS 5992</t>
  </si>
  <si>
    <t>IBVS 6029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</si>
</sst>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1410-0439 -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0.0015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0.0015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59954536"/>
        <c:axId val="2719913"/>
      </c:scatterChart>
      <c:valAx>
        <c:axId val="599545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9913"/>
        <c:crosses val="autoZero"/>
        <c:crossBetween val="midCat"/>
        <c:dispUnits/>
      </c:valAx>
      <c:valAx>
        <c:axId val="2719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5453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4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54176.55700000003</v>
      </c>
      <c r="D7" s="30" t="s">
        <v>48</v>
      </c>
    </row>
    <row r="8" spans="1:4" ht="12.75">
      <c r="A8" t="s">
        <v>3</v>
      </c>
      <c r="C8" s="8">
        <v>0.653746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-0.010133939463134577</v>
      </c>
      <c r="D11" s="3"/>
      <c r="E11" s="10"/>
      <c r="F11" s="23" t="str">
        <f>"F"&amp;E19</f>
        <v>F22</v>
      </c>
      <c r="G11" s="24" t="str">
        <f>"G"&amp;E19</f>
        <v>G22</v>
      </c>
    </row>
    <row r="12" spans="1:5" ht="12.75">
      <c r="A12" s="10" t="s">
        <v>16</v>
      </c>
      <c r="B12" s="10"/>
      <c r="C12" s="22">
        <f ca="1">SLOPE(INDIRECT($G$11):G992,INDIRECT($F$11):F992)</f>
        <v>1.7320313012591277E-06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59902.755910300926</v>
      </c>
    </row>
    <row r="15" spans="1:5" ht="12.75">
      <c r="A15" s="12" t="s">
        <v>17</v>
      </c>
      <c r="B15" s="10"/>
      <c r="C15" s="13">
        <f>(C7+C11)+(C8+C12)*INT(MAX(F21:F3533))</f>
        <v>55944.93448120524</v>
      </c>
      <c r="D15" s="14" t="s">
        <v>39</v>
      </c>
      <c r="E15" s="15">
        <f>ROUND(2*(E14-$C$7)/$C$8,0)/2+E13</f>
        <v>8760</v>
      </c>
    </row>
    <row r="16" spans="1:5" ht="12.75">
      <c r="A16" s="16" t="s">
        <v>4</v>
      </c>
      <c r="B16" s="10"/>
      <c r="C16" s="17">
        <f>+C8+C12</f>
        <v>0.6537477320313013</v>
      </c>
      <c r="D16" s="14" t="s">
        <v>40</v>
      </c>
      <c r="E16" s="24">
        <f>ROUND(2*(E14-$C$15)/$C$16,0)/2+E13</f>
        <v>6055</v>
      </c>
    </row>
    <row r="17" spans="1:5" ht="13.5" thickBot="1">
      <c r="A17" s="14" t="s">
        <v>30</v>
      </c>
      <c r="B17" s="10"/>
      <c r="C17" s="10">
        <f>COUNT(C21:C2191)</f>
        <v>4</v>
      </c>
      <c r="D17" s="14" t="s">
        <v>34</v>
      </c>
      <c r="E17" s="18">
        <f>+$C$15+$C$16*E16-15018.5-$C$9/24</f>
        <v>44885.2728319881</v>
      </c>
    </row>
    <row r="18" spans="1:5" ht="14.25" thickBot="1" thickTop="1">
      <c r="A18" s="16" t="s">
        <v>5</v>
      </c>
      <c r="B18" s="10"/>
      <c r="C18" s="19">
        <f>+C15</f>
        <v>55944.93448120524</v>
      </c>
      <c r="D18" s="20">
        <f>+C16</f>
        <v>0.6537477320313013</v>
      </c>
      <c r="E18" s="21" t="s">
        <v>35</v>
      </c>
    </row>
    <row r="19" spans="1:19" ht="13.5" thickTop="1">
      <c r="A19" s="25" t="s">
        <v>36</v>
      </c>
      <c r="E19" s="26">
        <v>22</v>
      </c>
      <c r="S19">
        <f>SQRT(SUM(S21:S50)/(COUNT(S21:S50)-1))</f>
        <v>0.005863631789196473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">
        <v>48</v>
      </c>
      <c r="C21" s="8">
        <v>54176.55700000003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-0.010133939463134577</v>
      </c>
      <c r="Q21" s="2">
        <f>+C21-15018.5</f>
        <v>39158.05700000003</v>
      </c>
      <c r="S21">
        <f>+(O21-G21)^2</f>
        <v>0.00010269672904247633</v>
      </c>
    </row>
    <row r="22" spans="1:19" ht="12.75">
      <c r="A22" s="33" t="s">
        <v>49</v>
      </c>
      <c r="B22" s="34" t="s">
        <v>50</v>
      </c>
      <c r="C22" s="33">
        <v>55240.8484</v>
      </c>
      <c r="D22" s="33">
        <v>0.0015</v>
      </c>
      <c r="E22">
        <f>+(C22-C$7)/C$8</f>
        <v>1627.9891578686106</v>
      </c>
      <c r="F22">
        <f>ROUND(2*E22,0)/2</f>
        <v>1628</v>
      </c>
      <c r="G22">
        <f>+C22-(C$7+F22*C$8)</f>
        <v>-0.007088000027579255</v>
      </c>
      <c r="I22">
        <f>+G22</f>
        <v>-0.007088000027579255</v>
      </c>
      <c r="O22">
        <f>+C$11+C$12*$F22</f>
        <v>-0.007314192504684717</v>
      </c>
      <c r="Q22" s="2">
        <f>+C22-15018.5</f>
        <v>40222.3484</v>
      </c>
      <c r="S22">
        <f>+(O22-G22)^2</f>
        <v>5.1163036699104934E-08</v>
      </c>
    </row>
    <row r="23" spans="1:19" ht="12.75">
      <c r="A23" s="33" t="s">
        <v>51</v>
      </c>
      <c r="B23" s="34" t="s">
        <v>50</v>
      </c>
      <c r="C23" s="33">
        <v>55652.7087</v>
      </c>
      <c r="D23" s="33">
        <v>0.0003</v>
      </c>
      <c r="E23">
        <f>+(C23-C$7)/C$8</f>
        <v>2257.9896473553536</v>
      </c>
      <c r="F23">
        <f>ROUND(2*E23,0)/2</f>
        <v>2258</v>
      </c>
      <c r="G23">
        <f>+C23-(C$7+F23*C$8)</f>
        <v>-0.006768000028387178</v>
      </c>
      <c r="I23">
        <f>+G23</f>
        <v>-0.006768000028387178</v>
      </c>
      <c r="O23">
        <f>+C$11+C$12*$F23</f>
        <v>-0.006223012784891467</v>
      </c>
      <c r="Q23" s="2">
        <f>+C23-15018.5</f>
        <v>40634.2087</v>
      </c>
      <c r="S23">
        <f>+(O23-G23)^2</f>
        <v>2.970110955730532E-07</v>
      </c>
    </row>
    <row r="24" spans="1:19" ht="12.75">
      <c r="A24" s="35" t="s">
        <v>52</v>
      </c>
      <c r="B24" s="36" t="s">
        <v>50</v>
      </c>
      <c r="C24" s="35">
        <v>55944.9348</v>
      </c>
      <c r="D24" s="35">
        <v>0.0005</v>
      </c>
      <c r="E24">
        <f>+(C24-C$7)/C$8</f>
        <v>2704.9921529156168</v>
      </c>
      <c r="F24">
        <f>ROUND(2*E24,0)/2</f>
        <v>2705</v>
      </c>
      <c r="G24">
        <f>+C24-(C$7+F24*C$8)</f>
        <v>-0.005130000026838388</v>
      </c>
      <c r="I24">
        <f>+G24</f>
        <v>-0.005130000026838388</v>
      </c>
      <c r="O24">
        <f>+C$11+C$12*$F24</f>
        <v>-0.005448794793228637</v>
      </c>
      <c r="Q24" s="2">
        <f>+C24-15018.5</f>
        <v>40926.4348</v>
      </c>
      <c r="S24">
        <f>+(O24-G24)^2</f>
        <v>1.0163010307781334E-07</v>
      </c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2022-11-19T05:08:30Z</dcterms:modified>
  <cp:category/>
  <cp:version/>
  <cp:contentType/>
  <cp:contentStatus/>
</cp:coreProperties>
</file>