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F9269F2-1EBC-4FC2-B4ED-AECF2061411E}" xr6:coauthVersionLast="47" xr6:coauthVersionMax="47" xr10:uidLastSave="{00000000-0000-0000-0000-000000000000}"/>
  <bookViews>
    <workbookView xWindow="14085" yWindow="690" windowWidth="13995" windowHeight="1431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2" i="1" l="1"/>
  <c r="F42" i="1" s="1"/>
  <c r="G42" i="1" s="1"/>
  <c r="K42" i="1" s="1"/>
  <c r="Q42" i="1"/>
  <c r="E22" i="1"/>
  <c r="F22" i="1" s="1"/>
  <c r="G22" i="1" s="1"/>
  <c r="K22" i="1" s="1"/>
  <c r="Q22" i="1"/>
  <c r="E23" i="1"/>
  <c r="F23" i="1"/>
  <c r="G23" i="1" s="1"/>
  <c r="K23" i="1" s="1"/>
  <c r="Q23" i="1"/>
  <c r="E24" i="1"/>
  <c r="F24" i="1" s="1"/>
  <c r="G24" i="1" s="1"/>
  <c r="K24" i="1" s="1"/>
  <c r="Q24" i="1"/>
  <c r="E25" i="1"/>
  <c r="F25" i="1"/>
  <c r="G25" i="1" s="1"/>
  <c r="K25" i="1" s="1"/>
  <c r="Q25" i="1"/>
  <c r="E26" i="1"/>
  <c r="F26" i="1" s="1"/>
  <c r="G26" i="1" s="1"/>
  <c r="K26" i="1" s="1"/>
  <c r="Q26" i="1"/>
  <c r="E27" i="1"/>
  <c r="F27" i="1"/>
  <c r="G27" i="1" s="1"/>
  <c r="K27" i="1" s="1"/>
  <c r="Q27" i="1"/>
  <c r="E28" i="1"/>
  <c r="F28" i="1"/>
  <c r="G28" i="1"/>
  <c r="K28" i="1" s="1"/>
  <c r="Q28" i="1"/>
  <c r="E29" i="1"/>
  <c r="F29" i="1"/>
  <c r="G29" i="1" s="1"/>
  <c r="K29" i="1" s="1"/>
  <c r="Q29" i="1"/>
  <c r="E30" i="1"/>
  <c r="F30" i="1" s="1"/>
  <c r="G30" i="1" s="1"/>
  <c r="K30" i="1" s="1"/>
  <c r="Q30" i="1"/>
  <c r="E31" i="1"/>
  <c r="F31" i="1" s="1"/>
  <c r="G31" i="1" s="1"/>
  <c r="K31" i="1" s="1"/>
  <c r="Q31" i="1"/>
  <c r="E32" i="1"/>
  <c r="F32" i="1"/>
  <c r="G32" i="1"/>
  <c r="K32" i="1" s="1"/>
  <c r="Q32" i="1"/>
  <c r="E33" i="1"/>
  <c r="F33" i="1" s="1"/>
  <c r="G33" i="1" s="1"/>
  <c r="K33" i="1" s="1"/>
  <c r="Q33" i="1"/>
  <c r="E34" i="1"/>
  <c r="F34" i="1" s="1"/>
  <c r="G34" i="1" s="1"/>
  <c r="K34" i="1" s="1"/>
  <c r="Q34" i="1"/>
  <c r="E35" i="1"/>
  <c r="F35" i="1" s="1"/>
  <c r="G35" i="1" s="1"/>
  <c r="K35" i="1" s="1"/>
  <c r="Q35" i="1"/>
  <c r="E36" i="1"/>
  <c r="F36" i="1" s="1"/>
  <c r="G36" i="1" s="1"/>
  <c r="K36" i="1" s="1"/>
  <c r="Q36" i="1"/>
  <c r="E37" i="1"/>
  <c r="F37" i="1" s="1"/>
  <c r="G37" i="1" s="1"/>
  <c r="K37" i="1" s="1"/>
  <c r="Q37" i="1"/>
  <c r="E38" i="1"/>
  <c r="F38" i="1" s="1"/>
  <c r="G38" i="1" s="1"/>
  <c r="K38" i="1" s="1"/>
  <c r="Q38" i="1"/>
  <c r="E39" i="1"/>
  <c r="F39" i="1"/>
  <c r="G39" i="1" s="1"/>
  <c r="K39" i="1" s="1"/>
  <c r="Q39" i="1"/>
  <c r="E40" i="1"/>
  <c r="F40" i="1" s="1"/>
  <c r="G40" i="1" s="1"/>
  <c r="K40" i="1" s="1"/>
  <c r="Q40" i="1"/>
  <c r="E41" i="1"/>
  <c r="F41" i="1"/>
  <c r="G41" i="1" s="1"/>
  <c r="K41" i="1" s="1"/>
  <c r="Q41" i="1"/>
  <c r="E43" i="1"/>
  <c r="F43" i="1" s="1"/>
  <c r="G43" i="1" s="1"/>
  <c r="K43" i="1" s="1"/>
  <c r="Q43" i="1"/>
  <c r="C9" i="1"/>
  <c r="Q21" i="1"/>
  <c r="D9" i="1"/>
  <c r="F15" i="1"/>
  <c r="F16" i="1" s="1"/>
  <c r="E21" i="1"/>
  <c r="F21" i="1" s="1"/>
  <c r="G21" i="1" s="1"/>
  <c r="I21" i="1" s="1"/>
  <c r="C17" i="1"/>
  <c r="C11" i="1"/>
  <c r="C12" i="1"/>
  <c r="O42" i="1" l="1"/>
  <c r="O24" i="1"/>
  <c r="O28" i="1"/>
  <c r="O32" i="1"/>
  <c r="O36" i="1"/>
  <c r="O40" i="1"/>
  <c r="O37" i="1"/>
  <c r="O41" i="1"/>
  <c r="O23" i="1"/>
  <c r="O27" i="1"/>
  <c r="O31" i="1"/>
  <c r="O35" i="1"/>
  <c r="O39" i="1"/>
  <c r="O22" i="1"/>
  <c r="O26" i="1"/>
  <c r="O30" i="1"/>
  <c r="O34" i="1"/>
  <c r="O38" i="1"/>
  <c r="O43" i="1"/>
  <c r="O25" i="1"/>
  <c r="O29" i="1"/>
  <c r="O33" i="1"/>
  <c r="C16" i="1"/>
  <c r="D18" i="1" s="1"/>
  <c r="C15" i="1"/>
  <c r="O21" i="1"/>
  <c r="F17" i="1" l="1"/>
  <c r="F18" i="1" s="1"/>
  <c r="C18" i="1"/>
</calcChain>
</file>

<file path=xl/sharedStrings.xml><?xml version="1.0" encoding="utf-8"?>
<sst xmlns="http://schemas.openxmlformats.org/spreadsheetml/2006/main" count="112" uniqueCount="56">
  <si>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</si>
  <si>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</si>
  <si>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</si>
  <si>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</si>
  <si>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</si>
  <si>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</si>
  <si>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</si>
  <si>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</si>
  <si>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</si>
  <si>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</si>
  <si>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</si>
  <si>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</si>
  <si>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</si>
  <si>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</si>
  <si>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</si>
  <si>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</si>
  <si>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</si>
  <si>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</si>
  <si>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</si>
  <si>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</si>
  <si>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</si>
  <si>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</si>
  <si>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</si>
  <si>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</si>
  <si>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</si>
  <si>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</si>
  <si>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</si>
  <si>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</si>
  <si>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</si>
  <si>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</si>
  <si>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</si>
  <si>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</si>
  <si>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</si>
  <si>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</si>
  <si>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</si>
  <si>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</si>
  <si>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</si>
  <si>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</si>
  <si>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</si>
  <si>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</si>
  <si>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</si>
  <si>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</si>
  <si>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add star</t>
  </si>
  <si>
    <t>Local time</t>
  </si>
  <si>
    <t>QZ Leo</t>
  </si>
  <si>
    <t>EW</t>
  </si>
  <si>
    <t>VSX</t>
  </si>
  <si>
    <t>VSB, 91</t>
  </si>
  <si>
    <t>I</t>
  </si>
  <si>
    <t>JBAV, 60</t>
  </si>
  <si>
    <t>JBAV, 63</t>
  </si>
  <si>
    <t>II</t>
  </si>
  <si>
    <t>V</t>
  </si>
  <si>
    <t>Ic</t>
  </si>
  <si>
    <t>B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</si>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</sst>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dd/mm/yyyy"/>
    <numFmt numFmtId="167" formatCode="0.0000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ont="0" applyFill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right"/>
    </xf>
    <xf numFmtId="166" fontId="0" fillId="0" borderId="0" xfId="0" applyNumberFormat="1" applyAlignment="1"/>
    <xf numFmtId="0" fontId="6" fillId="0" borderId="0" xfId="0" applyFont="1" applyAlignme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7" fontId="18" fillId="0" borderId="0" xfId="0" applyNumberFormat="1" applyFont="1" applyAlignment="1">
      <alignment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167" fontId="18" fillId="0" borderId="0" xfId="0" applyNumberFormat="1" applyFont="1" applyAlignment="1" applyProtection="1">
      <alignment vertical="center" wrapText="1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QZ Leo - O-C Diagr.</a:t>
            </a:r>
          </a:p>
        </c:rich>
      </c:tx>
      <c:layout>
        <c:manualLayout>
          <c:xMode val="edge"/>
          <c:yMode val="edge"/>
          <c:x val="0.38646616541353385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9699248120301"/>
          <c:y val="0.14371278494688106"/>
          <c:w val="0.84661654135338349"/>
          <c:h val="0.637725483201784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6-444B-8FA1-3CB7A7A269D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6-444B-8FA1-3CB7A7A269D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46-444B-8FA1-3CB7A7A269D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2.8599999495781958E-4</c:v>
                </c:pt>
                <c:pt idx="2">
                  <c:v>6.8599978112615645E-4</c:v>
                </c:pt>
                <c:pt idx="3">
                  <c:v>6.8599978112615645E-4</c:v>
                </c:pt>
                <c:pt idx="4">
                  <c:v>2.4815001233946532E-3</c:v>
                </c:pt>
                <c:pt idx="5">
                  <c:v>5.4815001494716853E-3</c:v>
                </c:pt>
                <c:pt idx="6">
                  <c:v>-1.0001313057728112E-6</c:v>
                </c:pt>
                <c:pt idx="7">
                  <c:v>9.9000164482276887E-5</c:v>
                </c:pt>
                <c:pt idx="8">
                  <c:v>1.6989997748169117E-3</c:v>
                </c:pt>
                <c:pt idx="9">
                  <c:v>1.164998539024964E-4</c:v>
                </c:pt>
                <c:pt idx="10">
                  <c:v>2.7165000938111916E-3</c:v>
                </c:pt>
                <c:pt idx="11">
                  <c:v>2.816499923937954E-3</c:v>
                </c:pt>
                <c:pt idx="12">
                  <c:v>9.2799990670755506E-4</c:v>
                </c:pt>
                <c:pt idx="13">
                  <c:v>-1.570002204971388E-4</c:v>
                </c:pt>
                <c:pt idx="14">
                  <c:v>8.4299994341563433E-4</c:v>
                </c:pt>
                <c:pt idx="15">
                  <c:v>1.0430000693304464E-3</c:v>
                </c:pt>
                <c:pt idx="16">
                  <c:v>4.438500021933578E-3</c:v>
                </c:pt>
                <c:pt idx="17">
                  <c:v>-1.444000045012217E-3</c:v>
                </c:pt>
                <c:pt idx="18">
                  <c:v>3.4939999022753909E-3</c:v>
                </c:pt>
                <c:pt idx="19">
                  <c:v>2.3824999952921644E-3</c:v>
                </c:pt>
                <c:pt idx="20">
                  <c:v>1.3939999917056412E-3</c:v>
                </c:pt>
                <c:pt idx="21">
                  <c:v>4.5905001024948433E-3</c:v>
                </c:pt>
                <c:pt idx="22">
                  <c:v>-8.542999996279832E-3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46-444B-8FA1-3CB7A7A269D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46-444B-8FA1-3CB7A7A269D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46-444B-8FA1-3CB7A7A269D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1.6999999999999999E-3</c:v>
                  </c:pt>
                  <c:pt idx="20">
                    <c:v>2.0999999999999999E-3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46-444B-8FA1-3CB7A7A269D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5.8264638891146968E-4</c:v>
                </c:pt>
                <c:pt idx="1">
                  <c:v>1.1499608622794668E-3</c:v>
                </c:pt>
                <c:pt idx="2">
                  <c:v>1.1499608622794668E-3</c:v>
                </c:pt>
                <c:pt idx="3">
                  <c:v>1.1499608622794668E-3</c:v>
                </c:pt>
                <c:pt idx="4">
                  <c:v>1.1503471924367834E-3</c:v>
                </c:pt>
                <c:pt idx="5">
                  <c:v>1.1503471924367834E-3</c:v>
                </c:pt>
                <c:pt idx="6">
                  <c:v>1.1513698310885042E-3</c:v>
                </c:pt>
                <c:pt idx="7">
                  <c:v>1.1513698310885042E-3</c:v>
                </c:pt>
                <c:pt idx="8">
                  <c:v>1.1513698310885042E-3</c:v>
                </c:pt>
                <c:pt idx="9">
                  <c:v>1.1523924697402254E-3</c:v>
                </c:pt>
                <c:pt idx="10">
                  <c:v>1.1523924697402254E-3</c:v>
                </c:pt>
                <c:pt idx="11">
                  <c:v>1.1523924697402254E-3</c:v>
                </c:pt>
                <c:pt idx="12">
                  <c:v>1.1524151950435967E-3</c:v>
                </c:pt>
                <c:pt idx="13">
                  <c:v>1.1526424480773124E-3</c:v>
                </c:pt>
                <c:pt idx="14">
                  <c:v>1.1526424480773124E-3</c:v>
                </c:pt>
                <c:pt idx="15">
                  <c:v>1.1526424480773124E-3</c:v>
                </c:pt>
                <c:pt idx="16">
                  <c:v>1.1530287782346295E-3</c:v>
                </c:pt>
                <c:pt idx="17">
                  <c:v>1.1540514168863502E-3</c:v>
                </c:pt>
                <c:pt idx="18">
                  <c:v>1.154324120526809E-3</c:v>
                </c:pt>
                <c:pt idx="19">
                  <c:v>1.1588464558977525E-3</c:v>
                </c:pt>
                <c:pt idx="20">
                  <c:v>1.1588691812011241E-3</c:v>
                </c:pt>
                <c:pt idx="21">
                  <c:v>1.1995701995396149E-3</c:v>
                </c:pt>
                <c:pt idx="22">
                  <c:v>1.2034562264161542E-3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46-444B-8FA1-3CB7A7A269D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12482</c:v>
                </c:pt>
                <c:pt idx="2">
                  <c:v>12482</c:v>
                </c:pt>
                <c:pt idx="3">
                  <c:v>12482</c:v>
                </c:pt>
                <c:pt idx="4">
                  <c:v>12490.5</c:v>
                </c:pt>
                <c:pt idx="5">
                  <c:v>12490.5</c:v>
                </c:pt>
                <c:pt idx="6">
                  <c:v>12513</c:v>
                </c:pt>
                <c:pt idx="7">
                  <c:v>12513</c:v>
                </c:pt>
                <c:pt idx="8">
                  <c:v>12513</c:v>
                </c:pt>
                <c:pt idx="9">
                  <c:v>12535.5</c:v>
                </c:pt>
                <c:pt idx="10">
                  <c:v>12535.5</c:v>
                </c:pt>
                <c:pt idx="11">
                  <c:v>12535.5</c:v>
                </c:pt>
                <c:pt idx="12">
                  <c:v>12536</c:v>
                </c:pt>
                <c:pt idx="13">
                  <c:v>12541</c:v>
                </c:pt>
                <c:pt idx="14">
                  <c:v>12541</c:v>
                </c:pt>
                <c:pt idx="15">
                  <c:v>12541</c:v>
                </c:pt>
                <c:pt idx="16">
                  <c:v>12549.5</c:v>
                </c:pt>
                <c:pt idx="17">
                  <c:v>12572</c:v>
                </c:pt>
                <c:pt idx="18">
                  <c:v>12578</c:v>
                </c:pt>
                <c:pt idx="19">
                  <c:v>12677.5</c:v>
                </c:pt>
                <c:pt idx="20">
                  <c:v>12678</c:v>
                </c:pt>
                <c:pt idx="21">
                  <c:v>13573.5</c:v>
                </c:pt>
                <c:pt idx="22">
                  <c:v>13659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46-444B-8FA1-3CB7A7A2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61040"/>
        <c:axId val="1"/>
      </c:scatterChart>
      <c:valAx>
        <c:axId val="45116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131862259732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12581136938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61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215694595061837"/>
          <c:w val="0.7142857142857143"/>
          <c:h val="5.98802395209581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76200</xdr:rowOff>
    </xdr:from>
    <xdr:to>
      <xdr:col>17</xdr:col>
      <xdr:colOff>295275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7B5D4336-9A55-AD98-ACF9-C41BC958B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E7" sqref="E7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12.140625" customWidth="1"/>
    <col min="18" max="18" width="9.140625" customWidth="1"/>
  </cols>
  <sheetData>
    <row r="1" spans="1:15" ht="20.25" x14ac:dyDescent="0.3">
      <c r="A1" s="1" t="s">
        <v>44</v>
      </c>
      <c r="F1" s="34" t="s">
        <v>42</v>
      </c>
      <c r="G1" s="35"/>
      <c r="H1" s="30"/>
      <c r="I1" s="36"/>
      <c r="J1" s="37"/>
      <c r="K1" s="33"/>
      <c r="L1" s="38"/>
      <c r="M1" s="39"/>
      <c r="N1" s="39"/>
      <c r="O1" s="40"/>
    </row>
    <row r="2" spans="1:15" x14ac:dyDescent="0.2">
      <c r="A2" t="s">
        <v>23</v>
      </c>
      <c r="B2" s="43" t="s">
        <v>45</v>
      </c>
      <c r="C2" s="29"/>
      <c r="D2" s="2"/>
    </row>
    <row r="3" spans="1:15" ht="13.5" thickBot="1" x14ac:dyDescent="0.25"/>
    <row r="4" spans="1:15" ht="14.25" thickTop="1" thickBot="1" x14ac:dyDescent="0.25">
      <c r="A4" s="4" t="s">
        <v>0</v>
      </c>
      <c r="C4" s="26" t="s">
        <v>37</v>
      </c>
      <c r="D4" s="27" t="s">
        <v>37</v>
      </c>
    </row>
    <row r="5" spans="1:15" ht="13.5" thickTop="1" x14ac:dyDescent="0.2">
      <c r="A5" s="8" t="s">
        <v>28</v>
      </c>
      <c r="B5" s="9"/>
      <c r="C5" s="10">
        <v>-9.5</v>
      </c>
      <c r="D5" s="9" t="s">
        <v>29</v>
      </c>
      <c r="E5" s="9"/>
    </row>
    <row r="6" spans="1:15" x14ac:dyDescent="0.2">
      <c r="A6" s="4" t="s">
        <v>1</v>
      </c>
    </row>
    <row r="7" spans="1:15" x14ac:dyDescent="0.2">
      <c r="A7" t="s">
        <v>2</v>
      </c>
      <c r="C7" s="7">
        <v>54815.855000000003</v>
      </c>
      <c r="D7" s="28" t="s">
        <v>46</v>
      </c>
    </row>
    <row r="8" spans="1:15" x14ac:dyDescent="0.2">
      <c r="A8" t="s">
        <v>3</v>
      </c>
      <c r="C8" s="7">
        <v>0.35357699999999997</v>
      </c>
      <c r="D8" s="28" t="s">
        <v>46</v>
      </c>
    </row>
    <row r="9" spans="1:15" x14ac:dyDescent="0.2">
      <c r="A9" s="23" t="s">
        <v>32</v>
      </c>
      <c r="B9" s="24">
        <v>21</v>
      </c>
      <c r="C9" s="21" t="str">
        <f>"F"&amp;B9</f>
        <v>F21</v>
      </c>
      <c r="D9" s="22" t="str">
        <f>"G"&amp;B9</f>
        <v>G21</v>
      </c>
    </row>
    <row r="10" spans="1:15" ht="13.5" thickBot="1" x14ac:dyDescent="0.25">
      <c r="A10" s="9"/>
      <c r="B10" s="9"/>
      <c r="C10" s="3" t="s">
        <v>19</v>
      </c>
      <c r="D10" s="3" t="s">
        <v>20</v>
      </c>
      <c r="E10" s="9"/>
    </row>
    <row r="11" spans="1:15" x14ac:dyDescent="0.2">
      <c r="A11" s="9" t="s">
        <v>15</v>
      </c>
      <c r="B11" s="9"/>
      <c r="C11" s="20">
        <f ca="1">INTERCEPT(INDIRECT($D$9):G992,INDIRECT($C$9):F992)</f>
        <v>5.8264638891146968E-4</v>
      </c>
      <c r="D11" s="2"/>
      <c r="E11" s="9"/>
    </row>
    <row r="12" spans="1:15" x14ac:dyDescent="0.2">
      <c r="A12" s="9" t="s">
        <v>16</v>
      </c>
      <c r="B12" s="9"/>
      <c r="C12" s="20">
        <f ca="1">SLOPE(INDIRECT($D$9):G992,INDIRECT($C$9):F992)</f>
        <v>4.5450606743149896E-8</v>
      </c>
      <c r="D12" s="2"/>
      <c r="E12" s="9"/>
    </row>
    <row r="13" spans="1:15" x14ac:dyDescent="0.2">
      <c r="A13" s="9" t="s">
        <v>18</v>
      </c>
      <c r="B13" s="9"/>
      <c r="C13" s="2" t="s">
        <v>13</v>
      </c>
    </row>
    <row r="14" spans="1:15" x14ac:dyDescent="0.2">
      <c r="A14" s="9"/>
      <c r="B14" s="9"/>
      <c r="C14" s="9"/>
      <c r="E14" s="13" t="s">
        <v>34</v>
      </c>
      <c r="F14" s="31">
        <v>1</v>
      </c>
    </row>
    <row r="15" spans="1:15" x14ac:dyDescent="0.2">
      <c r="A15" s="11" t="s">
        <v>17</v>
      </c>
      <c r="B15" s="9"/>
      <c r="C15" s="12">
        <f ca="1">(C7+C11)+(C8+C12)*INT(MAX(F21:F3533))</f>
        <v>59645.364446456231</v>
      </c>
      <c r="E15" s="13" t="s">
        <v>30</v>
      </c>
      <c r="F15" s="32">
        <f ca="1">NOW()+15018.5+$C$5/24</f>
        <v>60177.824995717587</v>
      </c>
    </row>
    <row r="16" spans="1:15" x14ac:dyDescent="0.2">
      <c r="A16" s="15" t="s">
        <v>4</v>
      </c>
      <c r="B16" s="9"/>
      <c r="C16" s="16">
        <f ca="1">+C8+C12</f>
        <v>0.3535770454506067</v>
      </c>
      <c r="E16" s="13" t="s">
        <v>35</v>
      </c>
      <c r="F16" s="14">
        <f ca="1">ROUND(2*(F15-$C$7)/$C$8,0)/2+F14</f>
        <v>15166</v>
      </c>
    </row>
    <row r="17" spans="1:21" ht="13.5" thickBot="1" x14ac:dyDescent="0.25">
      <c r="A17" s="13" t="s">
        <v>27</v>
      </c>
      <c r="B17" s="9"/>
      <c r="C17" s="9">
        <f>COUNT(C21:C2191)</f>
        <v>23</v>
      </c>
      <c r="E17" s="13" t="s">
        <v>36</v>
      </c>
      <c r="F17" s="22">
        <f ca="1">ROUND(2*(F15-$C$15)/$C$16,0)/2+F14</f>
        <v>1507</v>
      </c>
    </row>
    <row r="18" spans="1:21" ht="14.25" thickTop="1" thickBot="1" x14ac:dyDescent="0.25">
      <c r="A18" s="15" t="s">
        <v>5</v>
      </c>
      <c r="B18" s="9"/>
      <c r="C18" s="18">
        <f ca="1">+C15</f>
        <v>59645.364446456231</v>
      </c>
      <c r="D18" s="19">
        <f ca="1">+C16</f>
        <v>0.3535770454506067</v>
      </c>
      <c r="E18" s="13" t="s">
        <v>31</v>
      </c>
      <c r="F18" s="17">
        <f ca="1">+$C$15+$C$16*F17-15018.5-$C$5/24</f>
        <v>45160.100887283632</v>
      </c>
    </row>
    <row r="19" spans="1:21" ht="13.5" thickTop="1" x14ac:dyDescent="0.2">
      <c r="F19" s="41" t="s">
        <v>43</v>
      </c>
    </row>
    <row r="20" spans="1:21" ht="13.5" thickBot="1" x14ac:dyDescent="0.25">
      <c r="A20" s="3" t="s">
        <v>6</v>
      </c>
      <c r="B20" s="3" t="s">
        <v>7</v>
      </c>
      <c r="C20" s="3" t="s">
        <v>8</v>
      </c>
      <c r="D20" s="3" t="s">
        <v>12</v>
      </c>
      <c r="E20" s="3" t="s">
        <v>9</v>
      </c>
      <c r="F20" s="3" t="s">
        <v>10</v>
      </c>
      <c r="G20" s="3" t="s">
        <v>11</v>
      </c>
      <c r="H20" s="6" t="s">
        <v>38</v>
      </c>
      <c r="I20" s="6" t="s">
        <v>39</v>
      </c>
      <c r="J20" s="6" t="s">
        <v>40</v>
      </c>
      <c r="K20" s="6" t="s">
        <v>41</v>
      </c>
      <c r="L20" s="6" t="s">
        <v>24</v>
      </c>
      <c r="M20" s="6" t="s">
        <v>25</v>
      </c>
      <c r="N20" s="6" t="s">
        <v>26</v>
      </c>
      <c r="O20" s="6" t="s">
        <v>22</v>
      </c>
      <c r="P20" s="5" t="s">
        <v>21</v>
      </c>
      <c r="Q20" s="3" t="s">
        <v>14</v>
      </c>
      <c r="U20" s="25" t="s">
        <v>33</v>
      </c>
    </row>
    <row r="21" spans="1:21" x14ac:dyDescent="0.2">
      <c r="A21" s="43" t="s">
        <v>46</v>
      </c>
      <c r="C21" s="7">
        <v>54815.855000000003</v>
      </c>
      <c r="D21" s="7"/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5.8264638891146968E-4</v>
      </c>
      <c r="Q21" s="42">
        <f>+C21-15018.5</f>
        <v>39797.355000000003</v>
      </c>
    </row>
    <row r="22" spans="1:21" x14ac:dyDescent="0.2">
      <c r="A22" s="44" t="s">
        <v>47</v>
      </c>
      <c r="B22" s="45" t="s">
        <v>48</v>
      </c>
      <c r="C22" s="46">
        <v>59229.203399999999</v>
      </c>
      <c r="D22" s="44" t="s">
        <v>54</v>
      </c>
      <c r="E22">
        <f>+(C22-C$7)/C$8</f>
        <v>12482.000808876131</v>
      </c>
      <c r="F22">
        <f>ROUND(2*E22,0)/2</f>
        <v>12482</v>
      </c>
      <c r="G22">
        <f>+C22-(C$7+F22*C$8)</f>
        <v>2.8599999495781958E-4</v>
      </c>
      <c r="K22">
        <f>+G22</f>
        <v>2.8599999495781958E-4</v>
      </c>
      <c r="O22">
        <f ca="1">+C$11+C$12*$F22</f>
        <v>1.1499608622794668E-3</v>
      </c>
      <c r="Q22" s="42">
        <f>+C22-15018.5</f>
        <v>44210.703399999999</v>
      </c>
    </row>
    <row r="23" spans="1:21" x14ac:dyDescent="0.2">
      <c r="A23" s="44" t="s">
        <v>47</v>
      </c>
      <c r="B23" s="45" t="s">
        <v>48</v>
      </c>
      <c r="C23" s="46">
        <v>59229.203799999785</v>
      </c>
      <c r="D23" s="44" t="s">
        <v>52</v>
      </c>
      <c r="E23">
        <f>+(C23-C$7)/C$8</f>
        <v>12482.00194017083</v>
      </c>
      <c r="F23">
        <f>ROUND(2*E23,0)/2</f>
        <v>12482</v>
      </c>
      <c r="G23">
        <f>+C23-(C$7+F23*C$8)</f>
        <v>6.8599978112615645E-4</v>
      </c>
      <c r="K23">
        <f>+G23</f>
        <v>6.8599978112615645E-4</v>
      </c>
      <c r="O23">
        <f ca="1">+C$11+C$12*$F23</f>
        <v>1.1499608622794668E-3</v>
      </c>
      <c r="Q23" s="42">
        <f>+C23-15018.5</f>
        <v>44210.703799999785</v>
      </c>
    </row>
    <row r="24" spans="1:21" x14ac:dyDescent="0.2">
      <c r="A24" s="44" t="s">
        <v>47</v>
      </c>
      <c r="B24" s="45" t="s">
        <v>48</v>
      </c>
      <c r="C24" s="46">
        <v>59229.203799999785</v>
      </c>
      <c r="D24" s="44" t="s">
        <v>53</v>
      </c>
      <c r="E24">
        <f>+(C24-C$7)/C$8</f>
        <v>12482.00194017083</v>
      </c>
      <c r="F24">
        <f>ROUND(2*E24,0)/2</f>
        <v>12482</v>
      </c>
      <c r="G24">
        <f>+C24-(C$7+F24*C$8)</f>
        <v>6.8599978112615645E-4</v>
      </c>
      <c r="K24">
        <f>+G24</f>
        <v>6.8599978112615645E-4</v>
      </c>
      <c r="O24">
        <f ca="1">+C$11+C$12*$F24</f>
        <v>1.1499608622794668E-3</v>
      </c>
      <c r="Q24" s="42">
        <f>+C24-15018.5</f>
        <v>44210.703799999785</v>
      </c>
    </row>
    <row r="25" spans="1:21" x14ac:dyDescent="0.2">
      <c r="A25" s="44" t="s">
        <v>47</v>
      </c>
      <c r="B25" s="45" t="s">
        <v>48</v>
      </c>
      <c r="C25" s="46">
        <v>59232.211000000127</v>
      </c>
      <c r="D25" s="44" t="s">
        <v>53</v>
      </c>
      <c r="E25">
        <f>+(C25-C$7)/C$8</f>
        <v>12490.507018273598</v>
      </c>
      <c r="F25">
        <f>ROUND(2*E25,0)/2</f>
        <v>12490.5</v>
      </c>
      <c r="G25">
        <f>+C25-(C$7+F25*C$8)</f>
        <v>2.4815001233946532E-3</v>
      </c>
      <c r="K25">
        <f>+G25</f>
        <v>2.4815001233946532E-3</v>
      </c>
      <c r="O25">
        <f ca="1">+C$11+C$12*$F25</f>
        <v>1.1503471924367834E-3</v>
      </c>
      <c r="Q25" s="42">
        <f>+C25-15018.5</f>
        <v>44213.711000000127</v>
      </c>
    </row>
    <row r="26" spans="1:21" x14ac:dyDescent="0.2">
      <c r="A26" s="44" t="s">
        <v>47</v>
      </c>
      <c r="B26" s="45" t="s">
        <v>48</v>
      </c>
      <c r="C26" s="46">
        <v>59232.214000000153</v>
      </c>
      <c r="D26" s="44" t="s">
        <v>54</v>
      </c>
      <c r="E26">
        <f>+(C26-C$7)/C$8</f>
        <v>12490.515502988457</v>
      </c>
      <c r="F26">
        <f>ROUND(2*E26,0)/2</f>
        <v>12490.5</v>
      </c>
      <c r="G26">
        <f>+C26-(C$7+F26*C$8)</f>
        <v>5.4815001494716853E-3</v>
      </c>
      <c r="K26">
        <f>+G26</f>
        <v>5.4815001494716853E-3</v>
      </c>
      <c r="O26">
        <f ca="1">+C$11+C$12*$F26</f>
        <v>1.1503471924367834E-3</v>
      </c>
      <c r="Q26" s="42">
        <f>+C26-15018.5</f>
        <v>44213.714000000153</v>
      </c>
    </row>
    <row r="27" spans="1:21" x14ac:dyDescent="0.2">
      <c r="A27" s="44" t="s">
        <v>47</v>
      </c>
      <c r="B27" s="45" t="s">
        <v>48</v>
      </c>
      <c r="C27" s="46">
        <v>59240.163999999873</v>
      </c>
      <c r="D27" s="44" t="s">
        <v>53</v>
      </c>
      <c r="E27">
        <f>+(C27-C$7)/C$8</f>
        <v>12512.999997171395</v>
      </c>
      <c r="F27">
        <f>ROUND(2*E27,0)/2</f>
        <v>12513</v>
      </c>
      <c r="G27">
        <f>+C27-(C$7+F27*C$8)</f>
        <v>-1.0001313057728112E-6</v>
      </c>
      <c r="K27">
        <f>+G27</f>
        <v>-1.0001313057728112E-6</v>
      </c>
      <c r="O27">
        <f ca="1">+C$11+C$12*$F27</f>
        <v>1.1513698310885042E-3</v>
      </c>
      <c r="Q27" s="42">
        <f>+C27-15018.5</f>
        <v>44221.663999999873</v>
      </c>
    </row>
    <row r="28" spans="1:21" x14ac:dyDescent="0.2">
      <c r="A28" s="44" t="s">
        <v>47</v>
      </c>
      <c r="B28" s="45" t="s">
        <v>48</v>
      </c>
      <c r="C28" s="46">
        <v>59240.164100000169</v>
      </c>
      <c r="D28" s="44" t="s">
        <v>52</v>
      </c>
      <c r="E28">
        <f>+(C28-C$7)/C$8</f>
        <v>12513.000279996058</v>
      </c>
      <c r="F28">
        <f>ROUND(2*E28,0)/2</f>
        <v>12513</v>
      </c>
      <c r="G28">
        <f>+C28-(C$7+F28*C$8)</f>
        <v>9.9000164482276887E-5</v>
      </c>
      <c r="K28">
        <f>+G28</f>
        <v>9.9000164482276887E-5</v>
      </c>
      <c r="O28">
        <f ca="1">+C$11+C$12*$F28</f>
        <v>1.1513698310885042E-3</v>
      </c>
      <c r="Q28" s="42">
        <f>+C28-15018.5</f>
        <v>44221.664100000169</v>
      </c>
    </row>
    <row r="29" spans="1:21" x14ac:dyDescent="0.2">
      <c r="A29" s="44" t="s">
        <v>47</v>
      </c>
      <c r="B29" s="45" t="s">
        <v>48</v>
      </c>
      <c r="C29" s="46">
        <v>59240.165699999779</v>
      </c>
      <c r="D29" s="44" t="s">
        <v>54</v>
      </c>
      <c r="E29">
        <f>+(C29-C$7)/C$8</f>
        <v>12513.004805176175</v>
      </c>
      <c r="F29">
        <f>ROUND(2*E29,0)/2</f>
        <v>12513</v>
      </c>
      <c r="G29">
        <f>+C29-(C$7+F29*C$8)</f>
        <v>1.6989997748169117E-3</v>
      </c>
      <c r="K29">
        <f>+G29</f>
        <v>1.6989997748169117E-3</v>
      </c>
      <c r="O29">
        <f ca="1">+C$11+C$12*$F29</f>
        <v>1.1513698310885042E-3</v>
      </c>
      <c r="Q29" s="42">
        <f>+C29-15018.5</f>
        <v>44221.665699999779</v>
      </c>
    </row>
    <row r="30" spans="1:21" x14ac:dyDescent="0.2">
      <c r="A30" s="44" t="s">
        <v>47</v>
      </c>
      <c r="B30" s="45" t="s">
        <v>48</v>
      </c>
      <c r="C30" s="46">
        <v>59248.11959999986</v>
      </c>
      <c r="D30" s="44" t="s">
        <v>52</v>
      </c>
      <c r="E30">
        <f>+(C30-C$7)/C$8</f>
        <v>12535.500329489354</v>
      </c>
      <c r="F30">
        <f>ROUND(2*E30,0)/2</f>
        <v>12535.5</v>
      </c>
      <c r="G30">
        <f>+C30-(C$7+F30*C$8)</f>
        <v>1.164998539024964E-4</v>
      </c>
      <c r="K30">
        <f>+G30</f>
        <v>1.164998539024964E-4</v>
      </c>
      <c r="O30">
        <f ca="1">+C$11+C$12*$F30</f>
        <v>1.1523924697402254E-3</v>
      </c>
      <c r="Q30" s="42">
        <f>+C30-15018.5</f>
        <v>44229.61959999986</v>
      </c>
    </row>
    <row r="31" spans="1:21" x14ac:dyDescent="0.2">
      <c r="A31" s="44" t="s">
        <v>47</v>
      </c>
      <c r="B31" s="45" t="s">
        <v>48</v>
      </c>
      <c r="C31" s="46">
        <v>59248.1222000001</v>
      </c>
      <c r="D31" s="44" t="s">
        <v>53</v>
      </c>
      <c r="E31">
        <f>+(C31-C$7)/C$8</f>
        <v>12535.507682909512</v>
      </c>
      <c r="F31">
        <f>ROUND(2*E31,0)/2</f>
        <v>12535.5</v>
      </c>
      <c r="G31">
        <f>+C31-(C$7+F31*C$8)</f>
        <v>2.7165000938111916E-3</v>
      </c>
      <c r="K31">
        <f>+G31</f>
        <v>2.7165000938111916E-3</v>
      </c>
      <c r="O31">
        <f ca="1">+C$11+C$12*$F31</f>
        <v>1.1523924697402254E-3</v>
      </c>
      <c r="Q31" s="42">
        <f>+C31-15018.5</f>
        <v>44229.6222000001</v>
      </c>
    </row>
    <row r="32" spans="1:21" x14ac:dyDescent="0.2">
      <c r="A32" s="44" t="s">
        <v>47</v>
      </c>
      <c r="B32" s="45" t="s">
        <v>48</v>
      </c>
      <c r="C32" s="46">
        <v>59248.12229999993</v>
      </c>
      <c r="D32" s="44" t="s">
        <v>54</v>
      </c>
      <c r="E32">
        <f>+(C32-C$7)/C$8</f>
        <v>12535.507965732859</v>
      </c>
      <c r="F32">
        <f>ROUND(2*E32,0)/2</f>
        <v>12535.5</v>
      </c>
      <c r="G32">
        <f>+C32-(C$7+F32*C$8)</f>
        <v>2.816499923937954E-3</v>
      </c>
      <c r="K32">
        <f>+G32</f>
        <v>2.816499923937954E-3</v>
      </c>
      <c r="O32">
        <f ca="1">+C$11+C$12*$F32</f>
        <v>1.1523924697402254E-3</v>
      </c>
      <c r="Q32" s="42">
        <f>+C32-15018.5</f>
        <v>44229.62229999993</v>
      </c>
    </row>
    <row r="33" spans="1:17" x14ac:dyDescent="0.2">
      <c r="A33" s="44" t="s">
        <v>47</v>
      </c>
      <c r="B33" s="45" t="s">
        <v>48</v>
      </c>
      <c r="C33" s="46">
        <v>59248.297199999914</v>
      </c>
      <c r="D33" s="44" t="s">
        <v>52</v>
      </c>
      <c r="E33">
        <f>+(C33-C$7)/C$8</f>
        <v>12536.002624604855</v>
      </c>
      <c r="F33">
        <f>ROUND(2*E33,0)/2</f>
        <v>12536</v>
      </c>
      <c r="G33">
        <f>+C33-(C$7+F33*C$8)</f>
        <v>9.2799990670755506E-4</v>
      </c>
      <c r="K33">
        <f>+G33</f>
        <v>9.2799990670755506E-4</v>
      </c>
      <c r="O33">
        <f ca="1">+C$11+C$12*$F33</f>
        <v>1.1524151950435967E-3</v>
      </c>
      <c r="Q33" s="42">
        <f>+C33-15018.5</f>
        <v>44229.797199999914</v>
      </c>
    </row>
    <row r="34" spans="1:17" x14ac:dyDescent="0.2">
      <c r="A34" s="44" t="s">
        <v>47</v>
      </c>
      <c r="B34" s="45" t="s">
        <v>48</v>
      </c>
      <c r="C34" s="46">
        <v>59250.06399999978</v>
      </c>
      <c r="D34" s="44" t="s">
        <v>54</v>
      </c>
      <c r="E34">
        <f>+(C34-C$7)/C$8</f>
        <v>12540.999555965964</v>
      </c>
      <c r="F34">
        <f>ROUND(2*E34,0)/2</f>
        <v>12541</v>
      </c>
      <c r="G34">
        <f>+C34-(C$7+F34*C$8)</f>
        <v>-1.570002204971388E-4</v>
      </c>
      <c r="K34">
        <f>+G34</f>
        <v>-1.570002204971388E-4</v>
      </c>
      <c r="O34">
        <f ca="1">+C$11+C$12*$F34</f>
        <v>1.1526424480773124E-3</v>
      </c>
      <c r="Q34" s="42">
        <f>+C34-15018.5</f>
        <v>44231.56399999978</v>
      </c>
    </row>
    <row r="35" spans="1:17" x14ac:dyDescent="0.2">
      <c r="A35" s="44" t="s">
        <v>47</v>
      </c>
      <c r="B35" s="45" t="s">
        <v>48</v>
      </c>
      <c r="C35" s="46">
        <v>59250.064999999944</v>
      </c>
      <c r="D35" s="44" t="s">
        <v>52</v>
      </c>
      <c r="E35">
        <f>+(C35-C$7)/C$8</f>
        <v>12541.002384204688</v>
      </c>
      <c r="F35">
        <f>ROUND(2*E35,0)/2</f>
        <v>12541</v>
      </c>
      <c r="G35">
        <f>+C35-(C$7+F35*C$8)</f>
        <v>8.4299994341563433E-4</v>
      </c>
      <c r="K35">
        <f>+G35</f>
        <v>8.4299994341563433E-4</v>
      </c>
      <c r="O35">
        <f ca="1">+C$11+C$12*$F35</f>
        <v>1.1526424480773124E-3</v>
      </c>
      <c r="Q35" s="42">
        <f>+C35-15018.5</f>
        <v>44231.564999999944</v>
      </c>
    </row>
    <row r="36" spans="1:17" x14ac:dyDescent="0.2">
      <c r="A36" s="44" t="s">
        <v>47</v>
      </c>
      <c r="B36" s="45" t="s">
        <v>48</v>
      </c>
      <c r="C36" s="46">
        <v>59250.06520000007</v>
      </c>
      <c r="D36" s="44" t="s">
        <v>53</v>
      </c>
      <c r="E36">
        <f>+(C36-C$7)/C$8</f>
        <v>12541.002949852696</v>
      </c>
      <c r="F36">
        <f>ROUND(2*E36,0)/2</f>
        <v>12541</v>
      </c>
      <c r="G36">
        <f>+C36-(C$7+F36*C$8)</f>
        <v>1.0430000693304464E-3</v>
      </c>
      <c r="K36">
        <f>+G36</f>
        <v>1.0430000693304464E-3</v>
      </c>
      <c r="O36">
        <f ca="1">+C$11+C$12*$F36</f>
        <v>1.1526424480773124E-3</v>
      </c>
      <c r="Q36" s="42">
        <f>+C36-15018.5</f>
        <v>44231.56520000007</v>
      </c>
    </row>
    <row r="37" spans="1:17" x14ac:dyDescent="0.2">
      <c r="A37" s="44" t="s">
        <v>47</v>
      </c>
      <c r="B37" s="45" t="s">
        <v>48</v>
      </c>
      <c r="C37" s="46">
        <v>59253.074000000022</v>
      </c>
      <c r="D37" s="44" t="s">
        <v>53</v>
      </c>
      <c r="E37">
        <f>+(C37-C$7)/C$8</f>
        <v>12549.512553135581</v>
      </c>
      <c r="F37">
        <f>ROUND(2*E37,0)/2</f>
        <v>12549.5</v>
      </c>
      <c r="G37">
        <f>+C37-(C$7+F37*C$8)</f>
        <v>4.438500021933578E-3</v>
      </c>
      <c r="K37">
        <f>+G37</f>
        <v>4.438500021933578E-3</v>
      </c>
      <c r="O37">
        <f ca="1">+C$11+C$12*$F37</f>
        <v>1.1530287782346295E-3</v>
      </c>
      <c r="Q37" s="42">
        <f>+C37-15018.5</f>
        <v>44234.574000000022</v>
      </c>
    </row>
    <row r="38" spans="1:17" x14ac:dyDescent="0.2">
      <c r="A38" s="44" t="s">
        <v>47</v>
      </c>
      <c r="B38" s="45" t="s">
        <v>48</v>
      </c>
      <c r="C38" s="46">
        <v>59261.023599999957</v>
      </c>
      <c r="D38" s="44" t="s">
        <v>53</v>
      </c>
      <c r="E38">
        <f>+(C38-C$7)/C$8</f>
        <v>12571.99591602382</v>
      </c>
      <c r="F38">
        <f>ROUND(2*E38,0)/2</f>
        <v>12572</v>
      </c>
      <c r="G38">
        <f>+C38-(C$7+F38*C$8)</f>
        <v>-1.444000045012217E-3</v>
      </c>
      <c r="K38">
        <f>+G38</f>
        <v>-1.444000045012217E-3</v>
      </c>
      <c r="O38">
        <f ca="1">+C$11+C$12*$F38</f>
        <v>1.1540514168863502E-3</v>
      </c>
      <c r="Q38" s="42">
        <f>+C38-15018.5</f>
        <v>44242.523599999957</v>
      </c>
    </row>
    <row r="39" spans="1:17" x14ac:dyDescent="0.2">
      <c r="A39" s="44" t="s">
        <v>47</v>
      </c>
      <c r="B39" s="45" t="s">
        <v>48</v>
      </c>
      <c r="C39" s="46">
        <v>59263.149999999907</v>
      </c>
      <c r="D39" s="44" t="s">
        <v>53</v>
      </c>
      <c r="E39">
        <f>+(C39-C$7)/C$8</f>
        <v>12578.009881864216</v>
      </c>
      <c r="F39">
        <f>ROUND(2*E39,0)/2</f>
        <v>12578</v>
      </c>
      <c r="G39">
        <f>+C39-(C$7+F39*C$8)</f>
        <v>3.4939999022753909E-3</v>
      </c>
      <c r="K39">
        <f>+G39</f>
        <v>3.4939999022753909E-3</v>
      </c>
      <c r="O39">
        <f ca="1">+C$11+C$12*$F39</f>
        <v>1.154324120526809E-3</v>
      </c>
      <c r="Q39" s="42">
        <f>+C39-15018.5</f>
        <v>44244.649999999907</v>
      </c>
    </row>
    <row r="40" spans="1:17" x14ac:dyDescent="0.2">
      <c r="A40" s="44" t="s">
        <v>49</v>
      </c>
      <c r="B40" s="45" t="s">
        <v>48</v>
      </c>
      <c r="C40" s="46">
        <v>59298.3298</v>
      </c>
      <c r="D40" s="44">
        <v>1.6999999999999999E-3</v>
      </c>
      <c r="E40">
        <f>+(C40-C$7)/C$8</f>
        <v>12677.506738277651</v>
      </c>
      <c r="F40">
        <f>ROUND(2*E40,0)/2</f>
        <v>12677.5</v>
      </c>
      <c r="G40">
        <f>+C40-(C$7+F40*C$8)</f>
        <v>2.3824999952921644E-3</v>
      </c>
      <c r="K40">
        <f>+G40</f>
        <v>2.3824999952921644E-3</v>
      </c>
      <c r="O40">
        <f ca="1">+C$11+C$12*$F40</f>
        <v>1.1588464558977525E-3</v>
      </c>
      <c r="Q40" s="42">
        <f>+C40-15018.5</f>
        <v>44279.8298</v>
      </c>
    </row>
    <row r="41" spans="1:17" x14ac:dyDescent="0.2">
      <c r="A41" s="44" t="s">
        <v>49</v>
      </c>
      <c r="B41" s="45" t="s">
        <v>48</v>
      </c>
      <c r="C41" s="46">
        <v>59298.505599999997</v>
      </c>
      <c r="D41" s="44">
        <v>2.0999999999999999E-3</v>
      </c>
      <c r="E41">
        <f>+(C41-C$7)/C$8</f>
        <v>12678.003942564121</v>
      </c>
      <c r="F41">
        <f>ROUND(2*E41,0)/2</f>
        <v>12678</v>
      </c>
      <c r="G41">
        <f>+C41-(C$7+F41*C$8)</f>
        <v>1.3939999917056412E-3</v>
      </c>
      <c r="K41">
        <f>+G41</f>
        <v>1.3939999917056412E-3</v>
      </c>
      <c r="O41">
        <f ca="1">+C$11+C$12*$F41</f>
        <v>1.1588691812011241E-3</v>
      </c>
      <c r="Q41" s="42">
        <f>+C41-15018.5</f>
        <v>44280.005599999997</v>
      </c>
    </row>
    <row r="42" spans="1:17" x14ac:dyDescent="0.2">
      <c r="A42" s="47" t="s">
        <v>55</v>
      </c>
      <c r="B42" s="48" t="s">
        <v>51</v>
      </c>
      <c r="C42" s="49">
        <v>59615.137000000104</v>
      </c>
      <c r="D42" s="7"/>
      <c r="E42">
        <f>+(C42-C$7)/C$8</f>
        <v>13573.512983028029</v>
      </c>
      <c r="F42">
        <f>ROUND(2*E42,0)/2</f>
        <v>13573.5</v>
      </c>
      <c r="G42">
        <f>+C42-(C$7+F42*C$8)</f>
        <v>4.5905001024948433E-3</v>
      </c>
      <c r="K42">
        <f>+G42</f>
        <v>4.5905001024948433E-3</v>
      </c>
      <c r="O42">
        <f ca="1">+C$11+C$12*$F42</f>
        <v>1.1995701995396149E-3</v>
      </c>
      <c r="Q42" s="42">
        <f>+C42-15018.5</f>
        <v>44596.637000000104</v>
      </c>
    </row>
    <row r="43" spans="1:17" x14ac:dyDescent="0.2">
      <c r="A43" s="44" t="s">
        <v>50</v>
      </c>
      <c r="B43" s="45" t="s">
        <v>51</v>
      </c>
      <c r="C43" s="46">
        <v>59645.354700000004</v>
      </c>
      <c r="D43" s="44">
        <v>4.0000000000000002E-4</v>
      </c>
      <c r="E43">
        <f>+(C43-C$7)/C$8</f>
        <v>13658.975838360529</v>
      </c>
      <c r="F43">
        <f>ROUND(2*E43,0)/2</f>
        <v>13659</v>
      </c>
      <c r="G43">
        <f>+C43-(C$7+F43*C$8)</f>
        <v>-8.542999996279832E-3</v>
      </c>
      <c r="K43">
        <f>+G43</f>
        <v>-8.542999996279832E-3</v>
      </c>
      <c r="O43">
        <f ca="1">+C$11+C$12*$F43</f>
        <v>1.2034562264161542E-3</v>
      </c>
      <c r="Q43" s="42">
        <f>+C43-15018.5</f>
        <v>44626.854700000004</v>
      </c>
    </row>
    <row r="44" spans="1:17" x14ac:dyDescent="0.2">
      <c r="C44" s="7"/>
      <c r="D44" s="7"/>
    </row>
    <row r="45" spans="1:17" x14ac:dyDescent="0.2">
      <c r="C45" s="7"/>
      <c r="D45" s="7"/>
    </row>
    <row r="46" spans="1:17" x14ac:dyDescent="0.2">
      <c r="C46" s="7"/>
      <c r="D46" s="7"/>
    </row>
    <row r="47" spans="1:17" x14ac:dyDescent="0.2">
      <c r="C47" s="7"/>
      <c r="D47" s="7"/>
    </row>
    <row r="48" spans="1:17" x14ac:dyDescent="0.2">
      <c r="C48" s="7"/>
      <c r="D48" s="7"/>
    </row>
    <row r="49" spans="3:4" x14ac:dyDescent="0.2">
      <c r="C49" s="7"/>
      <c r="D49" s="7"/>
    </row>
    <row r="50" spans="3:4" x14ac:dyDescent="0.2">
      <c r="C50" s="7"/>
      <c r="D50" s="7"/>
    </row>
    <row r="51" spans="3:4" x14ac:dyDescent="0.2">
      <c r="C51" s="7"/>
      <c r="D51" s="7"/>
    </row>
    <row r="52" spans="3:4" x14ac:dyDescent="0.2">
      <c r="C52" s="7"/>
      <c r="D52" s="7"/>
    </row>
    <row r="53" spans="3:4" x14ac:dyDescent="0.2">
      <c r="C53" s="7"/>
      <c r="D53" s="7"/>
    </row>
    <row r="54" spans="3:4" x14ac:dyDescent="0.2">
      <c r="C54" s="7"/>
      <c r="D54" s="7"/>
    </row>
    <row r="55" spans="3:4" x14ac:dyDescent="0.2">
      <c r="C55" s="7"/>
      <c r="D55" s="7"/>
    </row>
    <row r="56" spans="3:4" x14ac:dyDescent="0.2">
      <c r="C56" s="7"/>
      <c r="D56" s="7"/>
    </row>
    <row r="57" spans="3:4" x14ac:dyDescent="0.2">
      <c r="C57" s="7"/>
      <c r="D57" s="7"/>
    </row>
    <row r="58" spans="3:4" x14ac:dyDescent="0.2">
      <c r="C58" s="7"/>
      <c r="D58" s="7"/>
    </row>
    <row r="59" spans="3:4" x14ac:dyDescent="0.2">
      <c r="C59" s="7"/>
      <c r="D59" s="7"/>
    </row>
    <row r="60" spans="3:4" x14ac:dyDescent="0.2">
      <c r="C60" s="7"/>
      <c r="D60" s="7"/>
    </row>
    <row r="61" spans="3:4" x14ac:dyDescent="0.2">
      <c r="C61" s="7"/>
      <c r="D61" s="7"/>
    </row>
    <row r="62" spans="3:4" x14ac:dyDescent="0.2">
      <c r="C62" s="7"/>
      <c r="D62" s="7"/>
    </row>
    <row r="63" spans="3:4" x14ac:dyDescent="0.2">
      <c r="C63" s="7"/>
      <c r="D63" s="7"/>
    </row>
    <row r="64" spans="3:4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  <row r="6936" spans="3:4" x14ac:dyDescent="0.2">
      <c r="C6936" s="7"/>
      <c r="D6936" s="7"/>
    </row>
    <row r="6937" spans="3:4" x14ac:dyDescent="0.2">
      <c r="C6937" s="7"/>
      <c r="D6937" s="7"/>
    </row>
    <row r="6938" spans="3:4" x14ac:dyDescent="0.2">
      <c r="C6938" s="7"/>
      <c r="D6938" s="7"/>
    </row>
    <row r="6939" spans="3:4" x14ac:dyDescent="0.2">
      <c r="C6939" s="7"/>
      <c r="D6939" s="7"/>
    </row>
    <row r="6940" spans="3:4" x14ac:dyDescent="0.2">
      <c r="C6940" s="7"/>
      <c r="D6940" s="7"/>
    </row>
  </sheetData>
  <sortState xmlns:xlrd2="http://schemas.microsoft.com/office/spreadsheetml/2017/richdata2" ref="A21:T81">
    <sortCondition ref="C21:C81"/>
  </sortState>
  <phoneticPr fontId="8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2023-08-21T07:47:59Z</dcterms:modified>
</cp:coreProperties>
</file>