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7890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<sst xmlns="http://schemas.openxmlformats.org/spreadsheetml/2006/main" count="59" uniqueCount="49">
  <si>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</si>
  <si>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</si>
  <si>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</si>
  <si>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</si>
  <si>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</si>
  <si>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</si>
  <si>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</si>
  <si>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</si>
  <si>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</si>
  <si>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</si>
  <si>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</si>
  <si>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</si>
  <si>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</si>
  <si>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</si>
  <si>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</si>
  <si>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</si>
  <si>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</si>
  <si>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</si>
  <si>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</si>
  <si>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</si>
  <si>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</si>
  <si>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</si>
  <si>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</si>
  <si>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</si>
  <si>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</si>
  <si>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</si>
  <si>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</si>
  <si>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</si>
  <si>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</si>
  <si>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</si>
  <si>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</si>
  <si>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</si>
  <si>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</si>
  <si>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</si>
  <si>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</si>
  <si>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</si>
  <si>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</si>
  <si>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</si>
  <si>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AA Lyn / GSC 2968-0416</t>
  </si>
  <si>
    <t>EA</t>
  </si>
  <si>
    <t>VSX</t>
  </si>
  <si>
    <t>IBVS 6033</t>
  </si>
  <si>
    <t>I</t>
  </si>
  <si>
    <t>OEJV 0160</t>
  </si>
  <si>
    <t>OEJV 0179</t>
  </si>
  <si>
    <t>pg</t>
  </si>
  <si>
    <t>vis</t>
  </si>
  <si>
    <t>PE</t>
  </si>
  <si>
    <t>CCD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</si>
</sst>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6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" fontId="0" fillId="0" borderId="0" applyFont="0" applyFill="0" applyBorder="0" applyAlignment="0" applyProtection="0"/>
    <xf numFmtId="169" fontId="13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4" applyNumberFormat="0" applyFill="0" applyAlignment="0" applyProtection="0"/>
    <xf numFmtId="0" fontId="23" fillId="22" borderId="0" applyNumberFormat="0" applyBorder="0" applyAlignment="0" applyProtection="0"/>
    <xf numFmtId="0" fontId="13" fillId="0" borderId="0">
      <alignment/>
      <protection/>
    </xf>
    <xf numFmtId="0" fontId="13" fillId="23" borderId="5" applyNumberFormat="0" applyFont="0" applyAlignment="0" applyProtection="0"/>
    <xf numFmtId="0" fontId="24" fillId="20" borderId="6" applyNumberFormat="0" applyAlignment="0" applyProtection="0"/>
    <xf numFmtId="10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2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vertical="top"/>
    </xf>
    <xf numFmtId="0" fontId="9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27" fillId="0" borderId="0" xfId="59" applyFont="1">
      <alignment/>
      <protection/>
    </xf>
    <xf numFmtId="0" fontId="27" fillId="0" borderId="0" xfId="59" applyFont="1" applyAlignment="1">
      <alignment horizontal="center"/>
      <protection/>
    </xf>
    <xf numFmtId="0" fontId="27" fillId="0" borderId="0" xfId="59" applyFont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_A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AA Lyn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0.0003</c:v>
                  </c:pt>
                  <c:pt idx="2">
                    <c:v>0.0002</c:v>
                  </c:pt>
                  <c:pt idx="3">
                    <c:v>0.0004</c:v>
                  </c:pt>
                  <c:pt idx="4">
                    <c:v>0.0003</c:v>
                  </c:pt>
                  <c:pt idx="5">
                    <c:v>0.0003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A!$U$20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CC9CCC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A!$U$21:$U$999</c:f>
              <c:numCache/>
            </c:numRef>
          </c:yVal>
          <c:smooth val="0"/>
        </c:ser>
        <c:axId val="28524610"/>
        <c:axId val="55394899"/>
      </c:scatterChart>
      <c:valAx>
        <c:axId val="28524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4899"/>
        <c:crosses val="autoZero"/>
        <c:crossBetween val="midCat"/>
        <c:dispUnits/>
      </c:valAx>
      <c:valAx>
        <c:axId val="5539489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24610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0</xdr:row>
      <xdr:rowOff>0</xdr:rowOff>
    </xdr:from>
    <xdr:to>
      <xdr:col>17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467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40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  <col min="18" max="18" width="9.140625" style="0" customWidth="1"/>
  </cols>
  <sheetData>
    <row r="1" ht="20.25">
      <c r="A1" s="1" t="s">
        <v>38</v>
      </c>
    </row>
    <row r="2" spans="1:4" ht="12.75">
      <c r="A2" t="s">
        <v>23</v>
      </c>
      <c r="B2" s="29" t="s">
        <v>39</v>
      </c>
      <c r="C2" s="3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4" ht="13.5" thickTop="1">
      <c r="A5" s="9" t="s">
        <v>28</v>
      </c>
      <c r="B5" s="10"/>
      <c r="C5" s="11">
        <v>-9.5</v>
      </c>
      <c r="D5" s="10" t="s">
        <v>29</v>
      </c>
    </row>
    <row r="6" ht="12.75">
      <c r="A6" s="5" t="s">
        <v>1</v>
      </c>
    </row>
    <row r="7" spans="1:4" ht="12.75">
      <c r="A7" t="s">
        <v>2</v>
      </c>
      <c r="C7" s="8">
        <v>54056.68</v>
      </c>
      <c r="D7" s="30" t="s">
        <v>40</v>
      </c>
    </row>
    <row r="8" spans="1:4" ht="12.75">
      <c r="A8" t="s">
        <v>3</v>
      </c>
      <c r="C8" s="8">
        <v>0.5614</v>
      </c>
      <c r="D8" s="30" t="s">
        <v>40</v>
      </c>
    </row>
    <row r="9" spans="1:4" ht="12.75">
      <c r="A9" s="24" t="s">
        <v>32</v>
      </c>
      <c r="B9" s="25">
        <v>21</v>
      </c>
      <c r="C9" s="22" t="str">
        <f>"F"&amp;B9</f>
        <v>F21</v>
      </c>
      <c r="D9" s="23" t="str">
        <f>"G"&amp;B9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INTERCEPT(INDIRECT($D$9):G992,INDIRECT($C$9):F992)</f>
        <v>-0.006542046680770984</v>
      </c>
      <c r="D11" s="3"/>
      <c r="E11" s="10"/>
    </row>
    <row r="12" spans="1:5" ht="12.75">
      <c r="A12" s="10" t="s">
        <v>16</v>
      </c>
      <c r="B12" s="10"/>
      <c r="C12" s="21">
        <f ca="1">SLOPE(INDIRECT($D$9):G992,INDIRECT($C$9):F992)</f>
        <v>-1.2433673782846432E-05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57425.56024347695</v>
      </c>
      <c r="E15" s="14" t="s">
        <v>34</v>
      </c>
      <c r="F15" s="11">
        <v>1</v>
      </c>
    </row>
    <row r="16" spans="1:6" ht="12.75">
      <c r="A16" s="16" t="s">
        <v>4</v>
      </c>
      <c r="B16" s="10"/>
      <c r="C16" s="17">
        <f>+C8+C12</f>
        <v>0.5613875663262171</v>
      </c>
      <c r="E16" s="14" t="s">
        <v>30</v>
      </c>
      <c r="F16" s="15">
        <f ca="1">NOW()+15018.5+$C$5/24</f>
        <v>59903.632437615735</v>
      </c>
    </row>
    <row r="17" spans="1:6" ht="13.5" thickBot="1">
      <c r="A17" s="14" t="s">
        <v>27</v>
      </c>
      <c r="B17" s="10"/>
      <c r="C17" s="10">
        <f>COUNT(C21:C2191)</f>
        <v>6</v>
      </c>
      <c r="E17" s="14" t="s">
        <v>35</v>
      </c>
      <c r="F17" s="15">
        <f>ROUND(2*(F16-$C$7)/$C$8,0)/2+F15</f>
        <v>10416</v>
      </c>
    </row>
    <row r="18" spans="1:6" ht="14.25" thickBot="1" thickTop="1">
      <c r="A18" s="16" t="s">
        <v>5</v>
      </c>
      <c r="B18" s="10"/>
      <c r="C18" s="19">
        <f>+C15</f>
        <v>57425.56024347695</v>
      </c>
      <c r="D18" s="20">
        <f>+C16</f>
        <v>0.5613875663262171</v>
      </c>
      <c r="E18" s="14" t="s">
        <v>36</v>
      </c>
      <c r="F18" s="23">
        <f>ROUND(2*(F16-$C$15)/$C$16,0)/2+F15</f>
        <v>4415</v>
      </c>
    </row>
    <row r="19" spans="5:6" ht="13.5" thickTop="1">
      <c r="E19" s="14" t="s">
        <v>31</v>
      </c>
      <c r="F19" s="18">
        <f>+$C$15+$C$16*F18-15018.5-$C$5/24</f>
        <v>44885.982182140535</v>
      </c>
    </row>
    <row r="20" spans="1:21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45</v>
      </c>
      <c r="I20" s="7" t="s">
        <v>46</v>
      </c>
      <c r="J20" s="7" t="s">
        <v>47</v>
      </c>
      <c r="K20" s="7" t="s">
        <v>48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U20" s="26" t="s">
        <v>33</v>
      </c>
    </row>
    <row r="21" spans="1:17" ht="12.75">
      <c r="A21" t="s">
        <v>40</v>
      </c>
      <c r="C21" s="8">
        <v>54056.68</v>
      </c>
      <c r="D21" s="8" t="s">
        <v>13</v>
      </c>
      <c r="E21">
        <f aca="true" t="shared" si="0" ref="E21:E26">+(C21-C$7)/C$8</f>
        <v>0</v>
      </c>
      <c r="F21">
        <f aca="true" t="shared" si="1" ref="F21:F26">ROUND(2*E21,0)/2</f>
        <v>0</v>
      </c>
      <c r="G21">
        <f aca="true" t="shared" si="2" ref="G21:G26">+C21-(C$7+F21*C$8)</f>
        <v>0</v>
      </c>
      <c r="I21">
        <f>+G21</f>
        <v>0</v>
      </c>
      <c r="O21">
        <f aca="true" t="shared" si="3" ref="O21:O26">+C$11+C$12*$F21</f>
        <v>-0.006542046680770984</v>
      </c>
      <c r="Q21" s="2">
        <f aca="true" t="shared" si="4" ref="Q21:Q26">+C21-15018.5</f>
        <v>39038.18</v>
      </c>
    </row>
    <row r="22" spans="1:17" ht="12.75">
      <c r="A22" s="34" t="s">
        <v>43</v>
      </c>
      <c r="B22" s="35" t="s">
        <v>42</v>
      </c>
      <c r="C22" s="36">
        <v>55649.32661</v>
      </c>
      <c r="D22" s="36">
        <v>0.0003</v>
      </c>
      <c r="E22" s="37">
        <f t="shared" si="0"/>
        <v>2836.919504809398</v>
      </c>
      <c r="F22">
        <f t="shared" si="1"/>
        <v>2837</v>
      </c>
      <c r="G22">
        <f t="shared" si="2"/>
        <v>-0.0451900000043679</v>
      </c>
      <c r="K22">
        <f>+G22</f>
        <v>-0.0451900000043679</v>
      </c>
      <c r="O22">
        <f t="shared" si="3"/>
        <v>-0.04181637920270631</v>
      </c>
      <c r="Q22" s="2">
        <f t="shared" si="4"/>
        <v>40630.82661</v>
      </c>
    </row>
    <row r="23" spans="1:17" ht="12.75">
      <c r="A23" s="34" t="s">
        <v>43</v>
      </c>
      <c r="B23" s="35" t="s">
        <v>42</v>
      </c>
      <c r="C23" s="36">
        <v>55649.32683</v>
      </c>
      <c r="D23" s="36">
        <v>0.0002</v>
      </c>
      <c r="E23" s="37">
        <f t="shared" si="0"/>
        <v>2836.9198966868503</v>
      </c>
      <c r="F23">
        <f t="shared" si="1"/>
        <v>2837</v>
      </c>
      <c r="G23">
        <f t="shared" si="2"/>
        <v>-0.04497000000264961</v>
      </c>
      <c r="K23">
        <f>+G23</f>
        <v>-0.04497000000264961</v>
      </c>
      <c r="O23">
        <f t="shared" si="3"/>
        <v>-0.04181637920270631</v>
      </c>
      <c r="Q23" s="2">
        <f t="shared" si="4"/>
        <v>40630.82683</v>
      </c>
    </row>
    <row r="24" spans="1:17" ht="12.75">
      <c r="A24" s="34" t="s">
        <v>43</v>
      </c>
      <c r="B24" s="35" t="s">
        <v>42</v>
      </c>
      <c r="C24" s="36">
        <v>55649.32714</v>
      </c>
      <c r="D24" s="36">
        <v>0.0004</v>
      </c>
      <c r="E24" s="37">
        <f t="shared" si="0"/>
        <v>2836.9204488778073</v>
      </c>
      <c r="F24">
        <f t="shared" si="1"/>
        <v>2837</v>
      </c>
      <c r="G24">
        <f t="shared" si="2"/>
        <v>-0.044659999999566935</v>
      </c>
      <c r="K24">
        <f>+G24</f>
        <v>-0.044659999999566935</v>
      </c>
      <c r="O24">
        <f t="shared" si="3"/>
        <v>-0.04181637920270631</v>
      </c>
      <c r="Q24" s="2">
        <f t="shared" si="4"/>
        <v>40630.82714</v>
      </c>
    </row>
    <row r="25" spans="1:17" ht="12.75">
      <c r="A25" s="31" t="s">
        <v>41</v>
      </c>
      <c r="B25" s="32" t="s">
        <v>42</v>
      </c>
      <c r="C25" s="33">
        <v>56001.3162</v>
      </c>
      <c r="D25" s="33">
        <v>0.0003</v>
      </c>
      <c r="E25" s="37">
        <f t="shared" si="0"/>
        <v>3463.9048806555056</v>
      </c>
      <c r="F25">
        <f t="shared" si="1"/>
        <v>3464</v>
      </c>
      <c r="G25">
        <f t="shared" si="2"/>
        <v>-0.05339999999705469</v>
      </c>
      <c r="K25">
        <f>+G25</f>
        <v>-0.05339999999705469</v>
      </c>
      <c r="O25">
        <f t="shared" si="3"/>
        <v>-0.04961229266455103</v>
      </c>
      <c r="Q25" s="2">
        <f t="shared" si="4"/>
        <v>40982.8162</v>
      </c>
    </row>
    <row r="26" spans="1:17" ht="12.75">
      <c r="A26" s="38" t="s">
        <v>44</v>
      </c>
      <c r="B26" s="39" t="s">
        <v>42</v>
      </c>
      <c r="C26" s="40">
        <v>57425.56686</v>
      </c>
      <c r="D26" s="40">
        <v>0.0003</v>
      </c>
      <c r="E26" s="37">
        <f t="shared" si="0"/>
        <v>6000.867224795153</v>
      </c>
      <c r="F26">
        <f t="shared" si="1"/>
        <v>6001</v>
      </c>
      <c r="G26">
        <f t="shared" si="2"/>
        <v>-0.07454000000143424</v>
      </c>
      <c r="K26">
        <f>+G26</f>
        <v>-0.07454000000143424</v>
      </c>
      <c r="O26">
        <f t="shared" si="3"/>
        <v>-0.08115652305163243</v>
      </c>
      <c r="Q26" s="2">
        <f t="shared" si="4"/>
        <v>42407.06686</v>
      </c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2022-11-20T02:10:42Z</dcterms:modified>
  <cp:category/>
  <cp:version/>
  <cp:contentType/>
  <cp:contentStatus/>
</cp:coreProperties>
</file>