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B2DFC2A0-33E9-4501-A66C-F0A463936258}" xr6:coauthVersionLast="47" xr6:coauthVersionMax="47" xr10:uidLastSave="{00000000-0000-0000-0000-000000000000}"/>
  <bookViews>
    <workbookView xWindow="14145" yWindow="450" windowWidth="12975" windowHeight="14640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2" i="1" l="1"/>
  <c r="F42" i="1" s="1"/>
  <c r="G42" i="1" s="1"/>
  <c r="K42" i="1" s="1"/>
  <c r="Q42" i="1"/>
  <c r="E43" i="1"/>
  <c r="F43" i="1"/>
  <c r="G43" i="1" s="1"/>
  <c r="K43" i="1" s="1"/>
  <c r="Q43" i="1"/>
  <c r="E44" i="1"/>
  <c r="F44" i="1"/>
  <c r="G44" i="1" s="1"/>
  <c r="K44" i="1" s="1"/>
  <c r="Q44" i="1"/>
  <c r="E41" i="1"/>
  <c r="F41" i="1"/>
  <c r="G41" i="1"/>
  <c r="K41" i="1"/>
  <c r="Q41" i="1"/>
  <c r="E22" i="1"/>
  <c r="F22" i="1"/>
  <c r="G22" i="1"/>
  <c r="E23" i="1"/>
  <c r="F23" i="1"/>
  <c r="U23" i="1"/>
  <c r="E24" i="1"/>
  <c r="F24" i="1"/>
  <c r="U24" i="1"/>
  <c r="E25" i="1"/>
  <c r="F25" i="1"/>
  <c r="G25" i="1"/>
  <c r="J25" i="1"/>
  <c r="E26" i="1"/>
  <c r="F26" i="1"/>
  <c r="G26" i="1"/>
  <c r="K26" i="1"/>
  <c r="E27" i="1"/>
  <c r="F27" i="1"/>
  <c r="G27" i="1"/>
  <c r="K27" i="1"/>
  <c r="E28" i="1"/>
  <c r="F28" i="1"/>
  <c r="G28" i="1"/>
  <c r="K28" i="1"/>
  <c r="E29" i="1"/>
  <c r="F29" i="1"/>
  <c r="G29" i="1"/>
  <c r="K29" i="1"/>
  <c r="E30" i="1"/>
  <c r="F30" i="1"/>
  <c r="G30" i="1"/>
  <c r="K30" i="1"/>
  <c r="E31" i="1"/>
  <c r="F31" i="1"/>
  <c r="G31" i="1"/>
  <c r="K31" i="1"/>
  <c r="E40" i="1"/>
  <c r="F40" i="1"/>
  <c r="G40" i="1"/>
  <c r="K40" i="1"/>
  <c r="D9" i="1"/>
  <c r="C9" i="1"/>
  <c r="E21" i="1"/>
  <c r="F21" i="1"/>
  <c r="U21" i="1"/>
  <c r="E32" i="1"/>
  <c r="F32" i="1"/>
  <c r="G32" i="1"/>
  <c r="J32" i="1"/>
  <c r="E33" i="1"/>
  <c r="F33" i="1"/>
  <c r="G33" i="1"/>
  <c r="J33" i="1"/>
  <c r="E34" i="1"/>
  <c r="F34" i="1"/>
  <c r="G34" i="1"/>
  <c r="J34" i="1"/>
  <c r="E35" i="1"/>
  <c r="F35" i="1"/>
  <c r="G35" i="1"/>
  <c r="J35" i="1"/>
  <c r="E36" i="1"/>
  <c r="F36" i="1"/>
  <c r="G36" i="1"/>
  <c r="J36" i="1"/>
  <c r="E37" i="1"/>
  <c r="F37" i="1"/>
  <c r="G37" i="1"/>
  <c r="J37" i="1"/>
  <c r="E38" i="1"/>
  <c r="F38" i="1"/>
  <c r="G38" i="1"/>
  <c r="J38" i="1"/>
  <c r="E39" i="1"/>
  <c r="F39" i="1"/>
  <c r="G39" i="1"/>
  <c r="J39" i="1"/>
  <c r="Q40" i="1"/>
  <c r="Q33" i="1"/>
  <c r="Q34" i="1"/>
  <c r="Q35" i="1"/>
  <c r="Q37" i="1"/>
  <c r="Q38" i="1"/>
  <c r="Q39" i="1"/>
  <c r="Q30" i="1"/>
  <c r="F16" i="1"/>
  <c r="F17" i="1" s="1"/>
  <c r="Q36" i="1"/>
  <c r="Q32" i="1"/>
  <c r="Q29" i="1"/>
  <c r="Q31" i="1"/>
  <c r="Q23" i="1"/>
  <c r="Q24" i="1"/>
  <c r="Q25" i="1"/>
  <c r="Q21" i="1"/>
  <c r="Q26" i="1"/>
  <c r="Q27" i="1"/>
  <c r="Q28" i="1"/>
  <c r="C17" i="1"/>
  <c r="Q22" i="1"/>
  <c r="H22" i="1"/>
  <c r="K22" i="1"/>
  <c r="C12" i="1"/>
  <c r="C11" i="1"/>
  <c r="O44" i="1" l="1"/>
  <c r="O43" i="1"/>
  <c r="O42" i="1"/>
  <c r="O33" i="1"/>
  <c r="O36" i="1"/>
  <c r="O27" i="1"/>
  <c r="O34" i="1"/>
  <c r="O38" i="1"/>
  <c r="O41" i="1"/>
  <c r="C15" i="1"/>
  <c r="O24" i="1"/>
  <c r="O26" i="1"/>
  <c r="O32" i="1"/>
  <c r="O25" i="1"/>
  <c r="O28" i="1"/>
  <c r="O35" i="1"/>
  <c r="O37" i="1"/>
  <c r="O40" i="1"/>
  <c r="O39" i="1"/>
  <c r="O30" i="1"/>
  <c r="O23" i="1"/>
  <c r="O29" i="1"/>
  <c r="O31" i="1"/>
  <c r="O22" i="1"/>
  <c r="O21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<sst xmlns="http://schemas.openxmlformats.org/spreadsheetml/2006/main" count="90" uniqueCount="59">
  <si>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</si>
  <si>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</si>
  <si>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</si>
  <si>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</si>
  <si>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</si>
  <si>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</si>
  <si>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</si>
  <si>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</si>
  <si>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</si>
  <si>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</si>
  <si>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</si>
  <si>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</si>
  <si>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</si>
  <si>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</si>
  <si>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</si>
  <si>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</si>
  <si>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</si>
  <si>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</si>
  <si>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</si>
  <si>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</si>
  <si>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</si>
  <si>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</si>
  <si>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</si>
  <si>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</si>
  <si>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</si>
  <si>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</si>
  <si>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</si>
  <si>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</si>
  <si>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</si>
  <si>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</si>
  <si>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</si>
  <si>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</si>
  <si>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</si>
  <si>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</si>
  <si>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</si>
  <si>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CN Lyn / GSC 2973-0253</t>
  </si>
  <si>
    <t>not avail.</t>
  </si>
  <si>
    <t>Kreiner</t>
  </si>
  <si>
    <t>IBVS 5796</t>
  </si>
  <si>
    <t>I</t>
  </si>
  <si>
    <t>IBVS 5887</t>
  </si>
  <si>
    <t>OEJV 0074</t>
  </si>
  <si>
    <t>OEJV 0094</t>
  </si>
  <si>
    <t xml:space="preserve">EA        </t>
  </si>
  <si>
    <t>OEJV 0160</t>
  </si>
  <si>
    <t>IBVS 6118</t>
  </si>
  <si>
    <t>Add cycle</t>
  </si>
  <si>
    <t>Old Cycle</t>
  </si>
  <si>
    <t>IBVS 6149</t>
  </si>
  <si>
    <t>IBVS 6152</t>
  </si>
  <si>
    <t>OEJV 0165</t>
  </si>
  <si>
    <t>IBVS 6196</t>
  </si>
  <si>
    <t>pg</t>
  </si>
  <si>
    <t>vis</t>
  </si>
  <si>
    <t>PE</t>
  </si>
  <si>
    <t>CCD</t>
  </si>
  <si>
    <t>BAD?</t>
  </si>
  <si>
    <t>JBAV, 60</t>
  </si>
  <si>
    <t>JBAV,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</si>
</sst>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4" fillId="0" borderId="0"/>
    <xf numFmtId="0" fontId="25" fillId="0" borderId="0"/>
    <xf numFmtId="0" fontId="14" fillId="23" borderId="5" applyNumberFormat="0" applyFont="0" applyAlignment="0" applyProtection="0"/>
    <xf numFmtId="0" fontId="26" fillId="20" borderId="6" applyNumberFormat="0" applyAlignment="0" applyProtection="0"/>
    <xf numFmtId="0" fontId="27" fillId="0" borderId="0" applyNumberFormat="0" applyFill="0" applyBorder="0" applyAlignment="0" applyProtection="0"/>
    <xf numFmtId="0" fontId="31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5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30" fillId="0" borderId="8" xfId="0" applyFont="1" applyBorder="1" applyAlignment="1">
      <alignment horizontal="center"/>
    </xf>
    <xf numFmtId="0" fontId="5" fillId="0" borderId="0" xfId="41" applyFont="1" applyAlignment="1">
      <alignment wrapText="1"/>
    </xf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29" fillId="0" borderId="0" xfId="42" applyFont="1" applyAlignment="1">
      <alignment horizontal="left"/>
    </xf>
    <xf numFmtId="0" fontId="29" fillId="0" borderId="0" xfId="42" applyFont="1" applyAlignment="1">
      <alignment horizontal="center" wrapText="1"/>
    </xf>
    <xf numFmtId="0" fontId="29" fillId="0" borderId="0" xfId="42" applyFont="1" applyAlignment="1">
      <alignment horizontal="left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72" fontId="32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rmal_A_A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CN Lyn 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105263157894737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Active!$D$21:$D$236</c:f>
                <c:numCache>
                  <c:formatCode>General</c:formatCode>
                  <c:ptCount val="21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plus>
            <c:minus>
              <c:numRef>
                <c:f>Active!$D$21:$D$236</c:f>
                <c:numCache>
                  <c:formatCode>General</c:formatCode>
                  <c:ptCount val="21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-368.5</c:v>
                </c:pt>
                <c:pt idx="1">
                  <c:v>0</c:v>
                </c:pt>
                <c:pt idx="2">
                  <c:v>713.5</c:v>
                </c:pt>
                <c:pt idx="3">
                  <c:v>715</c:v>
                </c:pt>
                <c:pt idx="4">
                  <c:v>1031.5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1723.5</c:v>
                </c:pt>
                <c:pt idx="9">
                  <c:v>1996</c:v>
                </c:pt>
                <c:pt idx="10">
                  <c:v>1996</c:v>
                </c:pt>
                <c:pt idx="11">
                  <c:v>2132</c:v>
                </c:pt>
                <c:pt idx="12">
                  <c:v>2152</c:v>
                </c:pt>
                <c:pt idx="13">
                  <c:v>2153</c:v>
                </c:pt>
                <c:pt idx="14">
                  <c:v>2153.5</c:v>
                </c:pt>
                <c:pt idx="15">
                  <c:v>2154</c:v>
                </c:pt>
                <c:pt idx="16">
                  <c:v>2154.5</c:v>
                </c:pt>
                <c:pt idx="17">
                  <c:v>2329.5</c:v>
                </c:pt>
                <c:pt idx="18">
                  <c:v>2330</c:v>
                </c:pt>
                <c:pt idx="19">
                  <c:v>2510</c:v>
                </c:pt>
                <c:pt idx="20">
                  <c:v>2717.5</c:v>
                </c:pt>
                <c:pt idx="21">
                  <c:v>3456</c:v>
                </c:pt>
                <c:pt idx="22">
                  <c:v>3459.5</c:v>
                </c:pt>
                <c:pt idx="23">
                  <c:v>3478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5A-49F0-9A9A-22E95FD7108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-368.5</c:v>
                </c:pt>
                <c:pt idx="1">
                  <c:v>0</c:v>
                </c:pt>
                <c:pt idx="2">
                  <c:v>713.5</c:v>
                </c:pt>
                <c:pt idx="3">
                  <c:v>715</c:v>
                </c:pt>
                <c:pt idx="4">
                  <c:v>1031.5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1723.5</c:v>
                </c:pt>
                <c:pt idx="9">
                  <c:v>1996</c:v>
                </c:pt>
                <c:pt idx="10">
                  <c:v>1996</c:v>
                </c:pt>
                <c:pt idx="11">
                  <c:v>2132</c:v>
                </c:pt>
                <c:pt idx="12">
                  <c:v>2152</c:v>
                </c:pt>
                <c:pt idx="13">
                  <c:v>2153</c:v>
                </c:pt>
                <c:pt idx="14">
                  <c:v>2153.5</c:v>
                </c:pt>
                <c:pt idx="15">
                  <c:v>2154</c:v>
                </c:pt>
                <c:pt idx="16">
                  <c:v>2154.5</c:v>
                </c:pt>
                <c:pt idx="17">
                  <c:v>2329.5</c:v>
                </c:pt>
                <c:pt idx="18">
                  <c:v>2330</c:v>
                </c:pt>
                <c:pt idx="19">
                  <c:v>2510</c:v>
                </c:pt>
                <c:pt idx="20">
                  <c:v>2717.5</c:v>
                </c:pt>
                <c:pt idx="21">
                  <c:v>3456</c:v>
                </c:pt>
                <c:pt idx="22">
                  <c:v>3459.5</c:v>
                </c:pt>
                <c:pt idx="23">
                  <c:v>3478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5A-49F0-9A9A-22E95FD7108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-368.5</c:v>
                </c:pt>
                <c:pt idx="1">
                  <c:v>0</c:v>
                </c:pt>
                <c:pt idx="2">
                  <c:v>713.5</c:v>
                </c:pt>
                <c:pt idx="3">
                  <c:v>715</c:v>
                </c:pt>
                <c:pt idx="4">
                  <c:v>1031.5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1723.5</c:v>
                </c:pt>
                <c:pt idx="9">
                  <c:v>1996</c:v>
                </c:pt>
                <c:pt idx="10">
                  <c:v>1996</c:v>
                </c:pt>
                <c:pt idx="11">
                  <c:v>2132</c:v>
                </c:pt>
                <c:pt idx="12">
                  <c:v>2152</c:v>
                </c:pt>
                <c:pt idx="13">
                  <c:v>2153</c:v>
                </c:pt>
                <c:pt idx="14">
                  <c:v>2153.5</c:v>
                </c:pt>
                <c:pt idx="15">
                  <c:v>2154</c:v>
                </c:pt>
                <c:pt idx="16">
                  <c:v>2154.5</c:v>
                </c:pt>
                <c:pt idx="17">
                  <c:v>2329.5</c:v>
                </c:pt>
                <c:pt idx="18">
                  <c:v>2330</c:v>
                </c:pt>
                <c:pt idx="19">
                  <c:v>2510</c:v>
                </c:pt>
                <c:pt idx="20">
                  <c:v>2717.5</c:v>
                </c:pt>
                <c:pt idx="21">
                  <c:v>3456</c:v>
                </c:pt>
                <c:pt idx="22">
                  <c:v>3459.5</c:v>
                </c:pt>
                <c:pt idx="23">
                  <c:v>3478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4">
                  <c:v>-4.6100001782178879E-5</c:v>
                </c:pt>
                <c:pt idx="11">
                  <c:v>-2.9408000045805238E-3</c:v>
                </c:pt>
                <c:pt idx="12">
                  <c:v>-4.4287999990046956E-3</c:v>
                </c:pt>
                <c:pt idx="13">
                  <c:v>-6.1382000058074482E-3</c:v>
                </c:pt>
                <c:pt idx="14">
                  <c:v>-4.6929000018280931E-3</c:v>
                </c:pt>
                <c:pt idx="15">
                  <c:v>-4.7476000036112964E-3</c:v>
                </c:pt>
                <c:pt idx="16">
                  <c:v>-5.6022999997367151E-3</c:v>
                </c:pt>
                <c:pt idx="17">
                  <c:v>-3.3473000003141351E-3</c:v>
                </c:pt>
                <c:pt idx="18">
                  <c:v>-2.1020000058342703E-3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5A-49F0-9A9A-22E95FD7108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-368.5</c:v>
                </c:pt>
                <c:pt idx="1">
                  <c:v>0</c:v>
                </c:pt>
                <c:pt idx="2">
                  <c:v>713.5</c:v>
                </c:pt>
                <c:pt idx="3">
                  <c:v>715</c:v>
                </c:pt>
                <c:pt idx="4">
                  <c:v>1031.5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1723.5</c:v>
                </c:pt>
                <c:pt idx="9">
                  <c:v>1996</c:v>
                </c:pt>
                <c:pt idx="10">
                  <c:v>1996</c:v>
                </c:pt>
                <c:pt idx="11">
                  <c:v>2132</c:v>
                </c:pt>
                <c:pt idx="12">
                  <c:v>2152</c:v>
                </c:pt>
                <c:pt idx="13">
                  <c:v>2153</c:v>
                </c:pt>
                <c:pt idx="14">
                  <c:v>2153.5</c:v>
                </c:pt>
                <c:pt idx="15">
                  <c:v>2154</c:v>
                </c:pt>
                <c:pt idx="16">
                  <c:v>2154.5</c:v>
                </c:pt>
                <c:pt idx="17">
                  <c:v>2329.5</c:v>
                </c:pt>
                <c:pt idx="18">
                  <c:v>2330</c:v>
                </c:pt>
                <c:pt idx="19">
                  <c:v>2510</c:v>
                </c:pt>
                <c:pt idx="20">
                  <c:v>2717.5</c:v>
                </c:pt>
                <c:pt idx="21">
                  <c:v>3456</c:v>
                </c:pt>
                <c:pt idx="22">
                  <c:v>3459.5</c:v>
                </c:pt>
                <c:pt idx="23">
                  <c:v>3478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  <c:pt idx="1">
                  <c:v>0</c:v>
                </c:pt>
                <c:pt idx="5">
                  <c:v>-9.0939999790862203E-4</c:v>
                </c:pt>
                <c:pt idx="6">
                  <c:v>-1.5939999866532162E-4</c:v>
                </c:pt>
                <c:pt idx="7">
                  <c:v>1.5705999976489693E-3</c:v>
                </c:pt>
                <c:pt idx="8">
                  <c:v>-9.9708999987342395E-3</c:v>
                </c:pt>
                <c:pt idx="9">
                  <c:v>-5.6824000057531521E-3</c:v>
                </c:pt>
                <c:pt idx="10">
                  <c:v>-2.3424000028171577E-3</c:v>
                </c:pt>
                <c:pt idx="19">
                  <c:v>-1.4940000037313439E-3</c:v>
                </c:pt>
                <c:pt idx="20">
                  <c:v>2.4054999958025292E-3</c:v>
                </c:pt>
                <c:pt idx="21">
                  <c:v>-9.0864000012516044E-3</c:v>
                </c:pt>
                <c:pt idx="22">
                  <c:v>-8.7693000095896423E-3</c:v>
                </c:pt>
                <c:pt idx="23">
                  <c:v>-1.0093200049595907E-2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5A-49F0-9A9A-22E95FD7108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-368.5</c:v>
                </c:pt>
                <c:pt idx="1">
                  <c:v>0</c:v>
                </c:pt>
                <c:pt idx="2">
                  <c:v>713.5</c:v>
                </c:pt>
                <c:pt idx="3">
                  <c:v>715</c:v>
                </c:pt>
                <c:pt idx="4">
                  <c:v>1031.5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1723.5</c:v>
                </c:pt>
                <c:pt idx="9">
                  <c:v>1996</c:v>
                </c:pt>
                <c:pt idx="10">
                  <c:v>1996</c:v>
                </c:pt>
                <c:pt idx="11">
                  <c:v>2132</c:v>
                </c:pt>
                <c:pt idx="12">
                  <c:v>2152</c:v>
                </c:pt>
                <c:pt idx="13">
                  <c:v>2153</c:v>
                </c:pt>
                <c:pt idx="14">
                  <c:v>2153.5</c:v>
                </c:pt>
                <c:pt idx="15">
                  <c:v>2154</c:v>
                </c:pt>
                <c:pt idx="16">
                  <c:v>2154.5</c:v>
                </c:pt>
                <c:pt idx="17">
                  <c:v>2329.5</c:v>
                </c:pt>
                <c:pt idx="18">
                  <c:v>2330</c:v>
                </c:pt>
                <c:pt idx="19">
                  <c:v>2510</c:v>
                </c:pt>
                <c:pt idx="20">
                  <c:v>2717.5</c:v>
                </c:pt>
                <c:pt idx="21">
                  <c:v>3456</c:v>
                </c:pt>
                <c:pt idx="22">
                  <c:v>3459.5</c:v>
                </c:pt>
                <c:pt idx="23">
                  <c:v>3478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5A-49F0-9A9A-22E95FD7108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-368.5</c:v>
                </c:pt>
                <c:pt idx="1">
                  <c:v>0</c:v>
                </c:pt>
                <c:pt idx="2">
                  <c:v>713.5</c:v>
                </c:pt>
                <c:pt idx="3">
                  <c:v>715</c:v>
                </c:pt>
                <c:pt idx="4">
                  <c:v>1031.5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1723.5</c:v>
                </c:pt>
                <c:pt idx="9">
                  <c:v>1996</c:v>
                </c:pt>
                <c:pt idx="10">
                  <c:v>1996</c:v>
                </c:pt>
                <c:pt idx="11">
                  <c:v>2132</c:v>
                </c:pt>
                <c:pt idx="12">
                  <c:v>2152</c:v>
                </c:pt>
                <c:pt idx="13">
                  <c:v>2153</c:v>
                </c:pt>
                <c:pt idx="14">
                  <c:v>2153.5</c:v>
                </c:pt>
                <c:pt idx="15">
                  <c:v>2154</c:v>
                </c:pt>
                <c:pt idx="16">
                  <c:v>2154.5</c:v>
                </c:pt>
                <c:pt idx="17">
                  <c:v>2329.5</c:v>
                </c:pt>
                <c:pt idx="18">
                  <c:v>2330</c:v>
                </c:pt>
                <c:pt idx="19">
                  <c:v>2510</c:v>
                </c:pt>
                <c:pt idx="20">
                  <c:v>2717.5</c:v>
                </c:pt>
                <c:pt idx="21">
                  <c:v>3456</c:v>
                </c:pt>
                <c:pt idx="22">
                  <c:v>3459.5</c:v>
                </c:pt>
                <c:pt idx="23">
                  <c:v>3478</c:v>
                </c:pt>
              </c:numCache>
            </c:numRef>
          </c:xVal>
          <c:yVal>
            <c:numRef>
              <c:f>Active!$M$21:$M$996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5A-49F0-9A9A-22E95FD7108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2E-3</c:v>
                  </c:pt>
                  <c:pt idx="1">
                    <c:v>0</c:v>
                  </c:pt>
                  <c:pt idx="2">
                    <c:v>1.4E-3</c:v>
                  </c:pt>
                  <c:pt idx="3">
                    <c:v>1.2999999999999999E-3</c:v>
                  </c:pt>
                  <c:pt idx="4">
                    <c:v>8.0000000000000004E-4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2.8E-3</c:v>
                  </c:pt>
                  <c:pt idx="12">
                    <c:v>3.2000000000000002E-3</c:v>
                  </c:pt>
                  <c:pt idx="13">
                    <c:v>8.9999999999999998E-4</c:v>
                  </c:pt>
                  <c:pt idx="14">
                    <c:v>1.4E-3</c:v>
                  </c:pt>
                  <c:pt idx="15">
                    <c:v>3.0999999999999999E-3</c:v>
                  </c:pt>
                  <c:pt idx="16">
                    <c:v>7.1000000000000004E-3</c:v>
                  </c:pt>
                  <c:pt idx="17">
                    <c:v>2.7000000000000001E-3</c:v>
                  </c:pt>
                  <c:pt idx="18">
                    <c:v>5.1000000000000004E-3</c:v>
                  </c:pt>
                  <c:pt idx="19">
                    <c:v>3.3E-3</c:v>
                  </c:pt>
                  <c:pt idx="20">
                    <c:v>1.4E-3</c:v>
                  </c:pt>
                  <c:pt idx="21">
                    <c:v>1.5E-3</c:v>
                  </c:pt>
                  <c:pt idx="22">
                    <c:v>1.1000000000000001E-3</c:v>
                  </c:pt>
                  <c:pt idx="23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-368.5</c:v>
                </c:pt>
                <c:pt idx="1">
                  <c:v>0</c:v>
                </c:pt>
                <c:pt idx="2">
                  <c:v>713.5</c:v>
                </c:pt>
                <c:pt idx="3">
                  <c:v>715</c:v>
                </c:pt>
                <c:pt idx="4">
                  <c:v>1031.5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1723.5</c:v>
                </c:pt>
                <c:pt idx="9">
                  <c:v>1996</c:v>
                </c:pt>
                <c:pt idx="10">
                  <c:v>1996</c:v>
                </c:pt>
                <c:pt idx="11">
                  <c:v>2132</c:v>
                </c:pt>
                <c:pt idx="12">
                  <c:v>2152</c:v>
                </c:pt>
                <c:pt idx="13">
                  <c:v>2153</c:v>
                </c:pt>
                <c:pt idx="14">
                  <c:v>2153.5</c:v>
                </c:pt>
                <c:pt idx="15">
                  <c:v>2154</c:v>
                </c:pt>
                <c:pt idx="16">
                  <c:v>2154.5</c:v>
                </c:pt>
                <c:pt idx="17">
                  <c:v>2329.5</c:v>
                </c:pt>
                <c:pt idx="18">
                  <c:v>2330</c:v>
                </c:pt>
                <c:pt idx="19">
                  <c:v>2510</c:v>
                </c:pt>
                <c:pt idx="20">
                  <c:v>2717.5</c:v>
                </c:pt>
                <c:pt idx="21">
                  <c:v>3456</c:v>
                </c:pt>
                <c:pt idx="22">
                  <c:v>3459.5</c:v>
                </c:pt>
                <c:pt idx="23">
                  <c:v>3478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5A-49F0-9A9A-22E95FD7108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-368.5</c:v>
                </c:pt>
                <c:pt idx="1">
                  <c:v>0</c:v>
                </c:pt>
                <c:pt idx="2">
                  <c:v>713.5</c:v>
                </c:pt>
                <c:pt idx="3">
                  <c:v>715</c:v>
                </c:pt>
                <c:pt idx="4">
                  <c:v>1031.5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1723.5</c:v>
                </c:pt>
                <c:pt idx="9">
                  <c:v>1996</c:v>
                </c:pt>
                <c:pt idx="10">
                  <c:v>1996</c:v>
                </c:pt>
                <c:pt idx="11">
                  <c:v>2132</c:v>
                </c:pt>
                <c:pt idx="12">
                  <c:v>2152</c:v>
                </c:pt>
                <c:pt idx="13">
                  <c:v>2153</c:v>
                </c:pt>
                <c:pt idx="14">
                  <c:v>2153.5</c:v>
                </c:pt>
                <c:pt idx="15">
                  <c:v>2154</c:v>
                </c:pt>
                <c:pt idx="16">
                  <c:v>2154.5</c:v>
                </c:pt>
                <c:pt idx="17">
                  <c:v>2329.5</c:v>
                </c:pt>
                <c:pt idx="18">
                  <c:v>2330</c:v>
                </c:pt>
                <c:pt idx="19">
                  <c:v>2510</c:v>
                </c:pt>
                <c:pt idx="20">
                  <c:v>2717.5</c:v>
                </c:pt>
                <c:pt idx="21">
                  <c:v>3456</c:v>
                </c:pt>
                <c:pt idx="22">
                  <c:v>3459.5</c:v>
                </c:pt>
                <c:pt idx="23">
                  <c:v>3478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0">
                  <c:v>6.0818623493504324E-4</c:v>
                </c:pt>
                <c:pt idx="1">
                  <c:v>-1.2208383219218955E-4</c:v>
                </c:pt>
                <c:pt idx="2">
                  <c:v>-1.536053148054552E-3</c:v>
                </c:pt>
                <c:pt idx="3">
                  <c:v>-1.5390257534838353E-3</c:v>
                </c:pt>
                <c:pt idx="4">
                  <c:v>-2.1662454990625845E-3</c:v>
                </c:pt>
                <c:pt idx="5">
                  <c:v>-2.2048893696432659E-3</c:v>
                </c:pt>
                <c:pt idx="6">
                  <c:v>-2.2048893696432659E-3</c:v>
                </c:pt>
                <c:pt idx="7">
                  <c:v>-2.2048893696432659E-3</c:v>
                </c:pt>
                <c:pt idx="8">
                  <c:v>-3.5376074704385548E-3</c:v>
                </c:pt>
                <c:pt idx="9">
                  <c:v>-4.0776307900916645E-3</c:v>
                </c:pt>
                <c:pt idx="10">
                  <c:v>-4.0776307900916645E-3</c:v>
                </c:pt>
                <c:pt idx="11">
                  <c:v>-4.3471470156800059E-3</c:v>
                </c:pt>
                <c:pt idx="12">
                  <c:v>-4.386781754737115E-3</c:v>
                </c:pt>
                <c:pt idx="13">
                  <c:v>-4.3887634916899704E-3</c:v>
                </c:pt>
                <c:pt idx="14">
                  <c:v>-4.3897543601663976E-3</c:v>
                </c:pt>
                <c:pt idx="15">
                  <c:v>-4.3907452286428257E-3</c:v>
                </c:pt>
                <c:pt idx="16">
                  <c:v>-4.391736097119253E-3</c:v>
                </c:pt>
                <c:pt idx="17">
                  <c:v>-4.7385400638689564E-3</c:v>
                </c:pt>
                <c:pt idx="18">
                  <c:v>-4.7395309323453845E-3</c:v>
                </c:pt>
                <c:pt idx="19">
                  <c:v>-5.0962435838593648E-3</c:v>
                </c:pt>
                <c:pt idx="20">
                  <c:v>-5.5074540015768707E-3</c:v>
                </c:pt>
                <c:pt idx="21">
                  <c:v>-6.9709667412606192E-3</c:v>
                </c:pt>
                <c:pt idx="22">
                  <c:v>-6.9779028205956134E-3</c:v>
                </c:pt>
                <c:pt idx="23">
                  <c:v>-7.014564954223439E-3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5A-49F0-9A9A-22E95FD7108E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-368.5</c:v>
                </c:pt>
                <c:pt idx="1">
                  <c:v>0</c:v>
                </c:pt>
                <c:pt idx="2">
                  <c:v>713.5</c:v>
                </c:pt>
                <c:pt idx="3">
                  <c:v>715</c:v>
                </c:pt>
                <c:pt idx="4">
                  <c:v>1031.5</c:v>
                </c:pt>
                <c:pt idx="5">
                  <c:v>1051</c:v>
                </c:pt>
                <c:pt idx="6">
                  <c:v>1051</c:v>
                </c:pt>
                <c:pt idx="7">
                  <c:v>1051</c:v>
                </c:pt>
                <c:pt idx="8">
                  <c:v>1723.5</c:v>
                </c:pt>
                <c:pt idx="9">
                  <c:v>1996</c:v>
                </c:pt>
                <c:pt idx="10">
                  <c:v>1996</c:v>
                </c:pt>
                <c:pt idx="11">
                  <c:v>2132</c:v>
                </c:pt>
                <c:pt idx="12">
                  <c:v>2152</c:v>
                </c:pt>
                <c:pt idx="13">
                  <c:v>2153</c:v>
                </c:pt>
                <c:pt idx="14">
                  <c:v>2153.5</c:v>
                </c:pt>
                <c:pt idx="15">
                  <c:v>2154</c:v>
                </c:pt>
                <c:pt idx="16">
                  <c:v>2154.5</c:v>
                </c:pt>
                <c:pt idx="17">
                  <c:v>2329.5</c:v>
                </c:pt>
                <c:pt idx="18">
                  <c:v>2330</c:v>
                </c:pt>
                <c:pt idx="19">
                  <c:v>2510</c:v>
                </c:pt>
                <c:pt idx="20">
                  <c:v>2717.5</c:v>
                </c:pt>
                <c:pt idx="21">
                  <c:v>3456</c:v>
                </c:pt>
                <c:pt idx="22">
                  <c:v>3459.5</c:v>
                </c:pt>
                <c:pt idx="23">
                  <c:v>3478</c:v>
                </c:pt>
              </c:numCache>
            </c:numRef>
          </c:xVal>
          <c:yVal>
            <c:numRef>
              <c:f>Active!$U$21:$U$990</c:f>
              <c:numCache>
                <c:formatCode>General</c:formatCode>
                <c:ptCount val="970"/>
                <c:pt idx="0">
                  <c:v>-7.4016099999425933E-2</c:v>
                </c:pt>
                <c:pt idx="2">
                  <c:v>1.9343099993420765E-2</c:v>
                </c:pt>
                <c:pt idx="3">
                  <c:v>2.5878999993437901E-2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35A-49F0-9A9A-22E95FD7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790288"/>
        <c:axId val="1"/>
      </c:scatterChart>
      <c:valAx>
        <c:axId val="831790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79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53383458646616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41803459-8953-2733-6158-F9D737BB5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37"/>
  <sheetViews>
    <sheetView tabSelected="1" workbookViewId="0">
      <pane xSplit="14" ySplit="21" topLeftCell="O28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35</v>
      </c>
    </row>
    <row r="2" spans="1:6" x14ac:dyDescent="0.2">
      <c r="A2" t="s">
        <v>24</v>
      </c>
      <c r="B2" s="28" t="s">
        <v>43</v>
      </c>
      <c r="C2" s="3"/>
      <c r="D2" s="3"/>
    </row>
    <row r="3" spans="1:6" ht="13.5" thickBot="1" x14ac:dyDescent="0.25"/>
    <row r="4" spans="1:6" ht="14.25" thickTop="1" thickBot="1" x14ac:dyDescent="0.25">
      <c r="A4" s="5" t="s">
        <v>1</v>
      </c>
      <c r="C4" s="8" t="s">
        <v>36</v>
      </c>
      <c r="D4" s="9" t="s">
        <v>36</v>
      </c>
    </row>
    <row r="5" spans="1:6" ht="13.5" thickTop="1" x14ac:dyDescent="0.2">
      <c r="A5" s="11" t="s">
        <v>29</v>
      </c>
      <c r="B5" s="12"/>
      <c r="C5" s="13">
        <v>-9.5</v>
      </c>
      <c r="D5" s="12" t="s">
        <v>30</v>
      </c>
    </row>
    <row r="6" spans="1:6" x14ac:dyDescent="0.2">
      <c r="A6" s="5" t="s">
        <v>2</v>
      </c>
    </row>
    <row r="7" spans="1:6" x14ac:dyDescent="0.2">
      <c r="A7" t="s">
        <v>3</v>
      </c>
      <c r="C7">
        <v>52501.225400000003</v>
      </c>
    </row>
    <row r="8" spans="1:6" x14ac:dyDescent="0.2">
      <c r="A8" t="s">
        <v>4</v>
      </c>
      <c r="C8">
        <v>1.9555094</v>
      </c>
    </row>
    <row r="9" spans="1:6" x14ac:dyDescent="0.2">
      <c r="A9" s="26" t="s">
        <v>34</v>
      </c>
      <c r="B9" s="27">
        <v>29</v>
      </c>
      <c r="C9" s="24" t="str">
        <f>"F"&amp;B9</f>
        <v>F29</v>
      </c>
      <c r="D9" s="25" t="str">
        <f>"G"&amp;B9</f>
        <v>G29</v>
      </c>
    </row>
    <row r="10" spans="1:6" ht="13.5" thickBot="1" x14ac:dyDescent="0.25">
      <c r="A10" s="12"/>
      <c r="B10" s="12"/>
      <c r="C10" s="4" t="s">
        <v>20</v>
      </c>
      <c r="D10" s="4" t="s">
        <v>21</v>
      </c>
      <c r="E10" s="12"/>
    </row>
    <row r="11" spans="1:6" x14ac:dyDescent="0.2">
      <c r="A11" s="12" t="s">
        <v>16</v>
      </c>
      <c r="B11" s="12"/>
      <c r="C11" s="23">
        <f ca="1">INTERCEPT(INDIRECT($D$9):G989,INDIRECT($C$9):F989)</f>
        <v>-1.2208383219218955E-4</v>
      </c>
      <c r="D11" s="3"/>
      <c r="E11" s="12"/>
    </row>
    <row r="12" spans="1:6" x14ac:dyDescent="0.2">
      <c r="A12" s="12" t="s">
        <v>17</v>
      </c>
      <c r="B12" s="12"/>
      <c r="C12" s="23">
        <f ca="1">SLOPE(INDIRECT($D$9):G989,INDIRECT($C$9):F989)</f>
        <v>-1.9817369528554484E-6</v>
      </c>
      <c r="D12" s="3"/>
      <c r="E12" s="12"/>
    </row>
    <row r="13" spans="1:6" x14ac:dyDescent="0.2">
      <c r="A13" s="12" t="s">
        <v>19</v>
      </c>
      <c r="B13" s="12"/>
      <c r="C13" s="3" t="s">
        <v>14</v>
      </c>
    </row>
    <row r="14" spans="1:6" x14ac:dyDescent="0.2">
      <c r="A14" s="12"/>
      <c r="B14" s="12"/>
      <c r="C14" s="12"/>
    </row>
    <row r="15" spans="1:6" x14ac:dyDescent="0.2">
      <c r="A15" s="14" t="s">
        <v>18</v>
      </c>
      <c r="B15" s="12"/>
      <c r="C15" s="15">
        <f ca="1">(C7+C11)+(C8+C12)*INT(MAX(F21:F3530))</f>
        <v>59302.480078635053</v>
      </c>
      <c r="E15" s="16" t="s">
        <v>46</v>
      </c>
      <c r="F15" s="13">
        <v>1</v>
      </c>
    </row>
    <row r="16" spans="1:6" x14ac:dyDescent="0.2">
      <c r="A16" s="18" t="s">
        <v>5</v>
      </c>
      <c r="B16" s="12"/>
      <c r="C16" s="19">
        <f ca="1">+C8+C12</f>
        <v>1.9555074182630472</v>
      </c>
      <c r="E16" s="16" t="s">
        <v>31</v>
      </c>
      <c r="F16" s="17">
        <f ca="1">NOW()+15018.5+$C$5/24</f>
        <v>59961.793107754624</v>
      </c>
    </row>
    <row r="17" spans="1:21" ht="13.5" thickBot="1" x14ac:dyDescent="0.25">
      <c r="A17" s="16" t="s">
        <v>28</v>
      </c>
      <c r="B17" s="12"/>
      <c r="C17" s="12">
        <f>COUNT(C21:C2188)</f>
        <v>24</v>
      </c>
      <c r="E17" s="16" t="s">
        <v>47</v>
      </c>
      <c r="F17" s="17">
        <f ca="1">ROUND(2*(F16-$C$7)/$C$8,0)/2+F15</f>
        <v>3816</v>
      </c>
    </row>
    <row r="18" spans="1:21" ht="14.25" thickTop="1" thickBot="1" x14ac:dyDescent="0.25">
      <c r="A18" s="18" t="s">
        <v>6</v>
      </c>
      <c r="B18" s="12"/>
      <c r="C18" s="21">
        <f ca="1">+C15</f>
        <v>59302.480078635053</v>
      </c>
      <c r="D18" s="22">
        <f ca="1">+C16</f>
        <v>1.9555074182630472</v>
      </c>
      <c r="E18" s="16" t="s">
        <v>32</v>
      </c>
      <c r="F18" s="25">
        <f ca="1">ROUND(2*(F16-$C$15)/$C$16,0)/2+F15</f>
        <v>338</v>
      </c>
    </row>
    <row r="19" spans="1:21" ht="13.5" thickTop="1" x14ac:dyDescent="0.2">
      <c r="E19" s="16" t="s">
        <v>33</v>
      </c>
      <c r="F19" s="20">
        <f ca="1">+$C$15+$C$16*F18-15018.5-$C$5/24</f>
        <v>44945.337419341296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52</v>
      </c>
      <c r="I20" s="7" t="s">
        <v>53</v>
      </c>
      <c r="J20" s="7" t="s">
        <v>54</v>
      </c>
      <c r="K20" s="7" t="s">
        <v>55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40" t="s">
        <v>56</v>
      </c>
    </row>
    <row r="21" spans="1:21" x14ac:dyDescent="0.2">
      <c r="A21" s="29" t="s">
        <v>41</v>
      </c>
      <c r="B21" s="30" t="s">
        <v>39</v>
      </c>
      <c r="C21" s="29">
        <v>51780.546170000001</v>
      </c>
      <c r="D21" s="29">
        <v>2E-3</v>
      </c>
      <c r="E21">
        <f>+(C21-C$7)/C$8</f>
        <v>-368.53785003539309</v>
      </c>
      <c r="F21">
        <f t="shared" ref="F21:F41" si="0">ROUND(2*E21,0)/2</f>
        <v>-368.5</v>
      </c>
      <c r="O21">
        <f ca="1">+C$11+C$12*$F21</f>
        <v>6.0818623493504324E-4</v>
      </c>
      <c r="Q21" s="2">
        <f>+C21-15018.5</f>
        <v>36762.046170000001</v>
      </c>
      <c r="U21">
        <f>+C21-(C$7+F21*C$8)</f>
        <v>-7.4016099999425933E-2</v>
      </c>
    </row>
    <row r="22" spans="1:21" x14ac:dyDescent="0.2">
      <c r="A22" s="31" t="s">
        <v>37</v>
      </c>
      <c r="B22" s="31"/>
      <c r="C22" s="32">
        <v>52501.225400000003</v>
      </c>
      <c r="D22" s="32" t="s">
        <v>14</v>
      </c>
      <c r="E22">
        <f>+(C22-C$7)/C$8</f>
        <v>0</v>
      </c>
      <c r="F22">
        <f t="shared" si="0"/>
        <v>0</v>
      </c>
      <c r="G22">
        <f>+C22-(C$7+F22*C$8)</f>
        <v>0</v>
      </c>
      <c r="H22">
        <f>+G22</f>
        <v>0</v>
      </c>
      <c r="K22">
        <f t="shared" ref="K22:K31" si="1">+G22</f>
        <v>0</v>
      </c>
      <c r="O22">
        <f ca="1">+C$11+C$12*$F22</f>
        <v>-1.2208383219218955E-4</v>
      </c>
      <c r="Q22" s="2">
        <f>+C22-15018.5</f>
        <v>37482.725400000003</v>
      </c>
    </row>
    <row r="23" spans="1:21" x14ac:dyDescent="0.2">
      <c r="A23" s="33" t="s">
        <v>38</v>
      </c>
      <c r="B23" s="34" t="s">
        <v>39</v>
      </c>
      <c r="C23" s="33">
        <v>53896.500699999997</v>
      </c>
      <c r="D23" s="33">
        <v>1.4E-3</v>
      </c>
      <c r="E23">
        <f>+(C23-C$7)/C$8</f>
        <v>713.50989159141545</v>
      </c>
      <c r="F23">
        <f t="shared" si="0"/>
        <v>713.5</v>
      </c>
      <c r="O23">
        <f ca="1">+C$11+C$12*$F23</f>
        <v>-1.536053148054552E-3</v>
      </c>
      <c r="Q23" s="2">
        <f>+C23-15018.5</f>
        <v>38878.000699999997</v>
      </c>
      <c r="U23">
        <f>+C23-(C$7+F23*C$8)</f>
        <v>1.9343099993420765E-2</v>
      </c>
    </row>
    <row r="24" spans="1:21" x14ac:dyDescent="0.2">
      <c r="A24" s="33" t="s">
        <v>38</v>
      </c>
      <c r="B24" s="34" t="s">
        <v>39</v>
      </c>
      <c r="C24" s="33">
        <v>53899.440499999997</v>
      </c>
      <c r="D24" s="33">
        <v>1.2999999999999999E-3</v>
      </c>
      <c r="E24">
        <f t="shared" ref="E24:E39" si="2">+(C24-C$7)/C$8</f>
        <v>715.01323389189236</v>
      </c>
      <c r="F24">
        <f t="shared" si="0"/>
        <v>715</v>
      </c>
      <c r="O24">
        <f t="shared" ref="O24:O39" ca="1" si="3">+C$11+C$12*$F24</f>
        <v>-1.5390257534838353E-3</v>
      </c>
      <c r="Q24" s="2">
        <f t="shared" ref="Q24:Q39" si="4">+C24-15018.5</f>
        <v>38880.940499999997</v>
      </c>
      <c r="U24">
        <f>+C24-(C$7+F24*C$8)</f>
        <v>2.5878999993437901E-2</v>
      </c>
    </row>
    <row r="25" spans="1:21" x14ac:dyDescent="0.2">
      <c r="A25" s="29" t="s">
        <v>40</v>
      </c>
      <c r="B25" s="30" t="s">
        <v>39</v>
      </c>
      <c r="C25" s="29">
        <v>54518.333299999998</v>
      </c>
      <c r="D25" s="29">
        <v>8.0000000000000004E-4</v>
      </c>
      <c r="E25">
        <f t="shared" si="2"/>
        <v>1031.4999764255776</v>
      </c>
      <c r="F25">
        <f t="shared" si="0"/>
        <v>1031.5</v>
      </c>
      <c r="G25">
        <f t="shared" ref="G25:G39" si="5">+C25-(C$7+F25*C$8)</f>
        <v>-4.6100001782178879E-5</v>
      </c>
      <c r="J25">
        <f>+G25</f>
        <v>-4.6100001782178879E-5</v>
      </c>
      <c r="O25">
        <f t="shared" ca="1" si="3"/>
        <v>-2.1662454990625845E-3</v>
      </c>
      <c r="Q25" s="2">
        <f t="shared" si="4"/>
        <v>39499.833299999998</v>
      </c>
    </row>
    <row r="26" spans="1:21" x14ac:dyDescent="0.2">
      <c r="A26" s="29" t="s">
        <v>42</v>
      </c>
      <c r="B26" s="30" t="s">
        <v>39</v>
      </c>
      <c r="C26" s="29">
        <v>54556.464870000003</v>
      </c>
      <c r="D26" s="29">
        <v>1E-4</v>
      </c>
      <c r="E26">
        <f t="shared" si="2"/>
        <v>1050.9995349549333</v>
      </c>
      <c r="F26">
        <f t="shared" si="0"/>
        <v>1051</v>
      </c>
      <c r="G26">
        <f t="shared" si="5"/>
        <v>-9.0939999790862203E-4</v>
      </c>
      <c r="K26">
        <f t="shared" si="1"/>
        <v>-9.0939999790862203E-4</v>
      </c>
      <c r="O26">
        <f t="shared" ca="1" si="3"/>
        <v>-2.2048893696432659E-3</v>
      </c>
      <c r="Q26" s="2">
        <f t="shared" si="4"/>
        <v>39537.964870000003</v>
      </c>
    </row>
    <row r="27" spans="1:21" x14ac:dyDescent="0.2">
      <c r="A27" s="29" t="s">
        <v>42</v>
      </c>
      <c r="B27" s="30" t="s">
        <v>39</v>
      </c>
      <c r="C27" s="29">
        <v>54556.465620000003</v>
      </c>
      <c r="D27" s="29">
        <v>1E-4</v>
      </c>
      <c r="E27">
        <f t="shared" si="2"/>
        <v>1050.9999184867124</v>
      </c>
      <c r="F27">
        <f t="shared" si="0"/>
        <v>1051</v>
      </c>
      <c r="G27">
        <f t="shared" si="5"/>
        <v>-1.5939999866532162E-4</v>
      </c>
      <c r="K27">
        <f t="shared" si="1"/>
        <v>-1.5939999866532162E-4</v>
      </c>
      <c r="O27">
        <f t="shared" ca="1" si="3"/>
        <v>-2.2048893696432659E-3</v>
      </c>
      <c r="Q27" s="2">
        <f t="shared" si="4"/>
        <v>39537.965620000003</v>
      </c>
    </row>
    <row r="28" spans="1:21" x14ac:dyDescent="0.2">
      <c r="A28" s="29" t="s">
        <v>42</v>
      </c>
      <c r="B28" s="30" t="s">
        <v>39</v>
      </c>
      <c r="C28" s="29">
        <v>54556.467349999999</v>
      </c>
      <c r="D28" s="29">
        <v>2.0000000000000001E-4</v>
      </c>
      <c r="E28">
        <f t="shared" si="2"/>
        <v>1051.0008031666819</v>
      </c>
      <c r="F28">
        <f t="shared" si="0"/>
        <v>1051</v>
      </c>
      <c r="G28">
        <f t="shared" si="5"/>
        <v>1.5705999976489693E-3</v>
      </c>
      <c r="K28">
        <f t="shared" si="1"/>
        <v>1.5705999976489693E-3</v>
      </c>
      <c r="O28">
        <f t="shared" ca="1" si="3"/>
        <v>-2.2048893696432659E-3</v>
      </c>
      <c r="Q28" s="2">
        <f t="shared" si="4"/>
        <v>39537.967349999999</v>
      </c>
    </row>
    <row r="29" spans="1:21" x14ac:dyDescent="0.2">
      <c r="A29" s="35" t="s">
        <v>44</v>
      </c>
      <c r="B29" s="36" t="s">
        <v>39</v>
      </c>
      <c r="C29" s="32">
        <v>55871.535880000003</v>
      </c>
      <c r="D29" s="32">
        <v>1E-4</v>
      </c>
      <c r="E29">
        <f t="shared" si="2"/>
        <v>1723.4949011239732</v>
      </c>
      <c r="F29">
        <f t="shared" si="0"/>
        <v>1723.5</v>
      </c>
      <c r="G29">
        <f t="shared" si="5"/>
        <v>-9.9708999987342395E-3</v>
      </c>
      <c r="K29">
        <f t="shared" si="1"/>
        <v>-9.9708999987342395E-3</v>
      </c>
      <c r="O29">
        <f t="shared" ca="1" si="3"/>
        <v>-3.5376074704385548E-3</v>
      </c>
      <c r="Q29" s="2">
        <f t="shared" si="4"/>
        <v>40853.035880000003</v>
      </c>
    </row>
    <row r="30" spans="1:21" x14ac:dyDescent="0.2">
      <c r="A30" s="32" t="s">
        <v>50</v>
      </c>
      <c r="B30" s="36"/>
      <c r="C30" s="32">
        <v>56404.41648</v>
      </c>
      <c r="D30" s="32">
        <v>2.0000000000000001E-4</v>
      </c>
      <c r="E30">
        <f t="shared" si="2"/>
        <v>1995.9970941586867</v>
      </c>
      <c r="F30">
        <f t="shared" si="0"/>
        <v>1996</v>
      </c>
      <c r="G30">
        <f t="shared" si="5"/>
        <v>-5.6824000057531521E-3</v>
      </c>
      <c r="K30">
        <f t="shared" si="1"/>
        <v>-5.6824000057531521E-3</v>
      </c>
      <c r="O30">
        <f t="shared" ca="1" si="3"/>
        <v>-4.0776307900916645E-3</v>
      </c>
      <c r="Q30" s="2">
        <f t="shared" si="4"/>
        <v>41385.91648</v>
      </c>
    </row>
    <row r="31" spans="1:21" x14ac:dyDescent="0.2">
      <c r="A31" s="35" t="s">
        <v>44</v>
      </c>
      <c r="B31" s="36" t="s">
        <v>39</v>
      </c>
      <c r="C31" s="32">
        <v>56404.419820000003</v>
      </c>
      <c r="D31" s="32">
        <v>2.0000000000000001E-4</v>
      </c>
      <c r="E31">
        <f t="shared" si="2"/>
        <v>1995.9988021535462</v>
      </c>
      <c r="F31">
        <f t="shared" si="0"/>
        <v>1996</v>
      </c>
      <c r="G31">
        <f t="shared" si="5"/>
        <v>-2.3424000028171577E-3</v>
      </c>
      <c r="K31">
        <f t="shared" si="1"/>
        <v>-2.3424000028171577E-3</v>
      </c>
      <c r="O31">
        <f t="shared" ca="1" si="3"/>
        <v>-4.0776307900916645E-3</v>
      </c>
      <c r="Q31" s="2">
        <f t="shared" si="4"/>
        <v>41385.919820000003</v>
      </c>
    </row>
    <row r="32" spans="1:21" x14ac:dyDescent="0.2">
      <c r="A32" s="37" t="s">
        <v>45</v>
      </c>
      <c r="B32" s="38" t="s">
        <v>39</v>
      </c>
      <c r="C32" s="32">
        <v>56670.368499999997</v>
      </c>
      <c r="D32" s="39">
        <v>2.8E-3</v>
      </c>
      <c r="E32">
        <f t="shared" si="2"/>
        <v>2131.9984961463206</v>
      </c>
      <c r="F32">
        <f t="shared" si="0"/>
        <v>2132</v>
      </c>
      <c r="G32">
        <f t="shared" si="5"/>
        <v>-2.9408000045805238E-3</v>
      </c>
      <c r="J32">
        <f t="shared" ref="J32:J39" si="6">+G32</f>
        <v>-2.9408000045805238E-3</v>
      </c>
      <c r="O32">
        <f t="shared" ca="1" si="3"/>
        <v>-4.3471470156800059E-3</v>
      </c>
      <c r="Q32" s="2">
        <f t="shared" si="4"/>
        <v>41651.868499999997</v>
      </c>
    </row>
    <row r="33" spans="1:17" x14ac:dyDescent="0.2">
      <c r="A33" s="39" t="s">
        <v>48</v>
      </c>
      <c r="B33" s="38" t="s">
        <v>39</v>
      </c>
      <c r="C33" s="39">
        <v>56709.477200000001</v>
      </c>
      <c r="D33" s="39">
        <v>3.2000000000000002E-3</v>
      </c>
      <c r="E33">
        <f t="shared" si="2"/>
        <v>2151.9977352192723</v>
      </c>
      <c r="F33">
        <f t="shared" si="0"/>
        <v>2152</v>
      </c>
      <c r="G33">
        <f t="shared" si="5"/>
        <v>-4.4287999990046956E-3</v>
      </c>
      <c r="J33">
        <f t="shared" si="6"/>
        <v>-4.4287999990046956E-3</v>
      </c>
      <c r="O33">
        <f t="shared" ca="1" si="3"/>
        <v>-4.386781754737115E-3</v>
      </c>
      <c r="Q33" s="2">
        <f t="shared" si="4"/>
        <v>41690.977200000001</v>
      </c>
    </row>
    <row r="34" spans="1:17" x14ac:dyDescent="0.2">
      <c r="A34" s="39" t="s">
        <v>48</v>
      </c>
      <c r="B34" s="38" t="s">
        <v>39</v>
      </c>
      <c r="C34" s="39">
        <v>56711.430999999997</v>
      </c>
      <c r="D34" s="39">
        <v>8.9999999999999998E-4</v>
      </c>
      <c r="E34">
        <f t="shared" si="2"/>
        <v>2152.9968610736382</v>
      </c>
      <c r="F34">
        <f t="shared" si="0"/>
        <v>2153</v>
      </c>
      <c r="G34">
        <f t="shared" si="5"/>
        <v>-6.1382000058074482E-3</v>
      </c>
      <c r="J34">
        <f t="shared" si="6"/>
        <v>-6.1382000058074482E-3</v>
      </c>
      <c r="O34">
        <f t="shared" ca="1" si="3"/>
        <v>-4.3887634916899704E-3</v>
      </c>
      <c r="Q34" s="2">
        <f t="shared" si="4"/>
        <v>41692.930999999997</v>
      </c>
    </row>
    <row r="35" spans="1:17" x14ac:dyDescent="0.2">
      <c r="A35" s="39" t="s">
        <v>48</v>
      </c>
      <c r="B35" s="38" t="s">
        <v>39</v>
      </c>
      <c r="C35" s="39">
        <v>56712.410199999998</v>
      </c>
      <c r="D35" s="39">
        <v>1.4E-3</v>
      </c>
      <c r="E35">
        <f t="shared" si="2"/>
        <v>2153.497600164947</v>
      </c>
      <c r="F35">
        <f t="shared" si="0"/>
        <v>2153.5</v>
      </c>
      <c r="G35">
        <f t="shared" si="5"/>
        <v>-4.6929000018280931E-3</v>
      </c>
      <c r="J35">
        <f t="shared" si="6"/>
        <v>-4.6929000018280931E-3</v>
      </c>
      <c r="O35">
        <f t="shared" ca="1" si="3"/>
        <v>-4.3897543601663976E-3</v>
      </c>
      <c r="Q35" s="2">
        <f t="shared" si="4"/>
        <v>41693.910199999998</v>
      </c>
    </row>
    <row r="36" spans="1:17" x14ac:dyDescent="0.2">
      <c r="A36" s="37" t="s">
        <v>45</v>
      </c>
      <c r="B36" s="38" t="s">
        <v>39</v>
      </c>
      <c r="C36" s="32">
        <v>56713.387900000002</v>
      </c>
      <c r="D36" s="39">
        <v>3.0999999999999999E-3</v>
      </c>
      <c r="E36">
        <f t="shared" si="2"/>
        <v>2153.9975721926976</v>
      </c>
      <c r="F36">
        <f t="shared" si="0"/>
        <v>2154</v>
      </c>
      <c r="G36">
        <f t="shared" si="5"/>
        <v>-4.7476000036112964E-3</v>
      </c>
      <c r="J36">
        <f t="shared" si="6"/>
        <v>-4.7476000036112964E-3</v>
      </c>
      <c r="O36">
        <f t="shared" ca="1" si="3"/>
        <v>-4.3907452286428257E-3</v>
      </c>
      <c r="Q36" s="2">
        <f t="shared" si="4"/>
        <v>41694.887900000002</v>
      </c>
    </row>
    <row r="37" spans="1:17" x14ac:dyDescent="0.2">
      <c r="A37" s="39" t="s">
        <v>48</v>
      </c>
      <c r="B37" s="38" t="s">
        <v>39</v>
      </c>
      <c r="C37" s="39">
        <v>56714.364800000003</v>
      </c>
      <c r="D37" s="39">
        <v>7.1000000000000004E-3</v>
      </c>
      <c r="E37">
        <f t="shared" si="2"/>
        <v>2154.4971351198824</v>
      </c>
      <c r="F37">
        <f t="shared" si="0"/>
        <v>2154.5</v>
      </c>
      <c r="G37">
        <f t="shared" si="5"/>
        <v>-5.6022999997367151E-3</v>
      </c>
      <c r="J37">
        <f t="shared" si="6"/>
        <v>-5.6022999997367151E-3</v>
      </c>
      <c r="O37">
        <f t="shared" ca="1" si="3"/>
        <v>-4.391736097119253E-3</v>
      </c>
      <c r="Q37" s="2">
        <f t="shared" si="4"/>
        <v>41695.864800000003</v>
      </c>
    </row>
    <row r="38" spans="1:17" x14ac:dyDescent="0.2">
      <c r="A38" s="39" t="s">
        <v>49</v>
      </c>
      <c r="B38" s="36"/>
      <c r="C38" s="39">
        <v>57056.581200000001</v>
      </c>
      <c r="D38" s="39">
        <v>2.7000000000000001E-3</v>
      </c>
      <c r="E38">
        <f t="shared" si="2"/>
        <v>2329.4982882720983</v>
      </c>
      <c r="F38">
        <f t="shared" si="0"/>
        <v>2329.5</v>
      </c>
      <c r="G38">
        <f t="shared" si="5"/>
        <v>-3.3473000003141351E-3</v>
      </c>
      <c r="J38">
        <f t="shared" si="6"/>
        <v>-3.3473000003141351E-3</v>
      </c>
      <c r="O38">
        <f t="shared" ca="1" si="3"/>
        <v>-4.7385400638689564E-3</v>
      </c>
      <c r="Q38" s="2">
        <f t="shared" si="4"/>
        <v>42038.081200000001</v>
      </c>
    </row>
    <row r="39" spans="1:17" x14ac:dyDescent="0.2">
      <c r="A39" s="39" t="s">
        <v>49</v>
      </c>
      <c r="B39" s="36"/>
      <c r="C39" s="39">
        <v>57057.5602</v>
      </c>
      <c r="D39" s="39">
        <v>5.1000000000000004E-3</v>
      </c>
      <c r="E39">
        <f t="shared" si="2"/>
        <v>2329.9989250882645</v>
      </c>
      <c r="F39">
        <f t="shared" si="0"/>
        <v>2330</v>
      </c>
      <c r="G39">
        <f t="shared" si="5"/>
        <v>-2.1020000058342703E-3</v>
      </c>
      <c r="J39">
        <f t="shared" si="6"/>
        <v>-2.1020000058342703E-3</v>
      </c>
      <c r="O39">
        <f t="shared" ca="1" si="3"/>
        <v>-4.7395309323453845E-3</v>
      </c>
      <c r="Q39" s="2">
        <f t="shared" si="4"/>
        <v>42039.0602</v>
      </c>
    </row>
    <row r="40" spans="1:17" x14ac:dyDescent="0.2">
      <c r="A40" s="41" t="s">
        <v>51</v>
      </c>
      <c r="B40" s="42" t="s">
        <v>39</v>
      </c>
      <c r="C40" s="43">
        <v>57409.552499999998</v>
      </c>
      <c r="D40" s="43">
        <v>3.3E-3</v>
      </c>
      <c r="E40">
        <f>+(C40-C$7)/C$8</f>
        <v>2509.9992360046926</v>
      </c>
      <c r="F40">
        <f t="shared" si="0"/>
        <v>2510</v>
      </c>
      <c r="G40">
        <f>+C40-(C$7+F40*C$8)</f>
        <v>-1.4940000037313439E-3</v>
      </c>
      <c r="K40">
        <f>+G40</f>
        <v>-1.4940000037313439E-3</v>
      </c>
      <c r="O40">
        <f ca="1">+C$11+C$12*$F40</f>
        <v>-5.0962435838593648E-3</v>
      </c>
      <c r="Q40" s="2">
        <f>+C40-15018.5</f>
        <v>42391.052499999998</v>
      </c>
    </row>
    <row r="41" spans="1:17" x14ac:dyDescent="0.2">
      <c r="A41" s="44" t="s">
        <v>0</v>
      </c>
      <c r="B41" s="45" t="s">
        <v>39</v>
      </c>
      <c r="C41" s="46">
        <v>57815.3246</v>
      </c>
      <c r="D41" s="46">
        <v>1.4E-3</v>
      </c>
      <c r="E41">
        <f>+(C41-C$7)/C$8</f>
        <v>2717.5012301142592</v>
      </c>
      <c r="F41">
        <f t="shared" si="0"/>
        <v>2717.5</v>
      </c>
      <c r="G41">
        <f>+C41-(C$7+F41*C$8)</f>
        <v>2.4054999958025292E-3</v>
      </c>
      <c r="K41">
        <f>+G41</f>
        <v>2.4054999958025292E-3</v>
      </c>
      <c r="O41">
        <f ca="1">+C$11+C$12*$F41</f>
        <v>-5.5074540015768707E-3</v>
      </c>
      <c r="Q41" s="2">
        <f>+C41-15018.5</f>
        <v>42796.8246</v>
      </c>
    </row>
    <row r="42" spans="1:17" x14ac:dyDescent="0.2">
      <c r="A42" s="47" t="s">
        <v>57</v>
      </c>
      <c r="B42" s="48" t="s">
        <v>39</v>
      </c>
      <c r="C42" s="49">
        <v>59259.4568</v>
      </c>
      <c r="D42" s="47">
        <v>1.5E-3</v>
      </c>
      <c r="E42">
        <f t="shared" ref="E42:E44" si="7">+(C42-C$7)/C$8</f>
        <v>3455.9953534357837</v>
      </c>
      <c r="F42">
        <f t="shared" ref="F42:F44" si="8">ROUND(2*E42,0)/2</f>
        <v>3456</v>
      </c>
      <c r="G42">
        <f t="shared" ref="G42:G44" si="9">+C42-(C$7+F42*C$8)</f>
        <v>-9.0864000012516044E-3</v>
      </c>
      <c r="K42">
        <f t="shared" ref="K42:K44" si="10">+G42</f>
        <v>-9.0864000012516044E-3</v>
      </c>
      <c r="O42">
        <f t="shared" ref="O42:O44" ca="1" si="11">+C$11+C$12*$F42</f>
        <v>-6.9709667412606192E-3</v>
      </c>
      <c r="Q42" s="2">
        <f t="shared" ref="Q42:Q44" si="12">+C42-15018.5</f>
        <v>44240.9568</v>
      </c>
    </row>
    <row r="43" spans="1:17" x14ac:dyDescent="0.2">
      <c r="A43" s="47" t="s">
        <v>57</v>
      </c>
      <c r="B43" s="48" t="s">
        <v>39</v>
      </c>
      <c r="C43" s="49">
        <v>59266.301399999997</v>
      </c>
      <c r="D43" s="47">
        <v>1.1000000000000001E-3</v>
      </c>
      <c r="E43">
        <f t="shared" si="7"/>
        <v>3459.4955155930184</v>
      </c>
      <c r="F43">
        <f t="shared" si="8"/>
        <v>3459.5</v>
      </c>
      <c r="G43">
        <f t="shared" si="9"/>
        <v>-8.7693000095896423E-3</v>
      </c>
      <c r="K43">
        <f t="shared" si="10"/>
        <v>-8.7693000095896423E-3</v>
      </c>
      <c r="O43">
        <f t="shared" ca="1" si="11"/>
        <v>-6.9779028205956134E-3</v>
      </c>
      <c r="Q43" s="2">
        <f t="shared" si="12"/>
        <v>44247.801399999997</v>
      </c>
    </row>
    <row r="44" spans="1:17" x14ac:dyDescent="0.2">
      <c r="A44" s="47" t="s">
        <v>58</v>
      </c>
      <c r="B44" s="48" t="s">
        <v>39</v>
      </c>
      <c r="C44" s="49">
        <v>59302.476999999955</v>
      </c>
      <c r="D44" s="47">
        <v>0.01</v>
      </c>
      <c r="E44">
        <f t="shared" si="7"/>
        <v>3477.9948385827001</v>
      </c>
      <c r="F44">
        <f t="shared" si="8"/>
        <v>3478</v>
      </c>
      <c r="G44">
        <f t="shared" si="9"/>
        <v>-1.0093200049595907E-2</v>
      </c>
      <c r="K44">
        <f t="shared" si="10"/>
        <v>-1.0093200049595907E-2</v>
      </c>
      <c r="O44">
        <f t="shared" ca="1" si="11"/>
        <v>-7.014564954223439E-3</v>
      </c>
      <c r="Q44" s="2">
        <f t="shared" si="12"/>
        <v>44283.976999999955</v>
      </c>
    </row>
    <row r="45" spans="1:17" x14ac:dyDescent="0.2">
      <c r="C45" s="10"/>
      <c r="D45" s="10"/>
    </row>
    <row r="46" spans="1:17" x14ac:dyDescent="0.2">
      <c r="C46" s="10"/>
      <c r="D46" s="10"/>
    </row>
    <row r="47" spans="1:17" x14ac:dyDescent="0.2">
      <c r="C47" s="10"/>
      <c r="D47" s="10"/>
    </row>
    <row r="48" spans="1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</sheetData>
  <phoneticPr fontId="7" type="noConversion"/>
  <hyperlinks>
    <hyperlink ref="H63860" r:id="rId1" display="http://vsolj.cetus-net.org/bulletin.html"/>
    <hyperlink ref="H63853" r:id="rId2" display="https://www.aavso.org/ejaavso"/>
    <hyperlink ref="I63860" r:id="rId3" display="http://vsolj.cetus-net.org/bulletin.html"/>
    <hyperlink ref="AQ57511" r:id="rId4" display="http://cdsbib.u-strasbg.fr/cgi-bin/cdsbib?1990RMxAA..21..381G"/>
    <hyperlink ref="H63857" r:id="rId5" display="https://www.aavso.org/ejaavso"/>
    <hyperlink ref="AP4875" r:id="rId6" display="http://cdsbib.u-strasbg.fr/cgi-bin/cdsbib?1990RMxAA..21..381G"/>
    <hyperlink ref="AP4878" r:id="rId7" display="http://cdsbib.u-strasbg.fr/cgi-bin/cdsbib?1990RMxAA..21..381G"/>
    <hyperlink ref="AP4876" r:id="rId8" display="http://cdsbib.u-strasbg.fr/cgi-bin/cdsbib?1990RMxAA..21..381G"/>
    <hyperlink ref="AP4860" r:id="rId9" display="http://cdsbib.u-strasbg.fr/cgi-bin/cdsbib?1990RMxAA..21..381G"/>
    <hyperlink ref="AQ5089" r:id="rId10" display="http://cdsbib.u-strasbg.fr/cgi-bin/cdsbib?1990RMxAA..21..381G"/>
    <hyperlink ref="AQ5093" r:id="rId11" display="http://cdsbib.u-strasbg.fr/cgi-bin/cdsbib?1990RMxAA..21..381G"/>
    <hyperlink ref="AQ64773" r:id="rId12" display="http://cdsbib.u-strasbg.fr/cgi-bin/cdsbib?1990RMxAA..21..381G"/>
    <hyperlink ref="I1981" r:id="rId13" display="http://vsolj.cetus-net.org/bulletin.html"/>
    <hyperlink ref="H1981" r:id="rId14" display="http://vsolj.cetus-net.org/bulletin.html"/>
    <hyperlink ref="AQ65434" r:id="rId15" display="http://cdsbib.u-strasbg.fr/cgi-bin/cdsbib?1990RMxAA..21..381G"/>
    <hyperlink ref="AQ65433" r:id="rId16" display="http://cdsbib.u-strasbg.fr/cgi-bin/cdsbib?1990RMxAA..21..381G"/>
    <hyperlink ref="AP3151" r:id="rId17" display="http://cdsbib.u-strasbg.fr/cgi-bin/cdsbib?1990RMxAA..21..381G"/>
    <hyperlink ref="AP3169" r:id="rId18" display="http://cdsbib.u-strasbg.fr/cgi-bin/cdsbib?1990RMxAA..21..381G"/>
    <hyperlink ref="AP3170" r:id="rId19" display="http://cdsbib.u-strasbg.fr/cgi-bin/cdsbib?1990RMxAA..21..381G"/>
    <hyperlink ref="AP3166" r:id="rId20" display="http://cdsbib.u-strasbg.fr/cgi-bin/cdsbib?1990RMxAA..21..381G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2023-01-17T06:02:04Z</dcterms:modified>
</cp:coreProperties>
</file>