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0635A7D4-8474-4F18-9E63-4CCA47E273CD}" xr6:coauthVersionLast="47" xr6:coauthVersionMax="47" xr10:uidLastSave="{00000000-0000-0000-0000-000000000000}"/>
  <bookViews>
    <workbookView xWindow="14505" yWindow="1575" windowWidth="13995" windowHeight="1431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57" i="1" l="1"/>
  <c r="F57" i="1" s="1"/>
  <c r="G57" i="1" s="1"/>
  <c r="K57" i="1" s="1"/>
  <c r="Q57" i="1"/>
  <c r="E58" i="1"/>
  <c r="F58" i="1"/>
  <c r="G58" i="1" s="1"/>
  <c r="K58" i="1" s="1"/>
  <c r="Q58" i="1"/>
  <c r="E54" i="1"/>
  <c r="F54" i="1"/>
  <c r="G54" i="1" s="1"/>
  <c r="K54" i="1" s="1"/>
  <c r="Q54" i="1"/>
  <c r="E55" i="1"/>
  <c r="F55" i="1"/>
  <c r="G55" i="1" s="1"/>
  <c r="K55" i="1" s="1"/>
  <c r="Q55" i="1"/>
  <c r="E56" i="1"/>
  <c r="F56" i="1" s="1"/>
  <c r="G56" i="1" s="1"/>
  <c r="K56" i="1" s="1"/>
  <c r="Q56" i="1"/>
  <c r="E53" i="1"/>
  <c r="F53" i="1"/>
  <c r="G53" i="1"/>
  <c r="K53" i="1"/>
  <c r="Q53" i="1"/>
  <c r="Q52" i="1"/>
  <c r="D9" i="1"/>
  <c r="C9" i="1"/>
  <c r="Q50" i="1"/>
  <c r="Q51" i="1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G13" i="2"/>
  <c r="C13" i="2"/>
  <c r="G12" i="2"/>
  <c r="C12" i="2"/>
  <c r="G11" i="2"/>
  <c r="C11" i="2"/>
  <c r="H38" i="2"/>
  <c r="D38" i="2"/>
  <c r="B38" i="2"/>
  <c r="A38" i="2"/>
  <c r="H37" i="2"/>
  <c r="B37" i="2"/>
  <c r="D37" i="2"/>
  <c r="A37" i="2"/>
  <c r="H36" i="2"/>
  <c r="D36" i="2"/>
  <c r="B36" i="2"/>
  <c r="A36" i="2"/>
  <c r="H35" i="2"/>
  <c r="B35" i="2"/>
  <c r="D35" i="2"/>
  <c r="A35" i="2"/>
  <c r="H34" i="2"/>
  <c r="D34" i="2"/>
  <c r="B34" i="2"/>
  <c r="A34" i="2"/>
  <c r="H33" i="2"/>
  <c r="B33" i="2"/>
  <c r="D33" i="2"/>
  <c r="A33" i="2"/>
  <c r="H32" i="2"/>
  <c r="D32" i="2"/>
  <c r="B32" i="2"/>
  <c r="A32" i="2"/>
  <c r="H31" i="2"/>
  <c r="B31" i="2"/>
  <c r="D31" i="2"/>
  <c r="A31" i="2"/>
  <c r="H30" i="2"/>
  <c r="D30" i="2"/>
  <c r="B30" i="2"/>
  <c r="A30" i="2"/>
  <c r="H29" i="2"/>
  <c r="B29" i="2"/>
  <c r="D29" i="2"/>
  <c r="A29" i="2"/>
  <c r="H28" i="2"/>
  <c r="D28" i="2"/>
  <c r="B28" i="2"/>
  <c r="A28" i="2"/>
  <c r="H27" i="2"/>
  <c r="B27" i="2"/>
  <c r="D27" i="2"/>
  <c r="A27" i="2"/>
  <c r="H26" i="2"/>
  <c r="D26" i="2"/>
  <c r="B26" i="2"/>
  <c r="A26" i="2"/>
  <c r="H25" i="2"/>
  <c r="B25" i="2"/>
  <c r="D25" i="2"/>
  <c r="A25" i="2"/>
  <c r="H24" i="2"/>
  <c r="D24" i="2"/>
  <c r="B24" i="2"/>
  <c r="A24" i="2"/>
  <c r="H23" i="2"/>
  <c r="B23" i="2"/>
  <c r="D23" i="2"/>
  <c r="A23" i="2"/>
  <c r="H22" i="2"/>
  <c r="D22" i="2"/>
  <c r="B22" i="2"/>
  <c r="A22" i="2"/>
  <c r="H21" i="2"/>
  <c r="B21" i="2"/>
  <c r="D21" i="2"/>
  <c r="A21" i="2"/>
  <c r="H20" i="2"/>
  <c r="D20" i="2"/>
  <c r="B20" i="2"/>
  <c r="A20" i="2"/>
  <c r="H19" i="2"/>
  <c r="B19" i="2"/>
  <c r="D19" i="2"/>
  <c r="A19" i="2"/>
  <c r="H18" i="2"/>
  <c r="D18" i="2"/>
  <c r="B18" i="2"/>
  <c r="A18" i="2"/>
  <c r="H17" i="2"/>
  <c r="B17" i="2"/>
  <c r="D17" i="2"/>
  <c r="A17" i="2"/>
  <c r="H16" i="2"/>
  <c r="D16" i="2"/>
  <c r="B16" i="2"/>
  <c r="A16" i="2"/>
  <c r="H15" i="2"/>
  <c r="B15" i="2"/>
  <c r="D15" i="2"/>
  <c r="A15" i="2"/>
  <c r="H14" i="2"/>
  <c r="D14" i="2"/>
  <c r="B14" i="2"/>
  <c r="A14" i="2"/>
  <c r="H13" i="2"/>
  <c r="B13" i="2"/>
  <c r="D13" i="2"/>
  <c r="A13" i="2"/>
  <c r="H12" i="2"/>
  <c r="D12" i="2"/>
  <c r="B12" i="2"/>
  <c r="A12" i="2"/>
  <c r="H11" i="2"/>
  <c r="B11" i="2"/>
  <c r="D11" i="2"/>
  <c r="A11" i="2"/>
  <c r="Q31" i="1"/>
  <c r="Q32" i="1"/>
  <c r="Q45" i="1"/>
  <c r="Q46" i="1"/>
  <c r="Q47" i="1"/>
  <c r="Q48" i="1"/>
  <c r="Q49" i="1"/>
  <c r="Q41" i="1"/>
  <c r="Q42" i="1"/>
  <c r="Q43" i="1"/>
  <c r="Q44" i="1"/>
  <c r="Q34" i="1"/>
  <c r="Q35" i="1"/>
  <c r="Q36" i="1"/>
  <c r="Q37" i="1"/>
  <c r="Q38" i="1"/>
  <c r="Q39" i="1"/>
  <c r="Q40" i="1"/>
  <c r="Q22" i="1"/>
  <c r="Q30" i="1"/>
  <c r="Q33" i="1"/>
  <c r="F16" i="1"/>
  <c r="C17" i="1"/>
  <c r="Q26" i="1"/>
  <c r="Q27" i="1"/>
  <c r="Q28" i="1"/>
  <c r="Q29" i="1"/>
  <c r="Q24" i="1"/>
  <c r="Q25" i="1"/>
  <c r="Q23" i="1"/>
  <c r="C7" i="1"/>
  <c r="E52" i="1"/>
  <c r="F52" i="1"/>
  <c r="C8" i="1"/>
  <c r="Q21" i="1"/>
  <c r="E18" i="2"/>
  <c r="E25" i="2"/>
  <c r="E44" i="1"/>
  <c r="F44" i="1"/>
  <c r="E36" i="1"/>
  <c r="F36" i="1"/>
  <c r="E28" i="1"/>
  <c r="F28" i="1"/>
  <c r="E49" i="1"/>
  <c r="F49" i="1"/>
  <c r="E41" i="1"/>
  <c r="F41" i="1"/>
  <c r="G35" i="1"/>
  <c r="J35" i="1"/>
  <c r="E33" i="1"/>
  <c r="F33" i="1"/>
  <c r="G24" i="1"/>
  <c r="K24" i="1"/>
  <c r="E38" i="1"/>
  <c r="F38" i="1"/>
  <c r="G38" i="1"/>
  <c r="J38" i="1"/>
  <c r="G32" i="1"/>
  <c r="J32" i="1"/>
  <c r="E30" i="1"/>
  <c r="F30" i="1"/>
  <c r="G30" i="1"/>
  <c r="J30" i="1"/>
  <c r="E43" i="1"/>
  <c r="F43" i="1"/>
  <c r="G43" i="1"/>
  <c r="J43" i="1"/>
  <c r="E35" i="1"/>
  <c r="F35" i="1"/>
  <c r="E27" i="1"/>
  <c r="F27" i="1"/>
  <c r="G27" i="1"/>
  <c r="K27" i="1"/>
  <c r="E51" i="1"/>
  <c r="F51" i="1"/>
  <c r="G51" i="1"/>
  <c r="K51" i="1"/>
  <c r="E26" i="1"/>
  <c r="E24" i="1"/>
  <c r="F24" i="1"/>
  <c r="E46" i="1"/>
  <c r="F46" i="1"/>
  <c r="G46" i="1"/>
  <c r="J46" i="1"/>
  <c r="E21" i="1"/>
  <c r="F21" i="1"/>
  <c r="G21" i="1"/>
  <c r="H21" i="1"/>
  <c r="E48" i="1"/>
  <c r="F48" i="1"/>
  <c r="G48" i="1"/>
  <c r="J48" i="1"/>
  <c r="E40" i="1"/>
  <c r="F40" i="1"/>
  <c r="G40" i="1"/>
  <c r="J40" i="1"/>
  <c r="E32" i="1"/>
  <c r="F32" i="1"/>
  <c r="E45" i="1"/>
  <c r="F45" i="1"/>
  <c r="G45" i="1"/>
  <c r="J45" i="1"/>
  <c r="G39" i="1"/>
  <c r="J39" i="1"/>
  <c r="E37" i="1"/>
  <c r="F37" i="1"/>
  <c r="G37" i="1"/>
  <c r="J37" i="1"/>
  <c r="G31" i="1"/>
  <c r="J31" i="1"/>
  <c r="E29" i="1"/>
  <c r="F29" i="1"/>
  <c r="G29" i="1"/>
  <c r="K29" i="1"/>
  <c r="G52" i="1"/>
  <c r="K52" i="1"/>
  <c r="G44" i="1"/>
  <c r="J44" i="1"/>
  <c r="E42" i="1"/>
  <c r="G36" i="1"/>
  <c r="J36" i="1"/>
  <c r="E34" i="1"/>
  <c r="G28" i="1"/>
  <c r="K28" i="1"/>
  <c r="E22" i="1"/>
  <c r="F22" i="1"/>
  <c r="G22" i="1"/>
  <c r="G49" i="1"/>
  <c r="J49" i="1"/>
  <c r="E47" i="1"/>
  <c r="F47" i="1"/>
  <c r="G47" i="1"/>
  <c r="J47" i="1"/>
  <c r="G41" i="1"/>
  <c r="J41" i="1"/>
  <c r="E39" i="1"/>
  <c r="F39" i="1"/>
  <c r="G33" i="1"/>
  <c r="K33" i="1"/>
  <c r="E31" i="1"/>
  <c r="F31" i="1"/>
  <c r="E50" i="1"/>
  <c r="F50" i="1"/>
  <c r="G50" i="1"/>
  <c r="K50" i="1"/>
  <c r="E25" i="1"/>
  <c r="F25" i="1"/>
  <c r="G25" i="1"/>
  <c r="K25" i="1"/>
  <c r="E23" i="1"/>
  <c r="F23" i="1"/>
  <c r="G23" i="1"/>
  <c r="K23" i="1"/>
  <c r="K22" i="1"/>
  <c r="F26" i="1"/>
  <c r="G26" i="1"/>
  <c r="E15" i="2"/>
  <c r="E35" i="2"/>
  <c r="E27" i="2"/>
  <c r="E37" i="2"/>
  <c r="E31" i="2"/>
  <c r="F42" i="1"/>
  <c r="G42" i="1"/>
  <c r="J42" i="1"/>
  <c r="E22" i="2"/>
  <c r="E14" i="2"/>
  <c r="E24" i="2"/>
  <c r="E34" i="2"/>
  <c r="E32" i="2"/>
  <c r="E12" i="2"/>
  <c r="E28" i="2"/>
  <c r="E26" i="2"/>
  <c r="E30" i="2"/>
  <c r="E36" i="2"/>
  <c r="E21" i="2"/>
  <c r="E20" i="2"/>
  <c r="E17" i="2"/>
  <c r="E29" i="2"/>
  <c r="E19" i="2"/>
  <c r="E13" i="2"/>
  <c r="E11" i="2"/>
  <c r="F34" i="1"/>
  <c r="G34" i="1"/>
  <c r="J34" i="1"/>
  <c r="E23" i="2"/>
  <c r="E16" i="2"/>
  <c r="E33" i="2"/>
  <c r="E38" i="2"/>
  <c r="K26" i="1"/>
  <c r="C12" i="1"/>
  <c r="C11" i="1"/>
  <c r="O58" i="1" l="1"/>
  <c r="O57" i="1"/>
  <c r="O56" i="1"/>
  <c r="O55" i="1"/>
  <c r="O54" i="1"/>
  <c r="O53" i="1"/>
  <c r="O44" i="1"/>
  <c r="O41" i="1"/>
  <c r="O25" i="1"/>
  <c r="O47" i="1"/>
  <c r="O49" i="1"/>
  <c r="C15" i="1"/>
  <c r="O33" i="1"/>
  <c r="O31" i="1"/>
  <c r="O51" i="1"/>
  <c r="O46" i="1"/>
  <c r="O45" i="1"/>
  <c r="O40" i="1"/>
  <c r="O35" i="1"/>
  <c r="O42" i="1"/>
  <c r="O22" i="1"/>
  <c r="O23" i="1"/>
  <c r="O30" i="1"/>
  <c r="O29" i="1"/>
  <c r="O52" i="1"/>
  <c r="O39" i="1"/>
  <c r="O43" i="1"/>
  <c r="O26" i="1"/>
  <c r="O37" i="1"/>
  <c r="O50" i="1"/>
  <c r="O36" i="1"/>
  <c r="O28" i="1"/>
  <c r="O48" i="1"/>
  <c r="O38" i="1"/>
  <c r="O24" i="1"/>
  <c r="O32" i="1"/>
  <c r="O34" i="1"/>
  <c r="O27" i="1"/>
  <c r="O21" i="1"/>
  <c r="C16" i="1"/>
  <c r="D18" i="1" s="1"/>
  <c r="F17" i="1"/>
  <c r="C18" i="1" l="1"/>
  <c r="F18" i="1"/>
  <c r="F19" i="1" s="1"/>
</calcChain>
</file>

<file path=xl/sharedStrings.xml><?xml version="1.0" encoding="utf-8"?>
<sst xmlns="http://schemas.openxmlformats.org/spreadsheetml/2006/main" count="365" uniqueCount="192">
  <si>
    <t>VSB-66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</si>
  <si>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</si>
  <si>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</si>
  <si>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</si>
  <si>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</si>
  <si>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</si>
  <si>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</si>
  <si>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</si>
  <si>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</si>
  <si>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</si>
  <si>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</si>
  <si>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</si>
  <si>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</si>
  <si>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</si>
  <si>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</si>
  <si>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</si>
  <si>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</si>
  <si>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</si>
  <si>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</si>
  <si>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</si>
  <si>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</si>
  <si>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</si>
  <si>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</si>
  <si>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</si>
  <si>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</si>
  <si>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</si>
  <si>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</si>
  <si>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</si>
  <si>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</si>
  <si>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</si>
  <si>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</si>
  <si>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</si>
  <si>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</si>
  <si>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</si>
  <si>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</si>
  <si>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</si>
  <si>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DZ Lyn / GSC 2979-2218</t>
  </si>
  <si>
    <t>EB</t>
  </si>
  <si>
    <t>F3 V</t>
  </si>
  <si>
    <t>IBVS 5875</t>
  </si>
  <si>
    <t>OEJV 0107</t>
  </si>
  <si>
    <t>I</t>
  </si>
  <si>
    <t>Add cycle</t>
  </si>
  <si>
    <t>Old Cycle</t>
  </si>
  <si>
    <t>IBVS 5965</t>
  </si>
  <si>
    <t>II</t>
  </si>
  <si>
    <t>IBVS 5820</t>
  </si>
  <si>
    <t>IBVS 5959</t>
  </si>
  <si>
    <t>IBVS 5992</t>
  </si>
  <si>
    <t>IBVS 6048</t>
  </si>
  <si>
    <t>IBVS 6070</t>
  </si>
  <si>
    <t>IBVS 6084</t>
  </si>
  <si>
    <t>IBVS 6118</t>
  </si>
  <si>
    <t>IBVS 5984</t>
  </si>
  <si>
    <t>IBVS 6149</t>
  </si>
  <si>
    <t>IBVS 6152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</si>
  <si>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</si>
  <si>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</si>
  <si>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</si>
  <si>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</si>
  <si>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</si>
  <si>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</si>
  <si>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</si>
  <si>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</si>
  <si>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</si>
  <si>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</si>
  <si>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</si>
  <si>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2454405.9692 </t>
  </si>
  <si>
    <t> 01.11.2007 11:15 </t>
  </si>
  <si>
    <t> -0.0074 </t>
  </si>
  <si>
    <t>C </t>
  </si>
  <si>
    <t>R</t>
  </si>
  <si>
    <t> R.Nelson </t>
  </si>
  <si>
    <t>IBVS 5820 </t>
  </si>
  <si>
    <t>2454811.7608 </t>
  </si>
  <si>
    <t> 11.12.2008 06:15 </t>
  </si>
  <si>
    <t> -0.0181 </t>
  </si>
  <si>
    <t>IBVS 5875 </t>
  </si>
  <si>
    <t>2454912.32161 </t>
  </si>
  <si>
    <t> 21.03.2009 19:43 </t>
  </si>
  <si>
    <t> -0.01006 </t>
  </si>
  <si>
    <t> R. Ehrenberger </t>
  </si>
  <si>
    <t>OEJV 0107 </t>
  </si>
  <si>
    <t>2454929.33191 </t>
  </si>
  <si>
    <t> 07.04.2009 19:57 </t>
  </si>
  <si>
    <t> -0.01057 </t>
  </si>
  <si>
    <t>2455208.3112 </t>
  </si>
  <si>
    <t> 11.01.2010 19:28 </t>
  </si>
  <si>
    <t> -0.0086 </t>
  </si>
  <si>
    <t>m</t>
  </si>
  <si>
    <t> G.Gökay </t>
  </si>
  <si>
    <t>IBVS 5965 </t>
  </si>
  <si>
    <t>2455218.5168 </t>
  </si>
  <si>
    <t> 22.01.2010 00:24 </t>
  </si>
  <si>
    <t> -0.0095 </t>
  </si>
  <si>
    <t> G.Saral </t>
  </si>
  <si>
    <t>2455222.2970 </t>
  </si>
  <si>
    <t> 25.01.2010 19:07 </t>
  </si>
  <si>
    <t> -0.0094 </t>
  </si>
  <si>
    <t>2455222.4860 </t>
  </si>
  <si>
    <t> 25.01.2010 23:39 </t>
  </si>
  <si>
    <t>2455280.5114 </t>
  </si>
  <si>
    <t> 25.03.2010 00:16 </t>
  </si>
  <si>
    <t> -0.0098 </t>
  </si>
  <si>
    <t> F.Agerer </t>
  </si>
  <si>
    <t>BAVM 214 </t>
  </si>
  <si>
    <t>2455591.4234 </t>
  </si>
  <si>
    <t> 29.01.2011 22:09 </t>
  </si>
  <si>
    <t> -0.0176 </t>
  </si>
  <si>
    <t>BAVM 215 </t>
  </si>
  <si>
    <t>2455591.6207 </t>
  </si>
  <si>
    <t> 30.01.2011 02:53 </t>
  </si>
  <si>
    <t> -0.0093 </t>
  </si>
  <si>
    <t>2455648.7006 </t>
  </si>
  <si>
    <t> 28.03.2011 04:48 </t>
  </si>
  <si>
    <t> -0.0101 </t>
  </si>
  <si>
    <t> R.Diethelm </t>
  </si>
  <si>
    <t>IBVS 5992 </t>
  </si>
  <si>
    <t>2456008.3821 </t>
  </si>
  <si>
    <t> 21.03.2012 21:10 </t>
  </si>
  <si>
    <t> -0.0128 </t>
  </si>
  <si>
    <t>-I</t>
  </si>
  <si>
    <t>BAVM 228 </t>
  </si>
  <si>
    <t>2456008.5715 </t>
  </si>
  <si>
    <t> 22.03.2012 01:42 </t>
  </si>
  <si>
    <t>8693</t>
  </si>
  <si>
    <t> -0.0124 </t>
  </si>
  <si>
    <t>2456012.3502 </t>
  </si>
  <si>
    <t> 25.03.2012 20:24 </t>
  </si>
  <si>
    <t>8703</t>
  </si>
  <si>
    <t> -0.0139 </t>
  </si>
  <si>
    <t>2456012.5408 </t>
  </si>
  <si>
    <t> 26.03.2012 00:58 </t>
  </si>
  <si>
    <t>8703.5</t>
  </si>
  <si>
    <t> -0.0123 </t>
  </si>
  <si>
    <t>2456019.5329 </t>
  </si>
  <si>
    <t> 02.04.2012 00:47 </t>
  </si>
  <si>
    <t>8722</t>
  </si>
  <si>
    <t> -0.0135 </t>
  </si>
  <si>
    <t>BAVM 231 </t>
  </si>
  <si>
    <t>2456356.3443 </t>
  </si>
  <si>
    <t> 04.03.2013 20:15 </t>
  </si>
  <si>
    <t>9613</t>
  </si>
  <si>
    <t> -0.0161 </t>
  </si>
  <si>
    <t>BAVM 232 </t>
  </si>
  <si>
    <t>2456371.4692 </t>
  </si>
  <si>
    <t> 19.03.2013 23:15 </t>
  </si>
  <si>
    <t>9653</t>
  </si>
  <si>
    <t> -0.0120 </t>
  </si>
  <si>
    <t>2456670.4792 </t>
  </si>
  <si>
    <t> 12.01.2014 23:30 </t>
  </si>
  <si>
    <t>10444</t>
  </si>
  <si>
    <t> -0.0142 </t>
  </si>
  <si>
    <t>BAVM 234 </t>
  </si>
  <si>
    <t>2456690.5176 </t>
  </si>
  <si>
    <t> 02.02.2014 00:25 </t>
  </si>
  <si>
    <t>10497</t>
  </si>
  <si>
    <t> -0.0107 </t>
  </si>
  <si>
    <t>2456698.4488 </t>
  </si>
  <si>
    <t> 09.02.2014 22:46 </t>
  </si>
  <si>
    <t>10518</t>
  </si>
  <si>
    <t> -0.0179 </t>
  </si>
  <si>
    <t>2456700.3458 </t>
  </si>
  <si>
    <t> 11.02.2014 20:17 </t>
  </si>
  <si>
    <t>10523</t>
  </si>
  <si>
    <t> -0.0110 </t>
  </si>
  <si>
    <t>2456714.3322 </t>
  </si>
  <si>
    <t> 25.02.2014 19:58 </t>
  </si>
  <si>
    <t>10560</t>
  </si>
  <si>
    <t> -0.0113 </t>
  </si>
  <si>
    <t>BAVM 238 </t>
  </si>
  <si>
    <t>2456714.5205 </t>
  </si>
  <si>
    <t> 26.02.2014 00:29 </t>
  </si>
  <si>
    <t>10560.5</t>
  </si>
  <si>
    <t>2457035.4554 </t>
  </si>
  <si>
    <t> 12.01.2015 22:55 </t>
  </si>
  <si>
    <t>11409.5</t>
  </si>
  <si>
    <t> -0.0144 </t>
  </si>
  <si>
    <t>BAVM 239 </t>
  </si>
  <si>
    <t>2457035.6444 </t>
  </si>
  <si>
    <t> 13.01.2015 03:27 </t>
  </si>
  <si>
    <t>11410</t>
  </si>
  <si>
    <t>2457057.5695 </t>
  </si>
  <si>
    <t> 04.02.2015 01:40 </t>
  </si>
  <si>
    <t>11468</t>
  </si>
  <si>
    <t> -0.0143 </t>
  </si>
  <si>
    <t>IBVS 6196</t>
  </si>
  <si>
    <t>OEJV 0203</t>
  </si>
  <si>
    <t>JBAV, 60</t>
  </si>
  <si>
    <t>JBAV, 63</t>
  </si>
  <si>
    <t>JAAVSO, 50, 255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</si>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</sst>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4" applyNumberFormat="0" applyFill="0" applyAlignment="0" applyProtection="0"/>
    <xf numFmtId="0" fontId="29" fillId="22" borderId="0" applyNumberFormat="0" applyBorder="0" applyAlignment="0" applyProtection="0"/>
    <xf numFmtId="0" fontId="19" fillId="0" borderId="0"/>
    <xf numFmtId="0" fontId="34" fillId="0" borderId="0"/>
    <xf numFmtId="0" fontId="19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7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5" fillId="0" borderId="5" xfId="0" applyFont="1" applyBorder="1" applyAlignment="1">
      <alignment vertical="center"/>
    </xf>
    <xf numFmtId="0" fontId="11" fillId="24" borderId="0" xfId="0" applyFont="1" applyFill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1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5" borderId="17" xfId="0" applyFont="1" applyFill="1" applyBorder="1" applyAlignment="1">
      <alignment horizontal="left" vertical="top" wrapText="1" indent="1"/>
    </xf>
    <xf numFmtId="0" fontId="5" fillId="25" borderId="17" xfId="0" applyFont="1" applyFill="1" applyBorder="1" applyAlignment="1">
      <alignment horizontal="center" vertical="top" wrapText="1"/>
    </xf>
    <xf numFmtId="0" fontId="5" fillId="25" borderId="17" xfId="0" applyFont="1" applyFill="1" applyBorder="1" applyAlignment="1">
      <alignment horizontal="right" vertical="top" wrapText="1"/>
    </xf>
    <xf numFmtId="0" fontId="18" fillId="25" borderId="17" xfId="38" applyFill="1" applyBorder="1" applyAlignment="1" applyProtection="1">
      <alignment horizontal="right" vertical="top" wrapText="1"/>
    </xf>
    <xf numFmtId="0" fontId="5" fillId="0" borderId="0" xfId="42" applyFont="1" applyAlignment="1">
      <alignment wrapText="1"/>
    </xf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33" fillId="0" borderId="0" xfId="43" applyFont="1" applyAlignment="1">
      <alignment horizontal="left"/>
    </xf>
    <xf numFmtId="0" fontId="33" fillId="0" borderId="0" xfId="43" applyFont="1" applyAlignment="1">
      <alignment horizontal="center"/>
    </xf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11" fillId="0" borderId="0" xfId="0" applyFont="1" applyAlignment="1"/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165" fontId="35" fillId="0" borderId="0" xfId="0" applyNumberFormat="1" applyFont="1" applyAlignment="1">
      <alignment vertical="center" wrapText="1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 applyAlignment="1" applyProtection="1">
      <alignment horizontal="center"/>
      <protection locked="0"/>
    </xf>
    <xf numFmtId="165" fontId="35" fillId="0" borderId="0" xfId="0" applyNumberFormat="1" applyFont="1" applyAlignment="1" applyProtection="1">
      <alignment vertical="center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A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DZ Lyn - O-C Diagr.</a:t>
            </a:r>
          </a:p>
        </c:rich>
      </c:tx>
      <c:layout>
        <c:manualLayout>
          <c:xMode val="edge"/>
          <c:yMode val="edge"/>
          <c:x val="0.38796992481203008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8421052631579"/>
          <c:y val="0.14035127795846455"/>
          <c:w val="0.8165413533834586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4453</c:v>
                </c:pt>
                <c:pt idx="2">
                  <c:v>5526.5</c:v>
                </c:pt>
                <c:pt idx="3">
                  <c:v>5792.5</c:v>
                </c:pt>
                <c:pt idx="4">
                  <c:v>5837.5</c:v>
                </c:pt>
                <c:pt idx="5">
                  <c:v>6575.5</c:v>
                </c:pt>
                <c:pt idx="6">
                  <c:v>6602.5</c:v>
                </c:pt>
                <c:pt idx="7">
                  <c:v>6612.5</c:v>
                </c:pt>
                <c:pt idx="8">
                  <c:v>6613</c:v>
                </c:pt>
                <c:pt idx="9">
                  <c:v>6766.5</c:v>
                </c:pt>
                <c:pt idx="10">
                  <c:v>7589</c:v>
                </c:pt>
                <c:pt idx="11">
                  <c:v>7589.5</c:v>
                </c:pt>
                <c:pt idx="12">
                  <c:v>7740.5</c:v>
                </c:pt>
                <c:pt idx="13">
                  <c:v>8692</c:v>
                </c:pt>
                <c:pt idx="14">
                  <c:v>8692.5</c:v>
                </c:pt>
                <c:pt idx="15">
                  <c:v>8702.5</c:v>
                </c:pt>
                <c:pt idx="16">
                  <c:v>8703</c:v>
                </c:pt>
                <c:pt idx="17">
                  <c:v>8721.5</c:v>
                </c:pt>
                <c:pt idx="18">
                  <c:v>9612.5</c:v>
                </c:pt>
                <c:pt idx="19">
                  <c:v>9652.5</c:v>
                </c:pt>
                <c:pt idx="20">
                  <c:v>10443.5</c:v>
                </c:pt>
                <c:pt idx="21">
                  <c:v>10496.5</c:v>
                </c:pt>
                <c:pt idx="22">
                  <c:v>10517.5</c:v>
                </c:pt>
                <c:pt idx="23">
                  <c:v>10522.5</c:v>
                </c:pt>
                <c:pt idx="24">
                  <c:v>10559.5</c:v>
                </c:pt>
                <c:pt idx="25">
                  <c:v>10560</c:v>
                </c:pt>
                <c:pt idx="26">
                  <c:v>11409</c:v>
                </c:pt>
                <c:pt idx="27">
                  <c:v>11409.5</c:v>
                </c:pt>
                <c:pt idx="28">
                  <c:v>11467.5</c:v>
                </c:pt>
                <c:pt idx="29">
                  <c:v>12411.5</c:v>
                </c:pt>
                <c:pt idx="30">
                  <c:v>12398.5</c:v>
                </c:pt>
                <c:pt idx="31">
                  <c:v>14331</c:v>
                </c:pt>
                <c:pt idx="32">
                  <c:v>14591</c:v>
                </c:pt>
                <c:pt idx="33">
                  <c:v>17334.5</c:v>
                </c:pt>
                <c:pt idx="34">
                  <c:v>17919.5</c:v>
                </c:pt>
                <c:pt idx="35">
                  <c:v>18424.5</c:v>
                </c:pt>
                <c:pt idx="36">
                  <c:v>19048.5</c:v>
                </c:pt>
                <c:pt idx="37">
                  <c:v>19048.5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F4-4A4D-B0BB-0D3196A65ADC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4453</c:v>
                </c:pt>
                <c:pt idx="2">
                  <c:v>5526.5</c:v>
                </c:pt>
                <c:pt idx="3">
                  <c:v>5792.5</c:v>
                </c:pt>
                <c:pt idx="4">
                  <c:v>5837.5</c:v>
                </c:pt>
                <c:pt idx="5">
                  <c:v>6575.5</c:v>
                </c:pt>
                <c:pt idx="6">
                  <c:v>6602.5</c:v>
                </c:pt>
                <c:pt idx="7">
                  <c:v>6612.5</c:v>
                </c:pt>
                <c:pt idx="8">
                  <c:v>6613</c:v>
                </c:pt>
                <c:pt idx="9">
                  <c:v>6766.5</c:v>
                </c:pt>
                <c:pt idx="10">
                  <c:v>7589</c:v>
                </c:pt>
                <c:pt idx="11">
                  <c:v>7589.5</c:v>
                </c:pt>
                <c:pt idx="12">
                  <c:v>7740.5</c:v>
                </c:pt>
                <c:pt idx="13">
                  <c:v>8692</c:v>
                </c:pt>
                <c:pt idx="14">
                  <c:v>8692.5</c:v>
                </c:pt>
                <c:pt idx="15">
                  <c:v>8702.5</c:v>
                </c:pt>
                <c:pt idx="16">
                  <c:v>8703</c:v>
                </c:pt>
                <c:pt idx="17">
                  <c:v>8721.5</c:v>
                </c:pt>
                <c:pt idx="18">
                  <c:v>9612.5</c:v>
                </c:pt>
                <c:pt idx="19">
                  <c:v>9652.5</c:v>
                </c:pt>
                <c:pt idx="20">
                  <c:v>10443.5</c:v>
                </c:pt>
                <c:pt idx="21">
                  <c:v>10496.5</c:v>
                </c:pt>
                <c:pt idx="22">
                  <c:v>10517.5</c:v>
                </c:pt>
                <c:pt idx="23">
                  <c:v>10522.5</c:v>
                </c:pt>
                <c:pt idx="24">
                  <c:v>10559.5</c:v>
                </c:pt>
                <c:pt idx="25">
                  <c:v>10560</c:v>
                </c:pt>
                <c:pt idx="26">
                  <c:v>11409</c:v>
                </c:pt>
                <c:pt idx="27">
                  <c:v>11409.5</c:v>
                </c:pt>
                <c:pt idx="28">
                  <c:v>11467.5</c:v>
                </c:pt>
                <c:pt idx="29">
                  <c:v>12411.5</c:v>
                </c:pt>
                <c:pt idx="30">
                  <c:v>12398.5</c:v>
                </c:pt>
                <c:pt idx="31">
                  <c:v>14331</c:v>
                </c:pt>
                <c:pt idx="32">
                  <c:v>14591</c:v>
                </c:pt>
                <c:pt idx="33">
                  <c:v>17334.5</c:v>
                </c:pt>
                <c:pt idx="34">
                  <c:v>17919.5</c:v>
                </c:pt>
                <c:pt idx="35">
                  <c:v>18424.5</c:v>
                </c:pt>
                <c:pt idx="36">
                  <c:v>19048.5</c:v>
                </c:pt>
                <c:pt idx="37">
                  <c:v>19048.5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F4-4A4D-B0BB-0D3196A65ADC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4453</c:v>
                </c:pt>
                <c:pt idx="2">
                  <c:v>5526.5</c:v>
                </c:pt>
                <c:pt idx="3">
                  <c:v>5792.5</c:v>
                </c:pt>
                <c:pt idx="4">
                  <c:v>5837.5</c:v>
                </c:pt>
                <c:pt idx="5">
                  <c:v>6575.5</c:v>
                </c:pt>
                <c:pt idx="6">
                  <c:v>6602.5</c:v>
                </c:pt>
                <c:pt idx="7">
                  <c:v>6612.5</c:v>
                </c:pt>
                <c:pt idx="8">
                  <c:v>6613</c:v>
                </c:pt>
                <c:pt idx="9">
                  <c:v>6766.5</c:v>
                </c:pt>
                <c:pt idx="10">
                  <c:v>7589</c:v>
                </c:pt>
                <c:pt idx="11">
                  <c:v>7589.5</c:v>
                </c:pt>
                <c:pt idx="12">
                  <c:v>7740.5</c:v>
                </c:pt>
                <c:pt idx="13">
                  <c:v>8692</c:v>
                </c:pt>
                <c:pt idx="14">
                  <c:v>8692.5</c:v>
                </c:pt>
                <c:pt idx="15">
                  <c:v>8702.5</c:v>
                </c:pt>
                <c:pt idx="16">
                  <c:v>8703</c:v>
                </c:pt>
                <c:pt idx="17">
                  <c:v>8721.5</c:v>
                </c:pt>
                <c:pt idx="18">
                  <c:v>9612.5</c:v>
                </c:pt>
                <c:pt idx="19">
                  <c:v>9652.5</c:v>
                </c:pt>
                <c:pt idx="20">
                  <c:v>10443.5</c:v>
                </c:pt>
                <c:pt idx="21">
                  <c:v>10496.5</c:v>
                </c:pt>
                <c:pt idx="22">
                  <c:v>10517.5</c:v>
                </c:pt>
                <c:pt idx="23">
                  <c:v>10522.5</c:v>
                </c:pt>
                <c:pt idx="24">
                  <c:v>10559.5</c:v>
                </c:pt>
                <c:pt idx="25">
                  <c:v>10560</c:v>
                </c:pt>
                <c:pt idx="26">
                  <c:v>11409</c:v>
                </c:pt>
                <c:pt idx="27">
                  <c:v>11409.5</c:v>
                </c:pt>
                <c:pt idx="28">
                  <c:v>11467.5</c:v>
                </c:pt>
                <c:pt idx="29">
                  <c:v>12411.5</c:v>
                </c:pt>
                <c:pt idx="30">
                  <c:v>12398.5</c:v>
                </c:pt>
                <c:pt idx="31">
                  <c:v>14331</c:v>
                </c:pt>
                <c:pt idx="32">
                  <c:v>14591</c:v>
                </c:pt>
                <c:pt idx="33">
                  <c:v>17334.5</c:v>
                </c:pt>
                <c:pt idx="34">
                  <c:v>17919.5</c:v>
                </c:pt>
                <c:pt idx="35">
                  <c:v>18424.5</c:v>
                </c:pt>
                <c:pt idx="36">
                  <c:v>19048.5</c:v>
                </c:pt>
                <c:pt idx="37">
                  <c:v>19048.5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9">
                  <c:v>0.17918300000019372</c:v>
                </c:pt>
                <c:pt idx="10">
                  <c:v>0.17137799999909475</c:v>
                </c:pt>
                <c:pt idx="11">
                  <c:v>0.17966899999737507</c:v>
                </c:pt>
                <c:pt idx="13">
                  <c:v>0.17622400000254856</c:v>
                </c:pt>
                <c:pt idx="14">
                  <c:v>0.17661499999667285</c:v>
                </c:pt>
                <c:pt idx="15">
                  <c:v>0.17513499999768101</c:v>
                </c:pt>
                <c:pt idx="16">
                  <c:v>0.17672599999787053</c:v>
                </c:pt>
                <c:pt idx="17">
                  <c:v>0.17549299999518553</c:v>
                </c:pt>
                <c:pt idx="18">
                  <c:v>0.17285499999707099</c:v>
                </c:pt>
                <c:pt idx="19">
                  <c:v>0.17703500000061467</c:v>
                </c:pt>
                <c:pt idx="20">
                  <c:v>0.17479699999967124</c:v>
                </c:pt>
                <c:pt idx="21">
                  <c:v>0.17824299999483628</c:v>
                </c:pt>
                <c:pt idx="22">
                  <c:v>0.17106499999499647</c:v>
                </c:pt>
                <c:pt idx="23">
                  <c:v>0.17797499999869615</c:v>
                </c:pt>
                <c:pt idx="24">
                  <c:v>0.17770899999595713</c:v>
                </c:pt>
                <c:pt idx="25">
                  <c:v>0.17699999999604188</c:v>
                </c:pt>
                <c:pt idx="26">
                  <c:v>0.174617999997281</c:v>
                </c:pt>
                <c:pt idx="27">
                  <c:v>0.17460899999423418</c:v>
                </c:pt>
                <c:pt idx="28">
                  <c:v>0.17466499999864027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5F4-4A4D-B0BB-0D3196A65ADC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4453</c:v>
                </c:pt>
                <c:pt idx="2">
                  <c:v>5526.5</c:v>
                </c:pt>
                <c:pt idx="3">
                  <c:v>5792.5</c:v>
                </c:pt>
                <c:pt idx="4">
                  <c:v>5837.5</c:v>
                </c:pt>
                <c:pt idx="5">
                  <c:v>6575.5</c:v>
                </c:pt>
                <c:pt idx="6">
                  <c:v>6602.5</c:v>
                </c:pt>
                <c:pt idx="7">
                  <c:v>6612.5</c:v>
                </c:pt>
                <c:pt idx="8">
                  <c:v>6613</c:v>
                </c:pt>
                <c:pt idx="9">
                  <c:v>6766.5</c:v>
                </c:pt>
                <c:pt idx="10">
                  <c:v>7589</c:v>
                </c:pt>
                <c:pt idx="11">
                  <c:v>7589.5</c:v>
                </c:pt>
                <c:pt idx="12">
                  <c:v>7740.5</c:v>
                </c:pt>
                <c:pt idx="13">
                  <c:v>8692</c:v>
                </c:pt>
                <c:pt idx="14">
                  <c:v>8692.5</c:v>
                </c:pt>
                <c:pt idx="15">
                  <c:v>8702.5</c:v>
                </c:pt>
                <c:pt idx="16">
                  <c:v>8703</c:v>
                </c:pt>
                <c:pt idx="17">
                  <c:v>8721.5</c:v>
                </c:pt>
                <c:pt idx="18">
                  <c:v>9612.5</c:v>
                </c:pt>
                <c:pt idx="19">
                  <c:v>9652.5</c:v>
                </c:pt>
                <c:pt idx="20">
                  <c:v>10443.5</c:v>
                </c:pt>
                <c:pt idx="21">
                  <c:v>10496.5</c:v>
                </c:pt>
                <c:pt idx="22">
                  <c:v>10517.5</c:v>
                </c:pt>
                <c:pt idx="23">
                  <c:v>10522.5</c:v>
                </c:pt>
                <c:pt idx="24">
                  <c:v>10559.5</c:v>
                </c:pt>
                <c:pt idx="25">
                  <c:v>10560</c:v>
                </c:pt>
                <c:pt idx="26">
                  <c:v>11409</c:v>
                </c:pt>
                <c:pt idx="27">
                  <c:v>11409.5</c:v>
                </c:pt>
                <c:pt idx="28">
                  <c:v>11467.5</c:v>
                </c:pt>
                <c:pt idx="29">
                  <c:v>12411.5</c:v>
                </c:pt>
                <c:pt idx="30">
                  <c:v>12398.5</c:v>
                </c:pt>
                <c:pt idx="31">
                  <c:v>14331</c:v>
                </c:pt>
                <c:pt idx="32">
                  <c:v>14591</c:v>
                </c:pt>
                <c:pt idx="33">
                  <c:v>17334.5</c:v>
                </c:pt>
                <c:pt idx="34">
                  <c:v>17919.5</c:v>
                </c:pt>
                <c:pt idx="35">
                  <c:v>18424.5</c:v>
                </c:pt>
                <c:pt idx="36">
                  <c:v>19048.5</c:v>
                </c:pt>
                <c:pt idx="37">
                  <c:v>19048.5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0.1816259999977774</c:v>
                </c:pt>
                <c:pt idx="2">
                  <c:v>0.17090299999108538</c:v>
                </c:pt>
                <c:pt idx="3">
                  <c:v>0.17892500000016298</c:v>
                </c:pt>
                <c:pt idx="4">
                  <c:v>0.17841499999485677</c:v>
                </c:pt>
                <c:pt idx="5">
                  <c:v>0.18042099999729544</c:v>
                </c:pt>
                <c:pt idx="6">
                  <c:v>0.17953499999566702</c:v>
                </c:pt>
                <c:pt idx="7">
                  <c:v>0.17955499999516178</c:v>
                </c:pt>
                <c:pt idx="8">
                  <c:v>0.17954599999211496</c:v>
                </c:pt>
                <c:pt idx="12">
                  <c:v>0.17885099999693921</c:v>
                </c:pt>
                <c:pt idx="29">
                  <c:v>0.17467300000134856</c:v>
                </c:pt>
                <c:pt idx="30">
                  <c:v>0.17490700000053039</c:v>
                </c:pt>
                <c:pt idx="31">
                  <c:v>0.17692200002784375</c:v>
                </c:pt>
                <c:pt idx="32">
                  <c:v>0.17779199999495177</c:v>
                </c:pt>
                <c:pt idx="33">
                  <c:v>0.17885899999237154</c:v>
                </c:pt>
                <c:pt idx="34">
                  <c:v>0.17822899999737274</c:v>
                </c:pt>
                <c:pt idx="35">
                  <c:v>0.18053900000086287</c:v>
                </c:pt>
                <c:pt idx="36">
                  <c:v>0.18160699994041352</c:v>
                </c:pt>
                <c:pt idx="37">
                  <c:v>0.18310700018628268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5F4-4A4D-B0BB-0D3196A65ADC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4453</c:v>
                </c:pt>
                <c:pt idx="2">
                  <c:v>5526.5</c:v>
                </c:pt>
                <c:pt idx="3">
                  <c:v>5792.5</c:v>
                </c:pt>
                <c:pt idx="4">
                  <c:v>5837.5</c:v>
                </c:pt>
                <c:pt idx="5">
                  <c:v>6575.5</c:v>
                </c:pt>
                <c:pt idx="6">
                  <c:v>6602.5</c:v>
                </c:pt>
                <c:pt idx="7">
                  <c:v>6612.5</c:v>
                </c:pt>
                <c:pt idx="8">
                  <c:v>6613</c:v>
                </c:pt>
                <c:pt idx="9">
                  <c:v>6766.5</c:v>
                </c:pt>
                <c:pt idx="10">
                  <c:v>7589</c:v>
                </c:pt>
                <c:pt idx="11">
                  <c:v>7589.5</c:v>
                </c:pt>
                <c:pt idx="12">
                  <c:v>7740.5</c:v>
                </c:pt>
                <c:pt idx="13">
                  <c:v>8692</c:v>
                </c:pt>
                <c:pt idx="14">
                  <c:v>8692.5</c:v>
                </c:pt>
                <c:pt idx="15">
                  <c:v>8702.5</c:v>
                </c:pt>
                <c:pt idx="16">
                  <c:v>8703</c:v>
                </c:pt>
                <c:pt idx="17">
                  <c:v>8721.5</c:v>
                </c:pt>
                <c:pt idx="18">
                  <c:v>9612.5</c:v>
                </c:pt>
                <c:pt idx="19">
                  <c:v>9652.5</c:v>
                </c:pt>
                <c:pt idx="20">
                  <c:v>10443.5</c:v>
                </c:pt>
                <c:pt idx="21">
                  <c:v>10496.5</c:v>
                </c:pt>
                <c:pt idx="22">
                  <c:v>10517.5</c:v>
                </c:pt>
                <c:pt idx="23">
                  <c:v>10522.5</c:v>
                </c:pt>
                <c:pt idx="24">
                  <c:v>10559.5</c:v>
                </c:pt>
                <c:pt idx="25">
                  <c:v>10560</c:v>
                </c:pt>
                <c:pt idx="26">
                  <c:v>11409</c:v>
                </c:pt>
                <c:pt idx="27">
                  <c:v>11409.5</c:v>
                </c:pt>
                <c:pt idx="28">
                  <c:v>11467.5</c:v>
                </c:pt>
                <c:pt idx="29">
                  <c:v>12411.5</c:v>
                </c:pt>
                <c:pt idx="30">
                  <c:v>12398.5</c:v>
                </c:pt>
                <c:pt idx="31">
                  <c:v>14331</c:v>
                </c:pt>
                <c:pt idx="32">
                  <c:v>14591</c:v>
                </c:pt>
                <c:pt idx="33">
                  <c:v>17334.5</c:v>
                </c:pt>
                <c:pt idx="34">
                  <c:v>17919.5</c:v>
                </c:pt>
                <c:pt idx="35">
                  <c:v>18424.5</c:v>
                </c:pt>
                <c:pt idx="36">
                  <c:v>19048.5</c:v>
                </c:pt>
                <c:pt idx="37">
                  <c:v>19048.5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5F4-4A4D-B0BB-0D3196A65AD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4453</c:v>
                </c:pt>
                <c:pt idx="2">
                  <c:v>5526.5</c:v>
                </c:pt>
                <c:pt idx="3">
                  <c:v>5792.5</c:v>
                </c:pt>
                <c:pt idx="4">
                  <c:v>5837.5</c:v>
                </c:pt>
                <c:pt idx="5">
                  <c:v>6575.5</c:v>
                </c:pt>
                <c:pt idx="6">
                  <c:v>6602.5</c:v>
                </c:pt>
                <c:pt idx="7">
                  <c:v>6612.5</c:v>
                </c:pt>
                <c:pt idx="8">
                  <c:v>6613</c:v>
                </c:pt>
                <c:pt idx="9">
                  <c:v>6766.5</c:v>
                </c:pt>
                <c:pt idx="10">
                  <c:v>7589</c:v>
                </c:pt>
                <c:pt idx="11">
                  <c:v>7589.5</c:v>
                </c:pt>
                <c:pt idx="12">
                  <c:v>7740.5</c:v>
                </c:pt>
                <c:pt idx="13">
                  <c:v>8692</c:v>
                </c:pt>
                <c:pt idx="14">
                  <c:v>8692.5</c:v>
                </c:pt>
                <c:pt idx="15">
                  <c:v>8702.5</c:v>
                </c:pt>
                <c:pt idx="16">
                  <c:v>8703</c:v>
                </c:pt>
                <c:pt idx="17">
                  <c:v>8721.5</c:v>
                </c:pt>
                <c:pt idx="18">
                  <c:v>9612.5</c:v>
                </c:pt>
                <c:pt idx="19">
                  <c:v>9652.5</c:v>
                </c:pt>
                <c:pt idx="20">
                  <c:v>10443.5</c:v>
                </c:pt>
                <c:pt idx="21">
                  <c:v>10496.5</c:v>
                </c:pt>
                <c:pt idx="22">
                  <c:v>10517.5</c:v>
                </c:pt>
                <c:pt idx="23">
                  <c:v>10522.5</c:v>
                </c:pt>
                <c:pt idx="24">
                  <c:v>10559.5</c:v>
                </c:pt>
                <c:pt idx="25">
                  <c:v>10560</c:v>
                </c:pt>
                <c:pt idx="26">
                  <c:v>11409</c:v>
                </c:pt>
                <c:pt idx="27">
                  <c:v>11409.5</c:v>
                </c:pt>
                <c:pt idx="28">
                  <c:v>11467.5</c:v>
                </c:pt>
                <c:pt idx="29">
                  <c:v>12411.5</c:v>
                </c:pt>
                <c:pt idx="30">
                  <c:v>12398.5</c:v>
                </c:pt>
                <c:pt idx="31">
                  <c:v>14331</c:v>
                </c:pt>
                <c:pt idx="32">
                  <c:v>14591</c:v>
                </c:pt>
                <c:pt idx="33">
                  <c:v>17334.5</c:v>
                </c:pt>
                <c:pt idx="34">
                  <c:v>17919.5</c:v>
                </c:pt>
                <c:pt idx="35">
                  <c:v>18424.5</c:v>
                </c:pt>
                <c:pt idx="36">
                  <c:v>19048.5</c:v>
                </c:pt>
                <c:pt idx="37">
                  <c:v>19048.5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5F4-4A4D-B0BB-0D3196A65AD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4453</c:v>
                </c:pt>
                <c:pt idx="2">
                  <c:v>5526.5</c:v>
                </c:pt>
                <c:pt idx="3">
                  <c:v>5792.5</c:v>
                </c:pt>
                <c:pt idx="4">
                  <c:v>5837.5</c:v>
                </c:pt>
                <c:pt idx="5">
                  <c:v>6575.5</c:v>
                </c:pt>
                <c:pt idx="6">
                  <c:v>6602.5</c:v>
                </c:pt>
                <c:pt idx="7">
                  <c:v>6612.5</c:v>
                </c:pt>
                <c:pt idx="8">
                  <c:v>6613</c:v>
                </c:pt>
                <c:pt idx="9">
                  <c:v>6766.5</c:v>
                </c:pt>
                <c:pt idx="10">
                  <c:v>7589</c:v>
                </c:pt>
                <c:pt idx="11">
                  <c:v>7589.5</c:v>
                </c:pt>
                <c:pt idx="12">
                  <c:v>7740.5</c:v>
                </c:pt>
                <c:pt idx="13">
                  <c:v>8692</c:v>
                </c:pt>
                <c:pt idx="14">
                  <c:v>8692.5</c:v>
                </c:pt>
                <c:pt idx="15">
                  <c:v>8702.5</c:v>
                </c:pt>
                <c:pt idx="16">
                  <c:v>8703</c:v>
                </c:pt>
                <c:pt idx="17">
                  <c:v>8721.5</c:v>
                </c:pt>
                <c:pt idx="18">
                  <c:v>9612.5</c:v>
                </c:pt>
                <c:pt idx="19">
                  <c:v>9652.5</c:v>
                </c:pt>
                <c:pt idx="20">
                  <c:v>10443.5</c:v>
                </c:pt>
                <c:pt idx="21">
                  <c:v>10496.5</c:v>
                </c:pt>
                <c:pt idx="22">
                  <c:v>10517.5</c:v>
                </c:pt>
                <c:pt idx="23">
                  <c:v>10522.5</c:v>
                </c:pt>
                <c:pt idx="24">
                  <c:v>10559.5</c:v>
                </c:pt>
                <c:pt idx="25">
                  <c:v>10560</c:v>
                </c:pt>
                <c:pt idx="26">
                  <c:v>11409</c:v>
                </c:pt>
                <c:pt idx="27">
                  <c:v>11409.5</c:v>
                </c:pt>
                <c:pt idx="28">
                  <c:v>11467.5</c:v>
                </c:pt>
                <c:pt idx="29">
                  <c:v>12411.5</c:v>
                </c:pt>
                <c:pt idx="30">
                  <c:v>12398.5</c:v>
                </c:pt>
                <c:pt idx="31">
                  <c:v>14331</c:v>
                </c:pt>
                <c:pt idx="32">
                  <c:v>14591</c:v>
                </c:pt>
                <c:pt idx="33">
                  <c:v>17334.5</c:v>
                </c:pt>
                <c:pt idx="34">
                  <c:v>17919.5</c:v>
                </c:pt>
                <c:pt idx="35">
                  <c:v>18424.5</c:v>
                </c:pt>
                <c:pt idx="36">
                  <c:v>19048.5</c:v>
                </c:pt>
                <c:pt idx="37">
                  <c:v>19048.5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F4-4A4D-B0BB-0D3196A65AD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4453</c:v>
                </c:pt>
                <c:pt idx="2">
                  <c:v>5526.5</c:v>
                </c:pt>
                <c:pt idx="3">
                  <c:v>5792.5</c:v>
                </c:pt>
                <c:pt idx="4">
                  <c:v>5837.5</c:v>
                </c:pt>
                <c:pt idx="5">
                  <c:v>6575.5</c:v>
                </c:pt>
                <c:pt idx="6">
                  <c:v>6602.5</c:v>
                </c:pt>
                <c:pt idx="7">
                  <c:v>6612.5</c:v>
                </c:pt>
                <c:pt idx="8">
                  <c:v>6613</c:v>
                </c:pt>
                <c:pt idx="9">
                  <c:v>6766.5</c:v>
                </c:pt>
                <c:pt idx="10">
                  <c:v>7589</c:v>
                </c:pt>
                <c:pt idx="11">
                  <c:v>7589.5</c:v>
                </c:pt>
                <c:pt idx="12">
                  <c:v>7740.5</c:v>
                </c:pt>
                <c:pt idx="13">
                  <c:v>8692</c:v>
                </c:pt>
                <c:pt idx="14">
                  <c:v>8692.5</c:v>
                </c:pt>
                <c:pt idx="15">
                  <c:v>8702.5</c:v>
                </c:pt>
                <c:pt idx="16">
                  <c:v>8703</c:v>
                </c:pt>
                <c:pt idx="17">
                  <c:v>8721.5</c:v>
                </c:pt>
                <c:pt idx="18">
                  <c:v>9612.5</c:v>
                </c:pt>
                <c:pt idx="19">
                  <c:v>9652.5</c:v>
                </c:pt>
                <c:pt idx="20">
                  <c:v>10443.5</c:v>
                </c:pt>
                <c:pt idx="21">
                  <c:v>10496.5</c:v>
                </c:pt>
                <c:pt idx="22">
                  <c:v>10517.5</c:v>
                </c:pt>
                <c:pt idx="23">
                  <c:v>10522.5</c:v>
                </c:pt>
                <c:pt idx="24">
                  <c:v>10559.5</c:v>
                </c:pt>
                <c:pt idx="25">
                  <c:v>10560</c:v>
                </c:pt>
                <c:pt idx="26">
                  <c:v>11409</c:v>
                </c:pt>
                <c:pt idx="27">
                  <c:v>11409.5</c:v>
                </c:pt>
                <c:pt idx="28">
                  <c:v>11467.5</c:v>
                </c:pt>
                <c:pt idx="29">
                  <c:v>12411.5</c:v>
                </c:pt>
                <c:pt idx="30">
                  <c:v>12398.5</c:v>
                </c:pt>
                <c:pt idx="31">
                  <c:v>14331</c:v>
                </c:pt>
                <c:pt idx="32">
                  <c:v>14591</c:v>
                </c:pt>
                <c:pt idx="33">
                  <c:v>17334.5</c:v>
                </c:pt>
                <c:pt idx="34">
                  <c:v>17919.5</c:v>
                </c:pt>
                <c:pt idx="35">
                  <c:v>18424.5</c:v>
                </c:pt>
                <c:pt idx="36">
                  <c:v>19048.5</c:v>
                </c:pt>
                <c:pt idx="37">
                  <c:v>19048.5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0.17570029040332058</c:v>
                </c:pt>
                <c:pt idx="1">
                  <c:v>0.17633327847513522</c:v>
                </c:pt>
                <c:pt idx="2">
                  <c:v>0.17648587508306091</c:v>
                </c:pt>
                <c:pt idx="3">
                  <c:v>0.17652368663192744</c:v>
                </c:pt>
                <c:pt idx="4">
                  <c:v>0.17653008332252518</c:v>
                </c:pt>
                <c:pt idx="5">
                  <c:v>0.17663498904832781</c:v>
                </c:pt>
                <c:pt idx="6">
                  <c:v>0.17663882706268644</c:v>
                </c:pt>
                <c:pt idx="7">
                  <c:v>0.17664024854948596</c:v>
                </c:pt>
                <c:pt idx="8">
                  <c:v>0.17664031962382593</c:v>
                </c:pt>
                <c:pt idx="9">
                  <c:v>0.17666213944619816</c:v>
                </c:pt>
                <c:pt idx="10">
                  <c:v>0.17677905673545652</c:v>
                </c:pt>
                <c:pt idx="11">
                  <c:v>0.17677912780979652</c:v>
                </c:pt>
                <c:pt idx="12">
                  <c:v>0.17680059226046885</c:v>
                </c:pt>
                <c:pt idx="13">
                  <c:v>0.17693584672944071</c:v>
                </c:pt>
                <c:pt idx="14">
                  <c:v>0.17693591780378068</c:v>
                </c:pt>
                <c:pt idx="15">
                  <c:v>0.17693733929058017</c:v>
                </c:pt>
                <c:pt idx="16">
                  <c:v>0.17693741036492014</c:v>
                </c:pt>
                <c:pt idx="17">
                  <c:v>0.17694004011549921</c:v>
                </c:pt>
                <c:pt idx="18">
                  <c:v>0.17706669458933413</c:v>
                </c:pt>
                <c:pt idx="19">
                  <c:v>0.1770723805365321</c:v>
                </c:pt>
                <c:pt idx="20">
                  <c:v>0.17718482014237208</c:v>
                </c:pt>
                <c:pt idx="21">
                  <c:v>0.17719235402240938</c:v>
                </c:pt>
                <c:pt idx="22">
                  <c:v>0.17719533914468832</c:v>
                </c:pt>
                <c:pt idx="23">
                  <c:v>0.17719604988808807</c:v>
                </c:pt>
                <c:pt idx="24">
                  <c:v>0.17720130938924619</c:v>
                </c:pt>
                <c:pt idx="25">
                  <c:v>0.17720138046358619</c:v>
                </c:pt>
                <c:pt idx="26">
                  <c:v>0.17732206469286321</c:v>
                </c:pt>
                <c:pt idx="27">
                  <c:v>0.17732213576720318</c:v>
                </c:pt>
                <c:pt idx="28">
                  <c:v>0.17733038039064025</c:v>
                </c:pt>
                <c:pt idx="29">
                  <c:v>0.17746456874451247</c:v>
                </c:pt>
                <c:pt idx="30">
                  <c:v>0.17746272081167314</c:v>
                </c:pt>
                <c:pt idx="31">
                  <c:v>0.17773742313567534</c:v>
                </c:pt>
                <c:pt idx="32">
                  <c:v>0.17777438179246219</c:v>
                </c:pt>
                <c:pt idx="33">
                  <c:v>0.17816436669590335</c:v>
                </c:pt>
                <c:pt idx="34">
                  <c:v>0.17824752367367375</c:v>
                </c:pt>
                <c:pt idx="35">
                  <c:v>0.17831930875704818</c:v>
                </c:pt>
                <c:pt idx="36">
                  <c:v>0.1784080095333366</c:v>
                </c:pt>
                <c:pt idx="37">
                  <c:v>0.1784080095333366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F4-4A4D-B0BB-0D3196A65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333984"/>
        <c:axId val="1"/>
      </c:scatterChart>
      <c:valAx>
        <c:axId val="952333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1203007518795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"/>
          <c:min val="0.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3339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263157894736843"/>
          <c:y val="0.92397937099967764"/>
          <c:w val="0.6285714285714285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DZ Lyn - O-C Diagr.</a:t>
            </a:r>
          </a:p>
        </c:rich>
      </c:tx>
      <c:layout>
        <c:manualLayout>
          <c:xMode val="edge"/>
          <c:yMode val="edge"/>
          <c:x val="0.38738801793919903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62781476957638"/>
          <c:y val="0.13994189017784567"/>
          <c:w val="0.82582703674431768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4453</c:v>
                </c:pt>
                <c:pt idx="2">
                  <c:v>5526.5</c:v>
                </c:pt>
                <c:pt idx="3">
                  <c:v>5792.5</c:v>
                </c:pt>
                <c:pt idx="4">
                  <c:v>5837.5</c:v>
                </c:pt>
                <c:pt idx="5">
                  <c:v>6575.5</c:v>
                </c:pt>
                <c:pt idx="6">
                  <c:v>6602.5</c:v>
                </c:pt>
                <c:pt idx="7">
                  <c:v>6612.5</c:v>
                </c:pt>
                <c:pt idx="8">
                  <c:v>6613</c:v>
                </c:pt>
                <c:pt idx="9">
                  <c:v>6766.5</c:v>
                </c:pt>
                <c:pt idx="10">
                  <c:v>7589</c:v>
                </c:pt>
                <c:pt idx="11">
                  <c:v>7589.5</c:v>
                </c:pt>
                <c:pt idx="12">
                  <c:v>7740.5</c:v>
                </c:pt>
                <c:pt idx="13">
                  <c:v>8692</c:v>
                </c:pt>
                <c:pt idx="14">
                  <c:v>8692.5</c:v>
                </c:pt>
                <c:pt idx="15">
                  <c:v>8702.5</c:v>
                </c:pt>
                <c:pt idx="16">
                  <c:v>8703</c:v>
                </c:pt>
                <c:pt idx="17">
                  <c:v>8721.5</c:v>
                </c:pt>
                <c:pt idx="18">
                  <c:v>9612.5</c:v>
                </c:pt>
                <c:pt idx="19">
                  <c:v>9652.5</c:v>
                </c:pt>
                <c:pt idx="20">
                  <c:v>10443.5</c:v>
                </c:pt>
                <c:pt idx="21">
                  <c:v>10496.5</c:v>
                </c:pt>
                <c:pt idx="22">
                  <c:v>10517.5</c:v>
                </c:pt>
                <c:pt idx="23">
                  <c:v>10522.5</c:v>
                </c:pt>
                <c:pt idx="24">
                  <c:v>10559.5</c:v>
                </c:pt>
                <c:pt idx="25">
                  <c:v>10560</c:v>
                </c:pt>
                <c:pt idx="26">
                  <c:v>11409</c:v>
                </c:pt>
                <c:pt idx="27">
                  <c:v>11409.5</c:v>
                </c:pt>
                <c:pt idx="28">
                  <c:v>11467.5</c:v>
                </c:pt>
                <c:pt idx="29">
                  <c:v>12411.5</c:v>
                </c:pt>
                <c:pt idx="30">
                  <c:v>12398.5</c:v>
                </c:pt>
                <c:pt idx="31">
                  <c:v>14331</c:v>
                </c:pt>
                <c:pt idx="32">
                  <c:v>14591</c:v>
                </c:pt>
                <c:pt idx="33">
                  <c:v>17334.5</c:v>
                </c:pt>
                <c:pt idx="34">
                  <c:v>17919.5</c:v>
                </c:pt>
                <c:pt idx="35">
                  <c:v>18424.5</c:v>
                </c:pt>
                <c:pt idx="36">
                  <c:v>19048.5</c:v>
                </c:pt>
                <c:pt idx="37">
                  <c:v>19048.5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87-4099-8A6D-819A0720FE73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4453</c:v>
                </c:pt>
                <c:pt idx="2">
                  <c:v>5526.5</c:v>
                </c:pt>
                <c:pt idx="3">
                  <c:v>5792.5</c:v>
                </c:pt>
                <c:pt idx="4">
                  <c:v>5837.5</c:v>
                </c:pt>
                <c:pt idx="5">
                  <c:v>6575.5</c:v>
                </c:pt>
                <c:pt idx="6">
                  <c:v>6602.5</c:v>
                </c:pt>
                <c:pt idx="7">
                  <c:v>6612.5</c:v>
                </c:pt>
                <c:pt idx="8">
                  <c:v>6613</c:v>
                </c:pt>
                <c:pt idx="9">
                  <c:v>6766.5</c:v>
                </c:pt>
                <c:pt idx="10">
                  <c:v>7589</c:v>
                </c:pt>
                <c:pt idx="11">
                  <c:v>7589.5</c:v>
                </c:pt>
                <c:pt idx="12">
                  <c:v>7740.5</c:v>
                </c:pt>
                <c:pt idx="13">
                  <c:v>8692</c:v>
                </c:pt>
                <c:pt idx="14">
                  <c:v>8692.5</c:v>
                </c:pt>
                <c:pt idx="15">
                  <c:v>8702.5</c:v>
                </c:pt>
                <c:pt idx="16">
                  <c:v>8703</c:v>
                </c:pt>
                <c:pt idx="17">
                  <c:v>8721.5</c:v>
                </c:pt>
                <c:pt idx="18">
                  <c:v>9612.5</c:v>
                </c:pt>
                <c:pt idx="19">
                  <c:v>9652.5</c:v>
                </c:pt>
                <c:pt idx="20">
                  <c:v>10443.5</c:v>
                </c:pt>
                <c:pt idx="21">
                  <c:v>10496.5</c:v>
                </c:pt>
                <c:pt idx="22">
                  <c:v>10517.5</c:v>
                </c:pt>
                <c:pt idx="23">
                  <c:v>10522.5</c:v>
                </c:pt>
                <c:pt idx="24">
                  <c:v>10559.5</c:v>
                </c:pt>
                <c:pt idx="25">
                  <c:v>10560</c:v>
                </c:pt>
                <c:pt idx="26">
                  <c:v>11409</c:v>
                </c:pt>
                <c:pt idx="27">
                  <c:v>11409.5</c:v>
                </c:pt>
                <c:pt idx="28">
                  <c:v>11467.5</c:v>
                </c:pt>
                <c:pt idx="29">
                  <c:v>12411.5</c:v>
                </c:pt>
                <c:pt idx="30">
                  <c:v>12398.5</c:v>
                </c:pt>
                <c:pt idx="31">
                  <c:v>14331</c:v>
                </c:pt>
                <c:pt idx="32">
                  <c:v>14591</c:v>
                </c:pt>
                <c:pt idx="33">
                  <c:v>17334.5</c:v>
                </c:pt>
                <c:pt idx="34">
                  <c:v>17919.5</c:v>
                </c:pt>
                <c:pt idx="35">
                  <c:v>18424.5</c:v>
                </c:pt>
                <c:pt idx="36">
                  <c:v>19048.5</c:v>
                </c:pt>
                <c:pt idx="37">
                  <c:v>19048.5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87-4099-8A6D-819A0720FE73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4453</c:v>
                </c:pt>
                <c:pt idx="2">
                  <c:v>5526.5</c:v>
                </c:pt>
                <c:pt idx="3">
                  <c:v>5792.5</c:v>
                </c:pt>
                <c:pt idx="4">
                  <c:v>5837.5</c:v>
                </c:pt>
                <c:pt idx="5">
                  <c:v>6575.5</c:v>
                </c:pt>
                <c:pt idx="6">
                  <c:v>6602.5</c:v>
                </c:pt>
                <c:pt idx="7">
                  <c:v>6612.5</c:v>
                </c:pt>
                <c:pt idx="8">
                  <c:v>6613</c:v>
                </c:pt>
                <c:pt idx="9">
                  <c:v>6766.5</c:v>
                </c:pt>
                <c:pt idx="10">
                  <c:v>7589</c:v>
                </c:pt>
                <c:pt idx="11">
                  <c:v>7589.5</c:v>
                </c:pt>
                <c:pt idx="12">
                  <c:v>7740.5</c:v>
                </c:pt>
                <c:pt idx="13">
                  <c:v>8692</c:v>
                </c:pt>
                <c:pt idx="14">
                  <c:v>8692.5</c:v>
                </c:pt>
                <c:pt idx="15">
                  <c:v>8702.5</c:v>
                </c:pt>
                <c:pt idx="16">
                  <c:v>8703</c:v>
                </c:pt>
                <c:pt idx="17">
                  <c:v>8721.5</c:v>
                </c:pt>
                <c:pt idx="18">
                  <c:v>9612.5</c:v>
                </c:pt>
                <c:pt idx="19">
                  <c:v>9652.5</c:v>
                </c:pt>
                <c:pt idx="20">
                  <c:v>10443.5</c:v>
                </c:pt>
                <c:pt idx="21">
                  <c:v>10496.5</c:v>
                </c:pt>
                <c:pt idx="22">
                  <c:v>10517.5</c:v>
                </c:pt>
                <c:pt idx="23">
                  <c:v>10522.5</c:v>
                </c:pt>
                <c:pt idx="24">
                  <c:v>10559.5</c:v>
                </c:pt>
                <c:pt idx="25">
                  <c:v>10560</c:v>
                </c:pt>
                <c:pt idx="26">
                  <c:v>11409</c:v>
                </c:pt>
                <c:pt idx="27">
                  <c:v>11409.5</c:v>
                </c:pt>
                <c:pt idx="28">
                  <c:v>11467.5</c:v>
                </c:pt>
                <c:pt idx="29">
                  <c:v>12411.5</c:v>
                </c:pt>
                <c:pt idx="30">
                  <c:v>12398.5</c:v>
                </c:pt>
                <c:pt idx="31">
                  <c:v>14331</c:v>
                </c:pt>
                <c:pt idx="32">
                  <c:v>14591</c:v>
                </c:pt>
                <c:pt idx="33">
                  <c:v>17334.5</c:v>
                </c:pt>
                <c:pt idx="34">
                  <c:v>17919.5</c:v>
                </c:pt>
                <c:pt idx="35">
                  <c:v>18424.5</c:v>
                </c:pt>
                <c:pt idx="36">
                  <c:v>19048.5</c:v>
                </c:pt>
                <c:pt idx="37">
                  <c:v>19048.5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9">
                  <c:v>0.17918300000019372</c:v>
                </c:pt>
                <c:pt idx="10">
                  <c:v>0.17137799999909475</c:v>
                </c:pt>
                <c:pt idx="11">
                  <c:v>0.17966899999737507</c:v>
                </c:pt>
                <c:pt idx="13">
                  <c:v>0.17622400000254856</c:v>
                </c:pt>
                <c:pt idx="14">
                  <c:v>0.17661499999667285</c:v>
                </c:pt>
                <c:pt idx="15">
                  <c:v>0.17513499999768101</c:v>
                </c:pt>
                <c:pt idx="16">
                  <c:v>0.17672599999787053</c:v>
                </c:pt>
                <c:pt idx="17">
                  <c:v>0.17549299999518553</c:v>
                </c:pt>
                <c:pt idx="18">
                  <c:v>0.17285499999707099</c:v>
                </c:pt>
                <c:pt idx="19">
                  <c:v>0.17703500000061467</c:v>
                </c:pt>
                <c:pt idx="20">
                  <c:v>0.17479699999967124</c:v>
                </c:pt>
                <c:pt idx="21">
                  <c:v>0.17824299999483628</c:v>
                </c:pt>
                <c:pt idx="22">
                  <c:v>0.17106499999499647</c:v>
                </c:pt>
                <c:pt idx="23">
                  <c:v>0.17797499999869615</c:v>
                </c:pt>
                <c:pt idx="24">
                  <c:v>0.17770899999595713</c:v>
                </c:pt>
                <c:pt idx="25">
                  <c:v>0.17699999999604188</c:v>
                </c:pt>
                <c:pt idx="26">
                  <c:v>0.174617999997281</c:v>
                </c:pt>
                <c:pt idx="27">
                  <c:v>0.17460899999423418</c:v>
                </c:pt>
                <c:pt idx="28">
                  <c:v>0.17466499999864027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187-4099-8A6D-819A0720FE73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4453</c:v>
                </c:pt>
                <c:pt idx="2">
                  <c:v>5526.5</c:v>
                </c:pt>
                <c:pt idx="3">
                  <c:v>5792.5</c:v>
                </c:pt>
                <c:pt idx="4">
                  <c:v>5837.5</c:v>
                </c:pt>
                <c:pt idx="5">
                  <c:v>6575.5</c:v>
                </c:pt>
                <c:pt idx="6">
                  <c:v>6602.5</c:v>
                </c:pt>
                <c:pt idx="7">
                  <c:v>6612.5</c:v>
                </c:pt>
                <c:pt idx="8">
                  <c:v>6613</c:v>
                </c:pt>
                <c:pt idx="9">
                  <c:v>6766.5</c:v>
                </c:pt>
                <c:pt idx="10">
                  <c:v>7589</c:v>
                </c:pt>
                <c:pt idx="11">
                  <c:v>7589.5</c:v>
                </c:pt>
                <c:pt idx="12">
                  <c:v>7740.5</c:v>
                </c:pt>
                <c:pt idx="13">
                  <c:v>8692</c:v>
                </c:pt>
                <c:pt idx="14">
                  <c:v>8692.5</c:v>
                </c:pt>
                <c:pt idx="15">
                  <c:v>8702.5</c:v>
                </c:pt>
                <c:pt idx="16">
                  <c:v>8703</c:v>
                </c:pt>
                <c:pt idx="17">
                  <c:v>8721.5</c:v>
                </c:pt>
                <c:pt idx="18">
                  <c:v>9612.5</c:v>
                </c:pt>
                <c:pt idx="19">
                  <c:v>9652.5</c:v>
                </c:pt>
                <c:pt idx="20">
                  <c:v>10443.5</c:v>
                </c:pt>
                <c:pt idx="21">
                  <c:v>10496.5</c:v>
                </c:pt>
                <c:pt idx="22">
                  <c:v>10517.5</c:v>
                </c:pt>
                <c:pt idx="23">
                  <c:v>10522.5</c:v>
                </c:pt>
                <c:pt idx="24">
                  <c:v>10559.5</c:v>
                </c:pt>
                <c:pt idx="25">
                  <c:v>10560</c:v>
                </c:pt>
                <c:pt idx="26">
                  <c:v>11409</c:v>
                </c:pt>
                <c:pt idx="27">
                  <c:v>11409.5</c:v>
                </c:pt>
                <c:pt idx="28">
                  <c:v>11467.5</c:v>
                </c:pt>
                <c:pt idx="29">
                  <c:v>12411.5</c:v>
                </c:pt>
                <c:pt idx="30">
                  <c:v>12398.5</c:v>
                </c:pt>
                <c:pt idx="31">
                  <c:v>14331</c:v>
                </c:pt>
                <c:pt idx="32">
                  <c:v>14591</c:v>
                </c:pt>
                <c:pt idx="33">
                  <c:v>17334.5</c:v>
                </c:pt>
                <c:pt idx="34">
                  <c:v>17919.5</c:v>
                </c:pt>
                <c:pt idx="35">
                  <c:v>18424.5</c:v>
                </c:pt>
                <c:pt idx="36">
                  <c:v>19048.5</c:v>
                </c:pt>
                <c:pt idx="37">
                  <c:v>19048.5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0.1816259999977774</c:v>
                </c:pt>
                <c:pt idx="2">
                  <c:v>0.17090299999108538</c:v>
                </c:pt>
                <c:pt idx="3">
                  <c:v>0.17892500000016298</c:v>
                </c:pt>
                <c:pt idx="4">
                  <c:v>0.17841499999485677</c:v>
                </c:pt>
                <c:pt idx="5">
                  <c:v>0.18042099999729544</c:v>
                </c:pt>
                <c:pt idx="6">
                  <c:v>0.17953499999566702</c:v>
                </c:pt>
                <c:pt idx="7">
                  <c:v>0.17955499999516178</c:v>
                </c:pt>
                <c:pt idx="8">
                  <c:v>0.17954599999211496</c:v>
                </c:pt>
                <c:pt idx="12">
                  <c:v>0.17885099999693921</c:v>
                </c:pt>
                <c:pt idx="29">
                  <c:v>0.17467300000134856</c:v>
                </c:pt>
                <c:pt idx="30">
                  <c:v>0.17490700000053039</c:v>
                </c:pt>
                <c:pt idx="31">
                  <c:v>0.17692200002784375</c:v>
                </c:pt>
                <c:pt idx="32">
                  <c:v>0.17779199999495177</c:v>
                </c:pt>
                <c:pt idx="33">
                  <c:v>0.17885899999237154</c:v>
                </c:pt>
                <c:pt idx="34">
                  <c:v>0.17822899999737274</c:v>
                </c:pt>
                <c:pt idx="35">
                  <c:v>0.18053900000086287</c:v>
                </c:pt>
                <c:pt idx="36">
                  <c:v>0.18160699994041352</c:v>
                </c:pt>
                <c:pt idx="37">
                  <c:v>0.18310700018628268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187-4099-8A6D-819A0720FE73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4453</c:v>
                </c:pt>
                <c:pt idx="2">
                  <c:v>5526.5</c:v>
                </c:pt>
                <c:pt idx="3">
                  <c:v>5792.5</c:v>
                </c:pt>
                <c:pt idx="4">
                  <c:v>5837.5</c:v>
                </c:pt>
                <c:pt idx="5">
                  <c:v>6575.5</c:v>
                </c:pt>
                <c:pt idx="6">
                  <c:v>6602.5</c:v>
                </c:pt>
                <c:pt idx="7">
                  <c:v>6612.5</c:v>
                </c:pt>
                <c:pt idx="8">
                  <c:v>6613</c:v>
                </c:pt>
                <c:pt idx="9">
                  <c:v>6766.5</c:v>
                </c:pt>
                <c:pt idx="10">
                  <c:v>7589</c:v>
                </c:pt>
                <c:pt idx="11">
                  <c:v>7589.5</c:v>
                </c:pt>
                <c:pt idx="12">
                  <c:v>7740.5</c:v>
                </c:pt>
                <c:pt idx="13">
                  <c:v>8692</c:v>
                </c:pt>
                <c:pt idx="14">
                  <c:v>8692.5</c:v>
                </c:pt>
                <c:pt idx="15">
                  <c:v>8702.5</c:v>
                </c:pt>
                <c:pt idx="16">
                  <c:v>8703</c:v>
                </c:pt>
                <c:pt idx="17">
                  <c:v>8721.5</c:v>
                </c:pt>
                <c:pt idx="18">
                  <c:v>9612.5</c:v>
                </c:pt>
                <c:pt idx="19">
                  <c:v>9652.5</c:v>
                </c:pt>
                <c:pt idx="20">
                  <c:v>10443.5</c:v>
                </c:pt>
                <c:pt idx="21">
                  <c:v>10496.5</c:v>
                </c:pt>
                <c:pt idx="22">
                  <c:v>10517.5</c:v>
                </c:pt>
                <c:pt idx="23">
                  <c:v>10522.5</c:v>
                </c:pt>
                <c:pt idx="24">
                  <c:v>10559.5</c:v>
                </c:pt>
                <c:pt idx="25">
                  <c:v>10560</c:v>
                </c:pt>
                <c:pt idx="26">
                  <c:v>11409</c:v>
                </c:pt>
                <c:pt idx="27">
                  <c:v>11409.5</c:v>
                </c:pt>
                <c:pt idx="28">
                  <c:v>11467.5</c:v>
                </c:pt>
                <c:pt idx="29">
                  <c:v>12411.5</c:v>
                </c:pt>
                <c:pt idx="30">
                  <c:v>12398.5</c:v>
                </c:pt>
                <c:pt idx="31">
                  <c:v>14331</c:v>
                </c:pt>
                <c:pt idx="32">
                  <c:v>14591</c:v>
                </c:pt>
                <c:pt idx="33">
                  <c:v>17334.5</c:v>
                </c:pt>
                <c:pt idx="34">
                  <c:v>17919.5</c:v>
                </c:pt>
                <c:pt idx="35">
                  <c:v>18424.5</c:v>
                </c:pt>
                <c:pt idx="36">
                  <c:v>19048.5</c:v>
                </c:pt>
                <c:pt idx="37">
                  <c:v>19048.5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187-4099-8A6D-819A0720FE73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4453</c:v>
                </c:pt>
                <c:pt idx="2">
                  <c:v>5526.5</c:v>
                </c:pt>
                <c:pt idx="3">
                  <c:v>5792.5</c:v>
                </c:pt>
                <c:pt idx="4">
                  <c:v>5837.5</c:v>
                </c:pt>
                <c:pt idx="5">
                  <c:v>6575.5</c:v>
                </c:pt>
                <c:pt idx="6">
                  <c:v>6602.5</c:v>
                </c:pt>
                <c:pt idx="7">
                  <c:v>6612.5</c:v>
                </c:pt>
                <c:pt idx="8">
                  <c:v>6613</c:v>
                </c:pt>
                <c:pt idx="9">
                  <c:v>6766.5</c:v>
                </c:pt>
                <c:pt idx="10">
                  <c:v>7589</c:v>
                </c:pt>
                <c:pt idx="11">
                  <c:v>7589.5</c:v>
                </c:pt>
                <c:pt idx="12">
                  <c:v>7740.5</c:v>
                </c:pt>
                <c:pt idx="13">
                  <c:v>8692</c:v>
                </c:pt>
                <c:pt idx="14">
                  <c:v>8692.5</c:v>
                </c:pt>
                <c:pt idx="15">
                  <c:v>8702.5</c:v>
                </c:pt>
                <c:pt idx="16">
                  <c:v>8703</c:v>
                </c:pt>
                <c:pt idx="17">
                  <c:v>8721.5</c:v>
                </c:pt>
                <c:pt idx="18">
                  <c:v>9612.5</c:v>
                </c:pt>
                <c:pt idx="19">
                  <c:v>9652.5</c:v>
                </c:pt>
                <c:pt idx="20">
                  <c:v>10443.5</c:v>
                </c:pt>
                <c:pt idx="21">
                  <c:v>10496.5</c:v>
                </c:pt>
                <c:pt idx="22">
                  <c:v>10517.5</c:v>
                </c:pt>
                <c:pt idx="23">
                  <c:v>10522.5</c:v>
                </c:pt>
                <c:pt idx="24">
                  <c:v>10559.5</c:v>
                </c:pt>
                <c:pt idx="25">
                  <c:v>10560</c:v>
                </c:pt>
                <c:pt idx="26">
                  <c:v>11409</c:v>
                </c:pt>
                <c:pt idx="27">
                  <c:v>11409.5</c:v>
                </c:pt>
                <c:pt idx="28">
                  <c:v>11467.5</c:v>
                </c:pt>
                <c:pt idx="29">
                  <c:v>12411.5</c:v>
                </c:pt>
                <c:pt idx="30">
                  <c:v>12398.5</c:v>
                </c:pt>
                <c:pt idx="31">
                  <c:v>14331</c:v>
                </c:pt>
                <c:pt idx="32">
                  <c:v>14591</c:v>
                </c:pt>
                <c:pt idx="33">
                  <c:v>17334.5</c:v>
                </c:pt>
                <c:pt idx="34">
                  <c:v>17919.5</c:v>
                </c:pt>
                <c:pt idx="35">
                  <c:v>18424.5</c:v>
                </c:pt>
                <c:pt idx="36">
                  <c:v>19048.5</c:v>
                </c:pt>
                <c:pt idx="37">
                  <c:v>19048.5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187-4099-8A6D-819A0720FE73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5.0000000000000001E-4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2.0000000000000001E-4</c:v>
                  </c:pt>
                  <c:pt idx="6">
                    <c:v>1E-4</c:v>
                  </c:pt>
                  <c:pt idx="7">
                    <c:v>2.0000000000000001E-4</c:v>
                  </c:pt>
                  <c:pt idx="8">
                    <c:v>2.0000000000000001E-4</c:v>
                  </c:pt>
                  <c:pt idx="9">
                    <c:v>3.0999999999999999E-3</c:v>
                  </c:pt>
                  <c:pt idx="10">
                    <c:v>8.3000000000000001E-3</c:v>
                  </c:pt>
                  <c:pt idx="11">
                    <c:v>7.4999999999999997E-3</c:v>
                  </c:pt>
                  <c:pt idx="12">
                    <c:v>8.9999999999999998E-4</c:v>
                  </c:pt>
                  <c:pt idx="13">
                    <c:v>9.1000000000000004E-3</c:v>
                  </c:pt>
                  <c:pt idx="14">
                    <c:v>4.7000000000000002E-3</c:v>
                  </c:pt>
                  <c:pt idx="15">
                    <c:v>3.5000000000000001E-3</c:v>
                  </c:pt>
                  <c:pt idx="16">
                    <c:v>2.5999999999999999E-3</c:v>
                  </c:pt>
                  <c:pt idx="17">
                    <c:v>2.7000000000000001E-3</c:v>
                  </c:pt>
                  <c:pt idx="18">
                    <c:v>3.7000000000000002E-3</c:v>
                  </c:pt>
                  <c:pt idx="19">
                    <c:v>1.1000000000000001E-3</c:v>
                  </c:pt>
                  <c:pt idx="20">
                    <c:v>3.3999999999999998E-3</c:v>
                  </c:pt>
                  <c:pt idx="21">
                    <c:v>5.4000000000000003E-3</c:v>
                  </c:pt>
                  <c:pt idx="22">
                    <c:v>1.1000000000000001E-3</c:v>
                  </c:pt>
                  <c:pt idx="23">
                    <c:v>4.7999999999999996E-3</c:v>
                  </c:pt>
                  <c:pt idx="24">
                    <c:v>5.5999999999999999E-3</c:v>
                  </c:pt>
                  <c:pt idx="25">
                    <c:v>9.5999999999999992E-3</c:v>
                  </c:pt>
                  <c:pt idx="26">
                    <c:v>2.3E-3</c:v>
                  </c:pt>
                  <c:pt idx="27">
                    <c:v>1.1999999999999999E-3</c:v>
                  </c:pt>
                  <c:pt idx="28">
                    <c:v>6.3E-3</c:v>
                  </c:pt>
                  <c:pt idx="29">
                    <c:v>3.5999999999999999E-3</c:v>
                  </c:pt>
                  <c:pt idx="30">
                    <c:v>6.6E-3</c:v>
                  </c:pt>
                  <c:pt idx="31">
                    <c:v>0</c:v>
                  </c:pt>
                  <c:pt idx="32">
                    <c:v>2.0000000000000001E-4</c:v>
                  </c:pt>
                  <c:pt idx="33">
                    <c:v>1E-3</c:v>
                  </c:pt>
                  <c:pt idx="34">
                    <c:v>5.0000000000000001E-4</c:v>
                  </c:pt>
                  <c:pt idx="35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4453</c:v>
                </c:pt>
                <c:pt idx="2">
                  <c:v>5526.5</c:v>
                </c:pt>
                <c:pt idx="3">
                  <c:v>5792.5</c:v>
                </c:pt>
                <c:pt idx="4">
                  <c:v>5837.5</c:v>
                </c:pt>
                <c:pt idx="5">
                  <c:v>6575.5</c:v>
                </c:pt>
                <c:pt idx="6">
                  <c:v>6602.5</c:v>
                </c:pt>
                <c:pt idx="7">
                  <c:v>6612.5</c:v>
                </c:pt>
                <c:pt idx="8">
                  <c:v>6613</c:v>
                </c:pt>
                <c:pt idx="9">
                  <c:v>6766.5</c:v>
                </c:pt>
                <c:pt idx="10">
                  <c:v>7589</c:v>
                </c:pt>
                <c:pt idx="11">
                  <c:v>7589.5</c:v>
                </c:pt>
                <c:pt idx="12">
                  <c:v>7740.5</c:v>
                </c:pt>
                <c:pt idx="13">
                  <c:v>8692</c:v>
                </c:pt>
                <c:pt idx="14">
                  <c:v>8692.5</c:v>
                </c:pt>
                <c:pt idx="15">
                  <c:v>8702.5</c:v>
                </c:pt>
                <c:pt idx="16">
                  <c:v>8703</c:v>
                </c:pt>
                <c:pt idx="17">
                  <c:v>8721.5</c:v>
                </c:pt>
                <c:pt idx="18">
                  <c:v>9612.5</c:v>
                </c:pt>
                <c:pt idx="19">
                  <c:v>9652.5</c:v>
                </c:pt>
                <c:pt idx="20">
                  <c:v>10443.5</c:v>
                </c:pt>
                <c:pt idx="21">
                  <c:v>10496.5</c:v>
                </c:pt>
                <c:pt idx="22">
                  <c:v>10517.5</c:v>
                </c:pt>
                <c:pt idx="23">
                  <c:v>10522.5</c:v>
                </c:pt>
                <c:pt idx="24">
                  <c:v>10559.5</c:v>
                </c:pt>
                <c:pt idx="25">
                  <c:v>10560</c:v>
                </c:pt>
                <c:pt idx="26">
                  <c:v>11409</c:v>
                </c:pt>
                <c:pt idx="27">
                  <c:v>11409.5</c:v>
                </c:pt>
                <c:pt idx="28">
                  <c:v>11467.5</c:v>
                </c:pt>
                <c:pt idx="29">
                  <c:v>12411.5</c:v>
                </c:pt>
                <c:pt idx="30">
                  <c:v>12398.5</c:v>
                </c:pt>
                <c:pt idx="31">
                  <c:v>14331</c:v>
                </c:pt>
                <c:pt idx="32">
                  <c:v>14591</c:v>
                </c:pt>
                <c:pt idx="33">
                  <c:v>17334.5</c:v>
                </c:pt>
                <c:pt idx="34">
                  <c:v>17919.5</c:v>
                </c:pt>
                <c:pt idx="35">
                  <c:v>18424.5</c:v>
                </c:pt>
                <c:pt idx="36">
                  <c:v>19048.5</c:v>
                </c:pt>
                <c:pt idx="37">
                  <c:v>19048.5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187-4099-8A6D-819A0720FE73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4453</c:v>
                </c:pt>
                <c:pt idx="2">
                  <c:v>5526.5</c:v>
                </c:pt>
                <c:pt idx="3">
                  <c:v>5792.5</c:v>
                </c:pt>
                <c:pt idx="4">
                  <c:v>5837.5</c:v>
                </c:pt>
                <c:pt idx="5">
                  <c:v>6575.5</c:v>
                </c:pt>
                <c:pt idx="6">
                  <c:v>6602.5</c:v>
                </c:pt>
                <c:pt idx="7">
                  <c:v>6612.5</c:v>
                </c:pt>
                <c:pt idx="8">
                  <c:v>6613</c:v>
                </c:pt>
                <c:pt idx="9">
                  <c:v>6766.5</c:v>
                </c:pt>
                <c:pt idx="10">
                  <c:v>7589</c:v>
                </c:pt>
                <c:pt idx="11">
                  <c:v>7589.5</c:v>
                </c:pt>
                <c:pt idx="12">
                  <c:v>7740.5</c:v>
                </c:pt>
                <c:pt idx="13">
                  <c:v>8692</c:v>
                </c:pt>
                <c:pt idx="14">
                  <c:v>8692.5</c:v>
                </c:pt>
                <c:pt idx="15">
                  <c:v>8702.5</c:v>
                </c:pt>
                <c:pt idx="16">
                  <c:v>8703</c:v>
                </c:pt>
                <c:pt idx="17">
                  <c:v>8721.5</c:v>
                </c:pt>
                <c:pt idx="18">
                  <c:v>9612.5</c:v>
                </c:pt>
                <c:pt idx="19">
                  <c:v>9652.5</c:v>
                </c:pt>
                <c:pt idx="20">
                  <c:v>10443.5</c:v>
                </c:pt>
                <c:pt idx="21">
                  <c:v>10496.5</c:v>
                </c:pt>
                <c:pt idx="22">
                  <c:v>10517.5</c:v>
                </c:pt>
                <c:pt idx="23">
                  <c:v>10522.5</c:v>
                </c:pt>
                <c:pt idx="24">
                  <c:v>10559.5</c:v>
                </c:pt>
                <c:pt idx="25">
                  <c:v>10560</c:v>
                </c:pt>
                <c:pt idx="26">
                  <c:v>11409</c:v>
                </c:pt>
                <c:pt idx="27">
                  <c:v>11409.5</c:v>
                </c:pt>
                <c:pt idx="28">
                  <c:v>11467.5</c:v>
                </c:pt>
                <c:pt idx="29">
                  <c:v>12411.5</c:v>
                </c:pt>
                <c:pt idx="30">
                  <c:v>12398.5</c:v>
                </c:pt>
                <c:pt idx="31">
                  <c:v>14331</c:v>
                </c:pt>
                <c:pt idx="32">
                  <c:v>14591</c:v>
                </c:pt>
                <c:pt idx="33">
                  <c:v>17334.5</c:v>
                </c:pt>
                <c:pt idx="34">
                  <c:v>17919.5</c:v>
                </c:pt>
                <c:pt idx="35">
                  <c:v>18424.5</c:v>
                </c:pt>
                <c:pt idx="36">
                  <c:v>19048.5</c:v>
                </c:pt>
                <c:pt idx="37">
                  <c:v>19048.5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0.17570029040332058</c:v>
                </c:pt>
                <c:pt idx="1">
                  <c:v>0.17633327847513522</c:v>
                </c:pt>
                <c:pt idx="2">
                  <c:v>0.17648587508306091</c:v>
                </c:pt>
                <c:pt idx="3">
                  <c:v>0.17652368663192744</c:v>
                </c:pt>
                <c:pt idx="4">
                  <c:v>0.17653008332252518</c:v>
                </c:pt>
                <c:pt idx="5">
                  <c:v>0.17663498904832781</c:v>
                </c:pt>
                <c:pt idx="6">
                  <c:v>0.17663882706268644</c:v>
                </c:pt>
                <c:pt idx="7">
                  <c:v>0.17664024854948596</c:v>
                </c:pt>
                <c:pt idx="8">
                  <c:v>0.17664031962382593</c:v>
                </c:pt>
                <c:pt idx="9">
                  <c:v>0.17666213944619816</c:v>
                </c:pt>
                <c:pt idx="10">
                  <c:v>0.17677905673545652</c:v>
                </c:pt>
                <c:pt idx="11">
                  <c:v>0.17677912780979652</c:v>
                </c:pt>
                <c:pt idx="12">
                  <c:v>0.17680059226046885</c:v>
                </c:pt>
                <c:pt idx="13">
                  <c:v>0.17693584672944071</c:v>
                </c:pt>
                <c:pt idx="14">
                  <c:v>0.17693591780378068</c:v>
                </c:pt>
                <c:pt idx="15">
                  <c:v>0.17693733929058017</c:v>
                </c:pt>
                <c:pt idx="16">
                  <c:v>0.17693741036492014</c:v>
                </c:pt>
                <c:pt idx="17">
                  <c:v>0.17694004011549921</c:v>
                </c:pt>
                <c:pt idx="18">
                  <c:v>0.17706669458933413</c:v>
                </c:pt>
                <c:pt idx="19">
                  <c:v>0.1770723805365321</c:v>
                </c:pt>
                <c:pt idx="20">
                  <c:v>0.17718482014237208</c:v>
                </c:pt>
                <c:pt idx="21">
                  <c:v>0.17719235402240938</c:v>
                </c:pt>
                <c:pt idx="22">
                  <c:v>0.17719533914468832</c:v>
                </c:pt>
                <c:pt idx="23">
                  <c:v>0.17719604988808807</c:v>
                </c:pt>
                <c:pt idx="24">
                  <c:v>0.17720130938924619</c:v>
                </c:pt>
                <c:pt idx="25">
                  <c:v>0.17720138046358619</c:v>
                </c:pt>
                <c:pt idx="26">
                  <c:v>0.17732206469286321</c:v>
                </c:pt>
                <c:pt idx="27">
                  <c:v>0.17732213576720318</c:v>
                </c:pt>
                <c:pt idx="28">
                  <c:v>0.17733038039064025</c:v>
                </c:pt>
                <c:pt idx="29">
                  <c:v>0.17746456874451247</c:v>
                </c:pt>
                <c:pt idx="30">
                  <c:v>0.17746272081167314</c:v>
                </c:pt>
                <c:pt idx="31">
                  <c:v>0.17773742313567534</c:v>
                </c:pt>
                <c:pt idx="32">
                  <c:v>0.17777438179246219</c:v>
                </c:pt>
                <c:pt idx="33">
                  <c:v>0.17816436669590335</c:v>
                </c:pt>
                <c:pt idx="34">
                  <c:v>0.17824752367367375</c:v>
                </c:pt>
                <c:pt idx="35">
                  <c:v>0.17831930875704818</c:v>
                </c:pt>
                <c:pt idx="36">
                  <c:v>0.1784080095333366</c:v>
                </c:pt>
                <c:pt idx="37">
                  <c:v>0.1784080095333366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187-4099-8A6D-819A0720F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339560"/>
        <c:axId val="1"/>
      </c:scatterChart>
      <c:valAx>
        <c:axId val="952339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52331071228708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523395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924956452515507"/>
          <c:y val="0.92419947506561673"/>
          <c:w val="0.62762857345534506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114300</xdr:colOff>
      <xdr:row>19</xdr:row>
      <xdr:rowOff>0</xdr:rowOff>
    </xdr:to>
    <xdr:graphicFrame macro="">
      <xdr:nvGraphicFramePr>
        <xdr:cNvPr id="1029" name="Chart 1">
          <a:extLst>
            <a:ext uri="{FF2B5EF4-FFF2-40B4-BE49-F238E27FC236}">
              <a16:creationId xmlns:a16="http://schemas.microsoft.com/office/drawing/2014/main" id="{B6DE73FE-4929-2223-B8A2-1E5A992F9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485775</xdr:colOff>
      <xdr:row>0</xdr:row>
      <xdr:rowOff>0</xdr:rowOff>
    </xdr:from>
    <xdr:to>
      <xdr:col>26</xdr:col>
      <xdr:colOff>657225</xdr:colOff>
      <xdr:row>19</xdr:row>
      <xdr:rowOff>9525</xdr:rowOff>
    </xdr:to>
    <xdr:graphicFrame macro="">
      <xdr:nvGraphicFramePr>
        <xdr:cNvPr id="1030" name="Chart 2">
          <a:extLst>
            <a:ext uri="{FF2B5EF4-FFF2-40B4-BE49-F238E27FC236}">
              <a16:creationId xmlns:a16="http://schemas.microsoft.com/office/drawing/2014/main" id="{9AA10E69-7A87-1C4F-E5B0-B2B0948FB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965" TargetMode="External"/><Relationship Id="rId13" Type="http://schemas.openxmlformats.org/officeDocument/2006/relationships/hyperlink" Target="http://www.bav-astro.de/sfs/BAVM_link.php?BAVMnr=228" TargetMode="External"/><Relationship Id="rId18" Type="http://schemas.openxmlformats.org/officeDocument/2006/relationships/hyperlink" Target="http://www.bav-astro.de/sfs/BAVM_link.php?BAVMnr=232" TargetMode="External"/><Relationship Id="rId26" Type="http://schemas.openxmlformats.org/officeDocument/2006/relationships/hyperlink" Target="http://www.bav-astro.de/sfs/BAVM_link.php?BAVMnr=239" TargetMode="External"/><Relationship Id="rId3" Type="http://schemas.openxmlformats.org/officeDocument/2006/relationships/hyperlink" Target="http://var.astro.cz/oejv/issues/oejv0107.pdf" TargetMode="External"/><Relationship Id="rId21" Type="http://schemas.openxmlformats.org/officeDocument/2006/relationships/hyperlink" Target="http://www.bav-astro.de/sfs/BAVM_link.php?BAVMnr=234" TargetMode="External"/><Relationship Id="rId7" Type="http://schemas.openxmlformats.org/officeDocument/2006/relationships/hyperlink" Target="http://www.konkoly.hu/cgi-bin/IBVS?5965" TargetMode="External"/><Relationship Id="rId12" Type="http://schemas.openxmlformats.org/officeDocument/2006/relationships/hyperlink" Target="http://www.konkoly.hu/cgi-bin/IBVS?5992" TargetMode="External"/><Relationship Id="rId17" Type="http://schemas.openxmlformats.org/officeDocument/2006/relationships/hyperlink" Target="http://www.bav-astro.de/sfs/BAVM_link.php?BAVMnr=231" TargetMode="External"/><Relationship Id="rId25" Type="http://schemas.openxmlformats.org/officeDocument/2006/relationships/hyperlink" Target="http://www.bav-astro.de/sfs/BAVM_link.php?BAVMnr=238" TargetMode="External"/><Relationship Id="rId2" Type="http://schemas.openxmlformats.org/officeDocument/2006/relationships/hyperlink" Target="http://www.konkoly.hu/cgi-bin/IBVS?5875" TargetMode="External"/><Relationship Id="rId16" Type="http://schemas.openxmlformats.org/officeDocument/2006/relationships/hyperlink" Target="http://www.bav-astro.de/sfs/BAVM_link.php?BAVMnr=228" TargetMode="External"/><Relationship Id="rId20" Type="http://schemas.openxmlformats.org/officeDocument/2006/relationships/hyperlink" Target="http://www.bav-astro.de/sfs/BAVM_link.php?BAVMnr=234" TargetMode="External"/><Relationship Id="rId1" Type="http://schemas.openxmlformats.org/officeDocument/2006/relationships/hyperlink" Target="http://www.konkoly.hu/cgi-bin/IBVS?5820" TargetMode="External"/><Relationship Id="rId6" Type="http://schemas.openxmlformats.org/officeDocument/2006/relationships/hyperlink" Target="http://www.konkoly.hu/cgi-bin/IBVS?5965" TargetMode="External"/><Relationship Id="rId11" Type="http://schemas.openxmlformats.org/officeDocument/2006/relationships/hyperlink" Target="http://www.bav-astro.de/sfs/BAVM_link.php?BAVMnr=215" TargetMode="External"/><Relationship Id="rId24" Type="http://schemas.openxmlformats.org/officeDocument/2006/relationships/hyperlink" Target="http://www.bav-astro.de/sfs/BAVM_link.php?BAVMnr=238" TargetMode="External"/><Relationship Id="rId5" Type="http://schemas.openxmlformats.org/officeDocument/2006/relationships/hyperlink" Target="http://www.konkoly.hu/cgi-bin/IBVS?5965" TargetMode="External"/><Relationship Id="rId15" Type="http://schemas.openxmlformats.org/officeDocument/2006/relationships/hyperlink" Target="http://www.bav-astro.de/sfs/BAVM_link.php?BAVMnr=228" TargetMode="External"/><Relationship Id="rId23" Type="http://schemas.openxmlformats.org/officeDocument/2006/relationships/hyperlink" Target="http://www.bav-astro.de/sfs/BAVM_link.php?BAVMnr=234" TargetMode="External"/><Relationship Id="rId28" Type="http://schemas.openxmlformats.org/officeDocument/2006/relationships/hyperlink" Target="http://www.bav-astro.de/sfs/BAVM_link.php?BAVMnr=239" TargetMode="External"/><Relationship Id="rId10" Type="http://schemas.openxmlformats.org/officeDocument/2006/relationships/hyperlink" Target="http://www.bav-astro.de/sfs/BAVM_link.php?BAVMnr=215" TargetMode="External"/><Relationship Id="rId19" Type="http://schemas.openxmlformats.org/officeDocument/2006/relationships/hyperlink" Target="http://www.bav-astro.de/sfs/BAVM_link.php?BAVMnr=232" TargetMode="External"/><Relationship Id="rId4" Type="http://schemas.openxmlformats.org/officeDocument/2006/relationships/hyperlink" Target="http://var.astro.cz/oejv/issues/oejv0107.pdf" TargetMode="External"/><Relationship Id="rId9" Type="http://schemas.openxmlformats.org/officeDocument/2006/relationships/hyperlink" Target="http://www.bav-astro.de/sfs/BAVM_link.php?BAVMnr=214" TargetMode="External"/><Relationship Id="rId14" Type="http://schemas.openxmlformats.org/officeDocument/2006/relationships/hyperlink" Target="http://www.bav-astro.de/sfs/BAVM_link.php?BAVMnr=228" TargetMode="External"/><Relationship Id="rId22" Type="http://schemas.openxmlformats.org/officeDocument/2006/relationships/hyperlink" Target="http://www.bav-astro.de/sfs/BAVM_link.php?BAVMnr=234" TargetMode="External"/><Relationship Id="rId27" Type="http://schemas.openxmlformats.org/officeDocument/2006/relationships/hyperlink" Target="http://www.bav-astro.de/sfs/BAVM_link.php?BAVMnr=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40"/>
  <sheetViews>
    <sheetView tabSelected="1" workbookViewId="0">
      <pane xSplit="14" ySplit="21" topLeftCell="O43" activePane="bottomRight" state="frozen"/>
      <selection pane="topRight" activeCell="O1" sqref="O1"/>
      <selection pane="bottomLeft" activeCell="A22" sqref="A22"/>
      <selection pane="bottomRight" activeCell="F11" sqref="F11"/>
    </sheetView>
  </sheetViews>
  <sheetFormatPr defaultColWidth="10.28515625" defaultRowHeight="12.75" x14ac:dyDescent="0.2"/>
  <cols>
    <col min="1" max="1" width="17.1406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36</v>
      </c>
    </row>
    <row r="2" spans="1:6" x14ac:dyDescent="0.2">
      <c r="A2" t="s">
        <v>25</v>
      </c>
      <c r="B2" s="28" t="s">
        <v>37</v>
      </c>
      <c r="C2" s="3"/>
      <c r="D2" s="28" t="s">
        <v>38</v>
      </c>
    </row>
    <row r="3" spans="1:6" ht="13.5" thickBot="1" x14ac:dyDescent="0.25"/>
    <row r="4" spans="1:6" ht="14.25" thickTop="1" thickBot="1" x14ac:dyDescent="0.25">
      <c r="A4" s="5" t="s">
        <v>1</v>
      </c>
      <c r="C4" s="8">
        <v>52722.473420000002</v>
      </c>
      <c r="D4" s="9">
        <v>0.37801800000000002</v>
      </c>
    </row>
    <row r="5" spans="1:6" ht="13.5" thickTop="1" x14ac:dyDescent="0.2">
      <c r="A5" s="11" t="s">
        <v>30</v>
      </c>
      <c r="B5" s="12"/>
      <c r="C5" s="13">
        <v>-9.5</v>
      </c>
      <c r="D5" s="12" t="s">
        <v>31</v>
      </c>
    </row>
    <row r="6" spans="1:6" x14ac:dyDescent="0.2">
      <c r="A6" s="5" t="s">
        <v>2</v>
      </c>
    </row>
    <row r="7" spans="1:6" x14ac:dyDescent="0.2">
      <c r="A7" t="s">
        <v>3</v>
      </c>
      <c r="C7">
        <f>+C4</f>
        <v>52722.473420000002</v>
      </c>
    </row>
    <row r="8" spans="1:6" x14ac:dyDescent="0.2">
      <c r="A8" t="s">
        <v>4</v>
      </c>
      <c r="C8">
        <f>+D4</f>
        <v>0.37801800000000002</v>
      </c>
    </row>
    <row r="9" spans="1:6" x14ac:dyDescent="0.2">
      <c r="A9" s="26" t="s">
        <v>35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6" ht="13.5" thickBot="1" x14ac:dyDescent="0.25">
      <c r="A10" s="12"/>
      <c r="B10" s="12"/>
      <c r="C10" s="4" t="s">
        <v>21</v>
      </c>
      <c r="D10" s="4" t="s">
        <v>22</v>
      </c>
      <c r="E10" s="12"/>
    </row>
    <row r="11" spans="1:6" x14ac:dyDescent="0.2">
      <c r="A11" s="12" t="s">
        <v>17</v>
      </c>
      <c r="B11" s="12"/>
      <c r="C11" s="23">
        <f ca="1">INTERCEPT(INDIRECT($D$9):G992,INDIRECT($C$9):F992)</f>
        <v>0.17570029040332058</v>
      </c>
      <c r="D11" s="3"/>
      <c r="E11" s="12"/>
    </row>
    <row r="12" spans="1:6" x14ac:dyDescent="0.2">
      <c r="A12" s="12" t="s">
        <v>18</v>
      </c>
      <c r="B12" s="12"/>
      <c r="C12" s="23">
        <f ca="1">SLOPE(INDIRECT($D$9):G992,INDIRECT($C$9):F992)</f>
        <v>1.4214867994939353E-7</v>
      </c>
      <c r="D12" s="3"/>
      <c r="E12" s="12"/>
    </row>
    <row r="13" spans="1:6" x14ac:dyDescent="0.2">
      <c r="A13" s="12" t="s">
        <v>20</v>
      </c>
      <c r="B13" s="12"/>
      <c r="C13" s="3" t="s">
        <v>15</v>
      </c>
    </row>
    <row r="14" spans="1:6" x14ac:dyDescent="0.2">
      <c r="A14" s="12"/>
      <c r="B14" s="12"/>
      <c r="C14" s="12"/>
    </row>
    <row r="15" spans="1:6" x14ac:dyDescent="0.2">
      <c r="A15" s="14" t="s">
        <v>19</v>
      </c>
      <c r="B15" s="12"/>
      <c r="C15" s="15">
        <f ca="1">(C7+C11)+(C8+C12)*INT(MAX(F21:F3533))</f>
        <v>59923.13869193846</v>
      </c>
      <c r="E15" s="16" t="s">
        <v>42</v>
      </c>
      <c r="F15" s="13">
        <v>1</v>
      </c>
    </row>
    <row r="16" spans="1:6" x14ac:dyDescent="0.2">
      <c r="A16" s="18" t="s">
        <v>5</v>
      </c>
      <c r="B16" s="12"/>
      <c r="C16" s="19">
        <f ca="1">+C8+C12</f>
        <v>0.37801814214867996</v>
      </c>
      <c r="E16" s="16" t="s">
        <v>32</v>
      </c>
      <c r="F16" s="17">
        <f ca="1">NOW()+15018.5+$C$5/24</f>
        <v>60177.835491087957</v>
      </c>
    </row>
    <row r="17" spans="1:17" ht="13.5" thickBot="1" x14ac:dyDescent="0.25">
      <c r="A17" s="16" t="s">
        <v>29</v>
      </c>
      <c r="B17" s="12"/>
      <c r="C17" s="12">
        <f>COUNT(C21:C2191)</f>
        <v>38</v>
      </c>
      <c r="E17" s="16" t="s">
        <v>43</v>
      </c>
      <c r="F17" s="17">
        <f ca="1">ROUND(2*(F16-$C$7)/$C$8,0)/2+F15</f>
        <v>19723</v>
      </c>
    </row>
    <row r="18" spans="1:17" ht="14.25" thickTop="1" thickBot="1" x14ac:dyDescent="0.25">
      <c r="A18" s="18" t="s">
        <v>6</v>
      </c>
      <c r="B18" s="12"/>
      <c r="C18" s="21">
        <f ca="1">+C15</f>
        <v>59923.13869193846</v>
      </c>
      <c r="D18" s="22">
        <f ca="1">+C16</f>
        <v>0.37801814214867996</v>
      </c>
      <c r="E18" s="16" t="s">
        <v>33</v>
      </c>
      <c r="F18" s="25">
        <f ca="1">ROUND(2*(F16-$C$15)/$C$16,0)/2+F15</f>
        <v>675</v>
      </c>
    </row>
    <row r="19" spans="1:17" ht="13.5" thickTop="1" x14ac:dyDescent="0.2">
      <c r="E19" s="16" t="s">
        <v>34</v>
      </c>
      <c r="F19" s="20">
        <f ca="1">+$C$15+$C$16*F18-15018.5-$C$5/24</f>
        <v>45160.196771222152</v>
      </c>
    </row>
    <row r="20" spans="1:17" ht="13.5" thickBot="1" x14ac:dyDescent="0.25">
      <c r="A20" s="4" t="s">
        <v>7</v>
      </c>
      <c r="B20" s="4" t="s">
        <v>8</v>
      </c>
      <c r="C20" s="4" t="s">
        <v>9</v>
      </c>
      <c r="D20" s="4" t="s">
        <v>14</v>
      </c>
      <c r="E20" s="4" t="s">
        <v>10</v>
      </c>
      <c r="F20" s="4" t="s">
        <v>11</v>
      </c>
      <c r="G20" s="4" t="s">
        <v>12</v>
      </c>
      <c r="H20" s="7" t="s">
        <v>63</v>
      </c>
      <c r="I20" s="7" t="s">
        <v>66</v>
      </c>
      <c r="J20" s="7" t="s">
        <v>60</v>
      </c>
      <c r="K20" s="7" t="s">
        <v>58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</row>
    <row r="21" spans="1:17" x14ac:dyDescent="0.2">
      <c r="A21" t="s">
        <v>13</v>
      </c>
      <c r="C21" s="10">
        <v>52722.473420000002</v>
      </c>
      <c r="D21" s="10" t="s">
        <v>15</v>
      </c>
      <c r="E21">
        <f t="shared" ref="E21:E49" si="0">+(C21-C$7)/C$8</f>
        <v>0</v>
      </c>
      <c r="F21">
        <f>ROUND(2*E21,0)/2</f>
        <v>0</v>
      </c>
      <c r="G21">
        <f t="shared" ref="G21:G49" si="1">+C21-(C$7+F21*C$8)</f>
        <v>0</v>
      </c>
      <c r="H21">
        <f>+G21</f>
        <v>0</v>
      </c>
      <c r="O21">
        <f t="shared" ref="O21:O49" ca="1" si="2">+C$11+C$12*$F21</f>
        <v>0.17570029040332058</v>
      </c>
      <c r="Q21" s="2">
        <f t="shared" ref="Q21:Q49" si="3">+C21-15018.5</f>
        <v>37703.973420000002</v>
      </c>
    </row>
    <row r="22" spans="1:17" x14ac:dyDescent="0.2">
      <c r="A22" s="30" t="s">
        <v>46</v>
      </c>
      <c r="B22" s="31" t="s">
        <v>45</v>
      </c>
      <c r="C22" s="30">
        <v>54405.9692</v>
      </c>
      <c r="D22" s="30">
        <v>2.9999999999999997E-4</v>
      </c>
      <c r="E22" s="32">
        <f t="shared" si="0"/>
        <v>4453.480469184</v>
      </c>
      <c r="F22" s="29">
        <f t="shared" ref="F22:F52" si="4">ROUND(2*E22,0)/2-0.5</f>
        <v>4453</v>
      </c>
      <c r="G22">
        <f t="shared" si="1"/>
        <v>0.1816259999977774</v>
      </c>
      <c r="K22">
        <f t="shared" ref="K22:K29" si="5">+G22</f>
        <v>0.1816259999977774</v>
      </c>
      <c r="O22">
        <f t="shared" ca="1" si="2"/>
        <v>0.17633327847513522</v>
      </c>
      <c r="Q22" s="2">
        <f t="shared" si="3"/>
        <v>39387.4692</v>
      </c>
    </row>
    <row r="23" spans="1:17" x14ac:dyDescent="0.2">
      <c r="A23" s="33" t="s">
        <v>39</v>
      </c>
      <c r="B23" s="32"/>
      <c r="C23" s="34">
        <v>54811.760799999996</v>
      </c>
      <c r="D23" s="34">
        <v>5.0000000000000001E-4</v>
      </c>
      <c r="E23" s="32">
        <f t="shared" si="0"/>
        <v>5526.9521028099034</v>
      </c>
      <c r="F23" s="29">
        <f t="shared" si="4"/>
        <v>5526.5</v>
      </c>
      <c r="G23">
        <f t="shared" si="1"/>
        <v>0.17090299999108538</v>
      </c>
      <c r="K23">
        <f t="shared" si="5"/>
        <v>0.17090299999108538</v>
      </c>
      <c r="O23">
        <f t="shared" ca="1" si="2"/>
        <v>0.17648587508306091</v>
      </c>
      <c r="Q23" s="2">
        <f t="shared" si="3"/>
        <v>39793.260799999996</v>
      </c>
    </row>
    <row r="24" spans="1:17" x14ac:dyDescent="0.2">
      <c r="A24" s="35" t="s">
        <v>40</v>
      </c>
      <c r="B24" s="36" t="s">
        <v>41</v>
      </c>
      <c r="C24" s="34">
        <v>54912.321609999999</v>
      </c>
      <c r="D24" s="34">
        <v>2.9999999999999997E-4</v>
      </c>
      <c r="E24" s="32">
        <f t="shared" si="0"/>
        <v>5792.9733240215992</v>
      </c>
      <c r="F24" s="29">
        <f t="shared" si="4"/>
        <v>5792.5</v>
      </c>
      <c r="G24">
        <f t="shared" si="1"/>
        <v>0.17892500000016298</v>
      </c>
      <c r="K24">
        <f t="shared" si="5"/>
        <v>0.17892500000016298</v>
      </c>
      <c r="O24">
        <f t="shared" ca="1" si="2"/>
        <v>0.17652368663192744</v>
      </c>
      <c r="Q24" s="2">
        <f t="shared" si="3"/>
        <v>39893.821609999999</v>
      </c>
    </row>
    <row r="25" spans="1:17" x14ac:dyDescent="0.2">
      <c r="A25" s="35" t="s">
        <v>40</v>
      </c>
      <c r="B25" s="36" t="s">
        <v>41</v>
      </c>
      <c r="C25" s="34">
        <v>54929.331910000001</v>
      </c>
      <c r="D25" s="34">
        <v>2.9999999999999997E-4</v>
      </c>
      <c r="E25" s="32">
        <f t="shared" si="0"/>
        <v>5837.9719748794996</v>
      </c>
      <c r="F25" s="29">
        <f t="shared" si="4"/>
        <v>5837.5</v>
      </c>
      <c r="G25">
        <f t="shared" si="1"/>
        <v>0.17841499999485677</v>
      </c>
      <c r="K25">
        <f t="shared" si="5"/>
        <v>0.17841499999485677</v>
      </c>
      <c r="O25">
        <f t="shared" ca="1" si="2"/>
        <v>0.17653008332252518</v>
      </c>
      <c r="Q25" s="2">
        <f t="shared" si="3"/>
        <v>39910.831910000001</v>
      </c>
    </row>
    <row r="26" spans="1:17" x14ac:dyDescent="0.2">
      <c r="A26" s="37" t="s">
        <v>44</v>
      </c>
      <c r="B26" s="38" t="s">
        <v>41</v>
      </c>
      <c r="C26" s="39">
        <v>55208.311199999996</v>
      </c>
      <c r="D26" s="39">
        <v>2.0000000000000001E-4</v>
      </c>
      <c r="E26" s="32">
        <f t="shared" si="0"/>
        <v>6575.9772815050983</v>
      </c>
      <c r="F26" s="29">
        <f t="shared" si="4"/>
        <v>6575.5</v>
      </c>
      <c r="G26">
        <f t="shared" si="1"/>
        <v>0.18042099999729544</v>
      </c>
      <c r="K26">
        <f t="shared" si="5"/>
        <v>0.18042099999729544</v>
      </c>
      <c r="O26">
        <f t="shared" ca="1" si="2"/>
        <v>0.17663498904832781</v>
      </c>
      <c r="Q26" s="2">
        <f t="shared" si="3"/>
        <v>40189.811199999996</v>
      </c>
    </row>
    <row r="27" spans="1:17" x14ac:dyDescent="0.2">
      <c r="A27" s="37" t="s">
        <v>44</v>
      </c>
      <c r="B27" s="38" t="s">
        <v>41</v>
      </c>
      <c r="C27" s="39">
        <v>55218.516799999998</v>
      </c>
      <c r="D27" s="39">
        <v>1E-4</v>
      </c>
      <c r="E27" s="32">
        <f t="shared" si="0"/>
        <v>6602.9749377013668</v>
      </c>
      <c r="F27" s="29">
        <f t="shared" si="4"/>
        <v>6602.5</v>
      </c>
      <c r="G27">
        <f t="shared" si="1"/>
        <v>0.17953499999566702</v>
      </c>
      <c r="K27">
        <f t="shared" si="5"/>
        <v>0.17953499999566702</v>
      </c>
      <c r="O27">
        <f t="shared" ca="1" si="2"/>
        <v>0.17663882706268644</v>
      </c>
      <c r="Q27" s="2">
        <f t="shared" si="3"/>
        <v>40200.016799999998</v>
      </c>
    </row>
    <row r="28" spans="1:17" x14ac:dyDescent="0.2">
      <c r="A28" s="37" t="s">
        <v>44</v>
      </c>
      <c r="B28" s="38" t="s">
        <v>41</v>
      </c>
      <c r="C28" s="39">
        <v>55222.296999999999</v>
      </c>
      <c r="D28" s="39">
        <v>2.0000000000000001E-4</v>
      </c>
      <c r="E28" s="32">
        <f t="shared" si="0"/>
        <v>6612.9749906089037</v>
      </c>
      <c r="F28" s="29">
        <f t="shared" si="4"/>
        <v>6612.5</v>
      </c>
      <c r="G28">
        <f t="shared" si="1"/>
        <v>0.17955499999516178</v>
      </c>
      <c r="K28">
        <f t="shared" si="5"/>
        <v>0.17955499999516178</v>
      </c>
      <c r="O28">
        <f t="shared" ca="1" si="2"/>
        <v>0.17664024854948596</v>
      </c>
      <c r="Q28" s="2">
        <f t="shared" si="3"/>
        <v>40203.796999999999</v>
      </c>
    </row>
    <row r="29" spans="1:17" x14ac:dyDescent="0.2">
      <c r="A29" s="37" t="s">
        <v>44</v>
      </c>
      <c r="B29" s="38" t="s">
        <v>45</v>
      </c>
      <c r="C29" s="39">
        <v>55222.485999999997</v>
      </c>
      <c r="D29" s="39">
        <v>2.0000000000000001E-4</v>
      </c>
      <c r="E29" s="32">
        <f t="shared" si="0"/>
        <v>6613.4749668005097</v>
      </c>
      <c r="F29" s="29">
        <f t="shared" si="4"/>
        <v>6613</v>
      </c>
      <c r="G29">
        <f t="shared" si="1"/>
        <v>0.17954599999211496</v>
      </c>
      <c r="K29">
        <f t="shared" si="5"/>
        <v>0.17954599999211496</v>
      </c>
      <c r="O29">
        <f t="shared" ca="1" si="2"/>
        <v>0.17664031962382593</v>
      </c>
      <c r="Q29" s="2">
        <f t="shared" si="3"/>
        <v>40203.985999999997</v>
      </c>
    </row>
    <row r="30" spans="1:17" x14ac:dyDescent="0.2">
      <c r="A30" s="30" t="s">
        <v>47</v>
      </c>
      <c r="B30" s="31" t="s">
        <v>41</v>
      </c>
      <c r="C30" s="30">
        <v>55280.511400000003</v>
      </c>
      <c r="D30" s="30">
        <v>3.0999999999999999E-3</v>
      </c>
      <c r="E30" s="32">
        <f t="shared" si="0"/>
        <v>6766.9740065287915</v>
      </c>
      <c r="F30" s="29">
        <f t="shared" si="4"/>
        <v>6766.5</v>
      </c>
      <c r="G30">
        <f t="shared" si="1"/>
        <v>0.17918300000019372</v>
      </c>
      <c r="J30">
        <f>+G30</f>
        <v>0.17918300000019372</v>
      </c>
      <c r="O30">
        <f t="shared" ca="1" si="2"/>
        <v>0.17666213944619816</v>
      </c>
      <c r="Q30" s="2">
        <f t="shared" si="3"/>
        <v>40262.011400000003</v>
      </c>
    </row>
    <row r="31" spans="1:17" x14ac:dyDescent="0.2">
      <c r="A31" s="43" t="s">
        <v>53</v>
      </c>
      <c r="B31" s="43"/>
      <c r="C31" s="41">
        <v>55591.4234</v>
      </c>
      <c r="D31" s="41">
        <v>8.3000000000000001E-3</v>
      </c>
      <c r="E31" s="32">
        <f t="shared" si="0"/>
        <v>7589.4533593638334</v>
      </c>
      <c r="F31" s="29">
        <f t="shared" si="4"/>
        <v>7589</v>
      </c>
      <c r="G31">
        <f t="shared" si="1"/>
        <v>0.17137799999909475</v>
      </c>
      <c r="J31">
        <f>+G31</f>
        <v>0.17137799999909475</v>
      </c>
      <c r="O31">
        <f t="shared" ca="1" si="2"/>
        <v>0.17677905673545652</v>
      </c>
      <c r="Q31" s="2">
        <f t="shared" si="3"/>
        <v>40572.9234</v>
      </c>
    </row>
    <row r="32" spans="1:17" x14ac:dyDescent="0.2">
      <c r="A32" s="43" t="s">
        <v>53</v>
      </c>
      <c r="B32" s="43"/>
      <c r="C32" s="41">
        <v>55591.620699999999</v>
      </c>
      <c r="D32" s="41">
        <v>7.4999999999999997E-3</v>
      </c>
      <c r="E32" s="32">
        <f t="shared" si="0"/>
        <v>7589.9752921818463</v>
      </c>
      <c r="F32" s="29">
        <f t="shared" si="4"/>
        <v>7589.5</v>
      </c>
      <c r="G32">
        <f t="shared" si="1"/>
        <v>0.17966899999737507</v>
      </c>
      <c r="J32">
        <f>+G32</f>
        <v>0.17966899999737507</v>
      </c>
      <c r="O32">
        <f t="shared" ca="1" si="2"/>
        <v>0.17677912780979652</v>
      </c>
      <c r="Q32" s="2">
        <f t="shared" si="3"/>
        <v>40573.120699999999</v>
      </c>
    </row>
    <row r="33" spans="1:17" x14ac:dyDescent="0.2">
      <c r="A33" s="30" t="s">
        <v>48</v>
      </c>
      <c r="B33" s="31" t="s">
        <v>41</v>
      </c>
      <c r="C33" s="30">
        <v>55648.700599999996</v>
      </c>
      <c r="D33" s="30">
        <v>8.9999999999999998E-4</v>
      </c>
      <c r="E33" s="32">
        <f t="shared" si="0"/>
        <v>7740.9731282637185</v>
      </c>
      <c r="F33" s="29">
        <f t="shared" si="4"/>
        <v>7740.5</v>
      </c>
      <c r="G33">
        <f t="shared" si="1"/>
        <v>0.17885099999693921</v>
      </c>
      <c r="K33">
        <f>+G33</f>
        <v>0.17885099999693921</v>
      </c>
      <c r="O33">
        <f t="shared" ca="1" si="2"/>
        <v>0.17680059226046885</v>
      </c>
      <c r="Q33" s="2">
        <f t="shared" si="3"/>
        <v>40630.200599999996</v>
      </c>
    </row>
    <row r="34" spans="1:17" x14ac:dyDescent="0.2">
      <c r="A34" s="35" t="s">
        <v>49</v>
      </c>
      <c r="B34" s="36" t="s">
        <v>45</v>
      </c>
      <c r="C34" s="34">
        <v>56008.382100000003</v>
      </c>
      <c r="D34" s="34">
        <v>9.1000000000000004E-3</v>
      </c>
      <c r="E34" s="32">
        <f t="shared" si="0"/>
        <v>8692.4661788592093</v>
      </c>
      <c r="F34" s="29">
        <f t="shared" si="4"/>
        <v>8692</v>
      </c>
      <c r="G34">
        <f t="shared" si="1"/>
        <v>0.17622400000254856</v>
      </c>
      <c r="J34">
        <f t="shared" ref="J34:J49" si="6">+G34</f>
        <v>0.17622400000254856</v>
      </c>
      <c r="O34">
        <f t="shared" ca="1" si="2"/>
        <v>0.17693584672944071</v>
      </c>
      <c r="Q34" s="2">
        <f t="shared" si="3"/>
        <v>40989.882100000003</v>
      </c>
    </row>
    <row r="35" spans="1:17" x14ac:dyDescent="0.2">
      <c r="A35" s="35" t="s">
        <v>49</v>
      </c>
      <c r="B35" s="36" t="s">
        <v>41</v>
      </c>
      <c r="C35" s="34">
        <v>56008.571499999998</v>
      </c>
      <c r="D35" s="34">
        <v>4.7000000000000002E-3</v>
      </c>
      <c r="E35" s="32">
        <f t="shared" si="0"/>
        <v>8692.9672132014766</v>
      </c>
      <c r="F35" s="29">
        <f t="shared" si="4"/>
        <v>8692.5</v>
      </c>
      <c r="G35">
        <f t="shared" si="1"/>
        <v>0.17661499999667285</v>
      </c>
      <c r="J35">
        <f t="shared" si="6"/>
        <v>0.17661499999667285</v>
      </c>
      <c r="O35">
        <f t="shared" ca="1" si="2"/>
        <v>0.17693591780378068</v>
      </c>
      <c r="Q35" s="2">
        <f t="shared" si="3"/>
        <v>40990.071499999998</v>
      </c>
    </row>
    <row r="36" spans="1:17" x14ac:dyDescent="0.2">
      <c r="A36" s="35" t="s">
        <v>49</v>
      </c>
      <c r="B36" s="36" t="s">
        <v>41</v>
      </c>
      <c r="C36" s="34">
        <v>56012.350200000001</v>
      </c>
      <c r="D36" s="34">
        <v>3.5000000000000001E-3</v>
      </c>
      <c r="E36" s="32">
        <f t="shared" si="0"/>
        <v>8702.9632980440037</v>
      </c>
      <c r="F36" s="29">
        <f t="shared" si="4"/>
        <v>8702.5</v>
      </c>
      <c r="G36">
        <f t="shared" si="1"/>
        <v>0.17513499999768101</v>
      </c>
      <c r="J36">
        <f t="shared" si="6"/>
        <v>0.17513499999768101</v>
      </c>
      <c r="O36">
        <f t="shared" ca="1" si="2"/>
        <v>0.17693733929058017</v>
      </c>
      <c r="Q36" s="2">
        <f t="shared" si="3"/>
        <v>40993.850200000001</v>
      </c>
    </row>
    <row r="37" spans="1:17" x14ac:dyDescent="0.2">
      <c r="A37" s="35" t="s">
        <v>49</v>
      </c>
      <c r="B37" s="36" t="s">
        <v>45</v>
      </c>
      <c r="C37" s="34">
        <v>56012.540800000002</v>
      </c>
      <c r="D37" s="34">
        <v>2.5999999999999999E-3</v>
      </c>
      <c r="E37" s="32">
        <f t="shared" si="0"/>
        <v>8703.4675068382985</v>
      </c>
      <c r="F37" s="29">
        <f t="shared" si="4"/>
        <v>8703</v>
      </c>
      <c r="G37">
        <f t="shared" si="1"/>
        <v>0.17672599999787053</v>
      </c>
      <c r="J37">
        <f t="shared" si="6"/>
        <v>0.17672599999787053</v>
      </c>
      <c r="O37">
        <f t="shared" ca="1" si="2"/>
        <v>0.17693741036492014</v>
      </c>
      <c r="Q37" s="2">
        <f t="shared" si="3"/>
        <v>40994.040800000002</v>
      </c>
    </row>
    <row r="38" spans="1:17" x14ac:dyDescent="0.2">
      <c r="A38" s="35" t="s">
        <v>50</v>
      </c>
      <c r="B38" s="36" t="s">
        <v>41</v>
      </c>
      <c r="C38" s="34">
        <v>56019.532899999998</v>
      </c>
      <c r="D38" s="34">
        <v>2.7000000000000001E-3</v>
      </c>
      <c r="E38" s="32">
        <f t="shared" si="0"/>
        <v>8721.9642450888477</v>
      </c>
      <c r="F38" s="29">
        <f t="shared" si="4"/>
        <v>8721.5</v>
      </c>
      <c r="G38">
        <f t="shared" si="1"/>
        <v>0.17549299999518553</v>
      </c>
      <c r="J38">
        <f t="shared" si="6"/>
        <v>0.17549299999518553</v>
      </c>
      <c r="O38">
        <f t="shared" ca="1" si="2"/>
        <v>0.17694004011549921</v>
      </c>
      <c r="Q38" s="2">
        <f t="shared" si="3"/>
        <v>41001.032899999998</v>
      </c>
    </row>
    <row r="39" spans="1:17" x14ac:dyDescent="0.2">
      <c r="A39" s="34" t="s">
        <v>51</v>
      </c>
      <c r="B39" s="36" t="s">
        <v>41</v>
      </c>
      <c r="C39" s="34">
        <v>56356.344299999997</v>
      </c>
      <c r="D39" s="34">
        <v>3.7000000000000002E-3</v>
      </c>
      <c r="E39" s="32">
        <f t="shared" si="0"/>
        <v>9612.9572665851756</v>
      </c>
      <c r="F39" s="29">
        <f t="shared" si="4"/>
        <v>9612.5</v>
      </c>
      <c r="G39">
        <f t="shared" si="1"/>
        <v>0.17285499999707099</v>
      </c>
      <c r="J39">
        <f t="shared" si="6"/>
        <v>0.17285499999707099</v>
      </c>
      <c r="O39">
        <f t="shared" ca="1" si="2"/>
        <v>0.17706669458933413</v>
      </c>
      <c r="Q39" s="2">
        <f t="shared" si="3"/>
        <v>41337.844299999997</v>
      </c>
    </row>
    <row r="40" spans="1:17" x14ac:dyDescent="0.2">
      <c r="A40" s="34" t="s">
        <v>51</v>
      </c>
      <c r="B40" s="36" t="s">
        <v>41</v>
      </c>
      <c r="C40" s="34">
        <v>56371.4692</v>
      </c>
      <c r="D40" s="34">
        <v>1.1000000000000001E-3</v>
      </c>
      <c r="E40" s="32">
        <f t="shared" si="0"/>
        <v>9652.9683242596839</v>
      </c>
      <c r="F40" s="29">
        <f t="shared" si="4"/>
        <v>9652.5</v>
      </c>
      <c r="G40">
        <f t="shared" si="1"/>
        <v>0.17703500000061467</v>
      </c>
      <c r="J40">
        <f t="shared" si="6"/>
        <v>0.17703500000061467</v>
      </c>
      <c r="O40">
        <f t="shared" ca="1" si="2"/>
        <v>0.1770723805365321</v>
      </c>
      <c r="Q40" s="2">
        <f t="shared" si="3"/>
        <v>41352.9692</v>
      </c>
    </row>
    <row r="41" spans="1:17" x14ac:dyDescent="0.2">
      <c r="A41" s="37" t="s">
        <v>52</v>
      </c>
      <c r="B41" s="38" t="s">
        <v>41</v>
      </c>
      <c r="C41" s="34">
        <v>56670.479200000002</v>
      </c>
      <c r="D41" s="39">
        <v>3.3999999999999998E-3</v>
      </c>
      <c r="E41" s="32">
        <f t="shared" si="0"/>
        <v>10443.962403906691</v>
      </c>
      <c r="F41" s="29">
        <f t="shared" si="4"/>
        <v>10443.5</v>
      </c>
      <c r="G41">
        <f t="shared" si="1"/>
        <v>0.17479699999967124</v>
      </c>
      <c r="J41">
        <f t="shared" si="6"/>
        <v>0.17479699999967124</v>
      </c>
      <c r="O41">
        <f t="shared" ca="1" si="2"/>
        <v>0.17718482014237208</v>
      </c>
      <c r="Q41" s="2">
        <f t="shared" si="3"/>
        <v>41651.979200000002</v>
      </c>
    </row>
    <row r="42" spans="1:17" x14ac:dyDescent="0.2">
      <c r="A42" s="37" t="s">
        <v>52</v>
      </c>
      <c r="B42" s="38" t="s">
        <v>41</v>
      </c>
      <c r="C42" s="34">
        <v>56690.517599999999</v>
      </c>
      <c r="D42" s="39">
        <v>5.4000000000000003E-3</v>
      </c>
      <c r="E42" s="32">
        <f t="shared" si="0"/>
        <v>10496.971519874707</v>
      </c>
      <c r="F42" s="29">
        <f t="shared" si="4"/>
        <v>10496.5</v>
      </c>
      <c r="G42">
        <f t="shared" si="1"/>
        <v>0.17824299999483628</v>
      </c>
      <c r="J42">
        <f t="shared" si="6"/>
        <v>0.17824299999483628</v>
      </c>
      <c r="O42">
        <f t="shared" ca="1" si="2"/>
        <v>0.17719235402240938</v>
      </c>
      <c r="Q42" s="2">
        <f t="shared" si="3"/>
        <v>41672.017599999999</v>
      </c>
    </row>
    <row r="43" spans="1:17" x14ac:dyDescent="0.2">
      <c r="A43" s="37" t="s">
        <v>52</v>
      </c>
      <c r="B43" s="38" t="s">
        <v>41</v>
      </c>
      <c r="C43" s="34">
        <v>56698.448799999998</v>
      </c>
      <c r="D43" s="39">
        <v>1.1000000000000001E-3</v>
      </c>
      <c r="E43" s="32">
        <f t="shared" si="0"/>
        <v>10517.95253136093</v>
      </c>
      <c r="F43" s="29">
        <f t="shared" si="4"/>
        <v>10517.5</v>
      </c>
      <c r="G43">
        <f t="shared" si="1"/>
        <v>0.17106499999499647</v>
      </c>
      <c r="J43">
        <f t="shared" si="6"/>
        <v>0.17106499999499647</v>
      </c>
      <c r="O43">
        <f t="shared" ca="1" si="2"/>
        <v>0.17719533914468832</v>
      </c>
      <c r="Q43" s="2">
        <f t="shared" si="3"/>
        <v>41679.948799999998</v>
      </c>
    </row>
    <row r="44" spans="1:17" x14ac:dyDescent="0.2">
      <c r="A44" s="37" t="s">
        <v>52</v>
      </c>
      <c r="B44" s="38" t="s">
        <v>41</v>
      </c>
      <c r="C44" s="34">
        <v>56700.345800000003</v>
      </c>
      <c r="D44" s="39">
        <v>4.7999999999999996E-3</v>
      </c>
      <c r="E44" s="32">
        <f t="shared" si="0"/>
        <v>10522.970810913766</v>
      </c>
      <c r="F44" s="29">
        <f t="shared" si="4"/>
        <v>10522.5</v>
      </c>
      <c r="G44">
        <f t="shared" si="1"/>
        <v>0.17797499999869615</v>
      </c>
      <c r="J44">
        <f t="shared" si="6"/>
        <v>0.17797499999869615</v>
      </c>
      <c r="O44">
        <f t="shared" ca="1" si="2"/>
        <v>0.17719604988808807</v>
      </c>
      <c r="Q44" s="2">
        <f t="shared" si="3"/>
        <v>41681.845800000003</v>
      </c>
    </row>
    <row r="45" spans="1:17" x14ac:dyDescent="0.2">
      <c r="A45" s="42" t="s">
        <v>54</v>
      </c>
      <c r="B45" s="40" t="s">
        <v>41</v>
      </c>
      <c r="C45" s="42">
        <v>56714.332199999997</v>
      </c>
      <c r="D45" s="42">
        <v>5.5999999999999999E-3</v>
      </c>
      <c r="E45" s="32">
        <f t="shared" si="0"/>
        <v>10559.970107243556</v>
      </c>
      <c r="F45" s="29">
        <f t="shared" si="4"/>
        <v>10559.5</v>
      </c>
      <c r="G45">
        <f t="shared" si="1"/>
        <v>0.17770899999595713</v>
      </c>
      <c r="J45">
        <f t="shared" si="6"/>
        <v>0.17770899999595713</v>
      </c>
      <c r="O45">
        <f t="shared" ca="1" si="2"/>
        <v>0.17720130938924619</v>
      </c>
      <c r="Q45" s="2">
        <f t="shared" si="3"/>
        <v>41695.832199999997</v>
      </c>
    </row>
    <row r="46" spans="1:17" x14ac:dyDescent="0.2">
      <c r="A46" s="42" t="s">
        <v>54</v>
      </c>
      <c r="B46" s="40" t="s">
        <v>41</v>
      </c>
      <c r="C46" s="42">
        <v>56714.520499999999</v>
      </c>
      <c r="D46" s="42">
        <v>9.5999999999999992E-3</v>
      </c>
      <c r="E46" s="32">
        <f t="shared" si="0"/>
        <v>10560.468231671499</v>
      </c>
      <c r="F46" s="29">
        <f t="shared" si="4"/>
        <v>10560</v>
      </c>
      <c r="G46">
        <f t="shared" si="1"/>
        <v>0.17699999999604188</v>
      </c>
      <c r="J46">
        <f t="shared" si="6"/>
        <v>0.17699999999604188</v>
      </c>
      <c r="O46">
        <f t="shared" ca="1" si="2"/>
        <v>0.17720138046358619</v>
      </c>
      <c r="Q46" s="2">
        <f t="shared" si="3"/>
        <v>41696.020499999999</v>
      </c>
    </row>
    <row r="47" spans="1:17" x14ac:dyDescent="0.2">
      <c r="A47" s="42" t="s">
        <v>55</v>
      </c>
      <c r="B47" s="44"/>
      <c r="C47" s="42">
        <v>57035.455399999999</v>
      </c>
      <c r="D47" s="42">
        <v>2.3E-3</v>
      </c>
      <c r="E47" s="32">
        <f t="shared" si="0"/>
        <v>11409.461930384259</v>
      </c>
      <c r="F47" s="29">
        <f t="shared" si="4"/>
        <v>11409</v>
      </c>
      <c r="G47">
        <f t="shared" si="1"/>
        <v>0.174617999997281</v>
      </c>
      <c r="J47">
        <f t="shared" si="6"/>
        <v>0.174617999997281</v>
      </c>
      <c r="O47">
        <f t="shared" ca="1" si="2"/>
        <v>0.17732206469286321</v>
      </c>
      <c r="Q47" s="2">
        <f t="shared" si="3"/>
        <v>42016.955399999999</v>
      </c>
    </row>
    <row r="48" spans="1:17" x14ac:dyDescent="0.2">
      <c r="A48" s="42" t="s">
        <v>55</v>
      </c>
      <c r="B48" s="44"/>
      <c r="C48" s="42">
        <v>57035.644399999997</v>
      </c>
      <c r="D48" s="42">
        <v>1.1999999999999999E-3</v>
      </c>
      <c r="E48" s="32">
        <f t="shared" si="0"/>
        <v>11409.961906575865</v>
      </c>
      <c r="F48" s="29">
        <f t="shared" si="4"/>
        <v>11409.5</v>
      </c>
      <c r="G48">
        <f t="shared" si="1"/>
        <v>0.17460899999423418</v>
      </c>
      <c r="J48">
        <f t="shared" si="6"/>
        <v>0.17460899999423418</v>
      </c>
      <c r="O48">
        <f t="shared" ca="1" si="2"/>
        <v>0.17732213576720318</v>
      </c>
      <c r="Q48" s="2">
        <f t="shared" si="3"/>
        <v>42017.144399999997</v>
      </c>
    </row>
    <row r="49" spans="1:17" x14ac:dyDescent="0.2">
      <c r="A49" s="42" t="s">
        <v>55</v>
      </c>
      <c r="B49" s="44"/>
      <c r="C49" s="42">
        <v>57057.569499999998</v>
      </c>
      <c r="D49" s="42">
        <v>6.3E-3</v>
      </c>
      <c r="E49" s="32">
        <f t="shared" si="0"/>
        <v>11467.96205471696</v>
      </c>
      <c r="F49" s="29">
        <f t="shared" si="4"/>
        <v>11467.5</v>
      </c>
      <c r="G49">
        <f t="shared" si="1"/>
        <v>0.17466499999864027</v>
      </c>
      <c r="J49">
        <f t="shared" si="6"/>
        <v>0.17466499999864027</v>
      </c>
      <c r="O49">
        <f t="shared" ca="1" si="2"/>
        <v>0.17733038039064025</v>
      </c>
      <c r="Q49" s="2">
        <f t="shared" si="3"/>
        <v>42039.069499999998</v>
      </c>
    </row>
    <row r="50" spans="1:17" x14ac:dyDescent="0.2">
      <c r="A50" s="58" t="s">
        <v>186</v>
      </c>
      <c r="B50" s="59" t="s">
        <v>41</v>
      </c>
      <c r="C50" s="60">
        <v>57414.4185</v>
      </c>
      <c r="D50" s="60">
        <v>3.5999999999999999E-3</v>
      </c>
      <c r="E50" s="32">
        <f>+(C50-C$7)/C$8</f>
        <v>12411.962075879977</v>
      </c>
      <c r="F50" s="29">
        <f t="shared" si="4"/>
        <v>12411.5</v>
      </c>
      <c r="G50">
        <f>+C50-(C$7+F50*C$8)</f>
        <v>0.17467300000134856</v>
      </c>
      <c r="K50">
        <f>+G50</f>
        <v>0.17467300000134856</v>
      </c>
      <c r="O50">
        <f ca="1">+C$11+C$12*$F50</f>
        <v>0.17746456874451247</v>
      </c>
      <c r="Q50" s="2">
        <f>+C50-15018.5</f>
        <v>42395.9185</v>
      </c>
    </row>
    <row r="51" spans="1:17" x14ac:dyDescent="0.2">
      <c r="A51" s="58" t="s">
        <v>186</v>
      </c>
      <c r="B51" s="59" t="s">
        <v>41</v>
      </c>
      <c r="C51" s="60">
        <v>57409.504500000003</v>
      </c>
      <c r="D51" s="60">
        <v>6.6E-3</v>
      </c>
      <c r="E51" s="32">
        <f>+(C51-C$7)/C$8</f>
        <v>12398.962694898128</v>
      </c>
      <c r="F51" s="29">
        <f t="shared" si="4"/>
        <v>12398.5</v>
      </c>
      <c r="G51">
        <f>+C51-(C$7+F51*C$8)</f>
        <v>0.17490700000053039</v>
      </c>
      <c r="K51">
        <f>+G51</f>
        <v>0.17490700000053039</v>
      </c>
      <c r="O51">
        <f ca="1">+C$11+C$12*$F51</f>
        <v>0.17746272081167314</v>
      </c>
      <c r="Q51" s="2">
        <f>+C51-15018.5</f>
        <v>42391.004500000003</v>
      </c>
    </row>
    <row r="52" spans="1:17" ht="12" customHeight="1" x14ac:dyDescent="0.2">
      <c r="A52" s="61" t="s">
        <v>0</v>
      </c>
      <c r="B52" s="62" t="s">
        <v>45</v>
      </c>
      <c r="C52" s="61">
        <v>58140.026300000027</v>
      </c>
      <c r="D52" s="61" t="s">
        <v>15</v>
      </c>
      <c r="E52" s="32">
        <f>+(C52-C$7)/C$8</f>
        <v>14331.468025332191</v>
      </c>
      <c r="F52" s="29">
        <f t="shared" si="4"/>
        <v>14331</v>
      </c>
      <c r="G52">
        <f>+C52-(C$7+F52*C$8)</f>
        <v>0.17692200002784375</v>
      </c>
      <c r="K52">
        <f>+G52</f>
        <v>0.17692200002784375</v>
      </c>
      <c r="O52">
        <f ca="1">+C$11+C$12*$F52</f>
        <v>0.17773742313567534</v>
      </c>
      <c r="Q52" s="2">
        <f>+C52-15018.5</f>
        <v>43121.526300000027</v>
      </c>
    </row>
    <row r="53" spans="1:17" ht="12" customHeight="1" x14ac:dyDescent="0.2">
      <c r="A53" s="63" t="s">
        <v>187</v>
      </c>
      <c r="B53" s="64" t="s">
        <v>45</v>
      </c>
      <c r="C53" s="65">
        <v>58238.311849999998</v>
      </c>
      <c r="D53" s="65">
        <v>2.0000000000000001E-4</v>
      </c>
      <c r="E53" s="32">
        <f>+(C53-C$7)/C$8</f>
        <v>14591.470326809824</v>
      </c>
      <c r="F53" s="66">
        <f>ROUND(2*E53,0)/2-0.5</f>
        <v>14591</v>
      </c>
      <c r="G53">
        <f>+C53-(C$7+F53*C$8)</f>
        <v>0.17779199999495177</v>
      </c>
      <c r="K53">
        <f>+G53</f>
        <v>0.17779199999495177</v>
      </c>
      <c r="O53">
        <f ca="1">+C$11+C$12*$F53</f>
        <v>0.17777438179246219</v>
      </c>
      <c r="Q53" s="2">
        <f>+C53-15018.5</f>
        <v>43219.811849999998</v>
      </c>
    </row>
    <row r="54" spans="1:17" ht="12" customHeight="1" x14ac:dyDescent="0.2">
      <c r="A54" s="67" t="s">
        <v>188</v>
      </c>
      <c r="B54" s="68" t="s">
        <v>41</v>
      </c>
      <c r="C54" s="69">
        <v>59275.405299999999</v>
      </c>
      <c r="D54" s="67">
        <v>1E-3</v>
      </c>
      <c r="E54" s="32">
        <f t="shared" ref="E54:E56" si="7">+(C54-C$7)/C$8</f>
        <v>17334.973149426736</v>
      </c>
      <c r="F54" s="66">
        <f t="shared" ref="F54:F56" si="8">ROUND(2*E54,0)/2-0.5</f>
        <v>17334.5</v>
      </c>
      <c r="G54">
        <f t="shared" ref="G54:G56" si="9">+C54-(C$7+F54*C$8)</f>
        <v>0.17885899999237154</v>
      </c>
      <c r="K54">
        <f t="shared" ref="K54:K56" si="10">+G54</f>
        <v>0.17885899999237154</v>
      </c>
      <c r="O54">
        <f t="shared" ref="O54:O56" ca="1" si="11">+C$11+C$12*$F54</f>
        <v>0.17816436669590335</v>
      </c>
      <c r="Q54" s="2">
        <f t="shared" ref="Q54:Q56" si="12">+C54-15018.5</f>
        <v>44256.905299999999</v>
      </c>
    </row>
    <row r="55" spans="1:17" ht="12" customHeight="1" x14ac:dyDescent="0.2">
      <c r="A55" s="67" t="s">
        <v>189</v>
      </c>
      <c r="B55" s="68" t="s">
        <v>45</v>
      </c>
      <c r="C55" s="69">
        <v>59496.5452</v>
      </c>
      <c r="D55" s="67">
        <v>5.0000000000000001E-4</v>
      </c>
      <c r="E55" s="32">
        <f t="shared" si="7"/>
        <v>17919.971482839435</v>
      </c>
      <c r="F55" s="66">
        <f t="shared" si="8"/>
        <v>17919.5</v>
      </c>
      <c r="G55">
        <f t="shared" si="9"/>
        <v>0.17822899999737274</v>
      </c>
      <c r="K55">
        <f t="shared" si="10"/>
        <v>0.17822899999737274</v>
      </c>
      <c r="O55">
        <f t="shared" ca="1" si="11"/>
        <v>0.17824752367367375</v>
      </c>
      <c r="Q55" s="2">
        <f t="shared" si="12"/>
        <v>44478.0452</v>
      </c>
    </row>
    <row r="56" spans="1:17" ht="12" customHeight="1" x14ac:dyDescent="0.2">
      <c r="A56" s="67" t="s">
        <v>190</v>
      </c>
      <c r="B56" s="68" t="s">
        <v>41</v>
      </c>
      <c r="C56" s="69">
        <v>59687.446600000003</v>
      </c>
      <c r="D56" s="67">
        <v>1E-4</v>
      </c>
      <c r="E56" s="32">
        <f t="shared" si="7"/>
        <v>18424.977593659562</v>
      </c>
      <c r="F56" s="66">
        <f t="shared" si="8"/>
        <v>18424.5</v>
      </c>
      <c r="G56">
        <f t="shared" si="9"/>
        <v>0.18053900000086287</v>
      </c>
      <c r="K56">
        <f t="shared" si="10"/>
        <v>0.18053900000086287</v>
      </c>
      <c r="O56">
        <f t="shared" ca="1" si="11"/>
        <v>0.17831930875704818</v>
      </c>
      <c r="Q56" s="2">
        <f t="shared" si="12"/>
        <v>44668.946600000003</v>
      </c>
    </row>
    <row r="57" spans="1:17" ht="12" customHeight="1" x14ac:dyDescent="0.2">
      <c r="A57" s="70" t="s">
        <v>191</v>
      </c>
      <c r="B57" s="71" t="s">
        <v>41</v>
      </c>
      <c r="C57" s="72">
        <v>59923.330899999943</v>
      </c>
      <c r="D57" s="10"/>
      <c r="E57" s="32">
        <f t="shared" ref="E57:E58" si="13">+(C57-C$7)/C$8</f>
        <v>19048.980418921692</v>
      </c>
      <c r="F57" s="66">
        <f t="shared" ref="F57:F58" si="14">ROUND(2*E57,0)/2-0.5</f>
        <v>19048.5</v>
      </c>
      <c r="G57">
        <f t="shared" ref="G57:G58" si="15">+C57-(C$7+F57*C$8)</f>
        <v>0.18160699994041352</v>
      </c>
      <c r="K57">
        <f t="shared" ref="K57:K58" si="16">+G57</f>
        <v>0.18160699994041352</v>
      </c>
      <c r="O57">
        <f t="shared" ref="O57:O58" ca="1" si="17">+C$11+C$12*$F57</f>
        <v>0.1784080095333366</v>
      </c>
      <c r="Q57" s="2">
        <f t="shared" ref="Q57:Q58" si="18">+C57-15018.5</f>
        <v>44904.830899999943</v>
      </c>
    </row>
    <row r="58" spans="1:17" ht="12" customHeight="1" x14ac:dyDescent="0.2">
      <c r="A58" s="70" t="s">
        <v>191</v>
      </c>
      <c r="B58" s="71" t="s">
        <v>41</v>
      </c>
      <c r="C58" s="72">
        <v>59923.332400000188</v>
      </c>
      <c r="D58" s="10"/>
      <c r="E58" s="32">
        <f t="shared" si="13"/>
        <v>19048.984386987355</v>
      </c>
      <c r="F58" s="66">
        <f t="shared" si="14"/>
        <v>19048.5</v>
      </c>
      <c r="G58">
        <f t="shared" si="15"/>
        <v>0.18310700018628268</v>
      </c>
      <c r="K58">
        <f t="shared" si="16"/>
        <v>0.18310700018628268</v>
      </c>
      <c r="O58">
        <f t="shared" ca="1" si="17"/>
        <v>0.1784080095333366</v>
      </c>
      <c r="Q58" s="2">
        <f t="shared" si="18"/>
        <v>44904.832400000188</v>
      </c>
    </row>
    <row r="59" spans="1:17" x14ac:dyDescent="0.2">
      <c r="C59" s="10"/>
      <c r="D59" s="10"/>
    </row>
    <row r="60" spans="1:17" x14ac:dyDescent="0.2">
      <c r="C60" s="10"/>
      <c r="D60" s="10"/>
    </row>
    <row r="61" spans="1:17" x14ac:dyDescent="0.2">
      <c r="C61" s="10"/>
      <c r="D61" s="10"/>
    </row>
    <row r="62" spans="1:17" x14ac:dyDescent="0.2">
      <c r="C62" s="10"/>
      <c r="D62" s="10"/>
    </row>
    <row r="63" spans="1:17" x14ac:dyDescent="0.2">
      <c r="C63" s="10"/>
      <c r="D63" s="10"/>
    </row>
    <row r="64" spans="1:17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protectedRanges>
    <protectedRange sqref="A53:D53" name="Range1"/>
  </protectedRanges>
  <phoneticPr fontId="8" type="noConversion"/>
  <hyperlinks>
    <hyperlink ref="H63868" r:id="rId1" display="http://vsolj.cetus-net.org/bulletin.html" xr:uid="{00000000-0004-0000-0000-000000000000}"/>
    <hyperlink ref="H63861" r:id="rId2" display="https://www.aavso.org/ejaavso" xr:uid="{00000000-0004-0000-0000-000001000000}"/>
    <hyperlink ref="I63868" r:id="rId3" display="http://vsolj.cetus-net.org/bulletin.html" xr:uid="{00000000-0004-0000-0000-000002000000}"/>
    <hyperlink ref="AQ57519" r:id="rId4" display="http://cdsbib.u-strasbg.fr/cgi-bin/cdsbib?1990RMxAA..21..381G" xr:uid="{00000000-0004-0000-0000-000003000000}"/>
    <hyperlink ref="H63865" r:id="rId5" display="https://www.aavso.org/ejaavso" xr:uid="{00000000-0004-0000-0000-000004000000}"/>
    <hyperlink ref="AP4883" r:id="rId6" display="http://cdsbib.u-strasbg.fr/cgi-bin/cdsbib?1990RMxAA..21..381G" xr:uid="{00000000-0004-0000-0000-000005000000}"/>
    <hyperlink ref="AP4886" r:id="rId7" display="http://cdsbib.u-strasbg.fr/cgi-bin/cdsbib?1990RMxAA..21..381G" xr:uid="{00000000-0004-0000-0000-000006000000}"/>
    <hyperlink ref="AP4884" r:id="rId8" display="http://cdsbib.u-strasbg.fr/cgi-bin/cdsbib?1990RMxAA..21..381G" xr:uid="{00000000-0004-0000-0000-000007000000}"/>
    <hyperlink ref="AP4868" r:id="rId9" display="http://cdsbib.u-strasbg.fr/cgi-bin/cdsbib?1990RMxAA..21..381G" xr:uid="{00000000-0004-0000-0000-000008000000}"/>
    <hyperlink ref="AQ5097" r:id="rId10" display="http://cdsbib.u-strasbg.fr/cgi-bin/cdsbib?1990RMxAA..21..381G" xr:uid="{00000000-0004-0000-0000-000009000000}"/>
    <hyperlink ref="AQ5101" r:id="rId11" display="http://cdsbib.u-strasbg.fr/cgi-bin/cdsbib?1990RMxAA..21..381G" xr:uid="{00000000-0004-0000-0000-00000A000000}"/>
    <hyperlink ref="AQ64781" r:id="rId12" display="http://cdsbib.u-strasbg.fr/cgi-bin/cdsbib?1990RMxAA..21..381G" xr:uid="{00000000-0004-0000-0000-00000B000000}"/>
    <hyperlink ref="I1989" r:id="rId13" display="http://vsolj.cetus-net.org/bulletin.html" xr:uid="{00000000-0004-0000-0000-00000C000000}"/>
    <hyperlink ref="H1989" r:id="rId14" display="http://vsolj.cetus-net.org/bulletin.html" xr:uid="{00000000-0004-0000-0000-00000D000000}"/>
    <hyperlink ref="AQ65442" r:id="rId15" display="http://cdsbib.u-strasbg.fr/cgi-bin/cdsbib?1990RMxAA..21..381G" xr:uid="{00000000-0004-0000-0000-00000E000000}"/>
    <hyperlink ref="AQ65441" r:id="rId16" display="http://cdsbib.u-strasbg.fr/cgi-bin/cdsbib?1990RMxAA..21..381G" xr:uid="{00000000-0004-0000-0000-00000F000000}"/>
    <hyperlink ref="AP3159" r:id="rId17" display="http://cdsbib.u-strasbg.fr/cgi-bin/cdsbib?1990RMxAA..21..381G" xr:uid="{00000000-0004-0000-0000-000010000000}"/>
    <hyperlink ref="AP3177" r:id="rId18" display="http://cdsbib.u-strasbg.fr/cgi-bin/cdsbib?1990RMxAA..21..381G" xr:uid="{00000000-0004-0000-0000-000011000000}"/>
    <hyperlink ref="AP3178" r:id="rId19" display="http://cdsbib.u-strasbg.fr/cgi-bin/cdsbib?1990RMxAA..21..381G" xr:uid="{00000000-0004-0000-0000-000012000000}"/>
    <hyperlink ref="AP3174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54"/>
  <sheetViews>
    <sheetView workbookViewId="0">
      <selection activeCell="A11" sqref="A11:IV448"/>
    </sheetView>
  </sheetViews>
  <sheetFormatPr defaultRowHeight="12.75" x14ac:dyDescent="0.2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45" t="s">
        <v>56</v>
      </c>
      <c r="I1" s="46" t="s">
        <v>57</v>
      </c>
      <c r="J1" s="47" t="s">
        <v>58</v>
      </c>
    </row>
    <row r="2" spans="1:16" x14ac:dyDescent="0.2">
      <c r="I2" s="48" t="s">
        <v>59</v>
      </c>
      <c r="J2" s="49" t="s">
        <v>60</v>
      </c>
    </row>
    <row r="3" spans="1:16" x14ac:dyDescent="0.2">
      <c r="A3" s="50" t="s">
        <v>61</v>
      </c>
      <c r="I3" s="48" t="s">
        <v>62</v>
      </c>
      <c r="J3" s="49" t="s">
        <v>63</v>
      </c>
    </row>
    <row r="4" spans="1:16" x14ac:dyDescent="0.2">
      <c r="I4" s="48" t="s">
        <v>64</v>
      </c>
      <c r="J4" s="49" t="s">
        <v>63</v>
      </c>
    </row>
    <row r="5" spans="1:16" ht="13.5" thickBot="1" x14ac:dyDescent="0.25">
      <c r="I5" s="51" t="s">
        <v>65</v>
      </c>
      <c r="J5" s="52" t="s">
        <v>66</v>
      </c>
    </row>
    <row r="10" spans="1:16" ht="13.5" thickBot="1" x14ac:dyDescent="0.25"/>
    <row r="11" spans="1:16" ht="12.75" customHeight="1" thickBot="1" x14ac:dyDescent="0.25">
      <c r="A11" s="10" t="str">
        <f t="shared" ref="A11:A38" si="0">P11</f>
        <v>IBVS 5820 </v>
      </c>
      <c r="B11" s="3" t="str">
        <f t="shared" ref="B11:B38" si="1">IF(H11=INT(H11),"I","II")</f>
        <v>II</v>
      </c>
      <c r="C11" s="10">
        <f t="shared" ref="C11:C38" si="2">1*G11</f>
        <v>54405.9692</v>
      </c>
      <c r="D11" s="12" t="str">
        <f t="shared" ref="D11:D38" si="3">VLOOKUP(F11,I$1:J$5,2,FALSE)</f>
        <v>vis</v>
      </c>
      <c r="E11" s="53">
        <f>VLOOKUP(C11,Active!C$21:E$973,3,FALSE)</f>
        <v>4453.480469184</v>
      </c>
      <c r="F11" s="3" t="s">
        <v>65</v>
      </c>
      <c r="G11" s="12" t="str">
        <f t="shared" ref="G11:G38" si="4">MID(I11,3,LEN(I11)-3)</f>
        <v>54405.9692</v>
      </c>
      <c r="H11" s="10">
        <f t="shared" ref="H11:H38" si="5">1*K11</f>
        <v>4453.5</v>
      </c>
      <c r="I11" s="54" t="s">
        <v>67</v>
      </c>
      <c r="J11" s="55" t="s">
        <v>68</v>
      </c>
      <c r="K11" s="54">
        <v>4453.5</v>
      </c>
      <c r="L11" s="54" t="s">
        <v>69</v>
      </c>
      <c r="M11" s="55" t="s">
        <v>70</v>
      </c>
      <c r="N11" s="55" t="s">
        <v>71</v>
      </c>
      <c r="O11" s="56" t="s">
        <v>72</v>
      </c>
      <c r="P11" s="57" t="s">
        <v>73</v>
      </c>
    </row>
    <row r="12" spans="1:16" ht="12.75" customHeight="1" thickBot="1" x14ac:dyDescent="0.25">
      <c r="A12" s="10" t="str">
        <f t="shared" si="0"/>
        <v>IBVS 5875 </v>
      </c>
      <c r="B12" s="3" t="str">
        <f t="shared" si="1"/>
        <v>I</v>
      </c>
      <c r="C12" s="10">
        <f t="shared" si="2"/>
        <v>54811.760799999996</v>
      </c>
      <c r="D12" s="12" t="str">
        <f t="shared" si="3"/>
        <v>vis</v>
      </c>
      <c r="E12" s="53">
        <f>VLOOKUP(C12,Active!C$21:E$973,3,FALSE)</f>
        <v>5526.9521028099034</v>
      </c>
      <c r="F12" s="3" t="s">
        <v>65</v>
      </c>
      <c r="G12" s="12" t="str">
        <f t="shared" si="4"/>
        <v>54811.7608</v>
      </c>
      <c r="H12" s="10">
        <f t="shared" si="5"/>
        <v>5527</v>
      </c>
      <c r="I12" s="54" t="s">
        <v>74</v>
      </c>
      <c r="J12" s="55" t="s">
        <v>75</v>
      </c>
      <c r="K12" s="54">
        <v>5527</v>
      </c>
      <c r="L12" s="54" t="s">
        <v>76</v>
      </c>
      <c r="M12" s="55" t="s">
        <v>70</v>
      </c>
      <c r="N12" s="55" t="s">
        <v>57</v>
      </c>
      <c r="O12" s="56" t="s">
        <v>72</v>
      </c>
      <c r="P12" s="57" t="s">
        <v>77</v>
      </c>
    </row>
    <row r="13" spans="1:16" ht="12.75" customHeight="1" thickBot="1" x14ac:dyDescent="0.25">
      <c r="A13" s="10" t="str">
        <f t="shared" si="0"/>
        <v>OEJV 0107 </v>
      </c>
      <c r="B13" s="3" t="str">
        <f t="shared" si="1"/>
        <v>I</v>
      </c>
      <c r="C13" s="10">
        <f t="shared" si="2"/>
        <v>54912.321609999999</v>
      </c>
      <c r="D13" s="12" t="str">
        <f t="shared" si="3"/>
        <v>vis</v>
      </c>
      <c r="E13" s="53">
        <f>VLOOKUP(C13,Active!C$21:E$973,3,FALSE)</f>
        <v>5792.9733240215992</v>
      </c>
      <c r="F13" s="3" t="s">
        <v>65</v>
      </c>
      <c r="G13" s="12" t="str">
        <f t="shared" si="4"/>
        <v>54912.32161</v>
      </c>
      <c r="H13" s="10">
        <f t="shared" si="5"/>
        <v>5793</v>
      </c>
      <c r="I13" s="54" t="s">
        <v>78</v>
      </c>
      <c r="J13" s="55" t="s">
        <v>79</v>
      </c>
      <c r="K13" s="54">
        <v>5793</v>
      </c>
      <c r="L13" s="54" t="s">
        <v>80</v>
      </c>
      <c r="M13" s="55" t="s">
        <v>70</v>
      </c>
      <c r="N13" s="55" t="s">
        <v>71</v>
      </c>
      <c r="O13" s="56" t="s">
        <v>81</v>
      </c>
      <c r="P13" s="57" t="s">
        <v>82</v>
      </c>
    </row>
    <row r="14" spans="1:16" ht="12.75" customHeight="1" thickBot="1" x14ac:dyDescent="0.25">
      <c r="A14" s="10" t="str">
        <f t="shared" si="0"/>
        <v>OEJV 0107 </v>
      </c>
      <c r="B14" s="3" t="str">
        <f t="shared" si="1"/>
        <v>I</v>
      </c>
      <c r="C14" s="10">
        <f t="shared" si="2"/>
        <v>54929.331910000001</v>
      </c>
      <c r="D14" s="12" t="str">
        <f t="shared" si="3"/>
        <v>vis</v>
      </c>
      <c r="E14" s="53">
        <f>VLOOKUP(C14,Active!C$21:E$973,3,FALSE)</f>
        <v>5837.9719748794996</v>
      </c>
      <c r="F14" s="3" t="s">
        <v>65</v>
      </c>
      <c r="G14" s="12" t="str">
        <f t="shared" si="4"/>
        <v>54929.33191</v>
      </c>
      <c r="H14" s="10">
        <f t="shared" si="5"/>
        <v>5838</v>
      </c>
      <c r="I14" s="54" t="s">
        <v>83</v>
      </c>
      <c r="J14" s="55" t="s">
        <v>84</v>
      </c>
      <c r="K14" s="54">
        <v>5838</v>
      </c>
      <c r="L14" s="54" t="s">
        <v>85</v>
      </c>
      <c r="M14" s="55" t="s">
        <v>70</v>
      </c>
      <c r="N14" s="55" t="s">
        <v>71</v>
      </c>
      <c r="O14" s="56" t="s">
        <v>81</v>
      </c>
      <c r="P14" s="57" t="s">
        <v>82</v>
      </c>
    </row>
    <row r="15" spans="1:16" ht="12.75" customHeight="1" thickBot="1" x14ac:dyDescent="0.25">
      <c r="A15" s="10" t="str">
        <f t="shared" si="0"/>
        <v>IBVS 5965 </v>
      </c>
      <c r="B15" s="3" t="str">
        <f t="shared" si="1"/>
        <v>I</v>
      </c>
      <c r="C15" s="10">
        <f t="shared" si="2"/>
        <v>55208.311199999996</v>
      </c>
      <c r="D15" s="12" t="str">
        <f t="shared" si="3"/>
        <v>vis</v>
      </c>
      <c r="E15" s="53">
        <f>VLOOKUP(C15,Active!C$21:E$973,3,FALSE)</f>
        <v>6575.9772815050983</v>
      </c>
      <c r="F15" s="3" t="s">
        <v>65</v>
      </c>
      <c r="G15" s="12" t="str">
        <f t="shared" si="4"/>
        <v>55208.3112</v>
      </c>
      <c r="H15" s="10">
        <f t="shared" si="5"/>
        <v>6576</v>
      </c>
      <c r="I15" s="54" t="s">
        <v>86</v>
      </c>
      <c r="J15" s="55" t="s">
        <v>87</v>
      </c>
      <c r="K15" s="54">
        <v>6576</v>
      </c>
      <c r="L15" s="54" t="s">
        <v>88</v>
      </c>
      <c r="M15" s="55" t="s">
        <v>70</v>
      </c>
      <c r="N15" s="55" t="s">
        <v>89</v>
      </c>
      <c r="O15" s="56" t="s">
        <v>90</v>
      </c>
      <c r="P15" s="57" t="s">
        <v>91</v>
      </c>
    </row>
    <row r="16" spans="1:16" ht="12.75" customHeight="1" thickBot="1" x14ac:dyDescent="0.25">
      <c r="A16" s="10" t="str">
        <f t="shared" si="0"/>
        <v>IBVS 5965 </v>
      </c>
      <c r="B16" s="3" t="str">
        <f t="shared" si="1"/>
        <v>I</v>
      </c>
      <c r="C16" s="10">
        <f t="shared" si="2"/>
        <v>55218.516799999998</v>
      </c>
      <c r="D16" s="12" t="str">
        <f t="shared" si="3"/>
        <v>vis</v>
      </c>
      <c r="E16" s="53">
        <f>VLOOKUP(C16,Active!C$21:E$973,3,FALSE)</f>
        <v>6602.9749377013668</v>
      </c>
      <c r="F16" s="3" t="s">
        <v>65</v>
      </c>
      <c r="G16" s="12" t="str">
        <f t="shared" si="4"/>
        <v>55218.5168</v>
      </c>
      <c r="H16" s="10">
        <f t="shared" si="5"/>
        <v>6603</v>
      </c>
      <c r="I16" s="54" t="s">
        <v>92</v>
      </c>
      <c r="J16" s="55" t="s">
        <v>93</v>
      </c>
      <c r="K16" s="54">
        <v>6603</v>
      </c>
      <c r="L16" s="54" t="s">
        <v>94</v>
      </c>
      <c r="M16" s="55" t="s">
        <v>70</v>
      </c>
      <c r="N16" s="55" t="s">
        <v>89</v>
      </c>
      <c r="O16" s="56" t="s">
        <v>95</v>
      </c>
      <c r="P16" s="57" t="s">
        <v>91</v>
      </c>
    </row>
    <row r="17" spans="1:16" ht="12.75" customHeight="1" thickBot="1" x14ac:dyDescent="0.25">
      <c r="A17" s="10" t="str">
        <f t="shared" si="0"/>
        <v>IBVS 5965 </v>
      </c>
      <c r="B17" s="3" t="str">
        <f t="shared" si="1"/>
        <v>I</v>
      </c>
      <c r="C17" s="10">
        <f t="shared" si="2"/>
        <v>55222.296999999999</v>
      </c>
      <c r="D17" s="12" t="str">
        <f t="shared" si="3"/>
        <v>vis</v>
      </c>
      <c r="E17" s="53">
        <f>VLOOKUP(C17,Active!C$21:E$973,3,FALSE)</f>
        <v>6612.9749906089037</v>
      </c>
      <c r="F17" s="3" t="s">
        <v>65</v>
      </c>
      <c r="G17" s="12" t="str">
        <f t="shared" si="4"/>
        <v>55222.2970</v>
      </c>
      <c r="H17" s="10">
        <f t="shared" si="5"/>
        <v>6613</v>
      </c>
      <c r="I17" s="54" t="s">
        <v>96</v>
      </c>
      <c r="J17" s="55" t="s">
        <v>97</v>
      </c>
      <c r="K17" s="54">
        <v>6613</v>
      </c>
      <c r="L17" s="54" t="s">
        <v>98</v>
      </c>
      <c r="M17" s="55" t="s">
        <v>70</v>
      </c>
      <c r="N17" s="55" t="s">
        <v>89</v>
      </c>
      <c r="O17" s="56" t="s">
        <v>90</v>
      </c>
      <c r="P17" s="57" t="s">
        <v>91</v>
      </c>
    </row>
    <row r="18" spans="1:16" ht="12.75" customHeight="1" thickBot="1" x14ac:dyDescent="0.25">
      <c r="A18" s="10" t="str">
        <f t="shared" si="0"/>
        <v>IBVS 5965 </v>
      </c>
      <c r="B18" s="3" t="str">
        <f t="shared" si="1"/>
        <v>II</v>
      </c>
      <c r="C18" s="10">
        <f t="shared" si="2"/>
        <v>55222.485999999997</v>
      </c>
      <c r="D18" s="12" t="str">
        <f t="shared" si="3"/>
        <v>vis</v>
      </c>
      <c r="E18" s="53">
        <f>VLOOKUP(C18,Active!C$21:E$973,3,FALSE)</f>
        <v>6613.4749668005097</v>
      </c>
      <c r="F18" s="3" t="s">
        <v>65</v>
      </c>
      <c r="G18" s="12" t="str">
        <f t="shared" si="4"/>
        <v>55222.4860</v>
      </c>
      <c r="H18" s="10">
        <f t="shared" si="5"/>
        <v>6613.5</v>
      </c>
      <c r="I18" s="54" t="s">
        <v>99</v>
      </c>
      <c r="J18" s="55" t="s">
        <v>100</v>
      </c>
      <c r="K18" s="54">
        <v>6613.5</v>
      </c>
      <c r="L18" s="54" t="s">
        <v>98</v>
      </c>
      <c r="M18" s="55" t="s">
        <v>70</v>
      </c>
      <c r="N18" s="55" t="s">
        <v>89</v>
      </c>
      <c r="O18" s="56" t="s">
        <v>90</v>
      </c>
      <c r="P18" s="57" t="s">
        <v>91</v>
      </c>
    </row>
    <row r="19" spans="1:16" ht="12.75" customHeight="1" thickBot="1" x14ac:dyDescent="0.25">
      <c r="A19" s="10" t="str">
        <f t="shared" si="0"/>
        <v>BAVM 214 </v>
      </c>
      <c r="B19" s="3" t="str">
        <f t="shared" si="1"/>
        <v>I</v>
      </c>
      <c r="C19" s="10">
        <f t="shared" si="2"/>
        <v>55280.511400000003</v>
      </c>
      <c r="D19" s="12" t="str">
        <f t="shared" si="3"/>
        <v>vis</v>
      </c>
      <c r="E19" s="53">
        <f>VLOOKUP(C19,Active!C$21:E$973,3,FALSE)</f>
        <v>6766.9740065287915</v>
      </c>
      <c r="F19" s="3" t="s">
        <v>65</v>
      </c>
      <c r="G19" s="12" t="str">
        <f t="shared" si="4"/>
        <v>55280.5114</v>
      </c>
      <c r="H19" s="10">
        <f t="shared" si="5"/>
        <v>6767</v>
      </c>
      <c r="I19" s="54" t="s">
        <v>101</v>
      </c>
      <c r="J19" s="55" t="s">
        <v>102</v>
      </c>
      <c r="K19" s="54">
        <v>6767</v>
      </c>
      <c r="L19" s="54" t="s">
        <v>103</v>
      </c>
      <c r="M19" s="55" t="s">
        <v>70</v>
      </c>
      <c r="N19" s="55" t="s">
        <v>65</v>
      </c>
      <c r="O19" s="56" t="s">
        <v>104</v>
      </c>
      <c r="P19" s="57" t="s">
        <v>105</v>
      </c>
    </row>
    <row r="20" spans="1:16" ht="12.75" customHeight="1" thickBot="1" x14ac:dyDescent="0.25">
      <c r="A20" s="10" t="str">
        <f t="shared" si="0"/>
        <v>BAVM 215 </v>
      </c>
      <c r="B20" s="3" t="str">
        <f t="shared" si="1"/>
        <v>II</v>
      </c>
      <c r="C20" s="10">
        <f t="shared" si="2"/>
        <v>55591.4234</v>
      </c>
      <c r="D20" s="12" t="str">
        <f t="shared" si="3"/>
        <v>vis</v>
      </c>
      <c r="E20" s="53">
        <f>VLOOKUP(C20,Active!C$21:E$973,3,FALSE)</f>
        <v>7589.4533593638334</v>
      </c>
      <c r="F20" s="3" t="s">
        <v>65</v>
      </c>
      <c r="G20" s="12" t="str">
        <f t="shared" si="4"/>
        <v>55591.4234</v>
      </c>
      <c r="H20" s="10">
        <f t="shared" si="5"/>
        <v>7589.5</v>
      </c>
      <c r="I20" s="54" t="s">
        <v>106</v>
      </c>
      <c r="J20" s="55" t="s">
        <v>107</v>
      </c>
      <c r="K20" s="54">
        <v>7589.5</v>
      </c>
      <c r="L20" s="54" t="s">
        <v>108</v>
      </c>
      <c r="M20" s="55" t="s">
        <v>70</v>
      </c>
      <c r="N20" s="55" t="s">
        <v>65</v>
      </c>
      <c r="O20" s="56" t="s">
        <v>104</v>
      </c>
      <c r="P20" s="57" t="s">
        <v>109</v>
      </c>
    </row>
    <row r="21" spans="1:16" ht="12.75" customHeight="1" thickBot="1" x14ac:dyDescent="0.25">
      <c r="A21" s="10" t="str">
        <f t="shared" si="0"/>
        <v>BAVM 215 </v>
      </c>
      <c r="B21" s="3" t="str">
        <f t="shared" si="1"/>
        <v>I</v>
      </c>
      <c r="C21" s="10">
        <f t="shared" si="2"/>
        <v>55591.620699999999</v>
      </c>
      <c r="D21" s="12" t="str">
        <f t="shared" si="3"/>
        <v>vis</v>
      </c>
      <c r="E21" s="53">
        <f>VLOOKUP(C21,Active!C$21:E$973,3,FALSE)</f>
        <v>7589.9752921818463</v>
      </c>
      <c r="F21" s="3" t="s">
        <v>65</v>
      </c>
      <c r="G21" s="12" t="str">
        <f t="shared" si="4"/>
        <v>55591.6207</v>
      </c>
      <c r="H21" s="10">
        <f t="shared" si="5"/>
        <v>7590</v>
      </c>
      <c r="I21" s="54" t="s">
        <v>110</v>
      </c>
      <c r="J21" s="55" t="s">
        <v>111</v>
      </c>
      <c r="K21" s="54">
        <v>7590</v>
      </c>
      <c r="L21" s="54" t="s">
        <v>112</v>
      </c>
      <c r="M21" s="55" t="s">
        <v>70</v>
      </c>
      <c r="N21" s="55" t="s">
        <v>65</v>
      </c>
      <c r="O21" s="56" t="s">
        <v>104</v>
      </c>
      <c r="P21" s="57" t="s">
        <v>109</v>
      </c>
    </row>
    <row r="22" spans="1:16" ht="12.75" customHeight="1" thickBot="1" x14ac:dyDescent="0.25">
      <c r="A22" s="10" t="str">
        <f t="shared" si="0"/>
        <v>IBVS 5992 </v>
      </c>
      <c r="B22" s="3" t="str">
        <f t="shared" si="1"/>
        <v>I</v>
      </c>
      <c r="C22" s="10">
        <f t="shared" si="2"/>
        <v>55648.700599999996</v>
      </c>
      <c r="D22" s="12" t="str">
        <f t="shared" si="3"/>
        <v>vis</v>
      </c>
      <c r="E22" s="53">
        <f>VLOOKUP(C22,Active!C$21:E$973,3,FALSE)</f>
        <v>7740.9731282637185</v>
      </c>
      <c r="F22" s="3" t="s">
        <v>65</v>
      </c>
      <c r="G22" s="12" t="str">
        <f t="shared" si="4"/>
        <v>55648.7006</v>
      </c>
      <c r="H22" s="10">
        <f t="shared" si="5"/>
        <v>7741</v>
      </c>
      <c r="I22" s="54" t="s">
        <v>113</v>
      </c>
      <c r="J22" s="55" t="s">
        <v>114</v>
      </c>
      <c r="K22" s="54">
        <v>7741</v>
      </c>
      <c r="L22" s="54" t="s">
        <v>115</v>
      </c>
      <c r="M22" s="55" t="s">
        <v>70</v>
      </c>
      <c r="N22" s="55" t="s">
        <v>65</v>
      </c>
      <c r="O22" s="56" t="s">
        <v>116</v>
      </c>
      <c r="P22" s="57" t="s">
        <v>117</v>
      </c>
    </row>
    <row r="23" spans="1:16" ht="12.75" customHeight="1" thickBot="1" x14ac:dyDescent="0.25">
      <c r="A23" s="10" t="str">
        <f t="shared" si="0"/>
        <v>BAVM 228 </v>
      </c>
      <c r="B23" s="3" t="str">
        <f t="shared" si="1"/>
        <v>II</v>
      </c>
      <c r="C23" s="10">
        <f t="shared" si="2"/>
        <v>56008.382100000003</v>
      </c>
      <c r="D23" s="12" t="str">
        <f t="shared" si="3"/>
        <v>vis</v>
      </c>
      <c r="E23" s="53">
        <f>VLOOKUP(C23,Active!C$21:E$973,3,FALSE)</f>
        <v>8692.4661788592093</v>
      </c>
      <c r="F23" s="3" t="s">
        <v>65</v>
      </c>
      <c r="G23" s="12" t="str">
        <f t="shared" si="4"/>
        <v>56008.3821</v>
      </c>
      <c r="H23" s="10">
        <f t="shared" si="5"/>
        <v>8692.5</v>
      </c>
      <c r="I23" s="54" t="s">
        <v>118</v>
      </c>
      <c r="J23" s="55" t="s">
        <v>119</v>
      </c>
      <c r="K23" s="54">
        <v>8692.5</v>
      </c>
      <c r="L23" s="54" t="s">
        <v>120</v>
      </c>
      <c r="M23" s="55" t="s">
        <v>70</v>
      </c>
      <c r="N23" s="55" t="s">
        <v>121</v>
      </c>
      <c r="O23" s="56" t="s">
        <v>104</v>
      </c>
      <c r="P23" s="57" t="s">
        <v>122</v>
      </c>
    </row>
    <row r="24" spans="1:16" ht="12.75" customHeight="1" thickBot="1" x14ac:dyDescent="0.25">
      <c r="A24" s="10" t="str">
        <f t="shared" si="0"/>
        <v>BAVM 228 </v>
      </c>
      <c r="B24" s="3" t="str">
        <f t="shared" si="1"/>
        <v>I</v>
      </c>
      <c r="C24" s="10">
        <f t="shared" si="2"/>
        <v>56008.571499999998</v>
      </c>
      <c r="D24" s="12" t="str">
        <f t="shared" si="3"/>
        <v>vis</v>
      </c>
      <c r="E24" s="53">
        <f>VLOOKUP(C24,Active!C$21:E$973,3,FALSE)</f>
        <v>8692.9672132014766</v>
      </c>
      <c r="F24" s="3" t="s">
        <v>65</v>
      </c>
      <c r="G24" s="12" t="str">
        <f t="shared" si="4"/>
        <v>56008.5715</v>
      </c>
      <c r="H24" s="10">
        <f t="shared" si="5"/>
        <v>8693</v>
      </c>
      <c r="I24" s="54" t="s">
        <v>123</v>
      </c>
      <c r="J24" s="55" t="s">
        <v>124</v>
      </c>
      <c r="K24" s="54" t="s">
        <v>125</v>
      </c>
      <c r="L24" s="54" t="s">
        <v>126</v>
      </c>
      <c r="M24" s="55" t="s">
        <v>70</v>
      </c>
      <c r="N24" s="55" t="s">
        <v>121</v>
      </c>
      <c r="O24" s="56" t="s">
        <v>104</v>
      </c>
      <c r="P24" s="57" t="s">
        <v>122</v>
      </c>
    </row>
    <row r="25" spans="1:16" ht="12.75" customHeight="1" thickBot="1" x14ac:dyDescent="0.25">
      <c r="A25" s="10" t="str">
        <f t="shared" si="0"/>
        <v>BAVM 228 </v>
      </c>
      <c r="B25" s="3" t="str">
        <f t="shared" si="1"/>
        <v>I</v>
      </c>
      <c r="C25" s="10">
        <f t="shared" si="2"/>
        <v>56012.350200000001</v>
      </c>
      <c r="D25" s="12" t="str">
        <f t="shared" si="3"/>
        <v>vis</v>
      </c>
      <c r="E25" s="53">
        <f>VLOOKUP(C25,Active!C$21:E$973,3,FALSE)</f>
        <v>8702.9632980440037</v>
      </c>
      <c r="F25" s="3" t="s">
        <v>65</v>
      </c>
      <c r="G25" s="12" t="str">
        <f t="shared" si="4"/>
        <v>56012.3502</v>
      </c>
      <c r="H25" s="10">
        <f t="shared" si="5"/>
        <v>8703</v>
      </c>
      <c r="I25" s="54" t="s">
        <v>127</v>
      </c>
      <c r="J25" s="55" t="s">
        <v>128</v>
      </c>
      <c r="K25" s="54" t="s">
        <v>129</v>
      </c>
      <c r="L25" s="54" t="s">
        <v>130</v>
      </c>
      <c r="M25" s="55" t="s">
        <v>70</v>
      </c>
      <c r="N25" s="55" t="s">
        <v>65</v>
      </c>
      <c r="O25" s="56" t="s">
        <v>104</v>
      </c>
      <c r="P25" s="57" t="s">
        <v>122</v>
      </c>
    </row>
    <row r="26" spans="1:16" ht="12.75" customHeight="1" thickBot="1" x14ac:dyDescent="0.25">
      <c r="A26" s="10" t="str">
        <f t="shared" si="0"/>
        <v>BAVM 228 </v>
      </c>
      <c r="B26" s="3" t="str">
        <f t="shared" si="1"/>
        <v>II</v>
      </c>
      <c r="C26" s="10">
        <f t="shared" si="2"/>
        <v>56012.540800000002</v>
      </c>
      <c r="D26" s="12" t="str">
        <f t="shared" si="3"/>
        <v>vis</v>
      </c>
      <c r="E26" s="53">
        <f>VLOOKUP(C26,Active!C$21:E$973,3,FALSE)</f>
        <v>8703.4675068382985</v>
      </c>
      <c r="F26" s="3" t="s">
        <v>65</v>
      </c>
      <c r="G26" s="12" t="str">
        <f t="shared" si="4"/>
        <v>56012.5408</v>
      </c>
      <c r="H26" s="10">
        <f t="shared" si="5"/>
        <v>8703.5</v>
      </c>
      <c r="I26" s="54" t="s">
        <v>131</v>
      </c>
      <c r="J26" s="55" t="s">
        <v>132</v>
      </c>
      <c r="K26" s="54" t="s">
        <v>133</v>
      </c>
      <c r="L26" s="54" t="s">
        <v>134</v>
      </c>
      <c r="M26" s="55" t="s">
        <v>70</v>
      </c>
      <c r="N26" s="55" t="s">
        <v>65</v>
      </c>
      <c r="O26" s="56" t="s">
        <v>104</v>
      </c>
      <c r="P26" s="57" t="s">
        <v>122</v>
      </c>
    </row>
    <row r="27" spans="1:16" ht="12.75" customHeight="1" thickBot="1" x14ac:dyDescent="0.25">
      <c r="A27" s="10" t="str">
        <f t="shared" si="0"/>
        <v>BAVM 231 </v>
      </c>
      <c r="B27" s="3" t="str">
        <f t="shared" si="1"/>
        <v>I</v>
      </c>
      <c r="C27" s="10">
        <f t="shared" si="2"/>
        <v>56019.532899999998</v>
      </c>
      <c r="D27" s="12" t="str">
        <f t="shared" si="3"/>
        <v>vis</v>
      </c>
      <c r="E27" s="53">
        <f>VLOOKUP(C27,Active!C$21:E$973,3,FALSE)</f>
        <v>8721.9642450888477</v>
      </c>
      <c r="F27" s="3" t="s">
        <v>65</v>
      </c>
      <c r="G27" s="12" t="str">
        <f t="shared" si="4"/>
        <v>56019.5329</v>
      </c>
      <c r="H27" s="10">
        <f t="shared" si="5"/>
        <v>8722</v>
      </c>
      <c r="I27" s="54" t="s">
        <v>135</v>
      </c>
      <c r="J27" s="55" t="s">
        <v>136</v>
      </c>
      <c r="K27" s="54" t="s">
        <v>137</v>
      </c>
      <c r="L27" s="54" t="s">
        <v>138</v>
      </c>
      <c r="M27" s="55" t="s">
        <v>70</v>
      </c>
      <c r="N27" s="55" t="s">
        <v>65</v>
      </c>
      <c r="O27" s="56" t="s">
        <v>104</v>
      </c>
      <c r="P27" s="57" t="s">
        <v>139</v>
      </c>
    </row>
    <row r="28" spans="1:16" ht="12.75" customHeight="1" thickBot="1" x14ac:dyDescent="0.25">
      <c r="A28" s="10" t="str">
        <f t="shared" si="0"/>
        <v>BAVM 232 </v>
      </c>
      <c r="B28" s="3" t="str">
        <f t="shared" si="1"/>
        <v>I</v>
      </c>
      <c r="C28" s="10">
        <f t="shared" si="2"/>
        <v>56356.344299999997</v>
      </c>
      <c r="D28" s="12" t="str">
        <f t="shared" si="3"/>
        <v>vis</v>
      </c>
      <c r="E28" s="53">
        <f>VLOOKUP(C28,Active!C$21:E$973,3,FALSE)</f>
        <v>9612.9572665851756</v>
      </c>
      <c r="F28" s="3" t="s">
        <v>65</v>
      </c>
      <c r="G28" s="12" t="str">
        <f t="shared" si="4"/>
        <v>56356.3443</v>
      </c>
      <c r="H28" s="10">
        <f t="shared" si="5"/>
        <v>9613</v>
      </c>
      <c r="I28" s="54" t="s">
        <v>140</v>
      </c>
      <c r="J28" s="55" t="s">
        <v>141</v>
      </c>
      <c r="K28" s="54" t="s">
        <v>142</v>
      </c>
      <c r="L28" s="54" t="s">
        <v>143</v>
      </c>
      <c r="M28" s="55" t="s">
        <v>70</v>
      </c>
      <c r="N28" s="55" t="s">
        <v>121</v>
      </c>
      <c r="O28" s="56" t="s">
        <v>104</v>
      </c>
      <c r="P28" s="57" t="s">
        <v>144</v>
      </c>
    </row>
    <row r="29" spans="1:16" ht="12.75" customHeight="1" thickBot="1" x14ac:dyDescent="0.25">
      <c r="A29" s="10" t="str">
        <f t="shared" si="0"/>
        <v>BAVM 232 </v>
      </c>
      <c r="B29" s="3" t="str">
        <f t="shared" si="1"/>
        <v>I</v>
      </c>
      <c r="C29" s="10">
        <f t="shared" si="2"/>
        <v>56371.4692</v>
      </c>
      <c r="D29" s="12" t="str">
        <f t="shared" si="3"/>
        <v>vis</v>
      </c>
      <c r="E29" s="53">
        <f>VLOOKUP(C29,Active!C$21:E$973,3,FALSE)</f>
        <v>9652.9683242596839</v>
      </c>
      <c r="F29" s="3" t="s">
        <v>65</v>
      </c>
      <c r="G29" s="12" t="str">
        <f t="shared" si="4"/>
        <v>56371.4692</v>
      </c>
      <c r="H29" s="10">
        <f t="shared" si="5"/>
        <v>9653</v>
      </c>
      <c r="I29" s="54" t="s">
        <v>145</v>
      </c>
      <c r="J29" s="55" t="s">
        <v>146</v>
      </c>
      <c r="K29" s="54" t="s">
        <v>147</v>
      </c>
      <c r="L29" s="54" t="s">
        <v>148</v>
      </c>
      <c r="M29" s="55" t="s">
        <v>70</v>
      </c>
      <c r="N29" s="55" t="s">
        <v>121</v>
      </c>
      <c r="O29" s="56" t="s">
        <v>104</v>
      </c>
      <c r="P29" s="57" t="s">
        <v>144</v>
      </c>
    </row>
    <row r="30" spans="1:16" ht="12.75" customHeight="1" thickBot="1" x14ac:dyDescent="0.25">
      <c r="A30" s="10" t="str">
        <f t="shared" si="0"/>
        <v>BAVM 234 </v>
      </c>
      <c r="B30" s="3" t="str">
        <f t="shared" si="1"/>
        <v>I</v>
      </c>
      <c r="C30" s="10">
        <f t="shared" si="2"/>
        <v>56670.479200000002</v>
      </c>
      <c r="D30" s="12" t="str">
        <f t="shared" si="3"/>
        <v>vis</v>
      </c>
      <c r="E30" s="53">
        <f>VLOOKUP(C30,Active!C$21:E$973,3,FALSE)</f>
        <v>10443.962403906691</v>
      </c>
      <c r="F30" s="3" t="s">
        <v>65</v>
      </c>
      <c r="G30" s="12" t="str">
        <f t="shared" si="4"/>
        <v>56670.4792</v>
      </c>
      <c r="H30" s="10">
        <f t="shared" si="5"/>
        <v>10444</v>
      </c>
      <c r="I30" s="54" t="s">
        <v>149</v>
      </c>
      <c r="J30" s="55" t="s">
        <v>150</v>
      </c>
      <c r="K30" s="54" t="s">
        <v>151</v>
      </c>
      <c r="L30" s="54" t="s">
        <v>152</v>
      </c>
      <c r="M30" s="55" t="s">
        <v>70</v>
      </c>
      <c r="N30" s="55" t="s">
        <v>121</v>
      </c>
      <c r="O30" s="56" t="s">
        <v>104</v>
      </c>
      <c r="P30" s="57" t="s">
        <v>153</v>
      </c>
    </row>
    <row r="31" spans="1:16" ht="12.75" customHeight="1" thickBot="1" x14ac:dyDescent="0.25">
      <c r="A31" s="10" t="str">
        <f t="shared" si="0"/>
        <v>BAVM 234 </v>
      </c>
      <c r="B31" s="3" t="str">
        <f t="shared" si="1"/>
        <v>I</v>
      </c>
      <c r="C31" s="10">
        <f t="shared" si="2"/>
        <v>56690.517599999999</v>
      </c>
      <c r="D31" s="12" t="str">
        <f t="shared" si="3"/>
        <v>vis</v>
      </c>
      <c r="E31" s="53">
        <f>VLOOKUP(C31,Active!C$21:E$973,3,FALSE)</f>
        <v>10496.971519874707</v>
      </c>
      <c r="F31" s="3" t="s">
        <v>65</v>
      </c>
      <c r="G31" s="12" t="str">
        <f t="shared" si="4"/>
        <v>56690.5176</v>
      </c>
      <c r="H31" s="10">
        <f t="shared" si="5"/>
        <v>10497</v>
      </c>
      <c r="I31" s="54" t="s">
        <v>154</v>
      </c>
      <c r="J31" s="55" t="s">
        <v>155</v>
      </c>
      <c r="K31" s="54" t="s">
        <v>156</v>
      </c>
      <c r="L31" s="54" t="s">
        <v>157</v>
      </c>
      <c r="M31" s="55" t="s">
        <v>70</v>
      </c>
      <c r="N31" s="55" t="s">
        <v>121</v>
      </c>
      <c r="O31" s="56" t="s">
        <v>104</v>
      </c>
      <c r="P31" s="57" t="s">
        <v>153</v>
      </c>
    </row>
    <row r="32" spans="1:16" ht="12.75" customHeight="1" thickBot="1" x14ac:dyDescent="0.25">
      <c r="A32" s="10" t="str">
        <f t="shared" si="0"/>
        <v>BAVM 234 </v>
      </c>
      <c r="B32" s="3" t="str">
        <f t="shared" si="1"/>
        <v>I</v>
      </c>
      <c r="C32" s="10">
        <f t="shared" si="2"/>
        <v>56698.448799999998</v>
      </c>
      <c r="D32" s="12" t="str">
        <f t="shared" si="3"/>
        <v>vis</v>
      </c>
      <c r="E32" s="53">
        <f>VLOOKUP(C32,Active!C$21:E$973,3,FALSE)</f>
        <v>10517.95253136093</v>
      </c>
      <c r="F32" s="3" t="s">
        <v>65</v>
      </c>
      <c r="G32" s="12" t="str">
        <f t="shared" si="4"/>
        <v>56698.4488</v>
      </c>
      <c r="H32" s="10">
        <f t="shared" si="5"/>
        <v>10518</v>
      </c>
      <c r="I32" s="54" t="s">
        <v>158</v>
      </c>
      <c r="J32" s="55" t="s">
        <v>159</v>
      </c>
      <c r="K32" s="54" t="s">
        <v>160</v>
      </c>
      <c r="L32" s="54" t="s">
        <v>161</v>
      </c>
      <c r="M32" s="55" t="s">
        <v>70</v>
      </c>
      <c r="N32" s="55" t="s">
        <v>121</v>
      </c>
      <c r="O32" s="56" t="s">
        <v>104</v>
      </c>
      <c r="P32" s="57" t="s">
        <v>153</v>
      </c>
    </row>
    <row r="33" spans="1:16" ht="12.75" customHeight="1" thickBot="1" x14ac:dyDescent="0.25">
      <c r="A33" s="10" t="str">
        <f t="shared" si="0"/>
        <v>BAVM 234 </v>
      </c>
      <c r="B33" s="3" t="str">
        <f t="shared" si="1"/>
        <v>I</v>
      </c>
      <c r="C33" s="10">
        <f t="shared" si="2"/>
        <v>56700.345800000003</v>
      </c>
      <c r="D33" s="12" t="str">
        <f t="shared" si="3"/>
        <v>vis</v>
      </c>
      <c r="E33" s="53">
        <f>VLOOKUP(C33,Active!C$21:E$973,3,FALSE)</f>
        <v>10522.970810913766</v>
      </c>
      <c r="F33" s="3" t="s">
        <v>65</v>
      </c>
      <c r="G33" s="12" t="str">
        <f t="shared" si="4"/>
        <v>56700.3458</v>
      </c>
      <c r="H33" s="10">
        <f t="shared" si="5"/>
        <v>10523</v>
      </c>
      <c r="I33" s="54" t="s">
        <v>162</v>
      </c>
      <c r="J33" s="55" t="s">
        <v>163</v>
      </c>
      <c r="K33" s="54" t="s">
        <v>164</v>
      </c>
      <c r="L33" s="54" t="s">
        <v>165</v>
      </c>
      <c r="M33" s="55" t="s">
        <v>70</v>
      </c>
      <c r="N33" s="55" t="s">
        <v>121</v>
      </c>
      <c r="O33" s="56" t="s">
        <v>104</v>
      </c>
      <c r="P33" s="57" t="s">
        <v>153</v>
      </c>
    </row>
    <row r="34" spans="1:16" ht="12.75" customHeight="1" thickBot="1" x14ac:dyDescent="0.25">
      <c r="A34" s="10" t="str">
        <f t="shared" si="0"/>
        <v>BAVM 238 </v>
      </c>
      <c r="B34" s="3" t="str">
        <f t="shared" si="1"/>
        <v>I</v>
      </c>
      <c r="C34" s="10">
        <f t="shared" si="2"/>
        <v>56714.332199999997</v>
      </c>
      <c r="D34" s="12" t="str">
        <f t="shared" si="3"/>
        <v>vis</v>
      </c>
      <c r="E34" s="53">
        <f>VLOOKUP(C34,Active!C$21:E$973,3,FALSE)</f>
        <v>10559.970107243556</v>
      </c>
      <c r="F34" s="3" t="s">
        <v>65</v>
      </c>
      <c r="G34" s="12" t="str">
        <f t="shared" si="4"/>
        <v>56714.3322</v>
      </c>
      <c r="H34" s="10">
        <f t="shared" si="5"/>
        <v>10560</v>
      </c>
      <c r="I34" s="54" t="s">
        <v>166</v>
      </c>
      <c r="J34" s="55" t="s">
        <v>167</v>
      </c>
      <c r="K34" s="54" t="s">
        <v>168</v>
      </c>
      <c r="L34" s="54" t="s">
        <v>169</v>
      </c>
      <c r="M34" s="55" t="s">
        <v>70</v>
      </c>
      <c r="N34" s="55" t="s">
        <v>121</v>
      </c>
      <c r="O34" s="56" t="s">
        <v>104</v>
      </c>
      <c r="P34" s="57" t="s">
        <v>170</v>
      </c>
    </row>
    <row r="35" spans="1:16" ht="12.75" customHeight="1" thickBot="1" x14ac:dyDescent="0.25">
      <c r="A35" s="10" t="str">
        <f t="shared" si="0"/>
        <v>BAVM 238 </v>
      </c>
      <c r="B35" s="3" t="str">
        <f t="shared" si="1"/>
        <v>II</v>
      </c>
      <c r="C35" s="10">
        <f t="shared" si="2"/>
        <v>56714.520499999999</v>
      </c>
      <c r="D35" s="12" t="str">
        <f t="shared" si="3"/>
        <v>vis</v>
      </c>
      <c r="E35" s="53">
        <f>VLOOKUP(C35,Active!C$21:E$973,3,FALSE)</f>
        <v>10560.468231671499</v>
      </c>
      <c r="F35" s="3" t="s">
        <v>65</v>
      </c>
      <c r="G35" s="12" t="str">
        <f t="shared" si="4"/>
        <v>56714.5205</v>
      </c>
      <c r="H35" s="10">
        <f t="shared" si="5"/>
        <v>10560.5</v>
      </c>
      <c r="I35" s="54" t="s">
        <v>171</v>
      </c>
      <c r="J35" s="55" t="s">
        <v>172</v>
      </c>
      <c r="K35" s="54" t="s">
        <v>173</v>
      </c>
      <c r="L35" s="54" t="s">
        <v>148</v>
      </c>
      <c r="M35" s="55" t="s">
        <v>70</v>
      </c>
      <c r="N35" s="55" t="s">
        <v>121</v>
      </c>
      <c r="O35" s="56" t="s">
        <v>104</v>
      </c>
      <c r="P35" s="57" t="s">
        <v>170</v>
      </c>
    </row>
    <row r="36" spans="1:16" ht="12.75" customHeight="1" thickBot="1" x14ac:dyDescent="0.25">
      <c r="A36" s="10" t="str">
        <f t="shared" si="0"/>
        <v>BAVM 239 </v>
      </c>
      <c r="B36" s="3" t="str">
        <f t="shared" si="1"/>
        <v>II</v>
      </c>
      <c r="C36" s="10">
        <f t="shared" si="2"/>
        <v>57035.455399999999</v>
      </c>
      <c r="D36" s="12" t="str">
        <f t="shared" si="3"/>
        <v>vis</v>
      </c>
      <c r="E36" s="53">
        <f>VLOOKUP(C36,Active!C$21:E$973,3,FALSE)</f>
        <v>11409.461930384259</v>
      </c>
      <c r="F36" s="3" t="s">
        <v>65</v>
      </c>
      <c r="G36" s="12" t="str">
        <f t="shared" si="4"/>
        <v>57035.4554</v>
      </c>
      <c r="H36" s="10">
        <f t="shared" si="5"/>
        <v>11409.5</v>
      </c>
      <c r="I36" s="54" t="s">
        <v>174</v>
      </c>
      <c r="J36" s="55" t="s">
        <v>175</v>
      </c>
      <c r="K36" s="54" t="s">
        <v>176</v>
      </c>
      <c r="L36" s="54" t="s">
        <v>177</v>
      </c>
      <c r="M36" s="55" t="s">
        <v>70</v>
      </c>
      <c r="N36" s="55" t="s">
        <v>121</v>
      </c>
      <c r="O36" s="56" t="s">
        <v>104</v>
      </c>
      <c r="P36" s="57" t="s">
        <v>178</v>
      </c>
    </row>
    <row r="37" spans="1:16" ht="12.75" customHeight="1" thickBot="1" x14ac:dyDescent="0.25">
      <c r="A37" s="10" t="str">
        <f t="shared" si="0"/>
        <v>BAVM 239 </v>
      </c>
      <c r="B37" s="3" t="str">
        <f t="shared" si="1"/>
        <v>I</v>
      </c>
      <c r="C37" s="10">
        <f t="shared" si="2"/>
        <v>57035.644399999997</v>
      </c>
      <c r="D37" s="12" t="str">
        <f t="shared" si="3"/>
        <v>vis</v>
      </c>
      <c r="E37" s="53">
        <f>VLOOKUP(C37,Active!C$21:E$973,3,FALSE)</f>
        <v>11409.961906575865</v>
      </c>
      <c r="F37" s="3" t="s">
        <v>65</v>
      </c>
      <c r="G37" s="12" t="str">
        <f t="shared" si="4"/>
        <v>57035.6444</v>
      </c>
      <c r="H37" s="10">
        <f t="shared" si="5"/>
        <v>11410</v>
      </c>
      <c r="I37" s="54" t="s">
        <v>179</v>
      </c>
      <c r="J37" s="55" t="s">
        <v>180</v>
      </c>
      <c r="K37" s="54" t="s">
        <v>181</v>
      </c>
      <c r="L37" s="54" t="s">
        <v>177</v>
      </c>
      <c r="M37" s="55" t="s">
        <v>70</v>
      </c>
      <c r="N37" s="55" t="s">
        <v>121</v>
      </c>
      <c r="O37" s="56" t="s">
        <v>104</v>
      </c>
      <c r="P37" s="57" t="s">
        <v>178</v>
      </c>
    </row>
    <row r="38" spans="1:16" ht="12.75" customHeight="1" thickBot="1" x14ac:dyDescent="0.25">
      <c r="A38" s="10" t="str">
        <f t="shared" si="0"/>
        <v>BAVM 239 </v>
      </c>
      <c r="B38" s="3" t="str">
        <f t="shared" si="1"/>
        <v>I</v>
      </c>
      <c r="C38" s="10">
        <f t="shared" si="2"/>
        <v>57057.569499999998</v>
      </c>
      <c r="D38" s="12" t="str">
        <f t="shared" si="3"/>
        <v>vis</v>
      </c>
      <c r="E38" s="53">
        <f>VLOOKUP(C38,Active!C$21:E$973,3,FALSE)</f>
        <v>11467.96205471696</v>
      </c>
      <c r="F38" s="3" t="s">
        <v>65</v>
      </c>
      <c r="G38" s="12" t="str">
        <f t="shared" si="4"/>
        <v>57057.5695</v>
      </c>
      <c r="H38" s="10">
        <f t="shared" si="5"/>
        <v>11468</v>
      </c>
      <c r="I38" s="54" t="s">
        <v>182</v>
      </c>
      <c r="J38" s="55" t="s">
        <v>183</v>
      </c>
      <c r="K38" s="54" t="s">
        <v>184</v>
      </c>
      <c r="L38" s="54" t="s">
        <v>185</v>
      </c>
      <c r="M38" s="55" t="s">
        <v>70</v>
      </c>
      <c r="N38" s="55" t="s">
        <v>121</v>
      </c>
      <c r="O38" s="56" t="s">
        <v>104</v>
      </c>
      <c r="P38" s="57" t="s">
        <v>178</v>
      </c>
    </row>
    <row r="39" spans="1:16" x14ac:dyDescent="0.2">
      <c r="B39" s="3"/>
      <c r="E39" s="53"/>
      <c r="F39" s="3"/>
    </row>
    <row r="40" spans="1:16" x14ac:dyDescent="0.2">
      <c r="B40" s="3"/>
      <c r="E40" s="53"/>
      <c r="F40" s="3"/>
    </row>
    <row r="41" spans="1:16" x14ac:dyDescent="0.2">
      <c r="B41" s="3"/>
      <c r="E41" s="53"/>
      <c r="F41" s="3"/>
    </row>
    <row r="42" spans="1:16" x14ac:dyDescent="0.2">
      <c r="B42" s="3"/>
      <c r="E42" s="53"/>
      <c r="F42" s="3"/>
    </row>
    <row r="43" spans="1:16" x14ac:dyDescent="0.2">
      <c r="B43" s="3"/>
      <c r="E43" s="53"/>
      <c r="F43" s="3"/>
    </row>
    <row r="44" spans="1:16" x14ac:dyDescent="0.2">
      <c r="B44" s="3"/>
      <c r="E44" s="53"/>
      <c r="F44" s="3"/>
    </row>
    <row r="45" spans="1:16" x14ac:dyDescent="0.2">
      <c r="B45" s="3"/>
      <c r="E45" s="53"/>
      <c r="F45" s="3"/>
    </row>
    <row r="46" spans="1:16" x14ac:dyDescent="0.2">
      <c r="B46" s="3"/>
      <c r="E46" s="53"/>
      <c r="F46" s="3"/>
    </row>
    <row r="47" spans="1:16" x14ac:dyDescent="0.2">
      <c r="B47" s="3"/>
      <c r="E47" s="53"/>
      <c r="F47" s="3"/>
    </row>
    <row r="48" spans="1:16" x14ac:dyDescent="0.2">
      <c r="B48" s="3"/>
      <c r="E48" s="53"/>
      <c r="F48" s="3"/>
    </row>
    <row r="49" spans="2:6" x14ac:dyDescent="0.2">
      <c r="B49" s="3"/>
      <c r="E49" s="53"/>
      <c r="F49" s="3"/>
    </row>
    <row r="50" spans="2:6" x14ac:dyDescent="0.2">
      <c r="B50" s="3"/>
      <c r="E50" s="53"/>
      <c r="F50" s="3"/>
    </row>
    <row r="51" spans="2:6" x14ac:dyDescent="0.2">
      <c r="B51" s="3"/>
      <c r="E51" s="53"/>
      <c r="F51" s="3"/>
    </row>
    <row r="52" spans="2:6" x14ac:dyDescent="0.2">
      <c r="B52" s="3"/>
      <c r="E52" s="53"/>
      <c r="F52" s="3"/>
    </row>
    <row r="53" spans="2:6" x14ac:dyDescent="0.2">
      <c r="B53" s="3"/>
      <c r="E53" s="53"/>
      <c r="F53" s="3"/>
    </row>
    <row r="54" spans="2:6" x14ac:dyDescent="0.2">
      <c r="B54" s="3"/>
      <c r="E54" s="53"/>
      <c r="F54" s="3"/>
    </row>
    <row r="55" spans="2:6" x14ac:dyDescent="0.2">
      <c r="B55" s="3"/>
      <c r="E55" s="53"/>
      <c r="F55" s="3"/>
    </row>
    <row r="56" spans="2:6" x14ac:dyDescent="0.2">
      <c r="B56" s="3"/>
      <c r="E56" s="53"/>
      <c r="F56" s="3"/>
    </row>
    <row r="57" spans="2:6" x14ac:dyDescent="0.2">
      <c r="B57" s="3"/>
      <c r="E57" s="53"/>
      <c r="F57" s="3"/>
    </row>
    <row r="58" spans="2:6" x14ac:dyDescent="0.2">
      <c r="B58" s="3"/>
      <c r="E58" s="53"/>
      <c r="F58" s="3"/>
    </row>
    <row r="59" spans="2:6" x14ac:dyDescent="0.2">
      <c r="B59" s="3"/>
      <c r="E59" s="53"/>
      <c r="F59" s="3"/>
    </row>
    <row r="60" spans="2:6" x14ac:dyDescent="0.2">
      <c r="B60" s="3"/>
      <c r="E60" s="53"/>
      <c r="F60" s="3"/>
    </row>
    <row r="61" spans="2:6" x14ac:dyDescent="0.2">
      <c r="B61" s="3"/>
      <c r="E61" s="53"/>
      <c r="F61" s="3"/>
    </row>
    <row r="62" spans="2:6" x14ac:dyDescent="0.2">
      <c r="B62" s="3"/>
      <c r="E62" s="53"/>
      <c r="F62" s="3"/>
    </row>
    <row r="63" spans="2:6" x14ac:dyDescent="0.2">
      <c r="B63" s="3"/>
      <c r="E63" s="53"/>
      <c r="F63" s="3"/>
    </row>
    <row r="64" spans="2:6" x14ac:dyDescent="0.2">
      <c r="B64" s="3"/>
      <c r="E64" s="53"/>
      <c r="F64" s="3"/>
    </row>
    <row r="65" spans="2:6" x14ac:dyDescent="0.2">
      <c r="B65" s="3"/>
      <c r="E65" s="53"/>
      <c r="F65" s="3"/>
    </row>
    <row r="66" spans="2:6" x14ac:dyDescent="0.2">
      <c r="B66" s="3"/>
      <c r="E66" s="5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  <row r="824" spans="2:6" x14ac:dyDescent="0.2">
      <c r="B824" s="3"/>
      <c r="F824" s="3"/>
    </row>
    <row r="825" spans="2:6" x14ac:dyDescent="0.2">
      <c r="B825" s="3"/>
      <c r="F825" s="3"/>
    </row>
    <row r="826" spans="2:6" x14ac:dyDescent="0.2">
      <c r="B826" s="3"/>
      <c r="F826" s="3"/>
    </row>
    <row r="827" spans="2:6" x14ac:dyDescent="0.2">
      <c r="B827" s="3"/>
      <c r="F827" s="3"/>
    </row>
    <row r="828" spans="2:6" x14ac:dyDescent="0.2">
      <c r="B828" s="3"/>
      <c r="F828" s="3"/>
    </row>
    <row r="829" spans="2:6" x14ac:dyDescent="0.2">
      <c r="B829" s="3"/>
      <c r="F829" s="3"/>
    </row>
    <row r="830" spans="2:6" x14ac:dyDescent="0.2">
      <c r="B830" s="3"/>
      <c r="F830" s="3"/>
    </row>
    <row r="831" spans="2:6" x14ac:dyDescent="0.2">
      <c r="B831" s="3"/>
      <c r="F831" s="3"/>
    </row>
    <row r="832" spans="2:6" x14ac:dyDescent="0.2">
      <c r="B832" s="3"/>
      <c r="F832" s="3"/>
    </row>
    <row r="833" spans="2:6" x14ac:dyDescent="0.2">
      <c r="B833" s="3"/>
      <c r="F833" s="3"/>
    </row>
    <row r="834" spans="2:6" x14ac:dyDescent="0.2">
      <c r="B834" s="3"/>
      <c r="F834" s="3"/>
    </row>
    <row r="835" spans="2:6" x14ac:dyDescent="0.2">
      <c r="B835" s="3"/>
      <c r="F835" s="3"/>
    </row>
    <row r="836" spans="2:6" x14ac:dyDescent="0.2">
      <c r="B836" s="3"/>
      <c r="F836" s="3"/>
    </row>
    <row r="837" spans="2:6" x14ac:dyDescent="0.2">
      <c r="B837" s="3"/>
      <c r="F837" s="3"/>
    </row>
    <row r="838" spans="2:6" x14ac:dyDescent="0.2">
      <c r="B838" s="3"/>
      <c r="F838" s="3"/>
    </row>
    <row r="839" spans="2:6" x14ac:dyDescent="0.2">
      <c r="B839" s="3"/>
      <c r="F839" s="3"/>
    </row>
    <row r="840" spans="2:6" x14ac:dyDescent="0.2">
      <c r="B840" s="3"/>
      <c r="F840" s="3"/>
    </row>
    <row r="841" spans="2:6" x14ac:dyDescent="0.2">
      <c r="B841" s="3"/>
      <c r="F841" s="3"/>
    </row>
    <row r="842" spans="2:6" x14ac:dyDescent="0.2">
      <c r="B842" s="3"/>
      <c r="F842" s="3"/>
    </row>
    <row r="843" spans="2:6" x14ac:dyDescent="0.2">
      <c r="B843" s="3"/>
      <c r="F843" s="3"/>
    </row>
    <row r="844" spans="2:6" x14ac:dyDescent="0.2">
      <c r="B844" s="3"/>
      <c r="F844" s="3"/>
    </row>
    <row r="845" spans="2:6" x14ac:dyDescent="0.2">
      <c r="B845" s="3"/>
      <c r="F845" s="3"/>
    </row>
    <row r="846" spans="2:6" x14ac:dyDescent="0.2">
      <c r="B846" s="3"/>
      <c r="F846" s="3"/>
    </row>
    <row r="847" spans="2:6" x14ac:dyDescent="0.2">
      <c r="B847" s="3"/>
      <c r="F847" s="3"/>
    </row>
    <row r="848" spans="2:6" x14ac:dyDescent="0.2">
      <c r="B848" s="3"/>
      <c r="F848" s="3"/>
    </row>
    <row r="849" spans="2:6" x14ac:dyDescent="0.2">
      <c r="B849" s="3"/>
      <c r="F849" s="3"/>
    </row>
    <row r="850" spans="2:6" x14ac:dyDescent="0.2">
      <c r="B850" s="3"/>
      <c r="F850" s="3"/>
    </row>
    <row r="851" spans="2:6" x14ac:dyDescent="0.2">
      <c r="B851" s="3"/>
      <c r="F851" s="3"/>
    </row>
    <row r="852" spans="2:6" x14ac:dyDescent="0.2">
      <c r="B852" s="3"/>
      <c r="F852" s="3"/>
    </row>
    <row r="853" spans="2:6" x14ac:dyDescent="0.2">
      <c r="B853" s="3"/>
      <c r="F853" s="3"/>
    </row>
    <row r="854" spans="2:6" x14ac:dyDescent="0.2">
      <c r="B854" s="3"/>
      <c r="F854" s="3"/>
    </row>
  </sheetData>
  <phoneticPr fontId="8" type="noConversion"/>
  <hyperlinks>
    <hyperlink ref="P11" r:id="rId1" display="http://www.konkoly.hu/cgi-bin/IBVS?5820" xr:uid="{00000000-0004-0000-0100-000000000000}"/>
    <hyperlink ref="P12" r:id="rId2" display="http://www.konkoly.hu/cgi-bin/IBVS?5875" xr:uid="{00000000-0004-0000-0100-000001000000}"/>
    <hyperlink ref="P13" r:id="rId3" display="http://var.astro.cz/oejv/issues/oejv0107.pdf" xr:uid="{00000000-0004-0000-0100-000002000000}"/>
    <hyperlink ref="P14" r:id="rId4" display="http://var.astro.cz/oejv/issues/oejv0107.pdf" xr:uid="{00000000-0004-0000-0100-000003000000}"/>
    <hyperlink ref="P15" r:id="rId5" display="http://www.konkoly.hu/cgi-bin/IBVS?5965" xr:uid="{00000000-0004-0000-0100-000004000000}"/>
    <hyperlink ref="P16" r:id="rId6" display="http://www.konkoly.hu/cgi-bin/IBVS?5965" xr:uid="{00000000-0004-0000-0100-000005000000}"/>
    <hyperlink ref="P17" r:id="rId7" display="http://www.konkoly.hu/cgi-bin/IBVS?5965" xr:uid="{00000000-0004-0000-0100-000006000000}"/>
    <hyperlink ref="P18" r:id="rId8" display="http://www.konkoly.hu/cgi-bin/IBVS?5965" xr:uid="{00000000-0004-0000-0100-000007000000}"/>
    <hyperlink ref="P19" r:id="rId9" display="http://www.bav-astro.de/sfs/BAVM_link.php?BAVMnr=214" xr:uid="{00000000-0004-0000-0100-000008000000}"/>
    <hyperlink ref="P20" r:id="rId10" display="http://www.bav-astro.de/sfs/BAVM_link.php?BAVMnr=215" xr:uid="{00000000-0004-0000-0100-000009000000}"/>
    <hyperlink ref="P21" r:id="rId11" display="http://www.bav-astro.de/sfs/BAVM_link.php?BAVMnr=215" xr:uid="{00000000-0004-0000-0100-00000A000000}"/>
    <hyperlink ref="P22" r:id="rId12" display="http://www.konkoly.hu/cgi-bin/IBVS?5992" xr:uid="{00000000-0004-0000-0100-00000B000000}"/>
    <hyperlink ref="P23" r:id="rId13" display="http://www.bav-astro.de/sfs/BAVM_link.php?BAVMnr=228" xr:uid="{00000000-0004-0000-0100-00000C000000}"/>
    <hyperlink ref="P24" r:id="rId14" display="http://www.bav-astro.de/sfs/BAVM_link.php?BAVMnr=228" xr:uid="{00000000-0004-0000-0100-00000D000000}"/>
    <hyperlink ref="P25" r:id="rId15" display="http://www.bav-astro.de/sfs/BAVM_link.php?BAVMnr=228" xr:uid="{00000000-0004-0000-0100-00000E000000}"/>
    <hyperlink ref="P26" r:id="rId16" display="http://www.bav-astro.de/sfs/BAVM_link.php?BAVMnr=228" xr:uid="{00000000-0004-0000-0100-00000F000000}"/>
    <hyperlink ref="P27" r:id="rId17" display="http://www.bav-astro.de/sfs/BAVM_link.php?BAVMnr=231" xr:uid="{00000000-0004-0000-0100-000010000000}"/>
    <hyperlink ref="P28" r:id="rId18" display="http://www.bav-astro.de/sfs/BAVM_link.php?BAVMnr=232" xr:uid="{00000000-0004-0000-0100-000011000000}"/>
    <hyperlink ref="P29" r:id="rId19" display="http://www.bav-astro.de/sfs/BAVM_link.php?BAVMnr=232" xr:uid="{00000000-0004-0000-0100-000012000000}"/>
    <hyperlink ref="P30" r:id="rId20" display="http://www.bav-astro.de/sfs/BAVM_link.php?BAVMnr=234" xr:uid="{00000000-0004-0000-0100-000013000000}"/>
    <hyperlink ref="P31" r:id="rId21" display="http://www.bav-astro.de/sfs/BAVM_link.php?BAVMnr=234" xr:uid="{00000000-0004-0000-0100-000014000000}"/>
    <hyperlink ref="P32" r:id="rId22" display="http://www.bav-astro.de/sfs/BAVM_link.php?BAVMnr=234" xr:uid="{00000000-0004-0000-0100-000015000000}"/>
    <hyperlink ref="P33" r:id="rId23" display="http://www.bav-astro.de/sfs/BAVM_link.php?BAVMnr=234" xr:uid="{00000000-0004-0000-0100-000016000000}"/>
    <hyperlink ref="P34" r:id="rId24" display="http://www.bav-astro.de/sfs/BAVM_link.php?BAVMnr=238" xr:uid="{00000000-0004-0000-0100-000017000000}"/>
    <hyperlink ref="P35" r:id="rId25" display="http://www.bav-astro.de/sfs/BAVM_link.php?BAVMnr=238" xr:uid="{00000000-0004-0000-0100-000018000000}"/>
    <hyperlink ref="P36" r:id="rId26" display="http://www.bav-astro.de/sfs/BAVM_link.php?BAVMnr=239" xr:uid="{00000000-0004-0000-0100-000019000000}"/>
    <hyperlink ref="P37" r:id="rId27" display="http://www.bav-astro.de/sfs/BAVM_link.php?BAVMnr=239" xr:uid="{00000000-0004-0000-0100-00001A000000}"/>
    <hyperlink ref="P38" r:id="rId28" display="http://www.bav-astro.de/sfs/BAVM_link.php?BAVMnr=239" xr:uid="{00000000-0004-0000-0100-00001B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2023-08-21T08:03:06Z</dcterms:modified>
</cp:coreProperties>
</file>