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5FB4B97D-CE5C-4017-BD2B-2AC2A2CA6096}" xr6:coauthVersionLast="47" xr6:coauthVersionMax="47" xr10:uidLastSave="{00000000-0000-0000-0000-000000000000}"/>
  <bookViews>
    <workbookView xWindow="14070" yWindow="450" windowWidth="12975" windowHeight="14640"/>
  </bookViews>
  <sheets>
    <sheet name="Active" sheetId="1" r:id="rId1"/>
    <sheet name="BAV" sheetId="6" r:id="rId2"/>
    <sheet name="A (2)" sheetId="2" r:id="rId3"/>
    <sheet name="A (3)" sheetId="3" r:id="rId4"/>
    <sheet name="A (4)" sheetId="4" r:id="rId5"/>
    <sheet name="A (5)" sheetId="5" r:id="rId6"/>
  </sheets>
  <calcPr calcId="181029"/>
</workbook>
</file>

<file path=xl/calcChain.xml><?xml version="1.0" encoding="utf-8"?>
<calcChain xmlns="http://schemas.openxmlformats.org/spreadsheetml/2006/main">
  <c r="E55" i="1" l="1"/>
  <c r="F55" i="1"/>
  <c r="G55" i="1" s="1"/>
  <c r="M55" i="1" s="1"/>
  <c r="Q55" i="1"/>
  <c r="Q54" i="1"/>
  <c r="D9" i="1"/>
  <c r="C9" i="1"/>
  <c r="Q22" i="1"/>
  <c r="Q23" i="1"/>
  <c r="Q24" i="1"/>
  <c r="Q25" i="1"/>
  <c r="Q26" i="1"/>
  <c r="Q27" i="1"/>
  <c r="Q28" i="1"/>
  <c r="Q29" i="1"/>
  <c r="Q30" i="1"/>
  <c r="Q31" i="1"/>
  <c r="Q39" i="1"/>
  <c r="Q42" i="1"/>
  <c r="Q43" i="1"/>
  <c r="Q47" i="1"/>
  <c r="Q50" i="1"/>
  <c r="G27" i="6"/>
  <c r="C27" i="6"/>
  <c r="G26" i="6"/>
  <c r="C26" i="6"/>
  <c r="G25" i="6"/>
  <c r="C25" i="6"/>
  <c r="G42" i="6"/>
  <c r="C42" i="6"/>
  <c r="G24" i="6"/>
  <c r="C24" i="6"/>
  <c r="G23" i="6"/>
  <c r="C23" i="6"/>
  <c r="G41" i="6"/>
  <c r="C41" i="6"/>
  <c r="G22" i="6"/>
  <c r="C22" i="6"/>
  <c r="G21" i="6"/>
  <c r="C21" i="6"/>
  <c r="E21" i="6"/>
  <c r="G20" i="6"/>
  <c r="C20" i="6"/>
  <c r="E20" i="6"/>
  <c r="G40" i="6"/>
  <c r="C40" i="6"/>
  <c r="E40" i="6"/>
  <c r="G39" i="6"/>
  <c r="C39" i="6"/>
  <c r="G19" i="6"/>
  <c r="C19" i="6"/>
  <c r="G18" i="6"/>
  <c r="C18" i="6"/>
  <c r="G38" i="6"/>
  <c r="C38" i="6"/>
  <c r="G17" i="6"/>
  <c r="C17" i="6"/>
  <c r="G16" i="6"/>
  <c r="C16" i="6"/>
  <c r="G15" i="6"/>
  <c r="C15" i="6"/>
  <c r="E15" i="6"/>
  <c r="G14" i="6"/>
  <c r="C14" i="6"/>
  <c r="G13" i="6"/>
  <c r="C13" i="6"/>
  <c r="G12" i="6"/>
  <c r="C12" i="6"/>
  <c r="G11" i="6"/>
  <c r="C11" i="6"/>
  <c r="G37" i="6"/>
  <c r="C37" i="6"/>
  <c r="G36" i="6"/>
  <c r="C36" i="6"/>
  <c r="G35" i="6"/>
  <c r="C35" i="6"/>
  <c r="G34" i="6"/>
  <c r="C34" i="6"/>
  <c r="G33" i="6"/>
  <c r="C33" i="6"/>
  <c r="G32" i="6"/>
  <c r="C32" i="6"/>
  <c r="G31" i="6"/>
  <c r="C31" i="6"/>
  <c r="G30" i="6"/>
  <c r="C30" i="6"/>
  <c r="G29" i="6"/>
  <c r="C29" i="6"/>
  <c r="G28" i="6"/>
  <c r="C28" i="6"/>
  <c r="H27" i="6"/>
  <c r="B27" i="6"/>
  <c r="D27" i="6"/>
  <c r="A27" i="6"/>
  <c r="H26" i="6"/>
  <c r="B26" i="6"/>
  <c r="D26" i="6"/>
  <c r="A26" i="6"/>
  <c r="H25" i="6"/>
  <c r="B25" i="6"/>
  <c r="D25" i="6"/>
  <c r="A25" i="6"/>
  <c r="H42" i="6"/>
  <c r="B42" i="6"/>
  <c r="D42" i="6"/>
  <c r="A42" i="6"/>
  <c r="H24" i="6"/>
  <c r="B24" i="6"/>
  <c r="D24" i="6"/>
  <c r="A24" i="6"/>
  <c r="H23" i="6"/>
  <c r="B23" i="6"/>
  <c r="D23" i="6"/>
  <c r="A23" i="6"/>
  <c r="H41" i="6"/>
  <c r="B41" i="6"/>
  <c r="D41" i="6"/>
  <c r="A41" i="6"/>
  <c r="H22" i="6"/>
  <c r="B22" i="6"/>
  <c r="D22" i="6"/>
  <c r="A22" i="6"/>
  <c r="H21" i="6"/>
  <c r="B21" i="6"/>
  <c r="D21" i="6"/>
  <c r="A21" i="6"/>
  <c r="H20" i="6"/>
  <c r="B20" i="6"/>
  <c r="D20" i="6"/>
  <c r="A20" i="6"/>
  <c r="H40" i="6"/>
  <c r="B40" i="6"/>
  <c r="D40" i="6"/>
  <c r="A40" i="6"/>
  <c r="H39" i="6"/>
  <c r="B39" i="6"/>
  <c r="D39" i="6"/>
  <c r="A39" i="6"/>
  <c r="H19" i="6"/>
  <c r="B19" i="6"/>
  <c r="D19" i="6"/>
  <c r="A19" i="6"/>
  <c r="H18" i="6"/>
  <c r="B18" i="6"/>
  <c r="D18" i="6"/>
  <c r="A18" i="6"/>
  <c r="H38" i="6"/>
  <c r="B38" i="6"/>
  <c r="D38" i="6"/>
  <c r="A38" i="6"/>
  <c r="H17" i="6"/>
  <c r="B17" i="6"/>
  <c r="D17" i="6"/>
  <c r="A17" i="6"/>
  <c r="H16" i="6"/>
  <c r="B16" i="6"/>
  <c r="D16" i="6"/>
  <c r="A16" i="6"/>
  <c r="H15" i="6"/>
  <c r="B15" i="6"/>
  <c r="D15" i="6"/>
  <c r="A15" i="6"/>
  <c r="H14" i="6"/>
  <c r="B14" i="6"/>
  <c r="D14" i="6"/>
  <c r="A14" i="6"/>
  <c r="H13" i="6"/>
  <c r="B13" i="6"/>
  <c r="D13" i="6"/>
  <c r="A13" i="6"/>
  <c r="H12" i="6"/>
  <c r="B12" i="6"/>
  <c r="D12" i="6"/>
  <c r="A12" i="6"/>
  <c r="H11" i="6"/>
  <c r="B11" i="6"/>
  <c r="D11" i="6"/>
  <c r="A11" i="6"/>
  <c r="H37" i="6"/>
  <c r="B37" i="6"/>
  <c r="D37" i="6"/>
  <c r="A37" i="6"/>
  <c r="H36" i="6"/>
  <c r="B36" i="6"/>
  <c r="D36" i="6"/>
  <c r="A36" i="6"/>
  <c r="H35" i="6"/>
  <c r="B35" i="6"/>
  <c r="D35" i="6"/>
  <c r="A35" i="6"/>
  <c r="H34" i="6"/>
  <c r="B34" i="6"/>
  <c r="D34" i="6"/>
  <c r="A34" i="6"/>
  <c r="H33" i="6"/>
  <c r="B33" i="6"/>
  <c r="D33" i="6"/>
  <c r="A33" i="6"/>
  <c r="H32" i="6"/>
  <c r="B32" i="6"/>
  <c r="D32" i="6"/>
  <c r="A32" i="6"/>
  <c r="H31" i="6"/>
  <c r="B31" i="6"/>
  <c r="D31" i="6"/>
  <c r="A31" i="6"/>
  <c r="H30" i="6"/>
  <c r="B30" i="6"/>
  <c r="D30" i="6"/>
  <c r="A30" i="6"/>
  <c r="H29" i="6"/>
  <c r="B29" i="6"/>
  <c r="D29" i="6"/>
  <c r="A29" i="6"/>
  <c r="H28" i="6"/>
  <c r="B28" i="6"/>
  <c r="D28" i="6"/>
  <c r="A28" i="6"/>
  <c r="Q51" i="1"/>
  <c r="Q52" i="1"/>
  <c r="Q53" i="1"/>
  <c r="Q48" i="1"/>
  <c r="Q49" i="1"/>
  <c r="Q45" i="1"/>
  <c r="Q46" i="1"/>
  <c r="F16" i="1"/>
  <c r="F17" i="1" s="1"/>
  <c r="C17" i="1"/>
  <c r="Q44" i="1"/>
  <c r="Q41" i="1"/>
  <c r="P4" i="5"/>
  <c r="AE6" i="5"/>
  <c r="P6" i="5"/>
  <c r="V6" i="5"/>
  <c r="W6" i="5"/>
  <c r="AL6" i="5"/>
  <c r="AM6" i="5"/>
  <c r="AU6" i="5"/>
  <c r="BB6" i="5"/>
  <c r="BC6" i="5"/>
  <c r="BK6" i="5"/>
  <c r="BR6" i="5"/>
  <c r="CA6" i="5"/>
  <c r="CH6" i="5"/>
  <c r="CI6" i="5"/>
  <c r="C7" i="5"/>
  <c r="E24" i="5"/>
  <c r="F24" i="5"/>
  <c r="G24" i="5"/>
  <c r="N24" i="5"/>
  <c r="E23" i="5"/>
  <c r="F23" i="5"/>
  <c r="E25" i="5"/>
  <c r="F25" i="5"/>
  <c r="E28" i="5"/>
  <c r="F28" i="5"/>
  <c r="E29" i="5"/>
  <c r="F29" i="5"/>
  <c r="Q21" i="5"/>
  <c r="Q22" i="5"/>
  <c r="Q23" i="5"/>
  <c r="Q24" i="5"/>
  <c r="Q25" i="5"/>
  <c r="Q26" i="5"/>
  <c r="Q27" i="5"/>
  <c r="Q28" i="5"/>
  <c r="Q29" i="5"/>
  <c r="P4" i="4"/>
  <c r="X6" i="4"/>
  <c r="P6" i="4"/>
  <c r="T6" i="4"/>
  <c r="V6" i="4"/>
  <c r="W6" i="4"/>
  <c r="Y6" i="4"/>
  <c r="AB6" i="4"/>
  <c r="AD6" i="4"/>
  <c r="AF6" i="4"/>
  <c r="AG6" i="4"/>
  <c r="AJ6" i="4"/>
  <c r="AM6" i="4"/>
  <c r="AN6" i="4"/>
  <c r="AO6" i="4"/>
  <c r="AT6" i="4"/>
  <c r="AU6" i="4"/>
  <c r="AV6" i="4"/>
  <c r="AZ6" i="4"/>
  <c r="BB6" i="4"/>
  <c r="BC6" i="4"/>
  <c r="BE6" i="4"/>
  <c r="BH6" i="4"/>
  <c r="BJ6" i="4"/>
  <c r="BL6" i="4"/>
  <c r="BM6" i="4"/>
  <c r="BP6" i="4"/>
  <c r="BS6" i="4"/>
  <c r="BT6" i="4"/>
  <c r="BU6" i="4"/>
  <c r="BZ6" i="4"/>
  <c r="CA6" i="4"/>
  <c r="CB6" i="4"/>
  <c r="CF6" i="4"/>
  <c r="CH6" i="4"/>
  <c r="CI6" i="4"/>
  <c r="CK6" i="4"/>
  <c r="C7" i="4"/>
  <c r="E21" i="4"/>
  <c r="F21" i="4"/>
  <c r="C11" i="4"/>
  <c r="E23" i="4"/>
  <c r="F23" i="4"/>
  <c r="G23" i="4"/>
  <c r="N23" i="4"/>
  <c r="E24" i="4"/>
  <c r="F24" i="4"/>
  <c r="G24" i="4"/>
  <c r="N24" i="4"/>
  <c r="E25" i="4"/>
  <c r="F25" i="4"/>
  <c r="E26" i="4"/>
  <c r="F26" i="4"/>
  <c r="G26" i="4"/>
  <c r="K26" i="4"/>
  <c r="E27" i="4"/>
  <c r="F27" i="4"/>
  <c r="G27" i="4"/>
  <c r="J27" i="4"/>
  <c r="E28" i="4"/>
  <c r="F28" i="4"/>
  <c r="G28" i="4"/>
  <c r="K28" i="4"/>
  <c r="E29" i="4"/>
  <c r="F29" i="4"/>
  <c r="G29" i="4"/>
  <c r="K29" i="4"/>
  <c r="Q21" i="4"/>
  <c r="Q22" i="4"/>
  <c r="Q23" i="4"/>
  <c r="Q24" i="4"/>
  <c r="Q25" i="4"/>
  <c r="Q26" i="4"/>
  <c r="Q27" i="4"/>
  <c r="Q28" i="4"/>
  <c r="Q29" i="4"/>
  <c r="P4" i="3"/>
  <c r="Q6" i="3"/>
  <c r="V6" i="3"/>
  <c r="AE6" i="3"/>
  <c r="AH6" i="3"/>
  <c r="AO6" i="3"/>
  <c r="AX6" i="3"/>
  <c r="AZ6" i="3"/>
  <c r="BG6" i="3"/>
  <c r="BO6" i="3"/>
  <c r="BQ6" i="3"/>
  <c r="BW6" i="3"/>
  <c r="CE6" i="3"/>
  <c r="CG6" i="3"/>
  <c r="C7" i="3"/>
  <c r="Q21" i="3"/>
  <c r="Q22" i="3"/>
  <c r="Q23" i="3"/>
  <c r="Q24" i="3"/>
  <c r="Q25" i="3"/>
  <c r="Q26" i="3"/>
  <c r="Q27" i="3"/>
  <c r="Q28" i="3"/>
  <c r="Q29" i="3"/>
  <c r="P4" i="2"/>
  <c r="AE6" i="2"/>
  <c r="P6" i="2"/>
  <c r="X6" i="2"/>
  <c r="AN6" i="2"/>
  <c r="AV6" i="2"/>
  <c r="BD6" i="2"/>
  <c r="BK6" i="2"/>
  <c r="BT6" i="2"/>
  <c r="CB6" i="2"/>
  <c r="CJ6" i="2"/>
  <c r="C7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Q21" i="2"/>
  <c r="Q22" i="2"/>
  <c r="Q23" i="2"/>
  <c r="Q24" i="2"/>
  <c r="Q25" i="2"/>
  <c r="Q26" i="2"/>
  <c r="Q27" i="2"/>
  <c r="Q28" i="2"/>
  <c r="Q29" i="2"/>
  <c r="AT6" i="1"/>
  <c r="BF6" i="1"/>
  <c r="CG6" i="1"/>
  <c r="P4" i="1"/>
  <c r="Z6" i="1"/>
  <c r="C7" i="1"/>
  <c r="E54" i="1"/>
  <c r="F54" i="1"/>
  <c r="Q36" i="1"/>
  <c r="Q32" i="1"/>
  <c r="Q35" i="1"/>
  <c r="Q37" i="1"/>
  <c r="Q38" i="1"/>
  <c r="Q40" i="1"/>
  <c r="Q33" i="1"/>
  <c r="Q34" i="1"/>
  <c r="Q21" i="1"/>
  <c r="CF6" i="1"/>
  <c r="AZ6" i="1"/>
  <c r="T6" i="1"/>
  <c r="CH6" i="2"/>
  <c r="BZ6" i="2"/>
  <c r="BR6" i="2"/>
  <c r="BJ6" i="2"/>
  <c r="AT6" i="2"/>
  <c r="AD6" i="2"/>
  <c r="V6" i="2"/>
  <c r="AF6" i="3"/>
  <c r="AN6" i="3"/>
  <c r="CF6" i="5"/>
  <c r="BP6" i="5"/>
  <c r="AZ6" i="5"/>
  <c r="AJ6" i="5"/>
  <c r="T6" i="5"/>
  <c r="E22" i="1"/>
  <c r="E27" i="1"/>
  <c r="F27" i="1"/>
  <c r="E47" i="1"/>
  <c r="F47" i="1"/>
  <c r="G47" i="1"/>
  <c r="M47" i="1"/>
  <c r="E38" i="1"/>
  <c r="E51" i="1"/>
  <c r="E30" i="1"/>
  <c r="E36" i="6"/>
  <c r="E44" i="1"/>
  <c r="F44" i="1"/>
  <c r="G44" i="1"/>
  <c r="E25" i="1"/>
  <c r="F25" i="1"/>
  <c r="G25" i="1"/>
  <c r="M25" i="1"/>
  <c r="G27" i="1"/>
  <c r="M27" i="1"/>
  <c r="E42" i="1"/>
  <c r="F42" i="1"/>
  <c r="E36" i="1"/>
  <c r="F36" i="1"/>
  <c r="G36" i="1"/>
  <c r="K36" i="1"/>
  <c r="E48" i="1"/>
  <c r="F48" i="1"/>
  <c r="G48" i="1"/>
  <c r="K48" i="1"/>
  <c r="E28" i="1"/>
  <c r="F28" i="1"/>
  <c r="G28" i="1"/>
  <c r="M28" i="1"/>
  <c r="E50" i="1"/>
  <c r="F50" i="1"/>
  <c r="E40" i="1"/>
  <c r="F40" i="1"/>
  <c r="K44" i="1"/>
  <c r="E23" i="1"/>
  <c r="F23" i="1"/>
  <c r="G23" i="1"/>
  <c r="M23" i="1"/>
  <c r="E31" i="1"/>
  <c r="F31" i="1"/>
  <c r="G31" i="1"/>
  <c r="M31" i="1"/>
  <c r="G42" i="1"/>
  <c r="M42" i="1"/>
  <c r="E34" i="1"/>
  <c r="F34" i="1"/>
  <c r="G34" i="1"/>
  <c r="E45" i="1"/>
  <c r="F45" i="1"/>
  <c r="E26" i="1"/>
  <c r="F26" i="1"/>
  <c r="G26" i="1"/>
  <c r="M26" i="1"/>
  <c r="E43" i="1"/>
  <c r="E37" i="1"/>
  <c r="F37" i="1"/>
  <c r="G37" i="1"/>
  <c r="G40" i="1"/>
  <c r="K40" i="1"/>
  <c r="E49" i="1"/>
  <c r="F49" i="1"/>
  <c r="G49" i="1"/>
  <c r="L49" i="1"/>
  <c r="AM6" i="2"/>
  <c r="BO6" i="1"/>
  <c r="AI6" i="1"/>
  <c r="AA6" i="1"/>
  <c r="CG6" i="2"/>
  <c r="BY6" i="2"/>
  <c r="BQ6" i="2"/>
  <c r="BI6" i="2"/>
  <c r="AS6" i="2"/>
  <c r="AK6" i="2"/>
  <c r="AC6" i="2"/>
  <c r="U6" i="2"/>
  <c r="E21" i="3"/>
  <c r="F21" i="3"/>
  <c r="BX6" i="3"/>
  <c r="BH6" i="3"/>
  <c r="AP6" i="3"/>
  <c r="AG6" i="3"/>
  <c r="W6" i="3"/>
  <c r="CB6" i="5"/>
  <c r="BL6" i="5"/>
  <c r="AV6" i="5"/>
  <c r="AF6" i="5"/>
  <c r="E24" i="6"/>
  <c r="E29" i="1"/>
  <c r="F29" i="1"/>
  <c r="G29" i="1"/>
  <c r="M29" i="1"/>
  <c r="CF6" i="2"/>
  <c r="BX6" i="2"/>
  <c r="BP6" i="2"/>
  <c r="BH6" i="2"/>
  <c r="AZ6" i="2"/>
  <c r="AR6" i="2"/>
  <c r="AJ6" i="2"/>
  <c r="AB6" i="2"/>
  <c r="T6" i="2"/>
  <c r="Q6" i="5"/>
  <c r="Y6" i="5"/>
  <c r="AG6" i="5"/>
  <c r="AO6" i="5"/>
  <c r="AW6" i="5"/>
  <c r="BE6" i="5"/>
  <c r="BM6" i="5"/>
  <c r="BU6" i="5"/>
  <c r="CC6" i="5"/>
  <c r="CK6" i="5"/>
  <c r="R6" i="5"/>
  <c r="Z6" i="5"/>
  <c r="AH6" i="5"/>
  <c r="AP6" i="5"/>
  <c r="AX6" i="5"/>
  <c r="BF6" i="5"/>
  <c r="BN6" i="5"/>
  <c r="BV6" i="5"/>
  <c r="CD6" i="5"/>
  <c r="CL6" i="5"/>
  <c r="S6" i="5"/>
  <c r="AA6" i="5"/>
  <c r="AI6" i="5"/>
  <c r="AQ6" i="5"/>
  <c r="AY6" i="5"/>
  <c r="BG6" i="5"/>
  <c r="BO6" i="5"/>
  <c r="BW6" i="5"/>
  <c r="CE6" i="5"/>
  <c r="U6" i="5"/>
  <c r="AC6" i="5"/>
  <c r="AK6" i="5"/>
  <c r="AS6" i="5"/>
  <c r="BA6" i="5"/>
  <c r="BI6" i="5"/>
  <c r="BQ6" i="5"/>
  <c r="BY6" i="5"/>
  <c r="CG6" i="5"/>
  <c r="E42" i="6"/>
  <c r="E46" i="1"/>
  <c r="CK6" i="1"/>
  <c r="BM6" i="1"/>
  <c r="Y6" i="1"/>
  <c r="CE6" i="2"/>
  <c r="BW6" i="2"/>
  <c r="BO6" i="2"/>
  <c r="BG6" i="2"/>
  <c r="AY6" i="2"/>
  <c r="AQ6" i="2"/>
  <c r="AI6" i="2"/>
  <c r="AA6" i="2"/>
  <c r="S6" i="2"/>
  <c r="E27" i="3"/>
  <c r="F27" i="3"/>
  <c r="CL6" i="3"/>
  <c r="BV6" i="3"/>
  <c r="BN6" i="3"/>
  <c r="BF6" i="3"/>
  <c r="AW6" i="3"/>
  <c r="AM6" i="3"/>
  <c r="AD6" i="3"/>
  <c r="U6" i="3"/>
  <c r="R6" i="4"/>
  <c r="Z6" i="4"/>
  <c r="AH6" i="4"/>
  <c r="AP6" i="4"/>
  <c r="AX6" i="4"/>
  <c r="BF6" i="4"/>
  <c r="BN6" i="4"/>
  <c r="BV6" i="4"/>
  <c r="CD6" i="4"/>
  <c r="CL6" i="4"/>
  <c r="S6" i="4"/>
  <c r="AA6" i="4"/>
  <c r="AI6" i="4"/>
  <c r="AQ6" i="4"/>
  <c r="AY6" i="4"/>
  <c r="BG6" i="4"/>
  <c r="BO6" i="4"/>
  <c r="BW6" i="4"/>
  <c r="CE6" i="4"/>
  <c r="U6" i="4"/>
  <c r="AC6" i="4"/>
  <c r="AK6" i="4"/>
  <c r="AS6" i="4"/>
  <c r="BA6" i="4"/>
  <c r="BI6" i="4"/>
  <c r="BQ6" i="4"/>
  <c r="BY6" i="4"/>
  <c r="CG6" i="4"/>
  <c r="BZ6" i="5"/>
  <c r="BJ6" i="5"/>
  <c r="AT6" i="5"/>
  <c r="AD6" i="5"/>
  <c r="G45" i="1"/>
  <c r="K45" i="1"/>
  <c r="E32" i="1"/>
  <c r="F32" i="1"/>
  <c r="G32" i="1"/>
  <c r="R32" i="1"/>
  <c r="S32" i="1"/>
  <c r="AV6" i="1"/>
  <c r="AN6" i="1"/>
  <c r="CL6" i="2"/>
  <c r="CD6" i="2"/>
  <c r="BV6" i="2"/>
  <c r="BN6" i="2"/>
  <c r="BF6" i="2"/>
  <c r="AX6" i="2"/>
  <c r="AP6" i="2"/>
  <c r="AH6" i="2"/>
  <c r="Z6" i="2"/>
  <c r="R6" i="2"/>
  <c r="CK6" i="3"/>
  <c r="CC6" i="3"/>
  <c r="BU6" i="3"/>
  <c r="BE6" i="3"/>
  <c r="AU6" i="3"/>
  <c r="AL6" i="3"/>
  <c r="AC6" i="3"/>
  <c r="T6" i="3"/>
  <c r="BX6" i="5"/>
  <c r="BH6" i="5"/>
  <c r="AR6" i="5"/>
  <c r="AB6" i="5"/>
  <c r="E16" i="6"/>
  <c r="E39" i="6"/>
  <c r="E24" i="1"/>
  <c r="F24" i="1"/>
  <c r="G24" i="1"/>
  <c r="M24" i="1"/>
  <c r="CI6" i="1"/>
  <c r="BS6" i="1"/>
  <c r="BC6" i="1"/>
  <c r="AU6" i="1"/>
  <c r="AM6" i="1"/>
  <c r="CK6" i="2"/>
  <c r="CC6" i="2"/>
  <c r="BU6" i="2"/>
  <c r="BM6" i="2"/>
  <c r="BE6" i="2"/>
  <c r="AW6" i="2"/>
  <c r="AO6" i="2"/>
  <c r="AG6" i="2"/>
  <c r="Y6" i="2"/>
  <c r="CJ6" i="3"/>
  <c r="CB6" i="3"/>
  <c r="BT6" i="3"/>
  <c r="BL6" i="3"/>
  <c r="BC6" i="3"/>
  <c r="AT6" i="3"/>
  <c r="AK6" i="3"/>
  <c r="AB6" i="3"/>
  <c r="S6" i="3"/>
  <c r="CJ6" i="5"/>
  <c r="BT6" i="5"/>
  <c r="BD6" i="5"/>
  <c r="AN6" i="5"/>
  <c r="X6" i="5"/>
  <c r="E31" i="6"/>
  <c r="E35" i="6"/>
  <c r="E13" i="6"/>
  <c r="E41" i="1"/>
  <c r="F41" i="1"/>
  <c r="G41" i="1"/>
  <c r="K41" i="1"/>
  <c r="G25" i="4"/>
  <c r="I25" i="4"/>
  <c r="E22" i="4"/>
  <c r="F22" i="4"/>
  <c r="G22" i="4"/>
  <c r="G29" i="5"/>
  <c r="K29" i="5"/>
  <c r="E27" i="5"/>
  <c r="F27" i="5"/>
  <c r="G27" i="5"/>
  <c r="J27" i="5"/>
  <c r="G23" i="5"/>
  <c r="N23" i="5"/>
  <c r="E21" i="5"/>
  <c r="F21" i="5"/>
  <c r="E22" i="5"/>
  <c r="F22" i="5"/>
  <c r="G22" i="5"/>
  <c r="N22" i="5"/>
  <c r="G28" i="5"/>
  <c r="K28" i="5"/>
  <c r="E26" i="5"/>
  <c r="F26" i="5"/>
  <c r="G26" i="5"/>
  <c r="K26" i="5"/>
  <c r="G25" i="5"/>
  <c r="I25" i="5"/>
  <c r="N32" i="1"/>
  <c r="E33" i="6"/>
  <c r="R34" i="1"/>
  <c r="S34" i="1"/>
  <c r="N34" i="1"/>
  <c r="F22" i="1"/>
  <c r="G22" i="1"/>
  <c r="M22" i="1"/>
  <c r="E28" i="6"/>
  <c r="E11" i="6"/>
  <c r="F51" i="1"/>
  <c r="G51" i="1"/>
  <c r="K51" i="1"/>
  <c r="E25" i="6"/>
  <c r="J37" i="1"/>
  <c r="E34" i="6"/>
  <c r="F38" i="1"/>
  <c r="G38" i="1"/>
  <c r="K38" i="1"/>
  <c r="E17" i="6"/>
  <c r="E30" i="6"/>
  <c r="F30" i="1"/>
  <c r="G30" i="1"/>
  <c r="M30" i="1"/>
  <c r="F43" i="1"/>
  <c r="G43" i="1"/>
  <c r="M43" i="1"/>
  <c r="E32" i="6"/>
  <c r="F46" i="1"/>
  <c r="G46" i="1"/>
  <c r="K46" i="1"/>
  <c r="E22" i="6"/>
  <c r="E23" i="6"/>
  <c r="N22" i="4"/>
  <c r="C12" i="4"/>
  <c r="C16" i="4"/>
  <c r="D18" i="4"/>
  <c r="O29" i="4"/>
  <c r="R29" i="4"/>
  <c r="S29" i="4"/>
  <c r="O27" i="4"/>
  <c r="R27" i="4"/>
  <c r="S27" i="4"/>
  <c r="O24" i="4"/>
  <c r="R24" i="4"/>
  <c r="S24" i="4"/>
  <c r="C15" i="4"/>
  <c r="C18" i="4"/>
  <c r="O28" i="4"/>
  <c r="R28" i="4"/>
  <c r="S28" i="4"/>
  <c r="O21" i="4"/>
  <c r="R21" i="4"/>
  <c r="S21" i="4"/>
  <c r="C11" i="5"/>
  <c r="C12" i="5"/>
  <c r="C16" i="5"/>
  <c r="D18" i="5"/>
  <c r="E18" i="6"/>
  <c r="AG6" i="1"/>
  <c r="P6" i="1"/>
  <c r="BX6" i="1"/>
  <c r="BQ6" i="1"/>
  <c r="E29" i="6"/>
  <c r="E37" i="6"/>
  <c r="AK6" i="1"/>
  <c r="E28" i="3"/>
  <c r="F28" i="3"/>
  <c r="G28" i="3"/>
  <c r="K28" i="3"/>
  <c r="G21" i="3"/>
  <c r="E26" i="3"/>
  <c r="F26" i="3"/>
  <c r="G26" i="3"/>
  <c r="K26" i="3"/>
  <c r="E23" i="3"/>
  <c r="F23" i="3"/>
  <c r="G23" i="3"/>
  <c r="N23" i="3"/>
  <c r="G27" i="3"/>
  <c r="J27" i="3"/>
  <c r="E22" i="3"/>
  <c r="F22" i="3"/>
  <c r="G22" i="3"/>
  <c r="N22" i="3"/>
  <c r="E29" i="3"/>
  <c r="F29" i="3"/>
  <c r="G29" i="3"/>
  <c r="K29" i="3"/>
  <c r="BK6" i="1"/>
  <c r="E24" i="3"/>
  <c r="F24" i="3"/>
  <c r="G24" i="3"/>
  <c r="N24" i="3"/>
  <c r="E25" i="3"/>
  <c r="F25" i="3"/>
  <c r="G25" i="3"/>
  <c r="I25" i="3"/>
  <c r="AD6" i="1"/>
  <c r="BA6" i="1"/>
  <c r="BT6" i="1"/>
  <c r="CJ6" i="1"/>
  <c r="BP6" i="1"/>
  <c r="CE6" i="1"/>
  <c r="S6" i="1"/>
  <c r="CC6" i="1"/>
  <c r="Q6" i="1"/>
  <c r="AF6" i="1"/>
  <c r="AH6" i="1"/>
  <c r="BB6" i="1"/>
  <c r="BV6" i="1"/>
  <c r="CL6" i="1"/>
  <c r="BH6" i="1"/>
  <c r="BW6" i="1"/>
  <c r="BU6" i="1"/>
  <c r="X6" i="1"/>
  <c r="R6" i="1"/>
  <c r="AL6" i="1"/>
  <c r="BI6" i="1"/>
  <c r="BZ6" i="1"/>
  <c r="W6" i="1"/>
  <c r="AR6" i="1"/>
  <c r="BG6" i="1"/>
  <c r="BE6" i="1"/>
  <c r="AE6" i="1"/>
  <c r="U6" i="1"/>
  <c r="AP6" i="1"/>
  <c r="BJ6" i="1"/>
  <c r="CB6" i="1"/>
  <c r="AJ6" i="1"/>
  <c r="AY6" i="1"/>
  <c r="AW6" i="1"/>
  <c r="BL6" i="1"/>
  <c r="V6" i="1"/>
  <c r="AS6" i="1"/>
  <c r="BN6" i="1"/>
  <c r="CD6" i="1"/>
  <c r="AB6" i="1"/>
  <c r="AQ6" i="1"/>
  <c r="AO6" i="1"/>
  <c r="BD6" i="1"/>
  <c r="CA6" i="1"/>
  <c r="AC6" i="1"/>
  <c r="AX6" i="1"/>
  <c r="BR6" i="1"/>
  <c r="CH6" i="1"/>
  <c r="E19" i="6"/>
  <c r="E41" i="6"/>
  <c r="BY6" i="1"/>
  <c r="E14" i="6"/>
  <c r="E21" i="1"/>
  <c r="F21" i="1"/>
  <c r="G21" i="1"/>
  <c r="AY6" i="3"/>
  <c r="BA6" i="2"/>
  <c r="G50" i="1"/>
  <c r="M50" i="1"/>
  <c r="E33" i="1"/>
  <c r="F33" i="1"/>
  <c r="G33" i="1"/>
  <c r="X6" i="3"/>
  <c r="AL6" i="2"/>
  <c r="W6" i="2"/>
  <c r="E35" i="1"/>
  <c r="F35" i="1"/>
  <c r="G35" i="1"/>
  <c r="CI6" i="2"/>
  <c r="BC6" i="2"/>
  <c r="Q6" i="2"/>
  <c r="CA6" i="3"/>
  <c r="BK6" i="3"/>
  <c r="AS6" i="3"/>
  <c r="AA6" i="3"/>
  <c r="CC6" i="4"/>
  <c r="BR6" i="4"/>
  <c r="BD6" i="4"/>
  <c r="AR6" i="4"/>
  <c r="AE6" i="4"/>
  <c r="Q6" i="4"/>
  <c r="BS6" i="5"/>
  <c r="E39" i="1"/>
  <c r="P6" i="3"/>
  <c r="G28" i="2"/>
  <c r="K28" i="2"/>
  <c r="G26" i="2"/>
  <c r="K26" i="2"/>
  <c r="G24" i="2"/>
  <c r="N24" i="2"/>
  <c r="G22" i="2"/>
  <c r="BZ6" i="3"/>
  <c r="BJ6" i="3"/>
  <c r="AR6" i="3"/>
  <c r="Z6" i="3"/>
  <c r="BM6" i="3"/>
  <c r="CD6" i="3"/>
  <c r="BP6" i="3"/>
  <c r="E53" i="1"/>
  <c r="E52" i="1"/>
  <c r="F52" i="1"/>
  <c r="G52" i="1"/>
  <c r="K52" i="1"/>
  <c r="BB6" i="2"/>
  <c r="CA6" i="2"/>
  <c r="AU6" i="2"/>
  <c r="BY6" i="3"/>
  <c r="BI6" i="3"/>
  <c r="AQ6" i="3"/>
  <c r="Y6" i="3"/>
  <c r="G54" i="1"/>
  <c r="M54" i="1"/>
  <c r="CF6" i="3"/>
  <c r="BD6" i="3"/>
  <c r="BS6" i="2"/>
  <c r="AF6" i="2"/>
  <c r="CI6" i="3"/>
  <c r="BS6" i="3"/>
  <c r="BB6" i="3"/>
  <c r="AJ6" i="3"/>
  <c r="R6" i="3"/>
  <c r="CJ6" i="4"/>
  <c r="BX6" i="4"/>
  <c r="BK6" i="4"/>
  <c r="AW6" i="4"/>
  <c r="AL6" i="4"/>
  <c r="AV6" i="3"/>
  <c r="G29" i="2"/>
  <c r="K29" i="2"/>
  <c r="G27" i="2"/>
  <c r="J27" i="2"/>
  <c r="G25" i="2"/>
  <c r="I25" i="2"/>
  <c r="G23" i="2"/>
  <c r="N23" i="2"/>
  <c r="BL6" i="2"/>
  <c r="CH6" i="3"/>
  <c r="BR6" i="3"/>
  <c r="BA6" i="3"/>
  <c r="AI6" i="3"/>
  <c r="R21" i="1"/>
  <c r="S21" i="1"/>
  <c r="H21" i="1"/>
  <c r="F53" i="1"/>
  <c r="G53" i="1"/>
  <c r="K53" i="1"/>
  <c r="E27" i="6"/>
  <c r="N22" i="2"/>
  <c r="C12" i="2"/>
  <c r="C16" i="2"/>
  <c r="D18" i="2"/>
  <c r="R33" i="1"/>
  <c r="S33" i="1"/>
  <c r="N33" i="1"/>
  <c r="O22" i="4"/>
  <c r="R22" i="4"/>
  <c r="C12" i="3"/>
  <c r="C16" i="3"/>
  <c r="D18" i="3"/>
  <c r="H21" i="3"/>
  <c r="C11" i="3"/>
  <c r="C11" i="2"/>
  <c r="I35" i="1"/>
  <c r="R35" i="1"/>
  <c r="S35" i="1"/>
  <c r="E26" i="6"/>
  <c r="O28" i="5"/>
  <c r="R28" i="5"/>
  <c r="S28" i="5"/>
  <c r="O29" i="5"/>
  <c r="R29" i="5"/>
  <c r="S29" i="5"/>
  <c r="C15" i="5"/>
  <c r="C18" i="5"/>
  <c r="O25" i="5"/>
  <c r="R25" i="5"/>
  <c r="S25" i="5"/>
  <c r="O27" i="5"/>
  <c r="R27" i="5"/>
  <c r="S27" i="5"/>
  <c r="O26" i="5"/>
  <c r="R26" i="5"/>
  <c r="S26" i="5"/>
  <c r="O22" i="5"/>
  <c r="R22" i="5"/>
  <c r="O21" i="5"/>
  <c r="R21" i="5"/>
  <c r="S21" i="5"/>
  <c r="O24" i="5"/>
  <c r="R24" i="5"/>
  <c r="S24" i="5"/>
  <c r="O23" i="5"/>
  <c r="R23" i="5"/>
  <c r="S23" i="5"/>
  <c r="O26" i="4"/>
  <c r="R26" i="4"/>
  <c r="S26" i="4"/>
  <c r="F39" i="1"/>
  <c r="G39" i="1"/>
  <c r="E38" i="6"/>
  <c r="E12" i="6"/>
  <c r="O23" i="4"/>
  <c r="R23" i="4"/>
  <c r="S23" i="4"/>
  <c r="O25" i="4"/>
  <c r="R25" i="4"/>
  <c r="S25" i="4"/>
  <c r="S22" i="5"/>
  <c r="D9" i="5"/>
  <c r="O25" i="2"/>
  <c r="R25" i="2"/>
  <c r="O21" i="2"/>
  <c r="R21" i="2"/>
  <c r="O27" i="2"/>
  <c r="R27" i="2"/>
  <c r="O22" i="2"/>
  <c r="R22" i="2"/>
  <c r="O24" i="2"/>
  <c r="R24" i="2"/>
  <c r="O26" i="2"/>
  <c r="R26" i="2"/>
  <c r="O28" i="2"/>
  <c r="R28" i="2"/>
  <c r="C15" i="2"/>
  <c r="C18" i="2"/>
  <c r="O29" i="2"/>
  <c r="R29" i="2"/>
  <c r="O23" i="2"/>
  <c r="R23" i="2"/>
  <c r="C15" i="3"/>
  <c r="C18" i="3"/>
  <c r="O21" i="3"/>
  <c r="R21" i="3"/>
  <c r="O27" i="3"/>
  <c r="R27" i="3"/>
  <c r="S27" i="3"/>
  <c r="O25" i="3"/>
  <c r="R25" i="3"/>
  <c r="S25" i="3"/>
  <c r="O28" i="3"/>
  <c r="R28" i="3"/>
  <c r="S28" i="3"/>
  <c r="O23" i="3"/>
  <c r="R23" i="3"/>
  <c r="S23" i="3"/>
  <c r="O22" i="3"/>
  <c r="R22" i="3"/>
  <c r="S22" i="3"/>
  <c r="O24" i="3"/>
  <c r="R24" i="3"/>
  <c r="S24" i="3"/>
  <c r="O29" i="3"/>
  <c r="R29" i="3"/>
  <c r="S29" i="3"/>
  <c r="O26" i="3"/>
  <c r="R26" i="3"/>
  <c r="S26" i="3"/>
  <c r="M39" i="1"/>
  <c r="D9" i="4"/>
  <c r="S22" i="4"/>
  <c r="S21" i="3"/>
  <c r="D9" i="3"/>
  <c r="D9" i="2"/>
  <c r="C11" i="1"/>
  <c r="C12" i="1"/>
  <c r="O55" i="1" l="1"/>
  <c r="C16" i="1"/>
  <c r="D18" i="1" s="1"/>
  <c r="O49" i="1"/>
  <c r="O41" i="1"/>
  <c r="O40" i="1"/>
  <c r="R40" i="1" s="1"/>
  <c r="S40" i="1" s="1"/>
  <c r="O45" i="1"/>
  <c r="O53" i="1"/>
  <c r="O46" i="1"/>
  <c r="O42" i="1"/>
  <c r="O54" i="1"/>
  <c r="O36" i="1"/>
  <c r="R36" i="1" s="1"/>
  <c r="S36" i="1" s="1"/>
  <c r="O52" i="1"/>
  <c r="O38" i="1"/>
  <c r="R38" i="1" s="1"/>
  <c r="S38" i="1" s="1"/>
  <c r="C15" i="1"/>
  <c r="F18" i="1" s="1"/>
  <c r="O37" i="1"/>
  <c r="R37" i="1" s="1"/>
  <c r="S37" i="1" s="1"/>
  <c r="O51" i="1"/>
  <c r="O50" i="1"/>
  <c r="O47" i="1"/>
  <c r="O39" i="1"/>
  <c r="O48" i="1"/>
  <c r="O44" i="1"/>
  <c r="O43" i="1"/>
  <c r="F19" i="1" l="1"/>
  <c r="C18" i="1"/>
</calcChain>
</file>

<file path=xl/sharedStrings.xml><?xml version="1.0" encoding="utf-8"?>
<sst xmlns="http://schemas.openxmlformats.org/spreadsheetml/2006/main" count="580" uniqueCount="227">
  <si>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</si>
  <si>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</si>
  <si>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</si>
  <si>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</si>
  <si>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</si>
  <si>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</si>
  <si>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</si>
  <si>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</si>
  <si>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</si>
  <si>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</si>
  <si>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</si>
  <si>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</si>
  <si>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</si>
  <si>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</si>
  <si>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</si>
  <si>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</si>
  <si>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</si>
  <si>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</si>
  <si>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</si>
  <si>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</si>
  <si>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</si>
  <si>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</si>
  <si>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</si>
  <si>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</si>
  <si>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</si>
  <si>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</si>
  <si>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</si>
  <si>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</si>
  <si>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Misc</t>
  </si>
  <si>
    <t>TY Lyn</t>
  </si>
  <si>
    <t>IBVS 5484</t>
  </si>
  <si>
    <t>BAMBERG 11</t>
  </si>
  <si>
    <t>VB 5,6</t>
  </si>
  <si>
    <t>BAV-M 34</t>
  </si>
  <si>
    <t>BBSAG Bull.109</t>
  </si>
  <si>
    <t>BAV</t>
  </si>
  <si>
    <t>BBSAG</t>
  </si>
  <si>
    <t>IBVS</t>
  </si>
  <si>
    <t>IBVS 4222</t>
  </si>
  <si>
    <t># cycles</t>
  </si>
  <si>
    <t>Period</t>
  </si>
  <si>
    <t>Sum diff^2</t>
  </si>
  <si>
    <t>half this?</t>
  </si>
  <si>
    <t>Ecc orbit?</t>
  </si>
  <si>
    <t>Another maybe</t>
  </si>
  <si>
    <t>I</t>
  </si>
  <si>
    <t>NO</t>
  </si>
  <si>
    <t>EA/SD</t>
  </si>
  <si>
    <t>My time zone &gt;&gt;&gt;&gt;&gt;</t>
  </si>
  <si>
    <t>(PST=8, PDT=MDT=7, MDT=CST=6, etc.)</t>
  </si>
  <si>
    <t>JD today</t>
  </si>
  <si>
    <t>New Cycle</t>
  </si>
  <si>
    <t># of data points:</t>
  </si>
  <si>
    <t>Next ToM</t>
  </si>
  <si>
    <t>IBVS 5802</t>
  </si>
  <si>
    <t>TY Lyn / GSC 3415-1299</t>
  </si>
  <si>
    <t>Start of linear fit &gt;&gt;&gt;&gt;&gt;&gt;&gt;&gt;&gt;&gt;&gt;&gt;&gt;&gt;&gt;&gt;&gt;&gt;&gt;&gt;&gt;</t>
  </si>
  <si>
    <t>IBVS 5871</t>
  </si>
  <si>
    <t>Add cycle</t>
  </si>
  <si>
    <t>Old Cycle</t>
  </si>
  <si>
    <t>IBVS 5959</t>
  </si>
  <si>
    <t>IBVS 6048</t>
  </si>
  <si>
    <t>OEJV 0160</t>
  </si>
  <si>
    <t>OEJV</t>
  </si>
  <si>
    <t>IBVS 6149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</si>
  <si>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</si>
  <si>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</si>
  <si>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</si>
  <si>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</si>
  <si>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</si>
  <si>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</si>
  <si>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</si>
  <si>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</si>
  <si>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</si>
  <si>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</si>
  <si>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</si>
  <si>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</si>
  <si>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2426024.329 </t>
  </si>
  <si>
    <t> 16.02.1930 19:53 </t>
  </si>
  <si>
    <t> 0.004 </t>
  </si>
  <si>
    <t>P </t>
  </si>
  <si>
    <t> W.Strohmeier </t>
  </si>
  <si>
    <t> VB 5.6 </t>
  </si>
  <si>
    <t>2426769.369 </t>
  </si>
  <si>
    <t> 02.03.1932 20:51 </t>
  </si>
  <si>
    <t> -0.001 </t>
  </si>
  <si>
    <t>2426769.391 </t>
  </si>
  <si>
    <t> 02.03.1932 21:23 </t>
  </si>
  <si>
    <t> 0.021 </t>
  </si>
  <si>
    <t>2426808.336 </t>
  </si>
  <si>
    <t> 10.04.1932 20:03 </t>
  </si>
  <si>
    <t> -0.019 </t>
  </si>
  <si>
    <t>2427449.465 </t>
  </si>
  <si>
    <t> 11.01.1934 23:09 </t>
  </si>
  <si>
    <t> 0.026 </t>
  </si>
  <si>
    <t>2427449.508 </t>
  </si>
  <si>
    <t> 12.01.1934 00:11 </t>
  </si>
  <si>
    <t> 0.069 </t>
  </si>
  <si>
    <t>2428636.352 </t>
  </si>
  <si>
    <t> 12.04.1937 20:26 </t>
  </si>
  <si>
    <t> 0.039 </t>
  </si>
  <si>
    <t>2428835.532 </t>
  </si>
  <si>
    <t> 29.10.1937 00:46 </t>
  </si>
  <si>
    <t> -0.037 </t>
  </si>
  <si>
    <t>2429303.392 </t>
  </si>
  <si>
    <t> 08.02.1939 21:24 </t>
  </si>
  <si>
    <t>2434445.214 </t>
  </si>
  <si>
    <t> 08.03.1953 17:08 </t>
  </si>
  <si>
    <t> 0.152 </t>
  </si>
  <si>
    <t> G.S.Filatov </t>
  </si>
  <si>
    <t> AC 215.21 </t>
  </si>
  <si>
    <t>2435922.234 </t>
  </si>
  <si>
    <t> 24.03.1957 17:36 </t>
  </si>
  <si>
    <t> 0.077 </t>
  </si>
  <si>
    <t>2436541.595 </t>
  </si>
  <si>
    <t> 04.12.1958 02:16 </t>
  </si>
  <si>
    <t> 0.012 </t>
  </si>
  <si>
    <t>2436628.369 </t>
  </si>
  <si>
    <t> 28.02.1959 20:51 </t>
  </si>
  <si>
    <t> 0.153 </t>
  </si>
  <si>
    <t>2445001.300 </t>
  </si>
  <si>
    <t> 31.01.1982 19:12 </t>
  </si>
  <si>
    <t> -0.006 </t>
  </si>
  <si>
    <t>V </t>
  </si>
  <si>
    <t> J.Hübscher </t>
  </si>
  <si>
    <t>BAVM 34 </t>
  </si>
  <si>
    <t>2448986.4931 </t>
  </si>
  <si>
    <t> 29.12.1992 23:50 </t>
  </si>
  <si>
    <t> 0.0649 </t>
  </si>
  <si>
    <t>E </t>
  </si>
  <si>
    <t> Team Sternwarte </t>
  </si>
  <si>
    <t>BAVM 80 </t>
  </si>
  <si>
    <t>2449809.520 </t>
  </si>
  <si>
    <t> 02.04.1995 00:28 </t>
  </si>
  <si>
    <t> F.Acerbi </t>
  </si>
  <si>
    <t> BBS 109 </t>
  </si>
  <si>
    <t>2452369.5219 </t>
  </si>
  <si>
    <t> 05.04.2002 00:31 </t>
  </si>
  <si>
    <t> 0.0712 </t>
  </si>
  <si>
    <t>-I</t>
  </si>
  <si>
    <t> F.Agerer </t>
  </si>
  <si>
    <t>BAVM 158 </t>
  </si>
  <si>
    <t>2452720.427 </t>
  </si>
  <si>
    <t> 21.03.2003 22:14 </t>
  </si>
  <si>
    <t>6163</t>
  </si>
  <si>
    <t> 0.112 </t>
  </si>
  <si>
    <t> R.Meyer </t>
  </si>
  <si>
    <t>BAVM 157 </t>
  </si>
  <si>
    <t>2452746.3687 </t>
  </si>
  <si>
    <t> 16.04.2003 20:50 </t>
  </si>
  <si>
    <t>6169</t>
  </si>
  <si>
    <t> 0.0640 </t>
  </si>
  <si>
    <t>o</t>
  </si>
  <si>
    <t> W.Proksch </t>
  </si>
  <si>
    <t>2454210.4685 </t>
  </si>
  <si>
    <t> 19.04.2007 23:14 </t>
  </si>
  <si>
    <t>6507</t>
  </si>
  <si>
    <t> 0.0644 </t>
  </si>
  <si>
    <t>C </t>
  </si>
  <si>
    <t>BAVM 186 </t>
  </si>
  <si>
    <t>2454457.3667 </t>
  </si>
  <si>
    <t> 22.12.2007 20:48 </t>
  </si>
  <si>
    <t>6564</t>
  </si>
  <si>
    <t> 0.0583 </t>
  </si>
  <si>
    <t> Moschner &amp; Frank </t>
  </si>
  <si>
    <t>BAVM 203 </t>
  </si>
  <si>
    <t>2454509.3472 </t>
  </si>
  <si>
    <t> 12.02.2008 20:19 </t>
  </si>
  <si>
    <t>6576</t>
  </si>
  <si>
    <t> 0.0589 </t>
  </si>
  <si>
    <t> G.Monninger </t>
  </si>
  <si>
    <t>2454829.8921 </t>
  </si>
  <si>
    <t> 29.12.2008 09:24 </t>
  </si>
  <si>
    <t>6650</t>
  </si>
  <si>
    <t> 0.0613 </t>
  </si>
  <si>
    <t> R.Diethelm </t>
  </si>
  <si>
    <t>IBVS 5871 </t>
  </si>
  <si>
    <t>2455280.3812 </t>
  </si>
  <si>
    <t> 24.03.2010 21:08 </t>
  </si>
  <si>
    <t>6754</t>
  </si>
  <si>
    <t>BAVM 214 </t>
  </si>
  <si>
    <t>2455306.3755 </t>
  </si>
  <si>
    <t> 19.04.2010 21:00 </t>
  </si>
  <si>
    <t>6760</t>
  </si>
  <si>
    <t> 0.0627 </t>
  </si>
  <si>
    <t> H.Jungbluth </t>
  </si>
  <si>
    <t>2455956.1199 </t>
  </si>
  <si>
    <t> 29.01.2012 14:52 </t>
  </si>
  <si>
    <t>6910</t>
  </si>
  <si>
    <t> 0.0588 </t>
  </si>
  <si>
    <t> H.Itoh </t>
  </si>
  <si>
    <t>VSB 55 </t>
  </si>
  <si>
    <t>2456012.4326 </t>
  </si>
  <si>
    <t> 25.03.2012 22:22 </t>
  </si>
  <si>
    <t>6923</t>
  </si>
  <si>
    <t> 0.0600 </t>
  </si>
  <si>
    <t>BAVM 228 </t>
  </si>
  <si>
    <t>2456246.33744 </t>
  </si>
  <si>
    <t> 14.11.2012 20:05 </t>
  </si>
  <si>
    <t>6977</t>
  </si>
  <si>
    <t> 0.05550 </t>
  </si>
  <si>
    <t> M.Urbanik </t>
  </si>
  <si>
    <t>OEJV 0160 </t>
  </si>
  <si>
    <t>2456649.1834 </t>
  </si>
  <si>
    <t> 22.12.2013 16:24 </t>
  </si>
  <si>
    <t>7070</t>
  </si>
  <si>
    <t> 0.0575 </t>
  </si>
  <si>
    <t>Rc</t>
  </si>
  <si>
    <t> K.Shiokawa </t>
  </si>
  <si>
    <t>VSB 56 </t>
  </si>
  <si>
    <t>2456731.4834 </t>
  </si>
  <si>
    <t> 14.03.2014 23:36 </t>
  </si>
  <si>
    <t>7089</t>
  </si>
  <si>
    <t> 0.0561 </t>
  </si>
  <si>
    <t>BAVM 238 </t>
  </si>
  <si>
    <t>2456744.4810 </t>
  </si>
  <si>
    <t> 27.03.2014 23:32 </t>
  </si>
  <si>
    <t>7092</t>
  </si>
  <si>
    <t> 0.0587 </t>
  </si>
  <si>
    <t>2457069.3504 </t>
  </si>
  <si>
    <t> 15.02.2015 20:24 </t>
  </si>
  <si>
    <t>7167</t>
  </si>
  <si>
    <t> 0.0540 </t>
  </si>
  <si>
    <t>BAVM 239 </t>
  </si>
  <si>
    <t>VSB 067</t>
  </si>
  <si>
    <t>VSB, 91</t>
  </si>
  <si>
    <t>VSB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</si>
</sst>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28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</font>
    <font>
      <b/>
      <sz val="10"/>
      <name val="Arial Unicode MS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6" fillId="0" borderId="2" applyNumberFormat="0" applyFont="0" applyFill="0" applyAlignment="0" applyProtection="0"/>
  </cellStyleXfs>
  <cellXfs count="7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>
      <alignment vertical="top"/>
    </xf>
    <xf numFmtId="0" fontId="0" fillId="0" borderId="0" xfId="0">
      <alignment vertical="top"/>
    </xf>
    <xf numFmtId="0" fontId="16" fillId="0" borderId="0" xfId="0" applyFont="1">
      <alignment vertical="top"/>
    </xf>
    <xf numFmtId="0" fontId="4" fillId="0" borderId="0" xfId="0" applyFont="1">
      <alignment vertical="top"/>
    </xf>
    <xf numFmtId="0" fontId="11" fillId="0" borderId="0" xfId="0" applyFont="1" applyAlignment="1">
      <alignment horizontal="center"/>
    </xf>
    <xf numFmtId="0" fontId="17" fillId="0" borderId="0" xfId="0" applyFont="1">
      <alignment vertical="top"/>
    </xf>
    <xf numFmtId="0" fontId="14" fillId="0" borderId="0" xfId="0" applyFont="1">
      <alignment vertical="top"/>
    </xf>
    <xf numFmtId="0" fontId="7" fillId="0" borderId="0" xfId="0" applyFont="1">
      <alignment vertical="top"/>
    </xf>
    <xf numFmtId="0" fontId="14" fillId="0" borderId="0" xfId="0" applyFont="1" applyAlignment="1">
      <alignment horizontal="center"/>
    </xf>
    <xf numFmtId="22" fontId="11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11" fillId="0" borderId="0" xfId="0" applyFont="1">
      <alignment vertical="top"/>
    </xf>
    <xf numFmtId="0" fontId="11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6" fillId="0" borderId="0" xfId="0" applyFont="1" applyAlignment="1">
      <alignment horizontal="left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0" xfId="0" applyFo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24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24" fillId="2" borderId="12" xfId="7" applyFill="1" applyBorder="1" applyAlignment="1" applyProtection="1">
      <alignment horizontal="right" vertical="top" wrapText="1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6" fillId="0" borderId="0" xfId="0" applyFont="1" applyAlignme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176" fontId="27" fillId="0" borderId="0" xfId="0" applyNumberFormat="1" applyFont="1" applyAlignment="1">
      <alignment vertical="center" wrapText="1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Lyn - O-C Diagr.</a:t>
            </a:r>
          </a:p>
        </c:rich>
      </c:tx>
      <c:layout>
        <c:manualLayout>
          <c:xMode val="edge"/>
          <c:yMode val="edge"/>
          <c:x val="0.37942155944333322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04833752664158"/>
          <c:y val="0.1458966565349544"/>
          <c:w val="0.81993633498318097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53-44B5-B122-1AE407A4ACA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BAV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14">
                  <c:v>-5.5549999960931018E-3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53-44B5-B122-1AE407A4ACA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Active!$D$21:$D$43</c:f>
                <c:numCache>
                  <c:formatCode>General</c:formatCode>
                  <c:ptCount val="23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</c:numCache>
              </c:numRef>
            </c:plus>
            <c:minus>
              <c:numRef>
                <c:f>Active!$D$21:$D$43</c:f>
                <c:numCache>
                  <c:formatCode>General</c:formatCode>
                  <c:ptCount val="23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16">
                  <c:v>7.7394999992975499E-2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53-44B5-B122-1AE407A4ACA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15">
                  <c:v>6.4944999998260755E-2</c:v>
                </c:pt>
                <c:pt idx="17">
                  <c:v>7.1190000002388842E-2</c:v>
                </c:pt>
                <c:pt idx="19">
                  <c:v>6.400500000017928E-2</c:v>
                </c:pt>
                <c:pt idx="20">
                  <c:v>6.4415000000735745E-2</c:v>
                </c:pt>
                <c:pt idx="23">
                  <c:v>6.1350000003585592E-2</c:v>
                </c:pt>
                <c:pt idx="24">
                  <c:v>5.8330000007117633E-2</c:v>
                </c:pt>
                <c:pt idx="25">
                  <c:v>6.2700000002223533E-2</c:v>
                </c:pt>
                <c:pt idx="27">
                  <c:v>6.0035000002244487E-2</c:v>
                </c:pt>
                <c:pt idx="30">
                  <c:v>5.6104999996023253E-2</c:v>
                </c:pt>
                <c:pt idx="31">
                  <c:v>5.874000000039814E-2</c:v>
                </c:pt>
                <c:pt idx="32">
                  <c:v>5.4015000008803327E-2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53-44B5-B122-1AE407A4ACA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  <c:pt idx="28">
                  <c:v>5.550500000390457E-2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53-44B5-B122-1AE407A4ACA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VSB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  <c:pt idx="1">
                  <c:v>4.0000000008149073E-3</c:v>
                </c:pt>
                <c:pt idx="2">
                  <c:v>-6.6000000151689164E-4</c:v>
                </c:pt>
                <c:pt idx="3">
                  <c:v>2.1339999999327119E-2</c:v>
                </c:pt>
                <c:pt idx="4">
                  <c:v>-1.8555000002379529E-2</c:v>
                </c:pt>
                <c:pt idx="5">
                  <c:v>2.5505000001430744E-2</c:v>
                </c:pt>
                <c:pt idx="6">
                  <c:v>6.850500000291504E-2</c:v>
                </c:pt>
                <c:pt idx="7">
                  <c:v>3.9034999997966224E-2</c:v>
                </c:pt>
                <c:pt idx="8">
                  <c:v>-3.7094999999681022E-2</c:v>
                </c:pt>
                <c:pt idx="9">
                  <c:v>4.1649999984656461E-3</c:v>
                </c:pt>
                <c:pt idx="10">
                  <c:v>0.15168000000267057</c:v>
                </c:pt>
                <c:pt idx="18">
                  <c:v>0.1122350000005099</c:v>
                </c:pt>
                <c:pt idx="21">
                  <c:v>5.8279999997466803E-2</c:v>
                </c:pt>
                <c:pt idx="22">
                  <c:v>5.8920000003126916E-2</c:v>
                </c:pt>
                <c:pt idx="26">
                  <c:v>5.8850000001257285E-2</c:v>
                </c:pt>
                <c:pt idx="29">
                  <c:v>5.7550000004994217E-2</c:v>
                </c:pt>
                <c:pt idx="33">
                  <c:v>5.6109999997715931E-2</c:v>
                </c:pt>
                <c:pt idx="34">
                  <c:v>6.5779999873484485E-2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653-44B5-B122-1AE407A4ACA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  <c:pt idx="11">
                  <c:v>7.7324999998381827E-2</c:v>
                </c:pt>
                <c:pt idx="12">
                  <c:v>1.1660000003757887E-2</c:v>
                </c:pt>
                <c:pt idx="13">
                  <c:v>0.15255999999499181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653-44B5-B122-1AE407A4ACA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15">
                  <c:v>8.3458840301488965E-2</c:v>
                </c:pt>
                <c:pt idx="16">
                  <c:v>8.0862735817334455E-2</c:v>
                </c:pt>
                <c:pt idx="17">
                  <c:v>7.2787484500832805E-2</c:v>
                </c:pt>
                <c:pt idx="18">
                  <c:v>7.1680724168114301E-2</c:v>
                </c:pt>
                <c:pt idx="19">
                  <c:v>7.1598741921246267E-2</c:v>
                </c:pt>
                <c:pt idx="20">
                  <c:v>6.6980408681013515E-2</c:v>
                </c:pt>
                <c:pt idx="21">
                  <c:v>6.6201577335767162E-2</c:v>
                </c:pt>
                <c:pt idx="22">
                  <c:v>6.6037612842031093E-2</c:v>
                </c:pt>
                <c:pt idx="23">
                  <c:v>6.5026498463991958E-2</c:v>
                </c:pt>
                <c:pt idx="24">
                  <c:v>6.3605472851612652E-2</c:v>
                </c:pt>
                <c:pt idx="25">
                  <c:v>6.3523490604744617E-2</c:v>
                </c:pt>
                <c:pt idx="26">
                  <c:v>6.1473934433043692E-2</c:v>
                </c:pt>
                <c:pt idx="27">
                  <c:v>6.1296306231496275E-2</c:v>
                </c:pt>
                <c:pt idx="28">
                  <c:v>6.0558466009683939E-2</c:v>
                </c:pt>
                <c:pt idx="29">
                  <c:v>5.9287741183229367E-2</c:v>
                </c:pt>
                <c:pt idx="30">
                  <c:v>5.9028130734813916E-2</c:v>
                </c:pt>
                <c:pt idx="31">
                  <c:v>5.8987139611379899E-2</c:v>
                </c:pt>
                <c:pt idx="32">
                  <c:v>5.7962361525529429E-2</c:v>
                </c:pt>
                <c:pt idx="33">
                  <c:v>5.3439674239976059E-2</c:v>
                </c:pt>
                <c:pt idx="34">
                  <c:v>5.11714987432937E-2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653-44B5-B122-1AE407A4A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140720"/>
        <c:axId val="1"/>
      </c:scatterChart>
      <c:valAx>
        <c:axId val="859140720"/>
        <c:scaling>
          <c:orientation val="minMax"/>
          <c:min val="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1160932053911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446945337620578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1407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40209804964089"/>
          <c:y val="0.86322188449848025"/>
          <c:w val="0.68810340025824746"/>
          <c:h val="0.121580547112462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Lyn - O-C Diagr.</a:t>
            </a:r>
          </a:p>
        </c:rich>
      </c:tx>
      <c:layout>
        <c:manualLayout>
          <c:xMode val="edge"/>
          <c:yMode val="edge"/>
          <c:x val="0.36559196229503566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2213353027962"/>
          <c:y val="0.14545497589659059"/>
          <c:w val="0.79570031729586221"/>
          <c:h val="0.6333352075497382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26-4D6A-BF29-ABA72AD5E2B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BAV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14">
                  <c:v>-5.5549999960931018E-3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26-4D6A-BF29-ABA72AD5E2B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Active!$D$21:$D$43</c:f>
                <c:numCache>
                  <c:formatCode>General</c:formatCode>
                  <c:ptCount val="23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</c:numCache>
              </c:numRef>
            </c:plus>
            <c:minus>
              <c:numRef>
                <c:f>Active!$D$21:$D$43</c:f>
                <c:numCache>
                  <c:formatCode>General</c:formatCode>
                  <c:ptCount val="23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16">
                  <c:v>7.7394999992975499E-2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26-4D6A-BF29-ABA72AD5E2B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15">
                  <c:v>6.4944999998260755E-2</c:v>
                </c:pt>
                <c:pt idx="17">
                  <c:v>7.1190000002388842E-2</c:v>
                </c:pt>
                <c:pt idx="19">
                  <c:v>6.400500000017928E-2</c:v>
                </c:pt>
                <c:pt idx="20">
                  <c:v>6.4415000000735745E-2</c:v>
                </c:pt>
                <c:pt idx="23">
                  <c:v>6.1350000003585592E-2</c:v>
                </c:pt>
                <c:pt idx="24">
                  <c:v>5.8330000007117633E-2</c:v>
                </c:pt>
                <c:pt idx="25">
                  <c:v>6.2700000002223533E-2</c:v>
                </c:pt>
                <c:pt idx="27">
                  <c:v>6.0035000002244487E-2</c:v>
                </c:pt>
                <c:pt idx="30">
                  <c:v>5.6104999996023253E-2</c:v>
                </c:pt>
                <c:pt idx="31">
                  <c:v>5.874000000039814E-2</c:v>
                </c:pt>
                <c:pt idx="32">
                  <c:v>5.4015000008803327E-2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26-4D6A-BF29-ABA72AD5E2B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  <c:pt idx="28">
                  <c:v>5.550500000390457E-2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26-4D6A-BF29-ABA72AD5E2B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VSB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  <c:pt idx="1">
                  <c:v>4.0000000008149073E-3</c:v>
                </c:pt>
                <c:pt idx="2">
                  <c:v>-6.6000000151689164E-4</c:v>
                </c:pt>
                <c:pt idx="3">
                  <c:v>2.1339999999327119E-2</c:v>
                </c:pt>
                <c:pt idx="4">
                  <c:v>-1.8555000002379529E-2</c:v>
                </c:pt>
                <c:pt idx="5">
                  <c:v>2.5505000001430744E-2</c:v>
                </c:pt>
                <c:pt idx="6">
                  <c:v>6.850500000291504E-2</c:v>
                </c:pt>
                <c:pt idx="7">
                  <c:v>3.9034999997966224E-2</c:v>
                </c:pt>
                <c:pt idx="8">
                  <c:v>-3.7094999999681022E-2</c:v>
                </c:pt>
                <c:pt idx="9">
                  <c:v>4.1649999984656461E-3</c:v>
                </c:pt>
                <c:pt idx="10">
                  <c:v>0.15168000000267057</c:v>
                </c:pt>
                <c:pt idx="18">
                  <c:v>0.1122350000005099</c:v>
                </c:pt>
                <c:pt idx="21">
                  <c:v>5.8279999997466803E-2</c:v>
                </c:pt>
                <c:pt idx="22">
                  <c:v>5.8920000003126916E-2</c:v>
                </c:pt>
                <c:pt idx="26">
                  <c:v>5.8850000001257285E-2</c:v>
                </c:pt>
                <c:pt idx="29">
                  <c:v>5.7550000004994217E-2</c:v>
                </c:pt>
                <c:pt idx="33">
                  <c:v>5.6109999997715931E-2</c:v>
                </c:pt>
                <c:pt idx="34">
                  <c:v>6.5779999873484485E-2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126-4D6A-BF29-ABA72AD5E2B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7">
                    <c:v>5.0000000000000001E-4</c:v>
                  </c:pt>
                  <c:pt idx="19">
                    <c:v>2.0000000000000001E-4</c:v>
                  </c:pt>
                  <c:pt idx="20">
                    <c:v>4.0000000000000002E-4</c:v>
                  </c:pt>
                  <c:pt idx="23">
                    <c:v>5.9999999999999995E-4</c:v>
                  </c:pt>
                  <c:pt idx="24">
                    <c:v>3.8999999999999998E-3</c:v>
                  </c:pt>
                  <c:pt idx="25">
                    <c:v>5.7000000000000002E-3</c:v>
                  </c:pt>
                  <c:pt idx="27">
                    <c:v>4.4000000000000003E-3</c:v>
                  </c:pt>
                  <c:pt idx="28">
                    <c:v>4.0000000000000002E-4</c:v>
                  </c:pt>
                  <c:pt idx="30">
                    <c:v>8.6E-3</c:v>
                  </c:pt>
                  <c:pt idx="31">
                    <c:v>1.6999999999999999E-3</c:v>
                  </c:pt>
                  <c:pt idx="32">
                    <c:v>7.9000000000000008E-3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  <c:pt idx="11">
                  <c:v>7.7324999998381827E-2</c:v>
                </c:pt>
                <c:pt idx="12">
                  <c:v>1.1660000003757887E-2</c:v>
                </c:pt>
                <c:pt idx="13">
                  <c:v>0.15255999999499181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126-4D6A-BF29-ABA72AD5E2B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172</c:v>
                </c:pt>
                <c:pt idx="3">
                  <c:v>172</c:v>
                </c:pt>
                <c:pt idx="4">
                  <c:v>181</c:v>
                </c:pt>
                <c:pt idx="5">
                  <c:v>329</c:v>
                </c:pt>
                <c:pt idx="6">
                  <c:v>329</c:v>
                </c:pt>
                <c:pt idx="7">
                  <c:v>603</c:v>
                </c:pt>
                <c:pt idx="8">
                  <c:v>649</c:v>
                </c:pt>
                <c:pt idx="9">
                  <c:v>757</c:v>
                </c:pt>
                <c:pt idx="10">
                  <c:v>1944</c:v>
                </c:pt>
                <c:pt idx="11">
                  <c:v>2285</c:v>
                </c:pt>
                <c:pt idx="12">
                  <c:v>2428</c:v>
                </c:pt>
                <c:pt idx="13">
                  <c:v>2448</c:v>
                </c:pt>
                <c:pt idx="14">
                  <c:v>4381</c:v>
                </c:pt>
                <c:pt idx="15">
                  <c:v>5301</c:v>
                </c:pt>
                <c:pt idx="16">
                  <c:v>5491</c:v>
                </c:pt>
                <c:pt idx="17">
                  <c:v>6082</c:v>
                </c:pt>
                <c:pt idx="18">
                  <c:v>6163</c:v>
                </c:pt>
                <c:pt idx="19">
                  <c:v>6169</c:v>
                </c:pt>
                <c:pt idx="20">
                  <c:v>6507</c:v>
                </c:pt>
                <c:pt idx="21">
                  <c:v>6564</c:v>
                </c:pt>
                <c:pt idx="22">
                  <c:v>6576</c:v>
                </c:pt>
                <c:pt idx="23">
                  <c:v>6650</c:v>
                </c:pt>
                <c:pt idx="24">
                  <c:v>6754</c:v>
                </c:pt>
                <c:pt idx="25">
                  <c:v>6760</c:v>
                </c:pt>
                <c:pt idx="26">
                  <c:v>6910</c:v>
                </c:pt>
                <c:pt idx="27">
                  <c:v>6923</c:v>
                </c:pt>
                <c:pt idx="28">
                  <c:v>6977</c:v>
                </c:pt>
                <c:pt idx="29">
                  <c:v>7070</c:v>
                </c:pt>
                <c:pt idx="30">
                  <c:v>7089</c:v>
                </c:pt>
                <c:pt idx="31">
                  <c:v>7092</c:v>
                </c:pt>
                <c:pt idx="32">
                  <c:v>7167</c:v>
                </c:pt>
                <c:pt idx="33">
                  <c:v>7498</c:v>
                </c:pt>
                <c:pt idx="34">
                  <c:v>7664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15">
                  <c:v>8.3458840301488965E-2</c:v>
                </c:pt>
                <c:pt idx="16">
                  <c:v>8.0862735817334455E-2</c:v>
                </c:pt>
                <c:pt idx="17">
                  <c:v>7.2787484500832805E-2</c:v>
                </c:pt>
                <c:pt idx="18">
                  <c:v>7.1680724168114301E-2</c:v>
                </c:pt>
                <c:pt idx="19">
                  <c:v>7.1598741921246267E-2</c:v>
                </c:pt>
                <c:pt idx="20">
                  <c:v>6.6980408681013515E-2</c:v>
                </c:pt>
                <c:pt idx="21">
                  <c:v>6.6201577335767162E-2</c:v>
                </c:pt>
                <c:pt idx="22">
                  <c:v>6.6037612842031093E-2</c:v>
                </c:pt>
                <c:pt idx="23">
                  <c:v>6.5026498463991958E-2</c:v>
                </c:pt>
                <c:pt idx="24">
                  <c:v>6.3605472851612652E-2</c:v>
                </c:pt>
                <c:pt idx="25">
                  <c:v>6.3523490604744617E-2</c:v>
                </c:pt>
                <c:pt idx="26">
                  <c:v>6.1473934433043692E-2</c:v>
                </c:pt>
                <c:pt idx="27">
                  <c:v>6.1296306231496275E-2</c:v>
                </c:pt>
                <c:pt idx="28">
                  <c:v>6.0558466009683939E-2</c:v>
                </c:pt>
                <c:pt idx="29">
                  <c:v>5.9287741183229367E-2</c:v>
                </c:pt>
                <c:pt idx="30">
                  <c:v>5.9028130734813916E-2</c:v>
                </c:pt>
                <c:pt idx="31">
                  <c:v>5.8987139611379899E-2</c:v>
                </c:pt>
                <c:pt idx="32">
                  <c:v>5.7962361525529429E-2</c:v>
                </c:pt>
                <c:pt idx="33">
                  <c:v>5.3439674239976059E-2</c:v>
                </c:pt>
                <c:pt idx="34">
                  <c:v>5.11714987432937E-2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126-4D6A-BF29-ABA72AD5E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150888"/>
        <c:axId val="1"/>
      </c:scatterChart>
      <c:valAx>
        <c:axId val="859150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88266117272975"/>
              <c:y val="0.83939648453034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763629008739502E-2"/>
              <c:y val="0.36969792412312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1508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498226700157103E-2"/>
          <c:y val="0.86363890877276706"/>
          <c:w val="0.767026406645406"/>
          <c:h val="0.12121243935417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Lyn - O-C Diagr.</a:t>
            </a:r>
          </a:p>
        </c:rich>
      </c:tx>
      <c:layout>
        <c:manualLayout>
          <c:xMode val="edge"/>
          <c:yMode val="edge"/>
          <c:x val="0.39402590323435743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68570710189249"/>
          <c:y val="0.14814859468012961"/>
          <c:w val="0.85348565681513988"/>
          <c:h val="0.626545098334714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(2)'!$F$21:$F$992</c:f>
              <c:numCache>
                <c:formatCode>General</c:formatCode>
                <c:ptCount val="972"/>
                <c:pt idx="0">
                  <c:v>-0.5</c:v>
                </c:pt>
                <c:pt idx="1">
                  <c:v>1653.5</c:v>
                </c:pt>
                <c:pt idx="2">
                  <c:v>1757</c:v>
                </c:pt>
                <c:pt idx="3">
                  <c:v>1771.5</c:v>
                </c:pt>
                <c:pt idx="4">
                  <c:v>3171</c:v>
                </c:pt>
                <c:pt idx="5">
                  <c:v>3837</c:v>
                </c:pt>
                <c:pt idx="6">
                  <c:v>3974.5</c:v>
                </c:pt>
                <c:pt idx="7">
                  <c:v>4402.5</c:v>
                </c:pt>
                <c:pt idx="8">
                  <c:v>4465.5</c:v>
                </c:pt>
              </c:numCache>
            </c:numRef>
          </c:xVal>
          <c:yVal>
            <c:numRef>
              <c:f>'A (2)'!$H$21:$H$992</c:f>
              <c:numCache>
                <c:formatCode>General</c:formatCode>
                <c:ptCount val="972"/>
                <c:pt idx="0">
                  <c:v>2.9922068965533981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B3-4297-8998-342841582FA7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BAV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(2)'!$D$21:$D$992</c:f>
                <c:numCache>
                  <c:formatCode>General</c:formatCode>
                  <c:ptCount val="9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(2)'!$D$21:$D$992</c:f>
                <c:numCache>
                  <c:formatCode>General</c:formatCode>
                  <c:ptCount val="9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-0.5</c:v>
                </c:pt>
                <c:pt idx="1">
                  <c:v>1653.5</c:v>
                </c:pt>
                <c:pt idx="2">
                  <c:v>1757</c:v>
                </c:pt>
                <c:pt idx="3">
                  <c:v>1771.5</c:v>
                </c:pt>
                <c:pt idx="4">
                  <c:v>3171</c:v>
                </c:pt>
                <c:pt idx="5">
                  <c:v>3837</c:v>
                </c:pt>
                <c:pt idx="6">
                  <c:v>3974.5</c:v>
                </c:pt>
                <c:pt idx="7">
                  <c:v>4402.5</c:v>
                </c:pt>
                <c:pt idx="8">
                  <c:v>4465.5</c:v>
                </c:pt>
              </c:numCache>
            </c:numRef>
          </c:xVal>
          <c:yVal>
            <c:numRef>
              <c:f>'A (2)'!$I$21:$I$992</c:f>
              <c:numCache>
                <c:formatCode>General</c:formatCode>
                <c:ptCount val="972"/>
                <c:pt idx="4">
                  <c:v>0.39886206948722247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B3-4297-8998-342841582FA7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(2)'!$D$21:$D$43</c:f>
                <c:numCache>
                  <c:formatCode>General</c:formatCode>
                  <c:ptCount val="23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(2)'!$D$21:$D$43</c:f>
                <c:numCache>
                  <c:formatCode>General</c:formatCode>
                  <c:ptCount val="23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-0.5</c:v>
                </c:pt>
                <c:pt idx="1">
                  <c:v>1653.5</c:v>
                </c:pt>
                <c:pt idx="2">
                  <c:v>1757</c:v>
                </c:pt>
                <c:pt idx="3">
                  <c:v>1771.5</c:v>
                </c:pt>
                <c:pt idx="4">
                  <c:v>3171</c:v>
                </c:pt>
                <c:pt idx="5">
                  <c:v>3837</c:v>
                </c:pt>
                <c:pt idx="6">
                  <c:v>3974.5</c:v>
                </c:pt>
                <c:pt idx="7">
                  <c:v>4402.5</c:v>
                </c:pt>
                <c:pt idx="8">
                  <c:v>4465.5</c:v>
                </c:pt>
              </c:numCache>
            </c:numRef>
          </c:xVal>
          <c:yVal>
            <c:numRef>
              <c:f>'A (2)'!$J$21:$J$992</c:f>
              <c:numCache>
                <c:formatCode>General</c:formatCode>
                <c:ptCount val="972"/>
                <c:pt idx="6">
                  <c:v>0.14237931099341949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B3-4297-8998-342841582FA7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-0.5</c:v>
                </c:pt>
                <c:pt idx="1">
                  <c:v>1653.5</c:v>
                </c:pt>
                <c:pt idx="2">
                  <c:v>1757</c:v>
                </c:pt>
                <c:pt idx="3">
                  <c:v>1771.5</c:v>
                </c:pt>
                <c:pt idx="4">
                  <c:v>3171</c:v>
                </c:pt>
                <c:pt idx="5">
                  <c:v>3837</c:v>
                </c:pt>
                <c:pt idx="6">
                  <c:v>3974.5</c:v>
                </c:pt>
                <c:pt idx="7">
                  <c:v>4402.5</c:v>
                </c:pt>
                <c:pt idx="8">
                  <c:v>4465.5</c:v>
                </c:pt>
              </c:numCache>
            </c:numRef>
          </c:xVal>
          <c:yVal>
            <c:numRef>
              <c:f>'A (2)'!$K$21:$K$992</c:f>
              <c:numCache>
                <c:formatCode>General</c:formatCode>
                <c:ptCount val="972"/>
                <c:pt idx="5">
                  <c:v>-2.7624137299426366E-2</c:v>
                </c:pt>
                <c:pt idx="7">
                  <c:v>-1.1848241372063057</c:v>
                </c:pt>
                <c:pt idx="8">
                  <c:v>-1.3560931027095648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B3-4297-8998-342841582FA7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-0.5</c:v>
                </c:pt>
                <c:pt idx="1">
                  <c:v>1653.5</c:v>
                </c:pt>
                <c:pt idx="2">
                  <c:v>1757</c:v>
                </c:pt>
                <c:pt idx="3">
                  <c:v>1771.5</c:v>
                </c:pt>
                <c:pt idx="4">
                  <c:v>3171</c:v>
                </c:pt>
                <c:pt idx="5">
                  <c:v>3837</c:v>
                </c:pt>
                <c:pt idx="6">
                  <c:v>3974.5</c:v>
                </c:pt>
                <c:pt idx="7">
                  <c:v>4402.5</c:v>
                </c:pt>
                <c:pt idx="8">
                  <c:v>4465.5</c:v>
                </c:pt>
              </c:numCache>
            </c:numRef>
          </c:xVal>
          <c:yVal>
            <c:numRef>
              <c:f>'A (2)'!$L$21:$L$992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B3-4297-8998-342841582FA7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-0.5</c:v>
                </c:pt>
                <c:pt idx="1">
                  <c:v>1653.5</c:v>
                </c:pt>
                <c:pt idx="2">
                  <c:v>1757</c:v>
                </c:pt>
                <c:pt idx="3">
                  <c:v>1771.5</c:v>
                </c:pt>
                <c:pt idx="4">
                  <c:v>3171</c:v>
                </c:pt>
                <c:pt idx="5">
                  <c:v>3837</c:v>
                </c:pt>
                <c:pt idx="6">
                  <c:v>3974.5</c:v>
                </c:pt>
                <c:pt idx="7">
                  <c:v>4402.5</c:v>
                </c:pt>
                <c:pt idx="8">
                  <c:v>4465.5</c:v>
                </c:pt>
              </c:numCache>
            </c:numRef>
          </c:xVal>
          <c:yVal>
            <c:numRef>
              <c:f>'A (2)'!$M$21:$M$992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8B3-4297-8998-342841582FA7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-0.5</c:v>
                </c:pt>
                <c:pt idx="1">
                  <c:v>1653.5</c:v>
                </c:pt>
                <c:pt idx="2">
                  <c:v>1757</c:v>
                </c:pt>
                <c:pt idx="3">
                  <c:v>1771.5</c:v>
                </c:pt>
                <c:pt idx="4">
                  <c:v>3171</c:v>
                </c:pt>
                <c:pt idx="5">
                  <c:v>3837</c:v>
                </c:pt>
                <c:pt idx="6">
                  <c:v>3974.5</c:v>
                </c:pt>
                <c:pt idx="7">
                  <c:v>4402.5</c:v>
                </c:pt>
                <c:pt idx="8">
                  <c:v>4465.5</c:v>
                </c:pt>
              </c:numCache>
            </c:numRef>
          </c:xVal>
          <c:yVal>
            <c:numRef>
              <c:f>'A (2)'!$N$21:$N$992</c:f>
              <c:numCache>
                <c:formatCode>General</c:formatCode>
                <c:ptCount val="972"/>
                <c:pt idx="1">
                  <c:v>2.6807931037183153</c:v>
                </c:pt>
                <c:pt idx="2">
                  <c:v>2.6549655175331281</c:v>
                </c:pt>
                <c:pt idx="3">
                  <c:v>2.6549655175331281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8B3-4297-8998-342841582FA7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(2)'!$F$21:$F$992</c:f>
              <c:numCache>
                <c:formatCode>General</c:formatCode>
                <c:ptCount val="972"/>
                <c:pt idx="0">
                  <c:v>-0.5</c:v>
                </c:pt>
                <c:pt idx="1">
                  <c:v>1653.5</c:v>
                </c:pt>
                <c:pt idx="2">
                  <c:v>1757</c:v>
                </c:pt>
                <c:pt idx="3">
                  <c:v>1771.5</c:v>
                </c:pt>
                <c:pt idx="4">
                  <c:v>3171</c:v>
                </c:pt>
                <c:pt idx="5">
                  <c:v>3837</c:v>
                </c:pt>
                <c:pt idx="6">
                  <c:v>3974.5</c:v>
                </c:pt>
                <c:pt idx="7">
                  <c:v>4402.5</c:v>
                </c:pt>
                <c:pt idx="8">
                  <c:v>4465.5</c:v>
                </c:pt>
              </c:numCache>
            </c:numRef>
          </c:xVal>
          <c:yVal>
            <c:numRef>
              <c:f>'A (2)'!$O$21:$O$992</c:f>
              <c:numCache>
                <c:formatCode>General</c:formatCode>
                <c:ptCount val="972"/>
                <c:pt idx="0">
                  <c:v>5.0277746807571013</c:v>
                </c:pt>
                <c:pt idx="1">
                  <c:v>2.7645185928523461</c:v>
                </c:pt>
                <c:pt idx="2">
                  <c:v>2.6228940432162262</c:v>
                </c:pt>
                <c:pt idx="3">
                  <c:v>2.6030529227358037</c:v>
                </c:pt>
                <c:pt idx="4">
                  <c:v>0.68804270809087953</c:v>
                </c:pt>
                <c:pt idx="5">
                  <c:v>-0.2232804808719786</c:v>
                </c:pt>
                <c:pt idx="6">
                  <c:v>-0.41142903715184787</c:v>
                </c:pt>
                <c:pt idx="7">
                  <c:v>-0.99708417960845974</c:v>
                </c:pt>
                <c:pt idx="8">
                  <c:v>-1.0832904272130541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8B3-4297-8998-342841582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136784"/>
        <c:axId val="1"/>
      </c:scatterChart>
      <c:valAx>
        <c:axId val="859136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35876240932188"/>
              <c:y val="0.83642234535497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364153627311522E-2"/>
              <c:y val="0.36728492271799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1367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09261022315312"/>
          <c:y val="0.86728654288584295"/>
          <c:w val="0.76671467986843034"/>
          <c:h val="0.1234571141570266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Lyn - O-C Diagr.</a:t>
            </a:r>
          </a:p>
        </c:rich>
      </c:tx>
      <c:layout>
        <c:manualLayout>
          <c:xMode val="edge"/>
          <c:yMode val="edge"/>
          <c:x val="0.37520990780675029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032123560713"/>
          <c:y val="0.14814859468012961"/>
          <c:w val="0.82914708494799017"/>
          <c:h val="0.626545098334714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(3)'!$F$21:$F$992</c:f>
              <c:numCache>
                <c:formatCode>General</c:formatCode>
                <c:ptCount val="972"/>
                <c:pt idx="0">
                  <c:v>-1</c:v>
                </c:pt>
                <c:pt idx="1">
                  <c:v>2337.5</c:v>
                </c:pt>
                <c:pt idx="2">
                  <c:v>2484</c:v>
                </c:pt>
                <c:pt idx="3">
                  <c:v>2504.5</c:v>
                </c:pt>
                <c:pt idx="4">
                  <c:v>4483</c:v>
                </c:pt>
                <c:pt idx="5">
                  <c:v>5424.5</c:v>
                </c:pt>
                <c:pt idx="6">
                  <c:v>5619</c:v>
                </c:pt>
                <c:pt idx="7">
                  <c:v>6224</c:v>
                </c:pt>
                <c:pt idx="8">
                  <c:v>6313</c:v>
                </c:pt>
              </c:numCache>
            </c:numRef>
          </c:xVal>
          <c:yVal>
            <c:numRef>
              <c:f>'A (3)'!$H$21:$H$992</c:f>
              <c:numCache>
                <c:formatCode>General</c:formatCode>
                <c:ptCount val="972"/>
                <c:pt idx="0">
                  <c:v>4.2328780487805489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4C-4B82-B648-38F5A6EA3643}"/>
            </c:ext>
          </c:extLst>
        </c:ser>
        <c:ser>
          <c:idx val="1"/>
          <c:order val="1"/>
          <c:tx>
            <c:strRef>
              <c:f>'A (3)'!$I$20:$I$20</c:f>
              <c:strCache>
                <c:ptCount val="1"/>
                <c:pt idx="0">
                  <c:v>BAV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(3)'!$D$21:$D$992</c:f>
                <c:numCache>
                  <c:formatCode>General</c:formatCode>
                  <c:ptCount val="9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(3)'!$D$21:$D$992</c:f>
                <c:numCache>
                  <c:formatCode>General</c:formatCode>
                  <c:ptCount val="9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(3)'!$F$21:$F$992</c:f>
              <c:numCache>
                <c:formatCode>General</c:formatCode>
                <c:ptCount val="972"/>
                <c:pt idx="0">
                  <c:v>-1</c:v>
                </c:pt>
                <c:pt idx="1">
                  <c:v>2337.5</c:v>
                </c:pt>
                <c:pt idx="2">
                  <c:v>2484</c:v>
                </c:pt>
                <c:pt idx="3">
                  <c:v>2504.5</c:v>
                </c:pt>
                <c:pt idx="4">
                  <c:v>4483</c:v>
                </c:pt>
                <c:pt idx="5">
                  <c:v>5424.5</c:v>
                </c:pt>
                <c:pt idx="6">
                  <c:v>5619</c:v>
                </c:pt>
                <c:pt idx="7">
                  <c:v>6224</c:v>
                </c:pt>
                <c:pt idx="8">
                  <c:v>6313</c:v>
                </c:pt>
              </c:numCache>
            </c:numRef>
          </c:xVal>
          <c:yVal>
            <c:numRef>
              <c:f>'A (3)'!$I$21:$I$992</c:f>
              <c:numCache>
                <c:formatCode>General</c:formatCode>
                <c:ptCount val="972"/>
                <c:pt idx="4">
                  <c:v>0.98270731759839691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4C-4B82-B648-38F5A6EA3643}"/>
            </c:ext>
          </c:extLst>
        </c:ser>
        <c:ser>
          <c:idx val="3"/>
          <c:order val="2"/>
          <c:tx>
            <c:strRef>
              <c:f>'A (3)'!$J$20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(3)'!$D$21:$D$43</c:f>
                <c:numCache>
                  <c:formatCode>General</c:formatCode>
                  <c:ptCount val="23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(3)'!$D$21:$D$43</c:f>
                <c:numCache>
                  <c:formatCode>General</c:formatCode>
                  <c:ptCount val="23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(3)'!$F$21:$F$992</c:f>
              <c:numCache>
                <c:formatCode>General</c:formatCode>
                <c:ptCount val="972"/>
                <c:pt idx="0">
                  <c:v>-1</c:v>
                </c:pt>
                <c:pt idx="1">
                  <c:v>2337.5</c:v>
                </c:pt>
                <c:pt idx="2">
                  <c:v>2484</c:v>
                </c:pt>
                <c:pt idx="3">
                  <c:v>2504.5</c:v>
                </c:pt>
                <c:pt idx="4">
                  <c:v>4483</c:v>
                </c:pt>
                <c:pt idx="5">
                  <c:v>5424.5</c:v>
                </c:pt>
                <c:pt idx="6">
                  <c:v>5619</c:v>
                </c:pt>
                <c:pt idx="7">
                  <c:v>6224</c:v>
                </c:pt>
                <c:pt idx="8">
                  <c:v>6313</c:v>
                </c:pt>
              </c:numCache>
            </c:numRef>
          </c:xVal>
          <c:yVal>
            <c:numRef>
              <c:f>'A (3)'!$J$21:$J$992</c:f>
              <c:numCache>
                <c:formatCode>General</c:formatCode>
                <c:ptCount val="972"/>
                <c:pt idx="6">
                  <c:v>0.65324390309251612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4C-4B82-B648-38F5A6EA3643}"/>
            </c:ext>
          </c:extLst>
        </c:ser>
        <c:ser>
          <c:idx val="4"/>
          <c:order val="3"/>
          <c:tx>
            <c:strRef>
              <c:f>'A (3)'!$K$20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(3)'!$D$21:$D$92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(3)'!$F$21:$F$992</c:f>
              <c:numCache>
                <c:formatCode>General</c:formatCode>
                <c:ptCount val="972"/>
                <c:pt idx="0">
                  <c:v>-1</c:v>
                </c:pt>
                <c:pt idx="1">
                  <c:v>2337.5</c:v>
                </c:pt>
                <c:pt idx="2">
                  <c:v>2484</c:v>
                </c:pt>
                <c:pt idx="3">
                  <c:v>2504.5</c:v>
                </c:pt>
                <c:pt idx="4">
                  <c:v>4483</c:v>
                </c:pt>
                <c:pt idx="5">
                  <c:v>5424.5</c:v>
                </c:pt>
                <c:pt idx="6">
                  <c:v>5619</c:v>
                </c:pt>
                <c:pt idx="7">
                  <c:v>6224</c:v>
                </c:pt>
                <c:pt idx="8">
                  <c:v>6313</c:v>
                </c:pt>
              </c:numCache>
            </c:numRef>
          </c:xVal>
          <c:yVal>
            <c:numRef>
              <c:f>'A (3)'!$K$21:$K$992</c:f>
              <c:numCache>
                <c:formatCode>General</c:formatCode>
                <c:ptCount val="972"/>
                <c:pt idx="5">
                  <c:v>0.92112439087213716</c:v>
                </c:pt>
                <c:pt idx="7">
                  <c:v>-0.23607560902746627</c:v>
                </c:pt>
                <c:pt idx="8">
                  <c:v>-0.11542195048969006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4C-4B82-B648-38F5A6EA3643}"/>
            </c:ext>
          </c:extLst>
        </c:ser>
        <c:ser>
          <c:idx val="2"/>
          <c:order val="4"/>
          <c:tx>
            <c:strRef>
              <c:f>'A (3)'!$L$20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(3)'!$D$21:$D$92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(3)'!$F$21:$F$992</c:f>
              <c:numCache>
                <c:formatCode>General</c:formatCode>
                <c:ptCount val="972"/>
                <c:pt idx="0">
                  <c:v>-1</c:v>
                </c:pt>
                <c:pt idx="1">
                  <c:v>2337.5</c:v>
                </c:pt>
                <c:pt idx="2">
                  <c:v>2484</c:v>
                </c:pt>
                <c:pt idx="3">
                  <c:v>2504.5</c:v>
                </c:pt>
                <c:pt idx="4">
                  <c:v>4483</c:v>
                </c:pt>
                <c:pt idx="5">
                  <c:v>5424.5</c:v>
                </c:pt>
                <c:pt idx="6">
                  <c:v>5619</c:v>
                </c:pt>
                <c:pt idx="7">
                  <c:v>6224</c:v>
                </c:pt>
                <c:pt idx="8">
                  <c:v>6313</c:v>
                </c:pt>
              </c:numCache>
            </c:numRef>
          </c:xVal>
          <c:yVal>
            <c:numRef>
              <c:f>'A (3)'!$L$21:$L$992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E4C-4B82-B648-38F5A6EA3643}"/>
            </c:ext>
          </c:extLst>
        </c:ser>
        <c:ser>
          <c:idx val="5"/>
          <c:order val="5"/>
          <c:tx>
            <c:strRef>
              <c:f>'A (3)'!$M$20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(3)'!$D$21:$D$92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(3)'!$F$21:$F$992</c:f>
              <c:numCache>
                <c:formatCode>General</c:formatCode>
                <c:ptCount val="972"/>
                <c:pt idx="0">
                  <c:v>-1</c:v>
                </c:pt>
                <c:pt idx="1">
                  <c:v>2337.5</c:v>
                </c:pt>
                <c:pt idx="2">
                  <c:v>2484</c:v>
                </c:pt>
                <c:pt idx="3">
                  <c:v>2504.5</c:v>
                </c:pt>
                <c:pt idx="4">
                  <c:v>4483</c:v>
                </c:pt>
                <c:pt idx="5">
                  <c:v>5424.5</c:v>
                </c:pt>
                <c:pt idx="6">
                  <c:v>5619</c:v>
                </c:pt>
                <c:pt idx="7">
                  <c:v>6224</c:v>
                </c:pt>
                <c:pt idx="8">
                  <c:v>6313</c:v>
                </c:pt>
              </c:numCache>
            </c:numRef>
          </c:xVal>
          <c:yVal>
            <c:numRef>
              <c:f>'A (3)'!$M$21:$M$992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E4C-4B82-B648-38F5A6EA3643}"/>
            </c:ext>
          </c:extLst>
        </c:ser>
        <c:ser>
          <c:idx val="6"/>
          <c:order val="6"/>
          <c:tx>
            <c:strRef>
              <c:f>'A (3)'!$N$20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(3)'!$D$21:$D$92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(3)'!$F$21:$F$992</c:f>
              <c:numCache>
                <c:formatCode>General</c:formatCode>
                <c:ptCount val="972"/>
                <c:pt idx="0">
                  <c:v>-1</c:v>
                </c:pt>
                <c:pt idx="1">
                  <c:v>2337.5</c:v>
                </c:pt>
                <c:pt idx="2">
                  <c:v>2484</c:v>
                </c:pt>
                <c:pt idx="3">
                  <c:v>2504.5</c:v>
                </c:pt>
                <c:pt idx="4">
                  <c:v>4483</c:v>
                </c:pt>
                <c:pt idx="5">
                  <c:v>5424.5</c:v>
                </c:pt>
                <c:pt idx="6">
                  <c:v>5619</c:v>
                </c:pt>
                <c:pt idx="7">
                  <c:v>6224</c:v>
                </c:pt>
                <c:pt idx="8">
                  <c:v>6313</c:v>
                </c:pt>
              </c:numCache>
            </c:numRef>
          </c:xVal>
          <c:yVal>
            <c:numRef>
              <c:f>'A (3)'!$N$21:$N$992</c:f>
              <c:numCache>
                <c:formatCode>General</c:formatCode>
                <c:ptCount val="972"/>
                <c:pt idx="1">
                  <c:v>3.556560975877801</c:v>
                </c:pt>
                <c:pt idx="2">
                  <c:v>2.8009268295572838</c:v>
                </c:pt>
                <c:pt idx="3">
                  <c:v>2.8009268295572838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E4C-4B82-B648-38F5A6EA3643}"/>
            </c:ext>
          </c:extLst>
        </c:ser>
        <c:ser>
          <c:idx val="7"/>
          <c:order val="7"/>
          <c:tx>
            <c:strRef>
              <c:f>'A (3)'!$O$20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(3)'!$F$21:$F$992</c:f>
              <c:numCache>
                <c:formatCode>General</c:formatCode>
                <c:ptCount val="972"/>
                <c:pt idx="0">
                  <c:v>-1</c:v>
                </c:pt>
                <c:pt idx="1">
                  <c:v>2337.5</c:v>
                </c:pt>
                <c:pt idx="2">
                  <c:v>2484</c:v>
                </c:pt>
                <c:pt idx="3">
                  <c:v>2504.5</c:v>
                </c:pt>
                <c:pt idx="4">
                  <c:v>4483</c:v>
                </c:pt>
                <c:pt idx="5">
                  <c:v>5424.5</c:v>
                </c:pt>
                <c:pt idx="6">
                  <c:v>5619</c:v>
                </c:pt>
                <c:pt idx="7">
                  <c:v>6224</c:v>
                </c:pt>
                <c:pt idx="8">
                  <c:v>6313</c:v>
                </c:pt>
              </c:numCache>
            </c:numRef>
          </c:xVal>
          <c:yVal>
            <c:numRef>
              <c:f>'A (3)'!$O$21:$O$992</c:f>
              <c:numCache>
                <c:formatCode>General</c:formatCode>
                <c:ptCount val="972"/>
                <c:pt idx="0">
                  <c:v>4.6150228447379851</c:v>
                </c:pt>
                <c:pt idx="1">
                  <c:v>2.9014330125163394</c:v>
                </c:pt>
                <c:pt idx="2">
                  <c:v>2.7940817572584944</c:v>
                </c:pt>
                <c:pt idx="3">
                  <c:v>2.7790599092531298</c:v>
                </c:pt>
                <c:pt idx="4">
                  <c:v>1.3292683834671446</c:v>
                </c:pt>
                <c:pt idx="5">
                  <c:v>0.63936253483054895</c:v>
                </c:pt>
                <c:pt idx="6">
                  <c:v>0.49683817204794867</c:v>
                </c:pt>
                <c:pt idx="7">
                  <c:v>5.3510462621352062E-2</c:v>
                </c:pt>
                <c:pt idx="8">
                  <c:v>-1.1706340914130919E-2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E4C-4B82-B648-38F5A6EA3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142032"/>
        <c:axId val="1"/>
      </c:scatterChart>
      <c:valAx>
        <c:axId val="85914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5636933574258"/>
              <c:y val="0.83642234535497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926298157453935E-2"/>
              <c:y val="0.36728492271799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1420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3601340033500838E-2"/>
          <c:y val="0.86728654288584295"/>
          <c:w val="0.92964964806534856"/>
          <c:h val="0.99074365704286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Lyn - O-C Diagr.</a:t>
            </a:r>
          </a:p>
        </c:rich>
      </c:tx>
      <c:layout>
        <c:manualLayout>
          <c:xMode val="edge"/>
          <c:yMode val="edge"/>
          <c:x val="0.37520990780675029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7861390058022"/>
          <c:y val="0.14814859468012961"/>
          <c:w val="0.81742177263559435"/>
          <c:h val="0.626545098334714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(4)'!$H$20:$H$20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(4)'!$F$21:$F$992</c:f>
              <c:numCache>
                <c:formatCode>General</c:formatCode>
                <c:ptCount val="972"/>
                <c:pt idx="0">
                  <c:v>0.5</c:v>
                </c:pt>
                <c:pt idx="1">
                  <c:v>2852</c:v>
                </c:pt>
                <c:pt idx="2">
                  <c:v>3030.5</c:v>
                </c:pt>
                <c:pt idx="3">
                  <c:v>3055.5</c:v>
                </c:pt>
                <c:pt idx="4">
                  <c:v>5467.5</c:v>
                </c:pt>
                <c:pt idx="5">
                  <c:v>6615.5</c:v>
                </c:pt>
                <c:pt idx="6">
                  <c:v>6852.5</c:v>
                </c:pt>
                <c:pt idx="7">
                  <c:v>7590</c:v>
                </c:pt>
                <c:pt idx="8">
                  <c:v>7698.5</c:v>
                </c:pt>
              </c:numCache>
            </c:numRef>
          </c:xVal>
          <c:yVal>
            <c:numRef>
              <c:f>'A (4)'!$H$21:$H$992</c:f>
              <c:numCache>
                <c:formatCode>General</c:formatCode>
                <c:ptCount val="972"/>
                <c:pt idx="0">
                  <c:v>-1.7354799999993702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DB-46A9-9519-A978559D8021}"/>
            </c:ext>
          </c:extLst>
        </c:ser>
        <c:ser>
          <c:idx val="1"/>
          <c:order val="1"/>
          <c:tx>
            <c:strRef>
              <c:f>'A (4)'!$I$20:$I$20</c:f>
              <c:strCache>
                <c:ptCount val="1"/>
                <c:pt idx="0">
                  <c:v>BAV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(4)'!$D$21:$D$992</c:f>
                <c:numCache>
                  <c:formatCode>General</c:formatCode>
                  <c:ptCount val="9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(4)'!$D$21:$D$992</c:f>
                <c:numCache>
                  <c:formatCode>General</c:formatCode>
                  <c:ptCount val="9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(4)'!$F$21:$F$992</c:f>
              <c:numCache>
                <c:formatCode>General</c:formatCode>
                <c:ptCount val="972"/>
                <c:pt idx="0">
                  <c:v>0.5</c:v>
                </c:pt>
                <c:pt idx="1">
                  <c:v>2852</c:v>
                </c:pt>
                <c:pt idx="2">
                  <c:v>3030.5</c:v>
                </c:pt>
                <c:pt idx="3">
                  <c:v>3055.5</c:v>
                </c:pt>
                <c:pt idx="4">
                  <c:v>5467.5</c:v>
                </c:pt>
                <c:pt idx="5">
                  <c:v>6615.5</c:v>
                </c:pt>
                <c:pt idx="6">
                  <c:v>6852.5</c:v>
                </c:pt>
                <c:pt idx="7">
                  <c:v>7590</c:v>
                </c:pt>
                <c:pt idx="8">
                  <c:v>7698.5</c:v>
                </c:pt>
              </c:numCache>
            </c:numRef>
          </c:xVal>
          <c:yVal>
            <c:numRef>
              <c:f>'A (4)'!$I$21:$I$992</c:f>
              <c:numCache>
                <c:formatCode>General</c:formatCode>
                <c:ptCount val="972"/>
                <c:pt idx="4">
                  <c:v>-0.49879999947734177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DB-46A9-9519-A978559D8021}"/>
            </c:ext>
          </c:extLst>
        </c:ser>
        <c:ser>
          <c:idx val="3"/>
          <c:order val="2"/>
          <c:tx>
            <c:strRef>
              <c:f>'A (4)'!$J$20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(4)'!$D$21:$D$43</c:f>
                <c:numCache>
                  <c:formatCode>General</c:formatCode>
                  <c:ptCount val="23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(4)'!$D$21:$D$43</c:f>
                <c:numCache>
                  <c:formatCode>General</c:formatCode>
                  <c:ptCount val="23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(4)'!$F$21:$F$992</c:f>
              <c:numCache>
                <c:formatCode>General</c:formatCode>
                <c:ptCount val="972"/>
                <c:pt idx="0">
                  <c:v>0.5</c:v>
                </c:pt>
                <c:pt idx="1">
                  <c:v>2852</c:v>
                </c:pt>
                <c:pt idx="2">
                  <c:v>3030.5</c:v>
                </c:pt>
                <c:pt idx="3">
                  <c:v>3055.5</c:v>
                </c:pt>
                <c:pt idx="4">
                  <c:v>5467.5</c:v>
                </c:pt>
                <c:pt idx="5">
                  <c:v>6615.5</c:v>
                </c:pt>
                <c:pt idx="6">
                  <c:v>6852.5</c:v>
                </c:pt>
                <c:pt idx="7">
                  <c:v>7590</c:v>
                </c:pt>
                <c:pt idx="8">
                  <c:v>7698.5</c:v>
                </c:pt>
              </c:numCache>
            </c:numRef>
          </c:xVal>
          <c:yVal>
            <c:numRef>
              <c:f>'A (4)'!$J$21:$J$992</c:f>
              <c:numCache>
                <c:formatCode>General</c:formatCode>
                <c:ptCount val="972"/>
                <c:pt idx="6">
                  <c:v>0.44160000065312488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DB-46A9-9519-A978559D8021}"/>
            </c:ext>
          </c:extLst>
        </c:ser>
        <c:ser>
          <c:idx val="4"/>
          <c:order val="3"/>
          <c:tx>
            <c:strRef>
              <c:f>'A (4)'!$K$20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(4)'!$D$21:$D$92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(4)'!$F$21:$F$992</c:f>
              <c:numCache>
                <c:formatCode>General</c:formatCode>
                <c:ptCount val="972"/>
                <c:pt idx="0">
                  <c:v>0.5</c:v>
                </c:pt>
                <c:pt idx="1">
                  <c:v>2852</c:v>
                </c:pt>
                <c:pt idx="2">
                  <c:v>3030.5</c:v>
                </c:pt>
                <c:pt idx="3">
                  <c:v>3055.5</c:v>
                </c:pt>
                <c:pt idx="4">
                  <c:v>5467.5</c:v>
                </c:pt>
                <c:pt idx="5">
                  <c:v>6615.5</c:v>
                </c:pt>
                <c:pt idx="6">
                  <c:v>6852.5</c:v>
                </c:pt>
                <c:pt idx="7">
                  <c:v>7590</c:v>
                </c:pt>
                <c:pt idx="8">
                  <c:v>7698.5</c:v>
                </c:pt>
              </c:numCache>
            </c:numRef>
          </c:xVal>
          <c:yVal>
            <c:numRef>
              <c:f>'A (4)'!$K$21:$K$992</c:f>
              <c:numCache>
                <c:formatCode>General</c:formatCode>
                <c:ptCount val="972"/>
                <c:pt idx="5">
                  <c:v>3.2220000626693945E-2</c:v>
                </c:pt>
                <c:pt idx="7">
                  <c:v>0.61050000073009869</c:v>
                </c:pt>
                <c:pt idx="8">
                  <c:v>0.85814000073150964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DB-46A9-9519-A978559D8021}"/>
            </c:ext>
          </c:extLst>
        </c:ser>
        <c:ser>
          <c:idx val="2"/>
          <c:order val="4"/>
          <c:tx>
            <c:strRef>
              <c:f>'A (4)'!$L$20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(4)'!$D$21:$D$92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(4)'!$F$21:$F$992</c:f>
              <c:numCache>
                <c:formatCode>General</c:formatCode>
                <c:ptCount val="972"/>
                <c:pt idx="0">
                  <c:v>0.5</c:v>
                </c:pt>
                <c:pt idx="1">
                  <c:v>2852</c:v>
                </c:pt>
                <c:pt idx="2">
                  <c:v>3030.5</c:v>
                </c:pt>
                <c:pt idx="3">
                  <c:v>3055.5</c:v>
                </c:pt>
                <c:pt idx="4">
                  <c:v>5467.5</c:v>
                </c:pt>
                <c:pt idx="5">
                  <c:v>6615.5</c:v>
                </c:pt>
                <c:pt idx="6">
                  <c:v>6852.5</c:v>
                </c:pt>
                <c:pt idx="7">
                  <c:v>7590</c:v>
                </c:pt>
                <c:pt idx="8">
                  <c:v>7698.5</c:v>
                </c:pt>
              </c:numCache>
            </c:numRef>
          </c:xVal>
          <c:yVal>
            <c:numRef>
              <c:f>'A (4)'!$L$21:$L$992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DB-46A9-9519-A978559D8021}"/>
            </c:ext>
          </c:extLst>
        </c:ser>
        <c:ser>
          <c:idx val="5"/>
          <c:order val="5"/>
          <c:tx>
            <c:strRef>
              <c:f>'A (4)'!$M$20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(4)'!$D$21:$D$92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(4)'!$F$21:$F$992</c:f>
              <c:numCache>
                <c:formatCode>General</c:formatCode>
                <c:ptCount val="972"/>
                <c:pt idx="0">
                  <c:v>0.5</c:v>
                </c:pt>
                <c:pt idx="1">
                  <c:v>2852</c:v>
                </c:pt>
                <c:pt idx="2">
                  <c:v>3030.5</c:v>
                </c:pt>
                <c:pt idx="3">
                  <c:v>3055.5</c:v>
                </c:pt>
                <c:pt idx="4">
                  <c:v>5467.5</c:v>
                </c:pt>
                <c:pt idx="5">
                  <c:v>6615.5</c:v>
                </c:pt>
                <c:pt idx="6">
                  <c:v>6852.5</c:v>
                </c:pt>
                <c:pt idx="7">
                  <c:v>7590</c:v>
                </c:pt>
                <c:pt idx="8">
                  <c:v>7698.5</c:v>
                </c:pt>
              </c:numCache>
            </c:numRef>
          </c:xVal>
          <c:yVal>
            <c:numRef>
              <c:f>'A (4)'!$M$21:$M$992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DB-46A9-9519-A978559D8021}"/>
            </c:ext>
          </c:extLst>
        </c:ser>
        <c:ser>
          <c:idx val="6"/>
          <c:order val="6"/>
          <c:tx>
            <c:strRef>
              <c:f>'A (4)'!$N$20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(4)'!$D$21:$D$92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(4)'!$F$21:$F$992</c:f>
              <c:numCache>
                <c:formatCode>General</c:formatCode>
                <c:ptCount val="972"/>
                <c:pt idx="0">
                  <c:v>0.5</c:v>
                </c:pt>
                <c:pt idx="1">
                  <c:v>2852</c:v>
                </c:pt>
                <c:pt idx="2">
                  <c:v>3030.5</c:v>
                </c:pt>
                <c:pt idx="3">
                  <c:v>3055.5</c:v>
                </c:pt>
                <c:pt idx="4">
                  <c:v>5467.5</c:v>
                </c:pt>
                <c:pt idx="5">
                  <c:v>6615.5</c:v>
                </c:pt>
                <c:pt idx="6">
                  <c:v>6852.5</c:v>
                </c:pt>
                <c:pt idx="7">
                  <c:v>7590</c:v>
                </c:pt>
                <c:pt idx="8">
                  <c:v>7698.5</c:v>
                </c:pt>
              </c:numCache>
            </c:numRef>
          </c:xVal>
          <c:yVal>
            <c:numRef>
              <c:f>'A (4)'!$N$21:$N$992</c:f>
              <c:numCache>
                <c:formatCode>General</c:formatCode>
                <c:ptCount val="972"/>
                <c:pt idx="1">
                  <c:v>-1.2689199997330434</c:v>
                </c:pt>
                <c:pt idx="2">
                  <c:v>-1.4742799997111433</c:v>
                </c:pt>
                <c:pt idx="3">
                  <c:v>-1.4742799997111433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DB-46A9-9519-A978559D8021}"/>
            </c:ext>
          </c:extLst>
        </c:ser>
        <c:ser>
          <c:idx val="7"/>
          <c:order val="7"/>
          <c:tx>
            <c:strRef>
              <c:f>'A (4)'!$O$20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(4)'!$F$21:$F$992</c:f>
              <c:numCache>
                <c:formatCode>General</c:formatCode>
                <c:ptCount val="972"/>
                <c:pt idx="0">
                  <c:v>0.5</c:v>
                </c:pt>
                <c:pt idx="1">
                  <c:v>2852</c:v>
                </c:pt>
                <c:pt idx="2">
                  <c:v>3030.5</c:v>
                </c:pt>
                <c:pt idx="3">
                  <c:v>3055.5</c:v>
                </c:pt>
                <c:pt idx="4">
                  <c:v>5467.5</c:v>
                </c:pt>
                <c:pt idx="5">
                  <c:v>6615.5</c:v>
                </c:pt>
                <c:pt idx="6">
                  <c:v>6852.5</c:v>
                </c:pt>
                <c:pt idx="7">
                  <c:v>7590</c:v>
                </c:pt>
                <c:pt idx="8">
                  <c:v>7698.5</c:v>
                </c:pt>
              </c:numCache>
            </c:numRef>
          </c:xVal>
          <c:yVal>
            <c:numRef>
              <c:f>'A (4)'!$O$21:$O$992</c:f>
              <c:numCache>
                <c:formatCode>General</c:formatCode>
                <c:ptCount val="972"/>
                <c:pt idx="0">
                  <c:v>-2.7834567766210525</c:v>
                </c:pt>
                <c:pt idx="1">
                  <c:v>-1.4954761410495347</c:v>
                </c:pt>
                <c:pt idx="2">
                  <c:v>-1.4148503148354312</c:v>
                </c:pt>
                <c:pt idx="3">
                  <c:v>-1.4035581823124477</c:v>
                </c:pt>
                <c:pt idx="4">
                  <c:v>-0.31409323649498289</c:v>
                </c:pt>
                <c:pt idx="5">
                  <c:v>0.20444148896042735</c:v>
                </c:pt>
                <c:pt idx="6">
                  <c:v>0.3114909052783128</c:v>
                </c:pt>
                <c:pt idx="7">
                  <c:v>0.64460881470633113</c:v>
                </c:pt>
                <c:pt idx="8">
                  <c:v>0.69361666985607995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0DB-46A9-9519-A978559D8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147280"/>
        <c:axId val="1"/>
      </c:scatterChart>
      <c:valAx>
        <c:axId val="859147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61394461370725"/>
              <c:y val="0.83642234535497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926298157453935E-2"/>
              <c:y val="0.36728492271799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1472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3601340033500838E-2"/>
          <c:y val="0.86728654288584295"/>
          <c:w val="0.92964964806534856"/>
          <c:h val="0.99074365704286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Lyn - O-C Diagr.</a:t>
            </a:r>
          </a:p>
        </c:rich>
      </c:tx>
      <c:layout>
        <c:manualLayout>
          <c:xMode val="edge"/>
          <c:yMode val="edge"/>
          <c:x val="0.37520990780675029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7861390058022"/>
          <c:y val="0.14814859468012961"/>
          <c:w val="0.81239663878742474"/>
          <c:h val="0.626545098334714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(5)'!$H$20:$H$20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(5)'!$F$21:$F$992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3650</c:v>
                </c:pt>
                <c:pt idx="2">
                  <c:v>3878.5</c:v>
                </c:pt>
                <c:pt idx="3">
                  <c:v>3910.5</c:v>
                </c:pt>
                <c:pt idx="4">
                  <c:v>6998</c:v>
                </c:pt>
                <c:pt idx="5">
                  <c:v>8468</c:v>
                </c:pt>
                <c:pt idx="6">
                  <c:v>8771.5</c:v>
                </c:pt>
                <c:pt idx="7">
                  <c:v>9715.5</c:v>
                </c:pt>
                <c:pt idx="8">
                  <c:v>9854.5</c:v>
                </c:pt>
              </c:numCache>
            </c:numRef>
          </c:xVal>
          <c:yVal>
            <c:numRef>
              <c:f>'A (5)'!$H$21:$H$992</c:f>
              <c:numCache>
                <c:formatCode>General</c:formatCode>
                <c:ptCount val="972"/>
                <c:pt idx="0">
                  <c:v>-1.7354799999993702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40-45FD-B88B-3A04359AA6E0}"/>
            </c:ext>
          </c:extLst>
        </c:ser>
        <c:ser>
          <c:idx val="1"/>
          <c:order val="1"/>
          <c:tx>
            <c:strRef>
              <c:f>'A (5)'!$I$20:$I$20</c:f>
              <c:strCache>
                <c:ptCount val="1"/>
                <c:pt idx="0">
                  <c:v>BAV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(5)'!$D$21:$D$992</c:f>
                <c:numCache>
                  <c:formatCode>General</c:formatCode>
                  <c:ptCount val="9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(5)'!$D$21:$D$992</c:f>
                <c:numCache>
                  <c:formatCode>General</c:formatCode>
                  <c:ptCount val="9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(5)'!$F$21:$F$992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3650</c:v>
                </c:pt>
                <c:pt idx="2">
                  <c:v>3878.5</c:v>
                </c:pt>
                <c:pt idx="3">
                  <c:v>3910.5</c:v>
                </c:pt>
                <c:pt idx="4">
                  <c:v>6998</c:v>
                </c:pt>
                <c:pt idx="5">
                  <c:v>8468</c:v>
                </c:pt>
                <c:pt idx="6">
                  <c:v>8771.5</c:v>
                </c:pt>
                <c:pt idx="7">
                  <c:v>9715.5</c:v>
                </c:pt>
                <c:pt idx="8">
                  <c:v>9854.5</c:v>
                </c:pt>
              </c:numCache>
            </c:numRef>
          </c:xVal>
          <c:yVal>
            <c:numRef>
              <c:f>'A (5)'!$I$21:$I$992</c:f>
              <c:numCache>
                <c:formatCode>General</c:formatCode>
                <c:ptCount val="972"/>
                <c:pt idx="4">
                  <c:v>0.58587500052817632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40-45FD-B88B-3A04359AA6E0}"/>
            </c:ext>
          </c:extLst>
        </c:ser>
        <c:ser>
          <c:idx val="3"/>
          <c:order val="2"/>
          <c:tx>
            <c:strRef>
              <c:f>'A (5)'!$J$20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(5)'!$D$21:$D$43</c:f>
                <c:numCache>
                  <c:formatCode>General</c:formatCode>
                  <c:ptCount val="23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(5)'!$D$21:$D$43</c:f>
                <c:numCache>
                  <c:formatCode>General</c:formatCode>
                  <c:ptCount val="23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(5)'!$F$21:$F$992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3650</c:v>
                </c:pt>
                <c:pt idx="2">
                  <c:v>3878.5</c:v>
                </c:pt>
                <c:pt idx="3">
                  <c:v>3910.5</c:v>
                </c:pt>
                <c:pt idx="4">
                  <c:v>6998</c:v>
                </c:pt>
                <c:pt idx="5">
                  <c:v>8468</c:v>
                </c:pt>
                <c:pt idx="6">
                  <c:v>8771.5</c:v>
                </c:pt>
                <c:pt idx="7">
                  <c:v>9715.5</c:v>
                </c:pt>
                <c:pt idx="8">
                  <c:v>9854.5</c:v>
                </c:pt>
              </c:numCache>
            </c:numRef>
          </c:xVal>
          <c:yVal>
            <c:numRef>
              <c:f>'A (5)'!$J$21:$J$992</c:f>
              <c:numCache>
                <c:formatCode>General</c:formatCode>
                <c:ptCount val="972"/>
                <c:pt idx="6">
                  <c:v>-0.37190624935465166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40-45FD-B88B-3A04359AA6E0}"/>
            </c:ext>
          </c:extLst>
        </c:ser>
        <c:ser>
          <c:idx val="4"/>
          <c:order val="3"/>
          <c:tx>
            <c:strRef>
              <c:f>'A (5)'!$K$20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(5)'!$D$21:$D$92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(5)'!$D$21:$D$92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(5)'!$F$21:$F$992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3650</c:v>
                </c:pt>
                <c:pt idx="2">
                  <c:v>3878.5</c:v>
                </c:pt>
                <c:pt idx="3">
                  <c:v>3910.5</c:v>
                </c:pt>
                <c:pt idx="4">
                  <c:v>6998</c:v>
                </c:pt>
                <c:pt idx="5">
                  <c:v>8468</c:v>
                </c:pt>
                <c:pt idx="6">
                  <c:v>8771.5</c:v>
                </c:pt>
                <c:pt idx="7">
                  <c:v>9715.5</c:v>
                </c:pt>
                <c:pt idx="8">
                  <c:v>9854.5</c:v>
                </c:pt>
              </c:numCache>
            </c:numRef>
          </c:xVal>
          <c:yVal>
            <c:numRef>
              <c:f>'A (5)'!$K$21:$K$992</c:f>
              <c:numCache>
                <c:formatCode>General</c:formatCode>
                <c:ptCount val="972"/>
                <c:pt idx="5">
                  <c:v>-0.40164999936678214</c:v>
                </c:pt>
                <c:pt idx="7">
                  <c:v>-0.20300624927767785</c:v>
                </c:pt>
                <c:pt idx="8">
                  <c:v>-0.28076874926773598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40-45FD-B88B-3A04359AA6E0}"/>
            </c:ext>
          </c:extLst>
        </c:ser>
        <c:ser>
          <c:idx val="2"/>
          <c:order val="4"/>
          <c:tx>
            <c:strRef>
              <c:f>'A (5)'!$L$20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(5)'!$D$21:$D$92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(5)'!$D$21:$D$92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(5)'!$F$21:$F$992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3650</c:v>
                </c:pt>
                <c:pt idx="2">
                  <c:v>3878.5</c:v>
                </c:pt>
                <c:pt idx="3">
                  <c:v>3910.5</c:v>
                </c:pt>
                <c:pt idx="4">
                  <c:v>6998</c:v>
                </c:pt>
                <c:pt idx="5">
                  <c:v>8468</c:v>
                </c:pt>
                <c:pt idx="6">
                  <c:v>8771.5</c:v>
                </c:pt>
                <c:pt idx="7">
                  <c:v>9715.5</c:v>
                </c:pt>
                <c:pt idx="8">
                  <c:v>9854.5</c:v>
                </c:pt>
              </c:numCache>
            </c:numRef>
          </c:xVal>
          <c:yVal>
            <c:numRef>
              <c:f>'A (5)'!$L$21:$L$992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340-45FD-B88B-3A04359AA6E0}"/>
            </c:ext>
          </c:extLst>
        </c:ser>
        <c:ser>
          <c:idx val="5"/>
          <c:order val="5"/>
          <c:tx>
            <c:strRef>
              <c:f>'A (5)'!$M$20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(5)'!$D$21:$D$92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(5)'!$D$21:$D$92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(5)'!$F$21:$F$992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3650</c:v>
                </c:pt>
                <c:pt idx="2">
                  <c:v>3878.5</c:v>
                </c:pt>
                <c:pt idx="3">
                  <c:v>3910.5</c:v>
                </c:pt>
                <c:pt idx="4">
                  <c:v>6998</c:v>
                </c:pt>
                <c:pt idx="5">
                  <c:v>8468</c:v>
                </c:pt>
                <c:pt idx="6">
                  <c:v>8771.5</c:v>
                </c:pt>
                <c:pt idx="7">
                  <c:v>9715.5</c:v>
                </c:pt>
                <c:pt idx="8">
                  <c:v>9854.5</c:v>
                </c:pt>
              </c:numCache>
            </c:numRef>
          </c:xVal>
          <c:yVal>
            <c:numRef>
              <c:f>'A (5)'!$M$21:$M$992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340-45FD-B88B-3A04359AA6E0}"/>
            </c:ext>
          </c:extLst>
        </c:ser>
        <c:ser>
          <c:idx val="6"/>
          <c:order val="6"/>
          <c:tx>
            <c:strRef>
              <c:f>'A (5)'!$N$20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(5)'!$D$21:$D$92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plus>
            <c:minus>
              <c:numRef>
                <c:f>'A (5)'!$D$21:$D$92</c:f>
                <c:numCache>
                  <c:formatCode>General</c:formatCode>
                  <c:ptCount val="72"/>
                  <c:pt idx="0">
                    <c:v>0</c:v>
                  </c:pt>
                  <c:pt idx="7">
                    <c:v>5.0000000000000001E-4</c:v>
                  </c:pt>
                  <c:pt idx="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(5)'!$F$21:$F$992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3650</c:v>
                </c:pt>
                <c:pt idx="2">
                  <c:v>3878.5</c:v>
                </c:pt>
                <c:pt idx="3">
                  <c:v>3910.5</c:v>
                </c:pt>
                <c:pt idx="4">
                  <c:v>6998</c:v>
                </c:pt>
                <c:pt idx="5">
                  <c:v>8468</c:v>
                </c:pt>
                <c:pt idx="6">
                  <c:v>8771.5</c:v>
                </c:pt>
                <c:pt idx="7">
                  <c:v>9715.5</c:v>
                </c:pt>
                <c:pt idx="8">
                  <c:v>9854.5</c:v>
                </c:pt>
              </c:numCache>
            </c:numRef>
          </c:xVal>
          <c:yVal>
            <c:numRef>
              <c:f>'A (5)'!$N$21:$N$992</c:f>
              <c:numCache>
                <c:formatCode>General</c:formatCode>
                <c:ptCount val="972"/>
                <c:pt idx="1">
                  <c:v>0.2496250002659508</c:v>
                </c:pt>
                <c:pt idx="2">
                  <c:v>-9.968749713152647E-3</c:v>
                </c:pt>
                <c:pt idx="3">
                  <c:v>-9.9687497058766894E-3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340-45FD-B88B-3A04359AA6E0}"/>
            </c:ext>
          </c:extLst>
        </c:ser>
        <c:ser>
          <c:idx val="7"/>
          <c:order val="7"/>
          <c:tx>
            <c:strRef>
              <c:f>'A (5)'!$O$20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(5)'!$F$21:$F$992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3650</c:v>
                </c:pt>
                <c:pt idx="2">
                  <c:v>3878.5</c:v>
                </c:pt>
                <c:pt idx="3">
                  <c:v>3910.5</c:v>
                </c:pt>
                <c:pt idx="4">
                  <c:v>6998</c:v>
                </c:pt>
                <c:pt idx="5">
                  <c:v>8468</c:v>
                </c:pt>
                <c:pt idx="6">
                  <c:v>8771.5</c:v>
                </c:pt>
                <c:pt idx="7">
                  <c:v>9715.5</c:v>
                </c:pt>
                <c:pt idx="8">
                  <c:v>9854.5</c:v>
                </c:pt>
              </c:numCache>
            </c:numRef>
          </c:xVal>
          <c:yVal>
            <c:numRef>
              <c:f>'A (5)'!$O$21:$O$992</c:f>
              <c:numCache>
                <c:formatCode>General</c:formatCode>
                <c:ptCount val="972"/>
                <c:pt idx="0">
                  <c:v>0.40533309044051447</c:v>
                </c:pt>
                <c:pt idx="1">
                  <c:v>0.16191165807162394</c:v>
                </c:pt>
                <c:pt idx="2">
                  <c:v>0.1466728094972975</c:v>
                </c:pt>
                <c:pt idx="3">
                  <c:v>0.14453870378885791</c:v>
                </c:pt>
                <c:pt idx="4">
                  <c:v>-6.1369151673867972E-2</c:v>
                </c:pt>
                <c:pt idx="5">
                  <c:v>-0.15940463265531157</c:v>
                </c:pt>
                <c:pt idx="6">
                  <c:v>-0.17964529148379327</c:v>
                </c:pt>
                <c:pt idx="7">
                  <c:v>-0.24260140988276113</c:v>
                </c:pt>
                <c:pt idx="8">
                  <c:v>-0.25187143155379554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340-45FD-B88B-3A04359A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144328"/>
        <c:axId val="1"/>
      </c:scatterChart>
      <c:valAx>
        <c:axId val="859144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26386086161347"/>
              <c:y val="0.83642234535497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926298157453935E-2"/>
              <c:y val="0.36728492271799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1443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3601340033500838E-2"/>
          <c:y val="0.86728654288584295"/>
          <c:w val="0.92964964806534856"/>
          <c:h val="0.99074365704286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133350</xdr:rowOff>
    </xdr:from>
    <xdr:to>
      <xdr:col>16</xdr:col>
      <xdr:colOff>285750</xdr:colOff>
      <xdr:row>19</xdr:row>
      <xdr:rowOff>9525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28A84917-255B-48F9-9095-88AD6AD8D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152400</xdr:colOff>
      <xdr:row>0</xdr:row>
      <xdr:rowOff>19050</xdr:rowOff>
    </xdr:from>
    <xdr:to>
      <xdr:col>24</xdr:col>
      <xdr:colOff>9525</xdr:colOff>
      <xdr:row>18</xdr:row>
      <xdr:rowOff>76200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7F4E9D7B-0949-6FA1-8B42-446FB4CD2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0</xdr:rowOff>
    </xdr:from>
    <xdr:to>
      <xdr:col>15</xdr:col>
      <xdr:colOff>123825</xdr:colOff>
      <xdr:row>18</xdr:row>
      <xdr:rowOff>47625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1F6F6102-D7C2-ECE1-69B0-0F952D767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9525</xdr:rowOff>
    </xdr:from>
    <xdr:to>
      <xdr:col>13</xdr:col>
      <xdr:colOff>285750</xdr:colOff>
      <xdr:row>18</xdr:row>
      <xdr:rowOff>57150</xdr:rowOff>
    </xdr:to>
    <xdr:graphicFrame macro="">
      <xdr:nvGraphicFramePr>
        <xdr:cNvPr id="52227" name="Chart 1">
          <a:extLst>
            <a:ext uri="{FF2B5EF4-FFF2-40B4-BE49-F238E27FC236}">
              <a16:creationId xmlns:a16="http://schemas.microsoft.com/office/drawing/2014/main" id="{826AF25B-5B95-43FE-5B6B-E4A3E36EA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9525</xdr:rowOff>
    </xdr:from>
    <xdr:to>
      <xdr:col>13</xdr:col>
      <xdr:colOff>285750</xdr:colOff>
      <xdr:row>18</xdr:row>
      <xdr:rowOff>57150</xdr:rowOff>
    </xdr:to>
    <xdr:graphicFrame macro="">
      <xdr:nvGraphicFramePr>
        <xdr:cNvPr id="54275" name="Chart 1">
          <a:extLst>
            <a:ext uri="{FF2B5EF4-FFF2-40B4-BE49-F238E27FC236}">
              <a16:creationId xmlns:a16="http://schemas.microsoft.com/office/drawing/2014/main" id="{645477F2-9264-16D4-B007-E4F130F28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9525</xdr:rowOff>
    </xdr:from>
    <xdr:to>
      <xdr:col>13</xdr:col>
      <xdr:colOff>285750</xdr:colOff>
      <xdr:row>18</xdr:row>
      <xdr:rowOff>57150</xdr:rowOff>
    </xdr:to>
    <xdr:graphicFrame macro="">
      <xdr:nvGraphicFramePr>
        <xdr:cNvPr id="56323" name="Chart 1">
          <a:extLst>
            <a:ext uri="{FF2B5EF4-FFF2-40B4-BE49-F238E27FC236}">
              <a16:creationId xmlns:a16="http://schemas.microsoft.com/office/drawing/2014/main" id="{F97F7B3B-803D-6488-9624-E54D4D7DF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203" TargetMode="External"/><Relationship Id="rId13" Type="http://schemas.openxmlformats.org/officeDocument/2006/relationships/hyperlink" Target="http://www.bav-astro.de/sfs/BAVM_link.php?BAVMnr=228" TargetMode="External"/><Relationship Id="rId18" Type="http://schemas.openxmlformats.org/officeDocument/2006/relationships/hyperlink" Target="http://www.bav-astro.de/sfs/BAVM_link.php?BAVMnr=239" TargetMode="External"/><Relationship Id="rId3" Type="http://schemas.openxmlformats.org/officeDocument/2006/relationships/hyperlink" Target="http://www.bav-astro.de/sfs/BAVM_link.php?BAVMnr=158" TargetMode="External"/><Relationship Id="rId7" Type="http://schemas.openxmlformats.org/officeDocument/2006/relationships/hyperlink" Target="http://www.bav-astro.de/sfs/BAVM_link.php?BAVMnr=203" TargetMode="External"/><Relationship Id="rId12" Type="http://schemas.openxmlformats.org/officeDocument/2006/relationships/hyperlink" Target="http://vsolj.cetus-net.org/vsoljno55.pdf" TargetMode="External"/><Relationship Id="rId17" Type="http://schemas.openxmlformats.org/officeDocument/2006/relationships/hyperlink" Target="http://www.bav-astro.de/sfs/BAVM_link.php?BAVMnr=238" TargetMode="External"/><Relationship Id="rId2" Type="http://schemas.openxmlformats.org/officeDocument/2006/relationships/hyperlink" Target="http://www.bav-astro.de/sfs/BAVM_link.php?BAVMnr=80" TargetMode="External"/><Relationship Id="rId16" Type="http://schemas.openxmlformats.org/officeDocument/2006/relationships/hyperlink" Target="http://www.bav-astro.de/sfs/BAVM_link.php?BAVMnr=238" TargetMode="External"/><Relationship Id="rId1" Type="http://schemas.openxmlformats.org/officeDocument/2006/relationships/hyperlink" Target="http://www.bav-astro.de/sfs/BAVM_link.php?BAVMnr=34" TargetMode="External"/><Relationship Id="rId6" Type="http://schemas.openxmlformats.org/officeDocument/2006/relationships/hyperlink" Target="http://www.bav-astro.de/sfs/BAVM_link.php?BAVMnr=186" TargetMode="External"/><Relationship Id="rId11" Type="http://schemas.openxmlformats.org/officeDocument/2006/relationships/hyperlink" Target="http://www.bav-astro.de/sfs/BAVM_link.php?BAVMnr=214" TargetMode="External"/><Relationship Id="rId5" Type="http://schemas.openxmlformats.org/officeDocument/2006/relationships/hyperlink" Target="http://www.bav-astro.de/sfs/BAVM_link.php?BAVMnr=158" TargetMode="External"/><Relationship Id="rId15" Type="http://schemas.openxmlformats.org/officeDocument/2006/relationships/hyperlink" Target="http://vsolj.cetus-net.org/vsoljno56.pdf" TargetMode="External"/><Relationship Id="rId10" Type="http://schemas.openxmlformats.org/officeDocument/2006/relationships/hyperlink" Target="http://www.bav-astro.de/sfs/BAVM_link.php?BAVMnr=214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bav-astro.de/sfs/BAVM_link.php?BAVMnr=157" TargetMode="External"/><Relationship Id="rId9" Type="http://schemas.openxmlformats.org/officeDocument/2006/relationships/hyperlink" Target="http://www.konkoly.hu/cgi-bin/IBVS?5871" TargetMode="External"/><Relationship Id="rId14" Type="http://schemas.openxmlformats.org/officeDocument/2006/relationships/hyperlink" Target="http://var.astro.cz/oejv/issues/oejv016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5"/>
  <sheetViews>
    <sheetView tabSelected="1" workbookViewId="0">
      <pane xSplit="14" ySplit="21" topLeftCell="O44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9.5703125" customWidth="1"/>
    <col min="16" max="16" width="7.7109375" customWidth="1"/>
    <col min="17" max="17" width="9.85546875" customWidth="1"/>
  </cols>
  <sheetData>
    <row r="1" spans="1:90" ht="20.25">
      <c r="A1" s="1" t="s">
        <v>55</v>
      </c>
      <c r="C1" s="17"/>
    </row>
    <row r="2" spans="1:90">
      <c r="A2" t="s">
        <v>25</v>
      </c>
      <c r="B2" s="20" t="s">
        <v>47</v>
      </c>
      <c r="P2" s="15">
        <v>36541.595000000001</v>
      </c>
      <c r="BI2" t="s">
        <v>43</v>
      </c>
    </row>
    <row r="3" spans="1:90" ht="13.5" thickBot="1">
      <c r="P3" s="15">
        <v>36628.368999999999</v>
      </c>
      <c r="BH3" t="s">
        <v>42</v>
      </c>
    </row>
    <row r="4" spans="1:90" ht="14.25" thickTop="1" thickBot="1">
      <c r="A4" s="8" t="s">
        <v>0</v>
      </c>
      <c r="C4" s="3">
        <v>26024.325000000001</v>
      </c>
      <c r="D4" s="4">
        <v>4.3316549999999996</v>
      </c>
      <c r="P4">
        <f>+P3-P2</f>
        <v>86.773999999997613</v>
      </c>
    </row>
    <row r="5" spans="1:90" ht="13.5" thickTop="1">
      <c r="A5" s="22" t="s">
        <v>48</v>
      </c>
      <c r="B5" s="23"/>
      <c r="C5" s="24">
        <v>-9.5</v>
      </c>
      <c r="D5" s="23" t="s">
        <v>49</v>
      </c>
      <c r="O5" t="s">
        <v>39</v>
      </c>
      <c r="P5">
        <v>10</v>
      </c>
      <c r="Q5">
        <v>10.5</v>
      </c>
      <c r="R5">
        <v>11</v>
      </c>
      <c r="S5">
        <v>11.5</v>
      </c>
      <c r="T5">
        <v>12</v>
      </c>
      <c r="U5">
        <v>12.5</v>
      </c>
      <c r="V5">
        <v>13</v>
      </c>
      <c r="W5">
        <v>13.5</v>
      </c>
      <c r="X5">
        <v>14</v>
      </c>
      <c r="Y5">
        <v>14.5</v>
      </c>
      <c r="Z5">
        <v>15</v>
      </c>
      <c r="AA5">
        <v>15.5</v>
      </c>
      <c r="AB5">
        <v>16</v>
      </c>
      <c r="AC5">
        <v>16.5</v>
      </c>
      <c r="AD5">
        <v>17</v>
      </c>
      <c r="AE5">
        <v>17.5</v>
      </c>
      <c r="AF5">
        <v>18</v>
      </c>
      <c r="AG5">
        <v>18.5</v>
      </c>
      <c r="AH5">
        <v>19</v>
      </c>
      <c r="AI5">
        <v>19.5</v>
      </c>
      <c r="AJ5">
        <v>20</v>
      </c>
      <c r="AK5">
        <v>20.5</v>
      </c>
      <c r="AL5">
        <v>21</v>
      </c>
      <c r="AM5">
        <v>21.5</v>
      </c>
      <c r="AN5">
        <v>22</v>
      </c>
      <c r="AO5">
        <v>22.5</v>
      </c>
      <c r="AP5">
        <v>23</v>
      </c>
      <c r="AQ5">
        <v>23.5</v>
      </c>
      <c r="AR5">
        <v>24</v>
      </c>
      <c r="AS5">
        <v>24.5</v>
      </c>
      <c r="AT5">
        <v>25</v>
      </c>
      <c r="AU5">
        <v>25.5</v>
      </c>
      <c r="AV5">
        <v>26</v>
      </c>
      <c r="AW5">
        <v>26.5</v>
      </c>
      <c r="AX5">
        <v>27</v>
      </c>
      <c r="AY5">
        <v>27.5</v>
      </c>
      <c r="AZ5">
        <v>28</v>
      </c>
      <c r="BA5">
        <v>28.5</v>
      </c>
      <c r="BB5">
        <v>29</v>
      </c>
      <c r="BC5">
        <v>29.5</v>
      </c>
      <c r="BD5">
        <v>30</v>
      </c>
      <c r="BE5">
        <v>30.5</v>
      </c>
      <c r="BF5">
        <v>31</v>
      </c>
      <c r="BG5">
        <v>31.5</v>
      </c>
      <c r="BH5">
        <v>32</v>
      </c>
      <c r="BI5">
        <v>32.5</v>
      </c>
      <c r="BJ5">
        <v>33</v>
      </c>
      <c r="BK5">
        <v>33.5</v>
      </c>
      <c r="BL5">
        <v>34</v>
      </c>
      <c r="BM5">
        <v>34.5</v>
      </c>
      <c r="BN5">
        <v>35</v>
      </c>
      <c r="BO5">
        <v>35.5</v>
      </c>
      <c r="BP5">
        <v>36</v>
      </c>
      <c r="BQ5">
        <v>36.5</v>
      </c>
      <c r="BR5">
        <v>37</v>
      </c>
      <c r="BS5">
        <v>37.5</v>
      </c>
      <c r="BT5">
        <v>38</v>
      </c>
      <c r="BU5">
        <v>38.5</v>
      </c>
      <c r="BV5">
        <v>39</v>
      </c>
      <c r="BW5">
        <v>39.5</v>
      </c>
      <c r="BX5">
        <v>40</v>
      </c>
      <c r="BY5">
        <v>40.5</v>
      </c>
      <c r="BZ5">
        <v>41</v>
      </c>
      <c r="CA5">
        <v>41.5</v>
      </c>
      <c r="CB5">
        <v>42</v>
      </c>
      <c r="CC5">
        <v>42.5</v>
      </c>
      <c r="CD5">
        <v>43</v>
      </c>
      <c r="CE5">
        <v>43.5</v>
      </c>
      <c r="CF5">
        <v>44</v>
      </c>
      <c r="CG5">
        <v>44.5</v>
      </c>
      <c r="CH5">
        <v>45</v>
      </c>
      <c r="CI5">
        <v>45.5</v>
      </c>
      <c r="CJ5">
        <v>46</v>
      </c>
      <c r="CK5">
        <v>46.5</v>
      </c>
      <c r="CL5">
        <v>47</v>
      </c>
    </row>
    <row r="6" spans="1:90">
      <c r="A6" s="8" t="s">
        <v>1</v>
      </c>
      <c r="O6" t="s">
        <v>40</v>
      </c>
      <c r="P6">
        <f>+$P$4/P5</f>
        <v>8.6773999999997606</v>
      </c>
      <c r="Q6">
        <f t="shared" ref="Q6:CB6" si="0">+$P$4/Q5</f>
        <v>8.2641904761902492</v>
      </c>
      <c r="R6">
        <f t="shared" si="0"/>
        <v>7.8885454545452376</v>
      </c>
      <c r="S6">
        <f t="shared" si="0"/>
        <v>7.545565217391097</v>
      </c>
      <c r="T6">
        <f t="shared" si="0"/>
        <v>7.2311666666664678</v>
      </c>
      <c r="U6">
        <f t="shared" si="0"/>
        <v>6.9419199999998087</v>
      </c>
      <c r="V6">
        <f t="shared" si="0"/>
        <v>6.6749230769228936</v>
      </c>
      <c r="W6">
        <f t="shared" si="0"/>
        <v>6.4277037037035267</v>
      </c>
      <c r="X6">
        <f t="shared" si="0"/>
        <v>6.1981428571426864</v>
      </c>
      <c r="Y6" s="8">
        <f t="shared" si="0"/>
        <v>5.9844137931032835</v>
      </c>
      <c r="Z6">
        <f t="shared" si="0"/>
        <v>5.7849333333331741</v>
      </c>
      <c r="AA6">
        <f t="shared" si="0"/>
        <v>5.5983225806450072</v>
      </c>
      <c r="AB6">
        <f t="shared" si="0"/>
        <v>5.4233749999998508</v>
      </c>
      <c r="AC6">
        <f t="shared" si="0"/>
        <v>5.2590303030301584</v>
      </c>
      <c r="AD6">
        <f t="shared" si="0"/>
        <v>5.1043529411763302</v>
      </c>
      <c r="AE6">
        <f t="shared" si="0"/>
        <v>4.9585142857141493</v>
      </c>
      <c r="AF6">
        <f t="shared" si="0"/>
        <v>4.8207777777776455</v>
      </c>
      <c r="AG6">
        <f t="shared" si="0"/>
        <v>4.6904864864863578</v>
      </c>
      <c r="AH6">
        <f t="shared" si="0"/>
        <v>4.5670526315788216</v>
      </c>
      <c r="AI6">
        <f t="shared" si="0"/>
        <v>4.4499487179485957</v>
      </c>
      <c r="AJ6">
        <f t="shared" si="0"/>
        <v>4.3386999999998803</v>
      </c>
      <c r="AK6">
        <f t="shared" si="0"/>
        <v>4.2328780487803712</v>
      </c>
      <c r="AL6">
        <f t="shared" si="0"/>
        <v>4.1320952380951246</v>
      </c>
      <c r="AM6">
        <f t="shared" si="0"/>
        <v>4.0359999999998886</v>
      </c>
      <c r="AN6">
        <f t="shared" si="0"/>
        <v>3.9442727272726188</v>
      </c>
      <c r="AO6">
        <f t="shared" si="0"/>
        <v>3.856622222222116</v>
      </c>
      <c r="AP6">
        <f t="shared" si="0"/>
        <v>3.7727826086955485</v>
      </c>
      <c r="AQ6">
        <f t="shared" si="0"/>
        <v>3.6925106382977706</v>
      </c>
      <c r="AR6">
        <f t="shared" si="0"/>
        <v>3.6155833333332339</v>
      </c>
      <c r="AS6">
        <f t="shared" si="0"/>
        <v>3.5417959183672494</v>
      </c>
      <c r="AT6">
        <f t="shared" si="0"/>
        <v>3.4709599999999043</v>
      </c>
      <c r="AU6">
        <f t="shared" si="0"/>
        <v>3.4029019607842201</v>
      </c>
      <c r="AV6">
        <f t="shared" si="0"/>
        <v>3.3374615384614468</v>
      </c>
      <c r="AW6">
        <f t="shared" si="0"/>
        <v>3.2744905660376458</v>
      </c>
      <c r="AX6">
        <f t="shared" si="0"/>
        <v>3.2138518518517634</v>
      </c>
      <c r="AY6">
        <f t="shared" si="0"/>
        <v>3.1554181818180949</v>
      </c>
      <c r="AZ6">
        <f t="shared" si="0"/>
        <v>3.0990714285713432</v>
      </c>
      <c r="BA6">
        <f t="shared" si="0"/>
        <v>3.0447017543858812</v>
      </c>
      <c r="BB6" s="8">
        <f t="shared" si="0"/>
        <v>2.9922068965516417</v>
      </c>
      <c r="BC6">
        <f t="shared" si="0"/>
        <v>2.9414915254236478</v>
      </c>
      <c r="BD6">
        <f t="shared" si="0"/>
        <v>2.892466666666587</v>
      </c>
      <c r="BE6">
        <f t="shared" si="0"/>
        <v>2.8450491803277904</v>
      </c>
      <c r="BF6">
        <f t="shared" si="0"/>
        <v>2.7991612903225036</v>
      </c>
      <c r="BG6">
        <f t="shared" si="0"/>
        <v>2.7547301587300828</v>
      </c>
      <c r="BH6" s="8">
        <f t="shared" si="0"/>
        <v>2.7116874999999254</v>
      </c>
      <c r="BI6">
        <f t="shared" si="0"/>
        <v>2.6699692307691572</v>
      </c>
      <c r="BJ6">
        <f t="shared" si="0"/>
        <v>2.6295151515150792</v>
      </c>
      <c r="BK6">
        <f t="shared" si="0"/>
        <v>2.5902686567163467</v>
      </c>
      <c r="BL6">
        <f t="shared" si="0"/>
        <v>2.5521764705881651</v>
      </c>
      <c r="BM6">
        <f t="shared" si="0"/>
        <v>2.5151884057970322</v>
      </c>
      <c r="BN6">
        <f t="shared" si="0"/>
        <v>2.4792571428570747</v>
      </c>
      <c r="BO6">
        <f t="shared" si="0"/>
        <v>2.4443380281689469</v>
      </c>
      <c r="BP6">
        <f t="shared" si="0"/>
        <v>2.4103888888888227</v>
      </c>
      <c r="BQ6">
        <f t="shared" si="0"/>
        <v>2.3773698630136333</v>
      </c>
      <c r="BR6">
        <f t="shared" si="0"/>
        <v>2.3452432432431789</v>
      </c>
      <c r="BS6">
        <f t="shared" si="0"/>
        <v>2.3139733333332697</v>
      </c>
      <c r="BT6">
        <f t="shared" si="0"/>
        <v>2.2835263157894108</v>
      </c>
      <c r="BU6">
        <f t="shared" si="0"/>
        <v>2.2538701298700681</v>
      </c>
      <c r="BV6">
        <f t="shared" si="0"/>
        <v>2.2249743589742979</v>
      </c>
      <c r="BW6">
        <f t="shared" si="0"/>
        <v>2.1968101265822182</v>
      </c>
      <c r="BX6">
        <f t="shared" si="0"/>
        <v>2.1693499999999402</v>
      </c>
      <c r="BY6">
        <f t="shared" si="0"/>
        <v>2.1425679012345089</v>
      </c>
      <c r="BZ6">
        <f t="shared" si="0"/>
        <v>2.1164390243901856</v>
      </c>
      <c r="CA6">
        <f t="shared" si="0"/>
        <v>2.090939759036087</v>
      </c>
      <c r="CB6">
        <f t="shared" si="0"/>
        <v>2.0660476190475623</v>
      </c>
      <c r="CC6">
        <f t="shared" ref="CC6:CL6" si="1">+$P$4/CC5</f>
        <v>2.041741176470532</v>
      </c>
      <c r="CD6">
        <f t="shared" si="1"/>
        <v>2.0179999999999443</v>
      </c>
      <c r="CE6" s="8">
        <f t="shared" si="1"/>
        <v>1.9948045977010946</v>
      </c>
      <c r="CF6">
        <f t="shared" si="1"/>
        <v>1.9721363636363094</v>
      </c>
      <c r="CG6">
        <f t="shared" si="1"/>
        <v>1.9499775280898339</v>
      </c>
      <c r="CH6">
        <f t="shared" si="1"/>
        <v>1.928311111111058</v>
      </c>
      <c r="CI6">
        <f t="shared" si="1"/>
        <v>1.9071208791208267</v>
      </c>
      <c r="CJ6">
        <f t="shared" si="1"/>
        <v>1.8863913043477742</v>
      </c>
      <c r="CK6">
        <f t="shared" si="1"/>
        <v>1.8661075268816691</v>
      </c>
      <c r="CL6">
        <f t="shared" si="1"/>
        <v>1.8462553191488853</v>
      </c>
    </row>
    <row r="7" spans="1:90">
      <c r="A7" t="s">
        <v>2</v>
      </c>
      <c r="C7">
        <f>+C4</f>
        <v>26024.325000000001</v>
      </c>
      <c r="O7" t="s">
        <v>41</v>
      </c>
      <c r="P7">
        <v>3.8608049368401378</v>
      </c>
      <c r="Q7">
        <v>7.7261822465463847</v>
      </c>
      <c r="R7">
        <v>9.8135863717004472</v>
      </c>
      <c r="S7">
        <v>7.6320060834404035</v>
      </c>
      <c r="T7">
        <v>2.2833171746703576</v>
      </c>
      <c r="U7">
        <v>7.8267864426460516</v>
      </c>
      <c r="V7">
        <v>4.228317664515953</v>
      </c>
      <c r="W7">
        <v>8.9744946819648259</v>
      </c>
      <c r="X7">
        <v>6.5246257363191207</v>
      </c>
      <c r="Y7">
        <v>2.3098324892434277</v>
      </c>
      <c r="Z7">
        <v>3.8737044541173971</v>
      </c>
      <c r="AA7">
        <v>5.2040653417520177</v>
      </c>
      <c r="AB7">
        <v>3.0404842386153228</v>
      </c>
      <c r="AC7">
        <v>3.3241595971942504</v>
      </c>
      <c r="AD7">
        <v>3.535255546635498</v>
      </c>
      <c r="AE7">
        <v>2.7390106477601064</v>
      </c>
      <c r="AF7">
        <v>2.0605636335872446</v>
      </c>
      <c r="AG7">
        <v>4.9651976031716751</v>
      </c>
      <c r="AH7">
        <v>3.8502446798082826</v>
      </c>
      <c r="AI7">
        <v>1.6320077838162974</v>
      </c>
      <c r="AJ7">
        <v>1.7216431517292277</v>
      </c>
      <c r="AK7" s="8">
        <v>2.7263598977194574</v>
      </c>
      <c r="AL7">
        <v>2.7436694001977471</v>
      </c>
      <c r="AM7">
        <v>0.95934967556468131</v>
      </c>
      <c r="AN7">
        <v>1.4136121640604853</v>
      </c>
      <c r="AO7">
        <v>1.230034740236186</v>
      </c>
      <c r="AP7">
        <v>1.2078899071968539</v>
      </c>
      <c r="AQ7">
        <v>1.712034635023767</v>
      </c>
      <c r="AR7">
        <v>1.5062526246736807</v>
      </c>
      <c r="AS7" s="8">
        <v>1.4900255688800328</v>
      </c>
      <c r="AT7" s="8">
        <v>1.0924777192894102</v>
      </c>
      <c r="AU7">
        <v>1.7471801774514895</v>
      </c>
      <c r="AV7">
        <v>3.0503296555584063</v>
      </c>
      <c r="AW7">
        <v>1.9137023756171472</v>
      </c>
      <c r="AX7">
        <v>2.2760635691588003</v>
      </c>
      <c r="AY7">
        <v>1.0362749728866354</v>
      </c>
      <c r="AZ7">
        <v>1.2125970125282122</v>
      </c>
      <c r="BA7">
        <v>1.5016520721716788</v>
      </c>
      <c r="BB7">
        <v>0.39746217738617862</v>
      </c>
      <c r="BC7">
        <v>0.4749010446249135</v>
      </c>
      <c r="BD7">
        <v>0.80815283378891145</v>
      </c>
      <c r="BE7">
        <v>0.83102984417993708</v>
      </c>
      <c r="BF7">
        <v>1.5147368931678618</v>
      </c>
      <c r="BG7">
        <v>0.64384571316392403</v>
      </c>
      <c r="BH7">
        <v>0.65300947671490583</v>
      </c>
      <c r="BI7">
        <v>0.75226854805151278</v>
      </c>
      <c r="BJ7">
        <v>0.61072714550729112</v>
      </c>
      <c r="BK7">
        <v>0.99381731475415913</v>
      </c>
      <c r="BL7">
        <v>0.96570395228028583</v>
      </c>
      <c r="BM7">
        <v>0.68662334831462601</v>
      </c>
      <c r="BN7">
        <v>1.1050215481608041</v>
      </c>
      <c r="BO7">
        <v>0.80581203106337296</v>
      </c>
      <c r="BP7">
        <v>0.83150616636032948</v>
      </c>
      <c r="BQ7">
        <v>0.70492574495253724</v>
      </c>
      <c r="BR7">
        <v>0.42740960126767591</v>
      </c>
      <c r="BS7">
        <v>0.70427649007631121</v>
      </c>
      <c r="BT7">
        <v>0.49010213227728566</v>
      </c>
      <c r="BU7">
        <v>0.74319045853323484</v>
      </c>
      <c r="BV7">
        <v>0.20640272722959527</v>
      </c>
      <c r="BW7">
        <v>0.15842315621193559</v>
      </c>
      <c r="BX7">
        <v>0.87724460997439324</v>
      </c>
      <c r="BY7">
        <v>0.68610143388016309</v>
      </c>
      <c r="BZ7">
        <v>0.44224968352398175</v>
      </c>
      <c r="CA7">
        <v>0.93273400344837065</v>
      </c>
      <c r="CB7">
        <v>0.360417982692946</v>
      </c>
      <c r="CC7">
        <v>0.44516682287792836</v>
      </c>
      <c r="CD7">
        <v>0.88985520091502757</v>
      </c>
      <c r="CE7">
        <v>0.54371412671469932</v>
      </c>
      <c r="CF7">
        <v>0.61297782086098873</v>
      </c>
      <c r="CG7">
        <v>0.44368446703582598</v>
      </c>
      <c r="CH7">
        <v>0.74725937275814602</v>
      </c>
      <c r="CI7">
        <v>0.70863732171866511</v>
      </c>
      <c r="CJ7">
        <v>0.37767859373119822</v>
      </c>
      <c r="CK7">
        <v>0.56833594668322651</v>
      </c>
      <c r="CL7">
        <v>0.12817543632745643</v>
      </c>
    </row>
    <row r="8" spans="1:90">
      <c r="A8" t="s">
        <v>3</v>
      </c>
      <c r="C8">
        <v>4.3316549999999996</v>
      </c>
    </row>
    <row r="9" spans="1:90">
      <c r="A9" s="36" t="s">
        <v>56</v>
      </c>
      <c r="B9" s="37">
        <v>37</v>
      </c>
      <c r="C9" s="35" t="str">
        <f>"F"&amp;B9</f>
        <v>F37</v>
      </c>
      <c r="D9" s="16" t="str">
        <f>"G"&amp;B9</f>
        <v>G37</v>
      </c>
    </row>
    <row r="10" spans="1:90" ht="13.5" thickBot="1">
      <c r="A10" s="23"/>
      <c r="B10" s="23"/>
      <c r="C10" s="7" t="s">
        <v>20</v>
      </c>
      <c r="D10" s="7" t="s">
        <v>21</v>
      </c>
      <c r="E10" s="23"/>
    </row>
    <row r="11" spans="1:90">
      <c r="A11" s="23" t="s">
        <v>16</v>
      </c>
      <c r="B11" s="23"/>
      <c r="C11" s="34">
        <f ca="1">INTERCEPT(INDIRECT($D$9):G992,INDIRECT($C$9):F992)</f>
        <v>0.15589015540939971</v>
      </c>
      <c r="D11" s="6"/>
      <c r="E11" s="23"/>
    </row>
    <row r="12" spans="1:90">
      <c r="A12" s="23" t="s">
        <v>17</v>
      </c>
      <c r="B12" s="23"/>
      <c r="C12" s="34">
        <f ca="1">SLOPE(INDIRECT($D$9):G992,INDIRECT($C$9):F992)</f>
        <v>-1.3663707811339511E-5</v>
      </c>
      <c r="D12" s="6"/>
      <c r="E12" s="23"/>
    </row>
    <row r="13" spans="1:90">
      <c r="A13" s="23" t="s">
        <v>19</v>
      </c>
      <c r="B13" s="23"/>
      <c r="C13" s="6" t="s">
        <v>14</v>
      </c>
    </row>
    <row r="14" spans="1:90">
      <c r="A14" s="23"/>
      <c r="B14" s="23"/>
      <c r="C14" s="23"/>
    </row>
    <row r="15" spans="1:90">
      <c r="A15" s="25" t="s">
        <v>18</v>
      </c>
      <c r="B15" s="23"/>
      <c r="C15" s="26">
        <f ca="1">(C7+C11)+(C8+C12)*INT(MAX(F21:F3533))</f>
        <v>59222.18009149874</v>
      </c>
      <c r="E15" s="27" t="s">
        <v>58</v>
      </c>
      <c r="F15" s="24">
        <v>1</v>
      </c>
    </row>
    <row r="16" spans="1:90">
      <c r="A16" s="29" t="s">
        <v>4</v>
      </c>
      <c r="B16" s="23"/>
      <c r="C16" s="30">
        <f ca="1">+C8+C12</f>
        <v>4.3316413362921882</v>
      </c>
      <c r="E16" s="27" t="s">
        <v>50</v>
      </c>
      <c r="F16" s="28">
        <f ca="1">NOW()+15018.5+$C$5/24</f>
        <v>59961.820729166662</v>
      </c>
    </row>
    <row r="17" spans="1:19" ht="13.5" thickBot="1">
      <c r="A17" s="27" t="s">
        <v>52</v>
      </c>
      <c r="B17" s="23"/>
      <c r="C17" s="23">
        <f>COUNT(C21:C2191)</f>
        <v>35</v>
      </c>
      <c r="E17" s="27" t="s">
        <v>59</v>
      </c>
      <c r="F17" s="28">
        <f ca="1">ROUND(2*(F16-$C$7)/$C$8,0)/2+F15</f>
        <v>7836</v>
      </c>
    </row>
    <row r="18" spans="1:19" ht="14.25" thickTop="1" thickBot="1">
      <c r="A18" s="29" t="s">
        <v>5</v>
      </c>
      <c r="B18" s="23"/>
      <c r="C18" s="32">
        <f ca="1">+C15</f>
        <v>59222.18009149874</v>
      </c>
      <c r="D18" s="33">
        <f ca="1">+C16</f>
        <v>4.3316413362921882</v>
      </c>
      <c r="E18" s="27" t="s">
        <v>51</v>
      </c>
      <c r="F18" s="16">
        <f ca="1">ROUND(2*(F16-$C$15)/$C$16,0)/2+F15</f>
        <v>172</v>
      </c>
    </row>
    <row r="19" spans="1:19" ht="13.5" thickTop="1">
      <c r="E19" s="27" t="s">
        <v>53</v>
      </c>
      <c r="F19" s="31">
        <f ca="1">+$C$15+$C$16*F18-15018.5-$C$5/24</f>
        <v>44949.11823467433</v>
      </c>
    </row>
    <row r="20" spans="1:19" ht="13.5" thickBot="1">
      <c r="A20" s="7" t="s">
        <v>6</v>
      </c>
      <c r="B20" s="7" t="s">
        <v>7</v>
      </c>
      <c r="C20" s="7" t="s">
        <v>8</v>
      </c>
      <c r="D20" s="7" t="s">
        <v>13</v>
      </c>
      <c r="E20" s="7" t="s">
        <v>9</v>
      </c>
      <c r="F20" s="7" t="s">
        <v>10</v>
      </c>
      <c r="G20" s="7" t="s">
        <v>11</v>
      </c>
      <c r="H20" s="10" t="s">
        <v>12</v>
      </c>
      <c r="I20" s="10" t="s">
        <v>35</v>
      </c>
      <c r="J20" s="10" t="s">
        <v>36</v>
      </c>
      <c r="K20" s="10" t="s">
        <v>37</v>
      </c>
      <c r="L20" s="10" t="s">
        <v>63</v>
      </c>
      <c r="M20" s="10" t="s">
        <v>226</v>
      </c>
      <c r="N20" s="10" t="s">
        <v>28</v>
      </c>
      <c r="O20" s="10" t="s">
        <v>23</v>
      </c>
      <c r="P20" s="9" t="s">
        <v>22</v>
      </c>
      <c r="Q20" s="7" t="s">
        <v>15</v>
      </c>
    </row>
    <row r="21" spans="1:19">
      <c r="A21" t="s">
        <v>12</v>
      </c>
      <c r="C21" s="21">
        <v>26024.325000000001</v>
      </c>
      <c r="D21" s="21" t="s">
        <v>14</v>
      </c>
      <c r="E21">
        <f t="shared" ref="E21:E53" si="2">+(C21-C$7)/C$8</f>
        <v>0</v>
      </c>
      <c r="F21">
        <f t="shared" ref="F21:F54" si="3">ROUND(2*E21,0)/2</f>
        <v>0</v>
      </c>
      <c r="G21">
        <f t="shared" ref="G21:G53" si="4">+C21-(C$7+F21*C$8)</f>
        <v>0</v>
      </c>
      <c r="H21">
        <f>+G21</f>
        <v>0</v>
      </c>
      <c r="Q21" s="2">
        <f t="shared" ref="Q21:Q53" si="5">+C21-15018.5</f>
        <v>11005.825000000001</v>
      </c>
      <c r="R21">
        <f>+(O21-G21)^2</f>
        <v>0</v>
      </c>
      <c r="S21">
        <f>SQRT(R21)</f>
        <v>0</v>
      </c>
    </row>
    <row r="22" spans="1:19">
      <c r="A22" s="65" t="s">
        <v>82</v>
      </c>
      <c r="B22" s="66" t="s">
        <v>45</v>
      </c>
      <c r="C22" s="65">
        <v>26024.329000000002</v>
      </c>
      <c r="D22" s="6"/>
      <c r="E22">
        <f t="shared" si="2"/>
        <v>9.2343457657983097E-4</v>
      </c>
      <c r="F22">
        <f t="shared" si="3"/>
        <v>0</v>
      </c>
      <c r="G22">
        <f t="shared" si="4"/>
        <v>4.0000000008149073E-3</v>
      </c>
      <c r="H22" s="11"/>
      <c r="I22" s="12"/>
      <c r="J22" s="6"/>
      <c r="M22">
        <f t="shared" ref="M22:M31" si="6">G22</f>
        <v>4.0000000008149073E-3</v>
      </c>
      <c r="Q22" s="2">
        <f t="shared" si="5"/>
        <v>11005.829000000002</v>
      </c>
    </row>
    <row r="23" spans="1:19">
      <c r="A23" s="65" t="s">
        <v>82</v>
      </c>
      <c r="B23" s="66" t="s">
        <v>45</v>
      </c>
      <c r="C23" s="65">
        <v>26769.368999999999</v>
      </c>
      <c r="D23" s="6"/>
      <c r="E23">
        <f t="shared" si="2"/>
        <v>171.99984763329445</v>
      </c>
      <c r="F23">
        <f t="shared" si="3"/>
        <v>172</v>
      </c>
      <c r="G23">
        <f t="shared" si="4"/>
        <v>-6.6000000151689164E-4</v>
      </c>
      <c r="H23" s="11"/>
      <c r="I23" s="12"/>
      <c r="J23" s="6"/>
      <c r="M23">
        <f t="shared" si="6"/>
        <v>-6.6000000151689164E-4</v>
      </c>
      <c r="Q23" s="2">
        <f t="shared" si="5"/>
        <v>11750.868999999999</v>
      </c>
    </row>
    <row r="24" spans="1:19">
      <c r="A24" s="65" t="s">
        <v>82</v>
      </c>
      <c r="B24" s="66" t="s">
        <v>45</v>
      </c>
      <c r="C24" s="65">
        <v>26769.391</v>
      </c>
      <c r="D24" s="6"/>
      <c r="E24">
        <f t="shared" si="2"/>
        <v>172.0049265234648</v>
      </c>
      <c r="F24">
        <f t="shared" si="3"/>
        <v>172</v>
      </c>
      <c r="G24">
        <f t="shared" si="4"/>
        <v>2.1339999999327119E-2</v>
      </c>
      <c r="H24" s="11"/>
      <c r="I24" s="12"/>
      <c r="J24" s="6"/>
      <c r="M24">
        <f t="shared" si="6"/>
        <v>2.1339999999327119E-2</v>
      </c>
      <c r="Q24" s="2">
        <f t="shared" si="5"/>
        <v>11750.891</v>
      </c>
    </row>
    <row r="25" spans="1:19">
      <c r="A25" s="65" t="s">
        <v>82</v>
      </c>
      <c r="B25" s="66" t="s">
        <v>45</v>
      </c>
      <c r="C25" s="65">
        <v>26808.335999999999</v>
      </c>
      <c r="D25" s="6"/>
      <c r="E25">
        <f t="shared" si="2"/>
        <v>180.99571641785846</v>
      </c>
      <c r="F25">
        <f t="shared" si="3"/>
        <v>181</v>
      </c>
      <c r="G25">
        <f t="shared" si="4"/>
        <v>-1.8555000002379529E-2</v>
      </c>
      <c r="H25" s="11"/>
      <c r="I25" s="12"/>
      <c r="J25" s="6"/>
      <c r="M25">
        <f t="shared" si="6"/>
        <v>-1.8555000002379529E-2</v>
      </c>
      <c r="Q25" s="2">
        <f t="shared" si="5"/>
        <v>11789.835999999999</v>
      </c>
    </row>
    <row r="26" spans="1:19">
      <c r="A26" s="65" t="s">
        <v>82</v>
      </c>
      <c r="B26" s="66" t="s">
        <v>45</v>
      </c>
      <c r="C26" s="65">
        <v>27449.465</v>
      </c>
      <c r="D26" s="6"/>
      <c r="E26">
        <f t="shared" si="2"/>
        <v>329.00588804971761</v>
      </c>
      <c r="F26">
        <f t="shared" si="3"/>
        <v>329</v>
      </c>
      <c r="G26">
        <f t="shared" si="4"/>
        <v>2.5505000001430744E-2</v>
      </c>
      <c r="H26" s="11"/>
      <c r="I26" s="12"/>
      <c r="J26" s="6"/>
      <c r="M26">
        <f t="shared" si="6"/>
        <v>2.5505000001430744E-2</v>
      </c>
      <c r="Q26" s="2">
        <f t="shared" si="5"/>
        <v>12430.965</v>
      </c>
    </row>
    <row r="27" spans="1:19">
      <c r="A27" s="65" t="s">
        <v>82</v>
      </c>
      <c r="B27" s="66" t="s">
        <v>45</v>
      </c>
      <c r="C27" s="65">
        <v>27449.508000000002</v>
      </c>
      <c r="D27" s="6"/>
      <c r="E27">
        <f t="shared" si="2"/>
        <v>329.01581497141416</v>
      </c>
      <c r="F27">
        <f t="shared" si="3"/>
        <v>329</v>
      </c>
      <c r="G27">
        <f t="shared" si="4"/>
        <v>6.850500000291504E-2</v>
      </c>
      <c r="H27" s="11"/>
      <c r="I27" s="12"/>
      <c r="J27" s="6"/>
      <c r="M27">
        <f t="shared" si="6"/>
        <v>6.850500000291504E-2</v>
      </c>
      <c r="Q27" s="2">
        <f t="shared" si="5"/>
        <v>12431.008000000002</v>
      </c>
    </row>
    <row r="28" spans="1:19">
      <c r="A28" s="65" t="s">
        <v>82</v>
      </c>
      <c r="B28" s="66" t="s">
        <v>45</v>
      </c>
      <c r="C28" s="65">
        <v>28636.351999999999</v>
      </c>
      <c r="D28" s="6"/>
      <c r="E28">
        <f t="shared" si="2"/>
        <v>603.00901156717202</v>
      </c>
      <c r="F28">
        <f t="shared" si="3"/>
        <v>603</v>
      </c>
      <c r="G28">
        <f t="shared" si="4"/>
        <v>3.9034999997966224E-2</v>
      </c>
      <c r="H28" s="11"/>
      <c r="I28" s="12"/>
      <c r="J28" s="6"/>
      <c r="M28">
        <f t="shared" si="6"/>
        <v>3.9034999997966224E-2</v>
      </c>
      <c r="Q28" s="2">
        <f t="shared" si="5"/>
        <v>13617.851999999999</v>
      </c>
    </row>
    <row r="29" spans="1:19">
      <c r="A29" s="65" t="s">
        <v>82</v>
      </c>
      <c r="B29" s="66" t="s">
        <v>45</v>
      </c>
      <c r="C29" s="65">
        <v>28835.531999999999</v>
      </c>
      <c r="E29">
        <f t="shared" si="2"/>
        <v>648.99143629859691</v>
      </c>
      <c r="F29">
        <f t="shared" si="3"/>
        <v>649</v>
      </c>
      <c r="G29">
        <f t="shared" si="4"/>
        <v>-3.7094999999681022E-2</v>
      </c>
      <c r="H29" s="11"/>
      <c r="I29" s="12"/>
      <c r="J29" s="6"/>
      <c r="M29">
        <f t="shared" si="6"/>
        <v>-3.7094999999681022E-2</v>
      </c>
      <c r="Q29" s="2">
        <f t="shared" si="5"/>
        <v>13817.031999999999</v>
      </c>
    </row>
    <row r="30" spans="1:19">
      <c r="A30" s="65" t="s">
        <v>82</v>
      </c>
      <c r="B30" s="66" t="s">
        <v>45</v>
      </c>
      <c r="C30" s="65">
        <v>29303.392</v>
      </c>
      <c r="E30">
        <f t="shared" si="2"/>
        <v>757.00096152625258</v>
      </c>
      <c r="F30">
        <f t="shared" si="3"/>
        <v>757</v>
      </c>
      <c r="G30">
        <f t="shared" si="4"/>
        <v>4.1649999984656461E-3</v>
      </c>
      <c r="H30" s="11"/>
      <c r="I30" s="12"/>
      <c r="J30" s="6"/>
      <c r="M30">
        <f t="shared" si="6"/>
        <v>4.1649999984656461E-3</v>
      </c>
      <c r="Q30" s="2">
        <f t="shared" si="5"/>
        <v>14284.892</v>
      </c>
    </row>
    <row r="31" spans="1:19">
      <c r="A31" s="65" t="s">
        <v>110</v>
      </c>
      <c r="B31" s="66" t="s">
        <v>45</v>
      </c>
      <c r="C31" s="65">
        <v>34445.214</v>
      </c>
      <c r="E31">
        <f t="shared" si="2"/>
        <v>1944.0350166391368</v>
      </c>
      <c r="F31">
        <f t="shared" si="3"/>
        <v>1944</v>
      </c>
      <c r="G31">
        <f t="shared" si="4"/>
        <v>0.15168000000267057</v>
      </c>
      <c r="H31" s="11"/>
      <c r="I31" s="12"/>
      <c r="J31" s="6"/>
      <c r="M31">
        <f t="shared" si="6"/>
        <v>0.15168000000267057</v>
      </c>
      <c r="Q31" s="2">
        <f t="shared" si="5"/>
        <v>19426.714</v>
      </c>
    </row>
    <row r="32" spans="1:19">
      <c r="A32" t="s">
        <v>31</v>
      </c>
      <c r="C32" s="21">
        <v>35922.233999999997</v>
      </c>
      <c r="D32" s="21"/>
      <c r="E32">
        <f t="shared" si="2"/>
        <v>2285.0178511446543</v>
      </c>
      <c r="F32">
        <f t="shared" si="3"/>
        <v>2285</v>
      </c>
      <c r="G32">
        <f t="shared" si="4"/>
        <v>7.7324999998381827E-2</v>
      </c>
      <c r="N32">
        <f>G32</f>
        <v>7.7324999998381827E-2</v>
      </c>
      <c r="Q32" s="2">
        <f t="shared" si="5"/>
        <v>20903.733999999997</v>
      </c>
      <c r="R32">
        <f t="shared" ref="R32:R38" si="7">+(O32-G32)^2</f>
        <v>5.9791556247497492E-3</v>
      </c>
      <c r="S32">
        <f t="shared" ref="S32:S38" si="8">SQRT(R32)</f>
        <v>7.7324999998381827E-2</v>
      </c>
    </row>
    <row r="33" spans="1:19">
      <c r="A33" t="s">
        <v>32</v>
      </c>
      <c r="C33" s="21">
        <v>36541.595000000001</v>
      </c>
      <c r="D33" s="21"/>
      <c r="E33">
        <f t="shared" si="2"/>
        <v>2428.0026918117906</v>
      </c>
      <c r="F33">
        <f t="shared" si="3"/>
        <v>2428</v>
      </c>
      <c r="G33">
        <f t="shared" si="4"/>
        <v>1.1660000003757887E-2</v>
      </c>
      <c r="N33">
        <f>G33</f>
        <v>1.1660000003757887E-2</v>
      </c>
      <c r="Q33" s="2">
        <f t="shared" si="5"/>
        <v>21523.095000000001</v>
      </c>
      <c r="R33">
        <f t="shared" si="7"/>
        <v>1.359556000876339E-4</v>
      </c>
      <c r="S33">
        <f t="shared" si="8"/>
        <v>1.1660000003757887E-2</v>
      </c>
    </row>
    <row r="34" spans="1:19">
      <c r="A34" t="s">
        <v>32</v>
      </c>
      <c r="C34" s="21">
        <v>36628.368999999999</v>
      </c>
      <c r="D34" s="21"/>
      <c r="E34">
        <f t="shared" si="2"/>
        <v>2448.0352197947432</v>
      </c>
      <c r="F34">
        <f t="shared" si="3"/>
        <v>2448</v>
      </c>
      <c r="G34">
        <f t="shared" si="4"/>
        <v>0.15255999999499181</v>
      </c>
      <c r="N34">
        <f>G34</f>
        <v>0.15255999999499181</v>
      </c>
      <c r="Q34" s="2">
        <f t="shared" si="5"/>
        <v>21609.868999999999</v>
      </c>
      <c r="R34">
        <f t="shared" si="7"/>
        <v>2.32745535984719E-2</v>
      </c>
      <c r="S34" s="17">
        <f t="shared" si="8"/>
        <v>0.15255999999499181</v>
      </c>
    </row>
    <row r="35" spans="1:19">
      <c r="A35" t="s">
        <v>33</v>
      </c>
      <c r="C35" s="21">
        <v>45001.3</v>
      </c>
      <c r="D35" s="21"/>
      <c r="E35">
        <f t="shared" si="2"/>
        <v>4380.9987175802326</v>
      </c>
      <c r="F35">
        <f t="shared" si="3"/>
        <v>4381</v>
      </c>
      <c r="G35">
        <f t="shared" si="4"/>
        <v>-5.5549999960931018E-3</v>
      </c>
      <c r="I35">
        <f>G35</f>
        <v>-5.5549999960931018E-3</v>
      </c>
      <c r="Q35" s="2">
        <f t="shared" si="5"/>
        <v>29982.800000000003</v>
      </c>
      <c r="R35">
        <f t="shared" si="7"/>
        <v>3.0858024956594362E-5</v>
      </c>
      <c r="S35">
        <f t="shared" si="8"/>
        <v>5.5549999960931018E-3</v>
      </c>
    </row>
    <row r="36" spans="1:19">
      <c r="A36" t="s">
        <v>38</v>
      </c>
      <c r="C36" s="21">
        <v>48986.4931</v>
      </c>
      <c r="D36" s="21"/>
      <c r="E36">
        <f t="shared" si="2"/>
        <v>5301.0149931146416</v>
      </c>
      <c r="F36">
        <f t="shared" si="3"/>
        <v>5301</v>
      </c>
      <c r="G36">
        <f t="shared" si="4"/>
        <v>6.4944999998260755E-2</v>
      </c>
      <c r="K36">
        <f>G36</f>
        <v>6.4944999998260755E-2</v>
      </c>
      <c r="O36">
        <f t="shared" ref="O36:O53" ca="1" si="9">+C$11+C$12*F36</f>
        <v>8.3458840301488965E-2</v>
      </c>
      <c r="Q36" s="2">
        <f t="shared" si="5"/>
        <v>33967.9931</v>
      </c>
      <c r="R36">
        <f t="shared" ca="1" si="7"/>
        <v>3.4276228277343724E-4</v>
      </c>
      <c r="S36">
        <f t="shared" ca="1" si="8"/>
        <v>1.851384030322821E-2</v>
      </c>
    </row>
    <row r="37" spans="1:19">
      <c r="A37" t="s">
        <v>34</v>
      </c>
      <c r="C37" s="21">
        <v>49809.52</v>
      </c>
      <c r="D37" s="21"/>
      <c r="E37">
        <f t="shared" si="2"/>
        <v>5491.0178673047594</v>
      </c>
      <c r="F37">
        <f t="shared" si="3"/>
        <v>5491</v>
      </c>
      <c r="G37">
        <f t="shared" si="4"/>
        <v>7.7394999992975499E-2</v>
      </c>
      <c r="J37">
        <f>G37</f>
        <v>7.7394999992975499E-2</v>
      </c>
      <c r="O37">
        <f t="shared" ca="1" si="9"/>
        <v>8.0862735817334455E-2</v>
      </c>
      <c r="Q37" s="2">
        <f t="shared" si="5"/>
        <v>34791.019999999997</v>
      </c>
      <c r="R37">
        <f t="shared" ca="1" si="7"/>
        <v>1.2025191747542485E-5</v>
      </c>
      <c r="S37">
        <f t="shared" ca="1" si="8"/>
        <v>3.4677358243589557E-3</v>
      </c>
    </row>
    <row r="38" spans="1:19">
      <c r="A38" s="38" t="s">
        <v>30</v>
      </c>
      <c r="B38" s="39"/>
      <c r="C38" s="39">
        <v>52369.5219</v>
      </c>
      <c r="D38" s="39">
        <v>5.0000000000000001E-4</v>
      </c>
      <c r="E38">
        <f t="shared" si="2"/>
        <v>6082.0164348268736</v>
      </c>
      <c r="F38">
        <f t="shared" si="3"/>
        <v>6082</v>
      </c>
      <c r="G38">
        <f t="shared" si="4"/>
        <v>7.1190000002388842E-2</v>
      </c>
      <c r="H38" s="11"/>
      <c r="I38" s="6"/>
      <c r="J38" s="6"/>
      <c r="K38">
        <f>G38</f>
        <v>7.1190000002388842E-2</v>
      </c>
      <c r="O38">
        <f t="shared" ca="1" si="9"/>
        <v>7.2787484500832805E-2</v>
      </c>
      <c r="Q38" s="2">
        <f t="shared" si="5"/>
        <v>37351.0219</v>
      </c>
      <c r="R38">
        <f t="shared" ca="1" si="7"/>
        <v>2.5519567227687597E-6</v>
      </c>
      <c r="S38">
        <f t="shared" ca="1" si="8"/>
        <v>1.5974844984439629E-3</v>
      </c>
    </row>
    <row r="39" spans="1:19">
      <c r="A39" s="65" t="s">
        <v>147</v>
      </c>
      <c r="B39" s="66" t="s">
        <v>45</v>
      </c>
      <c r="C39" s="65">
        <v>52720.427000000003</v>
      </c>
      <c r="E39">
        <f t="shared" si="2"/>
        <v>6163.0259104199213</v>
      </c>
      <c r="F39">
        <f t="shared" si="3"/>
        <v>6163</v>
      </c>
      <c r="G39">
        <f t="shared" si="4"/>
        <v>0.1122350000005099</v>
      </c>
      <c r="H39" s="11"/>
      <c r="I39" s="12"/>
      <c r="J39" s="6"/>
      <c r="M39">
        <f>G39</f>
        <v>0.1122350000005099</v>
      </c>
      <c r="O39">
        <f t="shared" ca="1" si="9"/>
        <v>7.1680724168114301E-2</v>
      </c>
      <c r="Q39" s="2">
        <f t="shared" si="5"/>
        <v>37701.927000000003</v>
      </c>
    </row>
    <row r="40" spans="1:19">
      <c r="A40" s="38" t="s">
        <v>30</v>
      </c>
      <c r="B40" s="40"/>
      <c r="C40" s="39">
        <v>52746.368699999999</v>
      </c>
      <c r="D40" s="39">
        <v>2.0000000000000001E-4</v>
      </c>
      <c r="E40">
        <f t="shared" si="2"/>
        <v>6169.0147761075159</v>
      </c>
      <c r="F40">
        <f t="shared" si="3"/>
        <v>6169</v>
      </c>
      <c r="G40">
        <f t="shared" si="4"/>
        <v>6.400500000017928E-2</v>
      </c>
      <c r="H40" s="11"/>
      <c r="I40" s="12"/>
      <c r="J40" s="6"/>
      <c r="K40">
        <f>G40</f>
        <v>6.400500000017928E-2</v>
      </c>
      <c r="O40">
        <f t="shared" ca="1" si="9"/>
        <v>7.1598741921246267E-2</v>
      </c>
      <c r="Q40" s="2">
        <f t="shared" si="5"/>
        <v>37727.868699999999</v>
      </c>
      <c r="R40">
        <f ca="1">+(O40-G40)^2</f>
        <v>5.7664916363770145E-5</v>
      </c>
      <c r="S40">
        <f ca="1">SQRT(R40)</f>
        <v>7.5937419210669876E-3</v>
      </c>
    </row>
    <row r="41" spans="1:19">
      <c r="A41" s="39" t="s">
        <v>54</v>
      </c>
      <c r="B41" s="41"/>
      <c r="C41" s="39">
        <v>54210.468500000003</v>
      </c>
      <c r="D41" s="39">
        <v>4.0000000000000002E-4</v>
      </c>
      <c r="E41">
        <f t="shared" si="2"/>
        <v>6507.0148707595608</v>
      </c>
      <c r="F41">
        <f t="shared" si="3"/>
        <v>6507</v>
      </c>
      <c r="G41">
        <f t="shared" si="4"/>
        <v>6.4415000000735745E-2</v>
      </c>
      <c r="H41" s="11"/>
      <c r="I41" s="12"/>
      <c r="J41" s="6"/>
      <c r="K41">
        <f>G41</f>
        <v>6.4415000000735745E-2</v>
      </c>
      <c r="O41">
        <f t="shared" ca="1" si="9"/>
        <v>6.6980408681013515E-2</v>
      </c>
      <c r="Q41" s="2">
        <f t="shared" si="5"/>
        <v>39191.968500000003</v>
      </c>
    </row>
    <row r="42" spans="1:19">
      <c r="A42" s="65" t="s">
        <v>165</v>
      </c>
      <c r="B42" s="66" t="s">
        <v>45</v>
      </c>
      <c r="C42" s="65">
        <v>54457.366699999999</v>
      </c>
      <c r="E42">
        <f t="shared" si="2"/>
        <v>6564.0134544417779</v>
      </c>
      <c r="F42">
        <f t="shared" si="3"/>
        <v>6564</v>
      </c>
      <c r="G42">
        <f t="shared" si="4"/>
        <v>5.8279999997466803E-2</v>
      </c>
      <c r="H42" s="11"/>
      <c r="I42" s="12"/>
      <c r="J42" s="6"/>
      <c r="M42">
        <f>G42</f>
        <v>5.8279999997466803E-2</v>
      </c>
      <c r="O42">
        <f t="shared" ca="1" si="9"/>
        <v>6.6201577335767162E-2</v>
      </c>
      <c r="Q42" s="2">
        <f t="shared" si="5"/>
        <v>39438.866699999999</v>
      </c>
    </row>
    <row r="43" spans="1:19">
      <c r="A43" s="65" t="s">
        <v>165</v>
      </c>
      <c r="B43" s="66" t="s">
        <v>45</v>
      </c>
      <c r="C43" s="65">
        <v>54509.347199999997</v>
      </c>
      <c r="E43">
        <f t="shared" si="2"/>
        <v>6576.0136021913095</v>
      </c>
      <c r="F43">
        <f t="shared" si="3"/>
        <v>6576</v>
      </c>
      <c r="G43">
        <f t="shared" si="4"/>
        <v>5.8920000003126916E-2</v>
      </c>
      <c r="H43" s="11"/>
      <c r="I43" s="12"/>
      <c r="J43" s="6"/>
      <c r="M43">
        <f>G43</f>
        <v>5.8920000003126916E-2</v>
      </c>
      <c r="O43">
        <f t="shared" ca="1" si="9"/>
        <v>6.6037612842031093E-2</v>
      </c>
      <c r="Q43" s="2">
        <f t="shared" si="5"/>
        <v>39490.847199999997</v>
      </c>
    </row>
    <row r="44" spans="1:19">
      <c r="A44" s="42" t="s">
        <v>57</v>
      </c>
      <c r="B44" s="43" t="s">
        <v>45</v>
      </c>
      <c r="C44" s="42">
        <v>54829.892099999997</v>
      </c>
      <c r="D44" s="42">
        <v>5.9999999999999995E-4</v>
      </c>
      <c r="E44">
        <f t="shared" si="2"/>
        <v>6650.0141631778151</v>
      </c>
      <c r="F44">
        <f t="shared" si="3"/>
        <v>6650</v>
      </c>
      <c r="G44">
        <f t="shared" si="4"/>
        <v>6.1350000003585592E-2</v>
      </c>
      <c r="H44" s="11"/>
      <c r="I44" s="12"/>
      <c r="J44" s="6"/>
      <c r="K44">
        <f>G44</f>
        <v>6.1350000003585592E-2</v>
      </c>
      <c r="O44">
        <f t="shared" ca="1" si="9"/>
        <v>6.5026498463991958E-2</v>
      </c>
      <c r="Q44" s="2">
        <f t="shared" si="5"/>
        <v>39811.392099999997</v>
      </c>
    </row>
    <row r="45" spans="1:19">
      <c r="A45" s="44" t="s">
        <v>60</v>
      </c>
      <c r="B45" s="45" t="s">
        <v>45</v>
      </c>
      <c r="C45" s="44">
        <v>55280.381200000003</v>
      </c>
      <c r="D45" s="44">
        <v>3.8999999999999998E-3</v>
      </c>
      <c r="E45">
        <f t="shared" si="2"/>
        <v>6754.0134659847117</v>
      </c>
      <c r="F45">
        <f t="shared" si="3"/>
        <v>6754</v>
      </c>
      <c r="G45">
        <f t="shared" si="4"/>
        <v>5.8330000007117633E-2</v>
      </c>
      <c r="H45" s="11"/>
      <c r="I45" s="12"/>
      <c r="J45" s="6"/>
      <c r="K45">
        <f>G45</f>
        <v>5.8330000007117633E-2</v>
      </c>
      <c r="O45">
        <f t="shared" ca="1" si="9"/>
        <v>6.3605472851612652E-2</v>
      </c>
      <c r="Q45" s="2">
        <f t="shared" si="5"/>
        <v>40261.881200000003</v>
      </c>
    </row>
    <row r="46" spans="1:19">
      <c r="A46" s="44" t="s">
        <v>60</v>
      </c>
      <c r="B46" s="45" t="s">
        <v>45</v>
      </c>
      <c r="C46" s="44">
        <v>55306.375500000002</v>
      </c>
      <c r="D46" s="44">
        <v>5.7000000000000002E-3</v>
      </c>
      <c r="E46">
        <f t="shared" si="2"/>
        <v>6760.0144748369858</v>
      </c>
      <c r="F46">
        <f t="shared" si="3"/>
        <v>6760</v>
      </c>
      <c r="G46">
        <f t="shared" si="4"/>
        <v>6.2700000002223533E-2</v>
      </c>
      <c r="H46" s="11"/>
      <c r="I46" s="12"/>
      <c r="J46" s="6"/>
      <c r="K46">
        <f>G46</f>
        <v>6.2700000002223533E-2</v>
      </c>
      <c r="O46">
        <f t="shared" ca="1" si="9"/>
        <v>6.3523490604744617E-2</v>
      </c>
      <c r="Q46" s="2">
        <f t="shared" si="5"/>
        <v>40287.875500000002</v>
      </c>
    </row>
    <row r="47" spans="1:19">
      <c r="A47" s="65" t="s">
        <v>191</v>
      </c>
      <c r="B47" s="66" t="s">
        <v>45</v>
      </c>
      <c r="C47" s="65">
        <v>55956.119899999998</v>
      </c>
      <c r="E47">
        <f t="shared" si="2"/>
        <v>6910.0135860312048</v>
      </c>
      <c r="F47">
        <f t="shared" si="3"/>
        <v>6910</v>
      </c>
      <c r="G47">
        <f t="shared" si="4"/>
        <v>5.8850000001257285E-2</v>
      </c>
      <c r="H47" s="11"/>
      <c r="I47" s="12"/>
      <c r="J47" s="6"/>
      <c r="M47">
        <f>G47</f>
        <v>5.8850000001257285E-2</v>
      </c>
      <c r="O47">
        <f t="shared" ca="1" si="9"/>
        <v>6.1473934433043692E-2</v>
      </c>
      <c r="Q47" s="2">
        <f t="shared" si="5"/>
        <v>40937.619899999998</v>
      </c>
    </row>
    <row r="48" spans="1:19">
      <c r="A48" s="46" t="s">
        <v>61</v>
      </c>
      <c r="B48" s="47" t="s">
        <v>45</v>
      </c>
      <c r="C48" s="48">
        <v>56012.4326</v>
      </c>
      <c r="D48" s="48">
        <v>4.4000000000000003E-3</v>
      </c>
      <c r="E48">
        <f t="shared" si="2"/>
        <v>6923.0138595986991</v>
      </c>
      <c r="F48">
        <f t="shared" si="3"/>
        <v>6923</v>
      </c>
      <c r="G48">
        <f t="shared" si="4"/>
        <v>6.0035000002244487E-2</v>
      </c>
      <c r="H48" s="11"/>
      <c r="I48" s="12"/>
      <c r="J48" s="6"/>
      <c r="K48">
        <f>G48</f>
        <v>6.0035000002244487E-2</v>
      </c>
      <c r="O48">
        <f t="shared" ca="1" si="9"/>
        <v>6.1296306231496275E-2</v>
      </c>
      <c r="Q48" s="2">
        <f t="shared" si="5"/>
        <v>40993.9326</v>
      </c>
    </row>
    <row r="49" spans="1:17">
      <c r="A49" s="46" t="s">
        <v>62</v>
      </c>
      <c r="B49" s="47" t="s">
        <v>45</v>
      </c>
      <c r="C49" s="48">
        <v>56246.337440000003</v>
      </c>
      <c r="D49" s="48">
        <v>4.0000000000000002E-4</v>
      </c>
      <c r="E49">
        <f t="shared" si="2"/>
        <v>6977.0128138090422</v>
      </c>
      <c r="F49">
        <f t="shared" si="3"/>
        <v>6977</v>
      </c>
      <c r="G49">
        <f t="shared" si="4"/>
        <v>5.550500000390457E-2</v>
      </c>
      <c r="H49" s="11"/>
      <c r="I49" s="12"/>
      <c r="J49" s="6"/>
      <c r="L49">
        <f>G49</f>
        <v>5.550500000390457E-2</v>
      </c>
      <c r="O49">
        <f t="shared" ca="1" si="9"/>
        <v>6.0558466009683939E-2</v>
      </c>
      <c r="Q49" s="2">
        <f t="shared" si="5"/>
        <v>41227.837440000003</v>
      </c>
    </row>
    <row r="50" spans="1:17">
      <c r="A50" s="65" t="s">
        <v>209</v>
      </c>
      <c r="B50" s="66" t="s">
        <v>45</v>
      </c>
      <c r="C50" s="65">
        <v>56649.183400000002</v>
      </c>
      <c r="E50">
        <f t="shared" si="2"/>
        <v>7070.0132859149689</v>
      </c>
      <c r="F50">
        <f t="shared" si="3"/>
        <v>7070</v>
      </c>
      <c r="G50">
        <f t="shared" si="4"/>
        <v>5.7550000004994217E-2</v>
      </c>
      <c r="H50" s="11"/>
      <c r="I50" s="12"/>
      <c r="J50" s="6"/>
      <c r="M50">
        <f>G50</f>
        <v>5.7550000004994217E-2</v>
      </c>
      <c r="O50">
        <f t="shared" ca="1" si="9"/>
        <v>5.9287741183229367E-2</v>
      </c>
      <c r="Q50" s="2">
        <f t="shared" si="5"/>
        <v>41630.683400000002</v>
      </c>
    </row>
    <row r="51" spans="1:17">
      <c r="A51" s="49" t="s">
        <v>64</v>
      </c>
      <c r="B51" s="50" t="s">
        <v>45</v>
      </c>
      <c r="C51" s="49">
        <v>56731.483399999997</v>
      </c>
      <c r="D51" s="49">
        <v>8.6E-3</v>
      </c>
      <c r="E51">
        <f t="shared" si="2"/>
        <v>7089.0129523242267</v>
      </c>
      <c r="F51">
        <f t="shared" si="3"/>
        <v>7089</v>
      </c>
      <c r="G51">
        <f t="shared" si="4"/>
        <v>5.6104999996023253E-2</v>
      </c>
      <c r="H51" s="11"/>
      <c r="I51" s="12"/>
      <c r="J51" s="6"/>
      <c r="K51">
        <f>G51</f>
        <v>5.6104999996023253E-2</v>
      </c>
      <c r="O51">
        <f t="shared" ca="1" si="9"/>
        <v>5.9028130734813916E-2</v>
      </c>
      <c r="Q51" s="2">
        <f t="shared" si="5"/>
        <v>41712.983399999997</v>
      </c>
    </row>
    <row r="52" spans="1:17">
      <c r="A52" s="49" t="s">
        <v>64</v>
      </c>
      <c r="B52" s="50" t="s">
        <v>45</v>
      </c>
      <c r="C52" s="49">
        <v>56744.481</v>
      </c>
      <c r="D52" s="49">
        <v>1.6999999999999999E-3</v>
      </c>
      <c r="E52">
        <f t="shared" si="2"/>
        <v>7092.0135606367548</v>
      </c>
      <c r="F52">
        <f t="shared" si="3"/>
        <v>7092</v>
      </c>
      <c r="G52">
        <f t="shared" si="4"/>
        <v>5.874000000039814E-2</v>
      </c>
      <c r="H52" s="11"/>
      <c r="I52" s="12"/>
      <c r="J52" s="6"/>
      <c r="K52">
        <f>G52</f>
        <v>5.874000000039814E-2</v>
      </c>
      <c r="O52">
        <f t="shared" ca="1" si="9"/>
        <v>5.8987139611379899E-2</v>
      </c>
      <c r="Q52" s="2">
        <f t="shared" si="5"/>
        <v>41725.981</v>
      </c>
    </row>
    <row r="53" spans="1:17">
      <c r="A53" s="49" t="s">
        <v>65</v>
      </c>
      <c r="B53" s="51"/>
      <c r="C53" s="49">
        <v>57069.350400000003</v>
      </c>
      <c r="D53" s="49">
        <v>7.9000000000000008E-3</v>
      </c>
      <c r="E53">
        <f t="shared" si="2"/>
        <v>7167.0124698296622</v>
      </c>
      <c r="F53">
        <f t="shared" si="3"/>
        <v>7167</v>
      </c>
      <c r="G53">
        <f t="shared" si="4"/>
        <v>5.4015000008803327E-2</v>
      </c>
      <c r="H53" s="11"/>
      <c r="I53" s="12"/>
      <c r="J53" s="6"/>
      <c r="K53">
        <f>G53</f>
        <v>5.4015000008803327E-2</v>
      </c>
      <c r="O53">
        <f t="shared" ca="1" si="9"/>
        <v>5.7962361525529429E-2</v>
      </c>
      <c r="Q53" s="2">
        <f t="shared" si="5"/>
        <v>42050.850400000003</v>
      </c>
    </row>
    <row r="54" spans="1:17">
      <c r="A54" s="67" t="s">
        <v>224</v>
      </c>
      <c r="B54" s="68" t="s">
        <v>45</v>
      </c>
      <c r="C54" s="69">
        <v>58503.130299999997</v>
      </c>
      <c r="D54" s="69" t="s">
        <v>207</v>
      </c>
      <c r="E54">
        <f>+(C54-C$7)/C$8</f>
        <v>7498.0129534785201</v>
      </c>
      <c r="F54">
        <f t="shared" si="3"/>
        <v>7498</v>
      </c>
      <c r="G54">
        <f>+C54-(C$7+F54*C$8)</f>
        <v>5.6109999997715931E-2</v>
      </c>
      <c r="H54" s="11"/>
      <c r="I54" s="12"/>
      <c r="J54" s="6"/>
      <c r="M54">
        <f>G54</f>
        <v>5.6109999997715931E-2</v>
      </c>
      <c r="O54">
        <f ca="1">+C$11+C$12*F54</f>
        <v>5.3439674239976059E-2</v>
      </c>
      <c r="Q54" s="2">
        <f>+C54-15018.5</f>
        <v>43484.630299999997</v>
      </c>
    </row>
    <row r="55" spans="1:17">
      <c r="A55" s="70" t="s">
        <v>225</v>
      </c>
      <c r="B55" s="71" t="s">
        <v>45</v>
      </c>
      <c r="C55" s="72">
        <v>59222.194699999876</v>
      </c>
      <c r="D55" s="70" t="s">
        <v>75</v>
      </c>
      <c r="E55">
        <f>+(C55-C$7)/C$8</f>
        <v>7664.0151858815816</v>
      </c>
      <c r="F55">
        <f t="shared" ref="F55" si="10">ROUND(2*E55,0)/2</f>
        <v>7664</v>
      </c>
      <c r="G55">
        <f>+C55-(C$7+F55*C$8)</f>
        <v>6.5779999873484485E-2</v>
      </c>
      <c r="H55" s="11"/>
      <c r="I55" s="12"/>
      <c r="J55" s="6"/>
      <c r="M55">
        <f>G55</f>
        <v>6.5779999873484485E-2</v>
      </c>
      <c r="O55">
        <f ca="1">+C$11+C$12*F55</f>
        <v>5.11714987432937E-2</v>
      </c>
      <c r="Q55" s="2">
        <f>+C55-15018.5</f>
        <v>44203.694699999876</v>
      </c>
    </row>
    <row r="56" spans="1:17">
      <c r="B56" s="6"/>
    </row>
    <row r="57" spans="1:17">
      <c r="B57" s="6"/>
    </row>
    <row r="58" spans="1:17">
      <c r="B58" s="6"/>
    </row>
    <row r="59" spans="1:17">
      <c r="B59" s="6"/>
    </row>
    <row r="60" spans="1:17">
      <c r="B60" s="6"/>
    </row>
    <row r="61" spans="1:17">
      <c r="B61" s="6"/>
    </row>
    <row r="62" spans="1:17">
      <c r="B62" s="6"/>
    </row>
    <row r="63" spans="1:17">
      <c r="B63" s="6"/>
    </row>
    <row r="64" spans="1:17">
      <c r="B64" s="6"/>
    </row>
    <row r="65" spans="2:2">
      <c r="B65" s="6"/>
    </row>
  </sheetData>
  <protectedRanges>
    <protectedRange sqref="A54:D54" name="Range1"/>
  </protectedRanges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6"/>
  <sheetViews>
    <sheetView workbookViewId="0">
      <selection activeCell="A28" sqref="A28:C42"/>
    </sheetView>
  </sheetViews>
  <sheetFormatPr defaultRowHeight="12.75"/>
  <cols>
    <col min="1" max="1" width="19.7109375" style="11" customWidth="1"/>
    <col min="2" max="2" width="4.42578125" style="23" customWidth="1"/>
    <col min="3" max="3" width="12.7109375" style="11" customWidth="1"/>
    <col min="4" max="4" width="5.42578125" style="23" customWidth="1"/>
    <col min="5" max="5" width="14.85546875" style="23" customWidth="1"/>
    <col min="6" max="6" width="9.140625" style="23"/>
    <col min="7" max="7" width="12" style="23" customWidth="1"/>
    <col min="8" max="8" width="14.140625" style="11" customWidth="1"/>
    <col min="9" max="9" width="22.5703125" style="23" customWidth="1"/>
    <col min="10" max="10" width="25.140625" style="23" customWidth="1"/>
    <col min="11" max="11" width="15.7109375" style="23" customWidth="1"/>
    <col min="12" max="12" width="14.140625" style="23" customWidth="1"/>
    <col min="13" max="13" width="9.5703125" style="23" customWidth="1"/>
    <col min="14" max="14" width="14.140625" style="23" customWidth="1"/>
    <col min="15" max="15" width="23.42578125" style="23" customWidth="1"/>
    <col min="16" max="16" width="16.5703125" style="23" customWidth="1"/>
    <col min="17" max="17" width="41" style="23" customWidth="1"/>
    <col min="18" max="16384" width="9.140625" style="23"/>
  </cols>
  <sheetData>
    <row r="1" spans="1:16" ht="15.75">
      <c r="A1" s="52" t="s">
        <v>66</v>
      </c>
      <c r="I1" s="53" t="s">
        <v>67</v>
      </c>
      <c r="J1" s="54" t="s">
        <v>68</v>
      </c>
    </row>
    <row r="2" spans="1:16">
      <c r="I2" s="55" t="s">
        <v>69</v>
      </c>
      <c r="J2" s="56" t="s">
        <v>70</v>
      </c>
    </row>
    <row r="3" spans="1:16">
      <c r="A3" s="57" t="s">
        <v>71</v>
      </c>
      <c r="I3" s="55" t="s">
        <v>72</v>
      </c>
      <c r="J3" s="56" t="s">
        <v>73</v>
      </c>
    </row>
    <row r="4" spans="1:16">
      <c r="I4" s="55" t="s">
        <v>74</v>
      </c>
      <c r="J4" s="56" t="s">
        <v>73</v>
      </c>
    </row>
    <row r="5" spans="1:16" ht="13.5" thickBot="1">
      <c r="I5" s="58" t="s">
        <v>75</v>
      </c>
      <c r="J5" s="59" t="s">
        <v>76</v>
      </c>
    </row>
    <row r="10" spans="1:16" ht="13.5" thickBot="1"/>
    <row r="11" spans="1:16" ht="12.75" customHeight="1" thickBot="1">
      <c r="A11" s="11" t="str">
        <f t="shared" ref="A11:A42" si="0">P11</f>
        <v> AC 215.21 </v>
      </c>
      <c r="B11" s="6" t="str">
        <f t="shared" ref="B11:B42" si="1">IF(H11=INT(H11),"I","II")</f>
        <v>I</v>
      </c>
      <c r="C11" s="11">
        <f t="shared" ref="C11:C42" si="2">1*G11</f>
        <v>35922.233999999997</v>
      </c>
      <c r="D11" s="23" t="str">
        <f t="shared" ref="D11:D42" si="3">VLOOKUP(F11,I$1:J$5,2,FALSE)</f>
        <v>vis</v>
      </c>
      <c r="E11" s="60">
        <f>VLOOKUP(C11,Active!C$21:E$973,3,FALSE)</f>
        <v>2285.0178511446543</v>
      </c>
      <c r="F11" s="6" t="s">
        <v>75</v>
      </c>
      <c r="G11" s="23" t="str">
        <f t="shared" ref="G11:G42" si="4">MID(I11,3,LEN(I11)-3)</f>
        <v>35922.234</v>
      </c>
      <c r="H11" s="11">
        <f t="shared" ref="H11:H42" si="5">1*K11</f>
        <v>2285</v>
      </c>
      <c r="I11" s="61" t="s">
        <v>111</v>
      </c>
      <c r="J11" s="62" t="s">
        <v>112</v>
      </c>
      <c r="K11" s="61">
        <v>2285</v>
      </c>
      <c r="L11" s="61" t="s">
        <v>113</v>
      </c>
      <c r="M11" s="62" t="s">
        <v>80</v>
      </c>
      <c r="N11" s="62"/>
      <c r="O11" s="63" t="s">
        <v>109</v>
      </c>
      <c r="P11" s="63" t="s">
        <v>110</v>
      </c>
    </row>
    <row r="12" spans="1:16" ht="12.75" customHeight="1" thickBot="1">
      <c r="A12" s="11" t="str">
        <f t="shared" si="0"/>
        <v> VB 5.6 </v>
      </c>
      <c r="B12" s="6" t="str">
        <f t="shared" si="1"/>
        <v>I</v>
      </c>
      <c r="C12" s="11">
        <f t="shared" si="2"/>
        <v>36541.595000000001</v>
      </c>
      <c r="D12" s="23" t="str">
        <f t="shared" si="3"/>
        <v>vis</v>
      </c>
      <c r="E12" s="60">
        <f>VLOOKUP(C12,Active!C$21:E$973,3,FALSE)</f>
        <v>2428.0026918117906</v>
      </c>
      <c r="F12" s="6" t="s">
        <v>75</v>
      </c>
      <c r="G12" s="23" t="str">
        <f t="shared" si="4"/>
        <v>36541.595</v>
      </c>
      <c r="H12" s="11">
        <f t="shared" si="5"/>
        <v>2428</v>
      </c>
      <c r="I12" s="61" t="s">
        <v>114</v>
      </c>
      <c r="J12" s="62" t="s">
        <v>115</v>
      </c>
      <c r="K12" s="61">
        <v>2428</v>
      </c>
      <c r="L12" s="61" t="s">
        <v>116</v>
      </c>
      <c r="M12" s="62" t="s">
        <v>80</v>
      </c>
      <c r="N12" s="62"/>
      <c r="O12" s="63" t="s">
        <v>81</v>
      </c>
      <c r="P12" s="63" t="s">
        <v>82</v>
      </c>
    </row>
    <row r="13" spans="1:16" ht="12.75" customHeight="1" thickBot="1">
      <c r="A13" s="11" t="str">
        <f t="shared" si="0"/>
        <v> VB 5.6 </v>
      </c>
      <c r="B13" s="6" t="str">
        <f t="shared" si="1"/>
        <v>I</v>
      </c>
      <c r="C13" s="11">
        <f t="shared" si="2"/>
        <v>36628.368999999999</v>
      </c>
      <c r="D13" s="23" t="str">
        <f t="shared" si="3"/>
        <v>vis</v>
      </c>
      <c r="E13" s="60">
        <f>VLOOKUP(C13,Active!C$21:E$973,3,FALSE)</f>
        <v>2448.0352197947432</v>
      </c>
      <c r="F13" s="6" t="s">
        <v>75</v>
      </c>
      <c r="G13" s="23" t="str">
        <f t="shared" si="4"/>
        <v>36628.369</v>
      </c>
      <c r="H13" s="11">
        <f t="shared" si="5"/>
        <v>2448</v>
      </c>
      <c r="I13" s="61" t="s">
        <v>117</v>
      </c>
      <c r="J13" s="62" t="s">
        <v>118</v>
      </c>
      <c r="K13" s="61">
        <v>2448</v>
      </c>
      <c r="L13" s="61" t="s">
        <v>119</v>
      </c>
      <c r="M13" s="62" t="s">
        <v>80</v>
      </c>
      <c r="N13" s="62"/>
      <c r="O13" s="63" t="s">
        <v>81</v>
      </c>
      <c r="P13" s="63" t="s">
        <v>82</v>
      </c>
    </row>
    <row r="14" spans="1:16" ht="12.75" customHeight="1" thickBot="1">
      <c r="A14" s="11" t="str">
        <f t="shared" si="0"/>
        <v>BAVM 34 </v>
      </c>
      <c r="B14" s="6" t="str">
        <f t="shared" si="1"/>
        <v>I</v>
      </c>
      <c r="C14" s="11">
        <f t="shared" si="2"/>
        <v>45001.3</v>
      </c>
      <c r="D14" s="23" t="str">
        <f t="shared" si="3"/>
        <v>vis</v>
      </c>
      <c r="E14" s="60">
        <f>VLOOKUP(C14,Active!C$21:E$973,3,FALSE)</f>
        <v>4380.9987175802326</v>
      </c>
      <c r="F14" s="6" t="s">
        <v>75</v>
      </c>
      <c r="G14" s="23" t="str">
        <f t="shared" si="4"/>
        <v>45001.300</v>
      </c>
      <c r="H14" s="11">
        <f t="shared" si="5"/>
        <v>4381</v>
      </c>
      <c r="I14" s="61" t="s">
        <v>120</v>
      </c>
      <c r="J14" s="62" t="s">
        <v>121</v>
      </c>
      <c r="K14" s="61">
        <v>4381</v>
      </c>
      <c r="L14" s="61" t="s">
        <v>122</v>
      </c>
      <c r="M14" s="62" t="s">
        <v>123</v>
      </c>
      <c r="N14" s="62"/>
      <c r="O14" s="63" t="s">
        <v>124</v>
      </c>
      <c r="P14" s="64" t="s">
        <v>125</v>
      </c>
    </row>
    <row r="15" spans="1:16" ht="12.75" customHeight="1" thickBot="1">
      <c r="A15" s="11" t="str">
        <f t="shared" si="0"/>
        <v>BAVM 80 </v>
      </c>
      <c r="B15" s="6" t="str">
        <f t="shared" si="1"/>
        <v>I</v>
      </c>
      <c r="C15" s="11">
        <f t="shared" si="2"/>
        <v>48986.4931</v>
      </c>
      <c r="D15" s="23" t="str">
        <f t="shared" si="3"/>
        <v>vis</v>
      </c>
      <c r="E15" s="60">
        <f>VLOOKUP(C15,Active!C$21:E$973,3,FALSE)</f>
        <v>5301.0149931146416</v>
      </c>
      <c r="F15" s="6" t="s">
        <v>75</v>
      </c>
      <c r="G15" s="23" t="str">
        <f t="shared" si="4"/>
        <v>48986.4931</v>
      </c>
      <c r="H15" s="11">
        <f t="shared" si="5"/>
        <v>5301</v>
      </c>
      <c r="I15" s="61" t="s">
        <v>126</v>
      </c>
      <c r="J15" s="62" t="s">
        <v>127</v>
      </c>
      <c r="K15" s="61">
        <v>5301</v>
      </c>
      <c r="L15" s="61" t="s">
        <v>128</v>
      </c>
      <c r="M15" s="62" t="s">
        <v>129</v>
      </c>
      <c r="N15" s="62" t="s">
        <v>75</v>
      </c>
      <c r="O15" s="63" t="s">
        <v>130</v>
      </c>
      <c r="P15" s="64" t="s">
        <v>131</v>
      </c>
    </row>
    <row r="16" spans="1:16" ht="12.75" customHeight="1" thickBot="1">
      <c r="A16" s="11" t="str">
        <f t="shared" si="0"/>
        <v> BBS 109 </v>
      </c>
      <c r="B16" s="6" t="str">
        <f t="shared" si="1"/>
        <v>I</v>
      </c>
      <c r="C16" s="11">
        <f t="shared" si="2"/>
        <v>49809.52</v>
      </c>
      <c r="D16" s="23" t="str">
        <f t="shared" si="3"/>
        <v>vis</v>
      </c>
      <c r="E16" s="60">
        <f>VLOOKUP(C16,Active!C$21:E$973,3,FALSE)</f>
        <v>5491.0178673047594</v>
      </c>
      <c r="F16" s="6" t="s">
        <v>75</v>
      </c>
      <c r="G16" s="23" t="str">
        <f t="shared" si="4"/>
        <v>49809.520</v>
      </c>
      <c r="H16" s="11">
        <f t="shared" si="5"/>
        <v>5491</v>
      </c>
      <c r="I16" s="61" t="s">
        <v>132</v>
      </c>
      <c r="J16" s="62" t="s">
        <v>133</v>
      </c>
      <c r="K16" s="61">
        <v>5491</v>
      </c>
      <c r="L16" s="61" t="s">
        <v>113</v>
      </c>
      <c r="M16" s="62" t="s">
        <v>123</v>
      </c>
      <c r="N16" s="62"/>
      <c r="O16" s="63" t="s">
        <v>134</v>
      </c>
      <c r="P16" s="63" t="s">
        <v>135</v>
      </c>
    </row>
    <row r="17" spans="1:16" ht="12.75" customHeight="1" thickBot="1">
      <c r="A17" s="11" t="str">
        <f t="shared" si="0"/>
        <v>BAVM 158 </v>
      </c>
      <c r="B17" s="6" t="str">
        <f t="shared" si="1"/>
        <v>I</v>
      </c>
      <c r="C17" s="11">
        <f t="shared" si="2"/>
        <v>52369.5219</v>
      </c>
      <c r="D17" s="23" t="str">
        <f t="shared" si="3"/>
        <v>vis</v>
      </c>
      <c r="E17" s="60">
        <f>VLOOKUP(C17,Active!C$21:E$973,3,FALSE)</f>
        <v>6082.0164348268736</v>
      </c>
      <c r="F17" s="6" t="s">
        <v>75</v>
      </c>
      <c r="G17" s="23" t="str">
        <f t="shared" si="4"/>
        <v>52369.5219</v>
      </c>
      <c r="H17" s="11">
        <f t="shared" si="5"/>
        <v>6082</v>
      </c>
      <c r="I17" s="61" t="s">
        <v>136</v>
      </c>
      <c r="J17" s="62" t="s">
        <v>137</v>
      </c>
      <c r="K17" s="61">
        <v>6082</v>
      </c>
      <c r="L17" s="61" t="s">
        <v>138</v>
      </c>
      <c r="M17" s="62" t="s">
        <v>129</v>
      </c>
      <c r="N17" s="62" t="s">
        <v>139</v>
      </c>
      <c r="O17" s="63" t="s">
        <v>140</v>
      </c>
      <c r="P17" s="64" t="s">
        <v>141</v>
      </c>
    </row>
    <row r="18" spans="1:16" ht="12.75" customHeight="1" thickBot="1">
      <c r="A18" s="11" t="str">
        <f t="shared" si="0"/>
        <v>BAVM 158 </v>
      </c>
      <c r="B18" s="6" t="str">
        <f t="shared" si="1"/>
        <v>I</v>
      </c>
      <c r="C18" s="11">
        <f t="shared" si="2"/>
        <v>52746.368699999999</v>
      </c>
      <c r="D18" s="23" t="str">
        <f t="shared" si="3"/>
        <v>vis</v>
      </c>
      <c r="E18" s="60">
        <f>VLOOKUP(C18,Active!C$21:E$973,3,FALSE)</f>
        <v>6169.0147761075159</v>
      </c>
      <c r="F18" s="6" t="s">
        <v>75</v>
      </c>
      <c r="G18" s="23" t="str">
        <f t="shared" si="4"/>
        <v>52746.3687</v>
      </c>
      <c r="H18" s="11">
        <f t="shared" si="5"/>
        <v>6169</v>
      </c>
      <c r="I18" s="61" t="s">
        <v>148</v>
      </c>
      <c r="J18" s="62" t="s">
        <v>149</v>
      </c>
      <c r="K18" s="61" t="s">
        <v>150</v>
      </c>
      <c r="L18" s="61" t="s">
        <v>151</v>
      </c>
      <c r="M18" s="62" t="s">
        <v>129</v>
      </c>
      <c r="N18" s="62" t="s">
        <v>152</v>
      </c>
      <c r="O18" s="63" t="s">
        <v>153</v>
      </c>
      <c r="P18" s="64" t="s">
        <v>141</v>
      </c>
    </row>
    <row r="19" spans="1:16" ht="12.75" customHeight="1" thickBot="1">
      <c r="A19" s="11" t="str">
        <f t="shared" si="0"/>
        <v>BAVM 186 </v>
      </c>
      <c r="B19" s="6" t="str">
        <f t="shared" si="1"/>
        <v>I</v>
      </c>
      <c r="C19" s="11">
        <f t="shared" si="2"/>
        <v>54210.468500000003</v>
      </c>
      <c r="D19" s="23" t="str">
        <f t="shared" si="3"/>
        <v>vis</v>
      </c>
      <c r="E19" s="60">
        <f>VLOOKUP(C19,Active!C$21:E$973,3,FALSE)</f>
        <v>6507.0148707595608</v>
      </c>
      <c r="F19" s="6" t="s">
        <v>75</v>
      </c>
      <c r="G19" s="23" t="str">
        <f t="shared" si="4"/>
        <v>54210.4685</v>
      </c>
      <c r="H19" s="11">
        <f t="shared" si="5"/>
        <v>6507</v>
      </c>
      <c r="I19" s="61" t="s">
        <v>154</v>
      </c>
      <c r="J19" s="62" t="s">
        <v>155</v>
      </c>
      <c r="K19" s="61" t="s">
        <v>156</v>
      </c>
      <c r="L19" s="61" t="s">
        <v>157</v>
      </c>
      <c r="M19" s="62" t="s">
        <v>158</v>
      </c>
      <c r="N19" s="62" t="s">
        <v>139</v>
      </c>
      <c r="O19" s="63" t="s">
        <v>140</v>
      </c>
      <c r="P19" s="64" t="s">
        <v>159</v>
      </c>
    </row>
    <row r="20" spans="1:16" ht="12.75" customHeight="1" thickBot="1">
      <c r="A20" s="11" t="str">
        <f t="shared" si="0"/>
        <v>IBVS 5871 </v>
      </c>
      <c r="B20" s="6" t="str">
        <f t="shared" si="1"/>
        <v>I</v>
      </c>
      <c r="C20" s="11">
        <f t="shared" si="2"/>
        <v>54829.892099999997</v>
      </c>
      <c r="D20" s="23" t="str">
        <f t="shared" si="3"/>
        <v>vis</v>
      </c>
      <c r="E20" s="60">
        <f>VLOOKUP(C20,Active!C$21:E$973,3,FALSE)</f>
        <v>6650.0141631778151</v>
      </c>
      <c r="F20" s="6" t="s">
        <v>75</v>
      </c>
      <c r="G20" s="23" t="str">
        <f t="shared" si="4"/>
        <v>54829.8921</v>
      </c>
      <c r="H20" s="11">
        <f t="shared" si="5"/>
        <v>6650</v>
      </c>
      <c r="I20" s="61" t="s">
        <v>171</v>
      </c>
      <c r="J20" s="62" t="s">
        <v>172</v>
      </c>
      <c r="K20" s="61" t="s">
        <v>173</v>
      </c>
      <c r="L20" s="61" t="s">
        <v>174</v>
      </c>
      <c r="M20" s="62" t="s">
        <v>158</v>
      </c>
      <c r="N20" s="62" t="s">
        <v>75</v>
      </c>
      <c r="O20" s="63" t="s">
        <v>175</v>
      </c>
      <c r="P20" s="64" t="s">
        <v>176</v>
      </c>
    </row>
    <row r="21" spans="1:16" ht="12.75" customHeight="1" thickBot="1">
      <c r="A21" s="11" t="str">
        <f t="shared" si="0"/>
        <v>BAVM 214 </v>
      </c>
      <c r="B21" s="6" t="str">
        <f t="shared" si="1"/>
        <v>I</v>
      </c>
      <c r="C21" s="11">
        <f t="shared" si="2"/>
        <v>55280.381200000003</v>
      </c>
      <c r="D21" s="23" t="str">
        <f t="shared" si="3"/>
        <v>vis</v>
      </c>
      <c r="E21" s="60">
        <f>VLOOKUP(C21,Active!C$21:E$973,3,FALSE)</f>
        <v>6754.0134659847117</v>
      </c>
      <c r="F21" s="6" t="s">
        <v>75</v>
      </c>
      <c r="G21" s="23" t="str">
        <f t="shared" si="4"/>
        <v>55280.3812</v>
      </c>
      <c r="H21" s="11">
        <f t="shared" si="5"/>
        <v>6754</v>
      </c>
      <c r="I21" s="61" t="s">
        <v>177</v>
      </c>
      <c r="J21" s="62" t="s">
        <v>178</v>
      </c>
      <c r="K21" s="61" t="s">
        <v>179</v>
      </c>
      <c r="L21" s="61" t="s">
        <v>163</v>
      </c>
      <c r="M21" s="62" t="s">
        <v>158</v>
      </c>
      <c r="N21" s="62" t="s">
        <v>75</v>
      </c>
      <c r="O21" s="63" t="s">
        <v>140</v>
      </c>
      <c r="P21" s="64" t="s">
        <v>180</v>
      </c>
    </row>
    <row r="22" spans="1:16" ht="12.75" customHeight="1" thickBot="1">
      <c r="A22" s="11" t="str">
        <f t="shared" si="0"/>
        <v>BAVM 214 </v>
      </c>
      <c r="B22" s="6" t="str">
        <f t="shared" si="1"/>
        <v>I</v>
      </c>
      <c r="C22" s="11">
        <f t="shared" si="2"/>
        <v>55306.375500000002</v>
      </c>
      <c r="D22" s="23" t="str">
        <f t="shared" si="3"/>
        <v>vis</v>
      </c>
      <c r="E22" s="60">
        <f>VLOOKUP(C22,Active!C$21:E$973,3,FALSE)</f>
        <v>6760.0144748369858</v>
      </c>
      <c r="F22" s="6" t="s">
        <v>75</v>
      </c>
      <c r="G22" s="23" t="str">
        <f t="shared" si="4"/>
        <v>55306.3755</v>
      </c>
      <c r="H22" s="11">
        <f t="shared" si="5"/>
        <v>6760</v>
      </c>
      <c r="I22" s="61" t="s">
        <v>181</v>
      </c>
      <c r="J22" s="62" t="s">
        <v>182</v>
      </c>
      <c r="K22" s="61" t="s">
        <v>183</v>
      </c>
      <c r="L22" s="61" t="s">
        <v>184</v>
      </c>
      <c r="M22" s="62" t="s">
        <v>158</v>
      </c>
      <c r="N22" s="62" t="s">
        <v>152</v>
      </c>
      <c r="O22" s="63" t="s">
        <v>185</v>
      </c>
      <c r="P22" s="64" t="s">
        <v>180</v>
      </c>
    </row>
    <row r="23" spans="1:16" ht="12.75" customHeight="1" thickBot="1">
      <c r="A23" s="11" t="str">
        <f t="shared" si="0"/>
        <v>BAVM 228 </v>
      </c>
      <c r="B23" s="6" t="str">
        <f t="shared" si="1"/>
        <v>I</v>
      </c>
      <c r="C23" s="11">
        <f t="shared" si="2"/>
        <v>56012.4326</v>
      </c>
      <c r="D23" s="23" t="str">
        <f t="shared" si="3"/>
        <v>vis</v>
      </c>
      <c r="E23" s="60">
        <f>VLOOKUP(C23,Active!C$21:E$973,3,FALSE)</f>
        <v>6923.0138595986991</v>
      </c>
      <c r="F23" s="6" t="s">
        <v>75</v>
      </c>
      <c r="G23" s="23" t="str">
        <f t="shared" si="4"/>
        <v>56012.4326</v>
      </c>
      <c r="H23" s="11">
        <f t="shared" si="5"/>
        <v>6923</v>
      </c>
      <c r="I23" s="61" t="s">
        <v>192</v>
      </c>
      <c r="J23" s="62" t="s">
        <v>193</v>
      </c>
      <c r="K23" s="61" t="s">
        <v>194</v>
      </c>
      <c r="L23" s="61" t="s">
        <v>195</v>
      </c>
      <c r="M23" s="62" t="s">
        <v>158</v>
      </c>
      <c r="N23" s="62" t="s">
        <v>75</v>
      </c>
      <c r="O23" s="63" t="s">
        <v>140</v>
      </c>
      <c r="P23" s="64" t="s">
        <v>196</v>
      </c>
    </row>
    <row r="24" spans="1:16" ht="12.75" customHeight="1" thickBot="1">
      <c r="A24" s="11" t="str">
        <f t="shared" si="0"/>
        <v>OEJV 0160 </v>
      </c>
      <c r="B24" s="6" t="str">
        <f t="shared" si="1"/>
        <v>I</v>
      </c>
      <c r="C24" s="11">
        <f t="shared" si="2"/>
        <v>56246.337440000003</v>
      </c>
      <c r="D24" s="23" t="str">
        <f t="shared" si="3"/>
        <v>vis</v>
      </c>
      <c r="E24" s="60">
        <f>VLOOKUP(C24,Active!C$21:E$973,3,FALSE)</f>
        <v>6977.0128138090422</v>
      </c>
      <c r="F24" s="6" t="s">
        <v>75</v>
      </c>
      <c r="G24" s="23" t="str">
        <f t="shared" si="4"/>
        <v>56246.33744</v>
      </c>
      <c r="H24" s="11">
        <f t="shared" si="5"/>
        <v>6977</v>
      </c>
      <c r="I24" s="61" t="s">
        <v>197</v>
      </c>
      <c r="J24" s="62" t="s">
        <v>198</v>
      </c>
      <c r="K24" s="61" t="s">
        <v>199</v>
      </c>
      <c r="L24" s="61" t="s">
        <v>200</v>
      </c>
      <c r="M24" s="62" t="s">
        <v>158</v>
      </c>
      <c r="N24" s="62" t="s">
        <v>67</v>
      </c>
      <c r="O24" s="63" t="s">
        <v>201</v>
      </c>
      <c r="P24" s="64" t="s">
        <v>202</v>
      </c>
    </row>
    <row r="25" spans="1:16" ht="12.75" customHeight="1" thickBot="1">
      <c r="A25" s="11" t="str">
        <f t="shared" si="0"/>
        <v>BAVM 238 </v>
      </c>
      <c r="B25" s="6" t="str">
        <f t="shared" si="1"/>
        <v>I</v>
      </c>
      <c r="C25" s="11">
        <f t="shared" si="2"/>
        <v>56731.483399999997</v>
      </c>
      <c r="D25" s="23" t="str">
        <f t="shared" si="3"/>
        <v>vis</v>
      </c>
      <c r="E25" s="60">
        <f>VLOOKUP(C25,Active!C$21:E$973,3,FALSE)</f>
        <v>7089.0129523242267</v>
      </c>
      <c r="F25" s="6" t="s">
        <v>75</v>
      </c>
      <c r="G25" s="23" t="str">
        <f t="shared" si="4"/>
        <v>56731.4834</v>
      </c>
      <c r="H25" s="11">
        <f t="shared" si="5"/>
        <v>7089</v>
      </c>
      <c r="I25" s="61" t="s">
        <v>210</v>
      </c>
      <c r="J25" s="62" t="s">
        <v>211</v>
      </c>
      <c r="K25" s="61" t="s">
        <v>212</v>
      </c>
      <c r="L25" s="61" t="s">
        <v>213</v>
      </c>
      <c r="M25" s="62" t="s">
        <v>158</v>
      </c>
      <c r="N25" s="62" t="s">
        <v>139</v>
      </c>
      <c r="O25" s="63" t="s">
        <v>140</v>
      </c>
      <c r="P25" s="64" t="s">
        <v>214</v>
      </c>
    </row>
    <row r="26" spans="1:16" ht="12.75" customHeight="1" thickBot="1">
      <c r="A26" s="11" t="str">
        <f t="shared" si="0"/>
        <v>BAVM 238 </v>
      </c>
      <c r="B26" s="6" t="str">
        <f t="shared" si="1"/>
        <v>I</v>
      </c>
      <c r="C26" s="11">
        <f t="shared" si="2"/>
        <v>56744.481</v>
      </c>
      <c r="D26" s="23" t="str">
        <f t="shared" si="3"/>
        <v>vis</v>
      </c>
      <c r="E26" s="60">
        <f>VLOOKUP(C26,Active!C$21:E$973,3,FALSE)</f>
        <v>7092.0135606367548</v>
      </c>
      <c r="F26" s="6" t="s">
        <v>75</v>
      </c>
      <c r="G26" s="23" t="str">
        <f t="shared" si="4"/>
        <v>56744.4810</v>
      </c>
      <c r="H26" s="11">
        <f t="shared" si="5"/>
        <v>7092</v>
      </c>
      <c r="I26" s="61" t="s">
        <v>215</v>
      </c>
      <c r="J26" s="62" t="s">
        <v>216</v>
      </c>
      <c r="K26" s="61" t="s">
        <v>217</v>
      </c>
      <c r="L26" s="61" t="s">
        <v>218</v>
      </c>
      <c r="M26" s="62" t="s">
        <v>158</v>
      </c>
      <c r="N26" s="62" t="s">
        <v>139</v>
      </c>
      <c r="O26" s="63" t="s">
        <v>140</v>
      </c>
      <c r="P26" s="64" t="s">
        <v>214</v>
      </c>
    </row>
    <row r="27" spans="1:16" ht="12.75" customHeight="1" thickBot="1">
      <c r="A27" s="11" t="str">
        <f t="shared" si="0"/>
        <v>BAVM 239 </v>
      </c>
      <c r="B27" s="6" t="str">
        <f t="shared" si="1"/>
        <v>I</v>
      </c>
      <c r="C27" s="11">
        <f t="shared" si="2"/>
        <v>57069.350400000003</v>
      </c>
      <c r="D27" s="23" t="str">
        <f t="shared" si="3"/>
        <v>vis</v>
      </c>
      <c r="E27" s="60">
        <f>VLOOKUP(C27,Active!C$21:E$973,3,FALSE)</f>
        <v>7167.0124698296622</v>
      </c>
      <c r="F27" s="6" t="s">
        <v>75</v>
      </c>
      <c r="G27" s="23" t="str">
        <f t="shared" si="4"/>
        <v>57069.3504</v>
      </c>
      <c r="H27" s="11">
        <f t="shared" si="5"/>
        <v>7167</v>
      </c>
      <c r="I27" s="61" t="s">
        <v>219</v>
      </c>
      <c r="J27" s="62" t="s">
        <v>220</v>
      </c>
      <c r="K27" s="61" t="s">
        <v>221</v>
      </c>
      <c r="L27" s="61" t="s">
        <v>222</v>
      </c>
      <c r="M27" s="62" t="s">
        <v>158</v>
      </c>
      <c r="N27" s="62" t="s">
        <v>139</v>
      </c>
      <c r="O27" s="63" t="s">
        <v>140</v>
      </c>
      <c r="P27" s="64" t="s">
        <v>223</v>
      </c>
    </row>
    <row r="28" spans="1:16" ht="12.75" customHeight="1" thickBot="1">
      <c r="A28" s="11" t="str">
        <f t="shared" si="0"/>
        <v> VB 5.6 </v>
      </c>
      <c r="B28" s="6" t="str">
        <f t="shared" si="1"/>
        <v>I</v>
      </c>
      <c r="C28" s="11">
        <f t="shared" si="2"/>
        <v>26024.329000000002</v>
      </c>
      <c r="D28" s="23" t="str">
        <f t="shared" si="3"/>
        <v>vis</v>
      </c>
      <c r="E28" s="60">
        <f>VLOOKUP(C28,Active!C$21:E$973,3,FALSE)</f>
        <v>9.2343457657983097E-4</v>
      </c>
      <c r="F28" s="6" t="s">
        <v>75</v>
      </c>
      <c r="G28" s="23" t="str">
        <f t="shared" si="4"/>
        <v>26024.329</v>
      </c>
      <c r="H28" s="11">
        <f t="shared" si="5"/>
        <v>0</v>
      </c>
      <c r="I28" s="61" t="s">
        <v>77</v>
      </c>
      <c r="J28" s="62" t="s">
        <v>78</v>
      </c>
      <c r="K28" s="61">
        <v>0</v>
      </c>
      <c r="L28" s="61" t="s">
        <v>79</v>
      </c>
      <c r="M28" s="62" t="s">
        <v>80</v>
      </c>
      <c r="N28" s="62"/>
      <c r="O28" s="63" t="s">
        <v>81</v>
      </c>
      <c r="P28" s="63" t="s">
        <v>82</v>
      </c>
    </row>
    <row r="29" spans="1:16" ht="12.75" customHeight="1" thickBot="1">
      <c r="A29" s="11" t="str">
        <f t="shared" si="0"/>
        <v> VB 5.6 </v>
      </c>
      <c r="B29" s="6" t="str">
        <f t="shared" si="1"/>
        <v>I</v>
      </c>
      <c r="C29" s="11">
        <f t="shared" si="2"/>
        <v>26769.368999999999</v>
      </c>
      <c r="D29" s="23" t="str">
        <f t="shared" si="3"/>
        <v>vis</v>
      </c>
      <c r="E29" s="60">
        <f>VLOOKUP(C29,Active!C$21:E$973,3,FALSE)</f>
        <v>171.99984763329445</v>
      </c>
      <c r="F29" s="6" t="s">
        <v>75</v>
      </c>
      <c r="G29" s="23" t="str">
        <f t="shared" si="4"/>
        <v>26769.369</v>
      </c>
      <c r="H29" s="11">
        <f t="shared" si="5"/>
        <v>172</v>
      </c>
      <c r="I29" s="61" t="s">
        <v>83</v>
      </c>
      <c r="J29" s="62" t="s">
        <v>84</v>
      </c>
      <c r="K29" s="61">
        <v>172</v>
      </c>
      <c r="L29" s="61" t="s">
        <v>85</v>
      </c>
      <c r="M29" s="62" t="s">
        <v>80</v>
      </c>
      <c r="N29" s="62"/>
      <c r="O29" s="63" t="s">
        <v>81</v>
      </c>
      <c r="P29" s="63" t="s">
        <v>82</v>
      </c>
    </row>
    <row r="30" spans="1:16" ht="12.75" customHeight="1" thickBot="1">
      <c r="A30" s="11" t="str">
        <f t="shared" si="0"/>
        <v> VB 5.6 </v>
      </c>
      <c r="B30" s="6" t="str">
        <f t="shared" si="1"/>
        <v>I</v>
      </c>
      <c r="C30" s="11">
        <f t="shared" si="2"/>
        <v>26769.391</v>
      </c>
      <c r="D30" s="23" t="str">
        <f t="shared" si="3"/>
        <v>vis</v>
      </c>
      <c r="E30" s="60">
        <f>VLOOKUP(C30,Active!C$21:E$973,3,FALSE)</f>
        <v>172.0049265234648</v>
      </c>
      <c r="F30" s="6" t="s">
        <v>75</v>
      </c>
      <c r="G30" s="23" t="str">
        <f t="shared" si="4"/>
        <v>26769.391</v>
      </c>
      <c r="H30" s="11">
        <f t="shared" si="5"/>
        <v>172</v>
      </c>
      <c r="I30" s="61" t="s">
        <v>86</v>
      </c>
      <c r="J30" s="62" t="s">
        <v>87</v>
      </c>
      <c r="K30" s="61">
        <v>172</v>
      </c>
      <c r="L30" s="61" t="s">
        <v>88</v>
      </c>
      <c r="M30" s="62" t="s">
        <v>80</v>
      </c>
      <c r="N30" s="62"/>
      <c r="O30" s="63" t="s">
        <v>81</v>
      </c>
      <c r="P30" s="63" t="s">
        <v>82</v>
      </c>
    </row>
    <row r="31" spans="1:16" ht="12.75" customHeight="1" thickBot="1">
      <c r="A31" s="11" t="str">
        <f t="shared" si="0"/>
        <v> VB 5.6 </v>
      </c>
      <c r="B31" s="6" t="str">
        <f t="shared" si="1"/>
        <v>I</v>
      </c>
      <c r="C31" s="11">
        <f t="shared" si="2"/>
        <v>26808.335999999999</v>
      </c>
      <c r="D31" s="23" t="str">
        <f t="shared" si="3"/>
        <v>vis</v>
      </c>
      <c r="E31" s="60">
        <f>VLOOKUP(C31,Active!C$21:E$973,3,FALSE)</f>
        <v>180.99571641785846</v>
      </c>
      <c r="F31" s="6" t="s">
        <v>75</v>
      </c>
      <c r="G31" s="23" t="str">
        <f t="shared" si="4"/>
        <v>26808.336</v>
      </c>
      <c r="H31" s="11">
        <f t="shared" si="5"/>
        <v>181</v>
      </c>
      <c r="I31" s="61" t="s">
        <v>89</v>
      </c>
      <c r="J31" s="62" t="s">
        <v>90</v>
      </c>
      <c r="K31" s="61">
        <v>181</v>
      </c>
      <c r="L31" s="61" t="s">
        <v>91</v>
      </c>
      <c r="M31" s="62" t="s">
        <v>80</v>
      </c>
      <c r="N31" s="62"/>
      <c r="O31" s="63" t="s">
        <v>81</v>
      </c>
      <c r="P31" s="63" t="s">
        <v>82</v>
      </c>
    </row>
    <row r="32" spans="1:16" ht="12.75" customHeight="1" thickBot="1">
      <c r="A32" s="11" t="str">
        <f t="shared" si="0"/>
        <v> VB 5.6 </v>
      </c>
      <c r="B32" s="6" t="str">
        <f t="shared" si="1"/>
        <v>I</v>
      </c>
      <c r="C32" s="11">
        <f t="shared" si="2"/>
        <v>27449.465</v>
      </c>
      <c r="D32" s="23" t="str">
        <f t="shared" si="3"/>
        <v>vis</v>
      </c>
      <c r="E32" s="60">
        <f>VLOOKUP(C32,Active!C$21:E$973,3,FALSE)</f>
        <v>329.00588804971761</v>
      </c>
      <c r="F32" s="6" t="s">
        <v>75</v>
      </c>
      <c r="G32" s="23" t="str">
        <f t="shared" si="4"/>
        <v>27449.465</v>
      </c>
      <c r="H32" s="11">
        <f t="shared" si="5"/>
        <v>329</v>
      </c>
      <c r="I32" s="61" t="s">
        <v>92</v>
      </c>
      <c r="J32" s="62" t="s">
        <v>93</v>
      </c>
      <c r="K32" s="61">
        <v>329</v>
      </c>
      <c r="L32" s="61" t="s">
        <v>94</v>
      </c>
      <c r="M32" s="62" t="s">
        <v>80</v>
      </c>
      <c r="N32" s="62"/>
      <c r="O32" s="63" t="s">
        <v>81</v>
      </c>
      <c r="P32" s="63" t="s">
        <v>82</v>
      </c>
    </row>
    <row r="33" spans="1:16" ht="12.75" customHeight="1" thickBot="1">
      <c r="A33" s="11" t="str">
        <f t="shared" si="0"/>
        <v> VB 5.6 </v>
      </c>
      <c r="B33" s="6" t="str">
        <f t="shared" si="1"/>
        <v>I</v>
      </c>
      <c r="C33" s="11">
        <f t="shared" si="2"/>
        <v>27449.508000000002</v>
      </c>
      <c r="D33" s="23" t="str">
        <f t="shared" si="3"/>
        <v>vis</v>
      </c>
      <c r="E33" s="60">
        <f>VLOOKUP(C33,Active!C$21:E$973,3,FALSE)</f>
        <v>329.01581497141416</v>
      </c>
      <c r="F33" s="6" t="s">
        <v>75</v>
      </c>
      <c r="G33" s="23" t="str">
        <f t="shared" si="4"/>
        <v>27449.508</v>
      </c>
      <c r="H33" s="11">
        <f t="shared" si="5"/>
        <v>329</v>
      </c>
      <c r="I33" s="61" t="s">
        <v>95</v>
      </c>
      <c r="J33" s="62" t="s">
        <v>96</v>
      </c>
      <c r="K33" s="61">
        <v>329</v>
      </c>
      <c r="L33" s="61" t="s">
        <v>97</v>
      </c>
      <c r="M33" s="62" t="s">
        <v>80</v>
      </c>
      <c r="N33" s="62"/>
      <c r="O33" s="63" t="s">
        <v>81</v>
      </c>
      <c r="P33" s="63" t="s">
        <v>82</v>
      </c>
    </row>
    <row r="34" spans="1:16" ht="12.75" customHeight="1" thickBot="1">
      <c r="A34" s="11" t="str">
        <f t="shared" si="0"/>
        <v> VB 5.6 </v>
      </c>
      <c r="B34" s="6" t="str">
        <f t="shared" si="1"/>
        <v>I</v>
      </c>
      <c r="C34" s="11">
        <f t="shared" si="2"/>
        <v>28636.351999999999</v>
      </c>
      <c r="D34" s="23" t="str">
        <f t="shared" si="3"/>
        <v>vis</v>
      </c>
      <c r="E34" s="60">
        <f>VLOOKUP(C34,Active!C$21:E$973,3,FALSE)</f>
        <v>603.00901156717202</v>
      </c>
      <c r="F34" s="6" t="s">
        <v>75</v>
      </c>
      <c r="G34" s="23" t="str">
        <f t="shared" si="4"/>
        <v>28636.352</v>
      </c>
      <c r="H34" s="11">
        <f t="shared" si="5"/>
        <v>603</v>
      </c>
      <c r="I34" s="61" t="s">
        <v>98</v>
      </c>
      <c r="J34" s="62" t="s">
        <v>99</v>
      </c>
      <c r="K34" s="61">
        <v>603</v>
      </c>
      <c r="L34" s="61" t="s">
        <v>100</v>
      </c>
      <c r="M34" s="62" t="s">
        <v>80</v>
      </c>
      <c r="N34" s="62"/>
      <c r="O34" s="63" t="s">
        <v>81</v>
      </c>
      <c r="P34" s="63" t="s">
        <v>82</v>
      </c>
    </row>
    <row r="35" spans="1:16" ht="12.75" customHeight="1" thickBot="1">
      <c r="A35" s="11" t="str">
        <f t="shared" si="0"/>
        <v> VB 5.6 </v>
      </c>
      <c r="B35" s="6" t="str">
        <f t="shared" si="1"/>
        <v>I</v>
      </c>
      <c r="C35" s="11">
        <f t="shared" si="2"/>
        <v>28835.531999999999</v>
      </c>
      <c r="D35" s="23" t="str">
        <f t="shared" si="3"/>
        <v>vis</v>
      </c>
      <c r="E35" s="60">
        <f>VLOOKUP(C35,Active!C$21:E$973,3,FALSE)</f>
        <v>648.99143629859691</v>
      </c>
      <c r="F35" s="6" t="s">
        <v>75</v>
      </c>
      <c r="G35" s="23" t="str">
        <f t="shared" si="4"/>
        <v>28835.532</v>
      </c>
      <c r="H35" s="11">
        <f t="shared" si="5"/>
        <v>649</v>
      </c>
      <c r="I35" s="61" t="s">
        <v>101</v>
      </c>
      <c r="J35" s="62" t="s">
        <v>102</v>
      </c>
      <c r="K35" s="61">
        <v>649</v>
      </c>
      <c r="L35" s="61" t="s">
        <v>103</v>
      </c>
      <c r="M35" s="62" t="s">
        <v>80</v>
      </c>
      <c r="N35" s="62"/>
      <c r="O35" s="63" t="s">
        <v>81</v>
      </c>
      <c r="P35" s="63" t="s">
        <v>82</v>
      </c>
    </row>
    <row r="36" spans="1:16" ht="12.75" customHeight="1" thickBot="1">
      <c r="A36" s="11" t="str">
        <f t="shared" si="0"/>
        <v> VB 5.6 </v>
      </c>
      <c r="B36" s="6" t="str">
        <f t="shared" si="1"/>
        <v>I</v>
      </c>
      <c r="C36" s="11">
        <f t="shared" si="2"/>
        <v>29303.392</v>
      </c>
      <c r="D36" s="23" t="str">
        <f t="shared" si="3"/>
        <v>vis</v>
      </c>
      <c r="E36" s="60">
        <f>VLOOKUP(C36,Active!C$21:E$973,3,FALSE)</f>
        <v>757.00096152625258</v>
      </c>
      <c r="F36" s="6" t="s">
        <v>75</v>
      </c>
      <c r="G36" s="23" t="str">
        <f t="shared" si="4"/>
        <v>29303.392</v>
      </c>
      <c r="H36" s="11">
        <f t="shared" si="5"/>
        <v>757</v>
      </c>
      <c r="I36" s="61" t="s">
        <v>104</v>
      </c>
      <c r="J36" s="62" t="s">
        <v>105</v>
      </c>
      <c r="K36" s="61">
        <v>757</v>
      </c>
      <c r="L36" s="61" t="s">
        <v>79</v>
      </c>
      <c r="M36" s="62" t="s">
        <v>80</v>
      </c>
      <c r="N36" s="62"/>
      <c r="O36" s="63" t="s">
        <v>81</v>
      </c>
      <c r="P36" s="63" t="s">
        <v>82</v>
      </c>
    </row>
    <row r="37" spans="1:16" ht="12.75" customHeight="1" thickBot="1">
      <c r="A37" s="11" t="str">
        <f t="shared" si="0"/>
        <v> AC 215.21 </v>
      </c>
      <c r="B37" s="6" t="str">
        <f t="shared" si="1"/>
        <v>I</v>
      </c>
      <c r="C37" s="11">
        <f t="shared" si="2"/>
        <v>34445.214</v>
      </c>
      <c r="D37" s="23" t="str">
        <f t="shared" si="3"/>
        <v>vis</v>
      </c>
      <c r="E37" s="60">
        <f>VLOOKUP(C37,Active!C$21:E$973,3,FALSE)</f>
        <v>1944.0350166391368</v>
      </c>
      <c r="F37" s="6" t="s">
        <v>75</v>
      </c>
      <c r="G37" s="23" t="str">
        <f t="shared" si="4"/>
        <v>34445.214</v>
      </c>
      <c r="H37" s="11">
        <f t="shared" si="5"/>
        <v>1944</v>
      </c>
      <c r="I37" s="61" t="s">
        <v>106</v>
      </c>
      <c r="J37" s="62" t="s">
        <v>107</v>
      </c>
      <c r="K37" s="61">
        <v>1944</v>
      </c>
      <c r="L37" s="61" t="s">
        <v>108</v>
      </c>
      <c r="M37" s="62" t="s">
        <v>80</v>
      </c>
      <c r="N37" s="62"/>
      <c r="O37" s="63" t="s">
        <v>109</v>
      </c>
      <c r="P37" s="63" t="s">
        <v>110</v>
      </c>
    </row>
    <row r="38" spans="1:16" ht="12.75" customHeight="1" thickBot="1">
      <c r="A38" s="11" t="str">
        <f t="shared" si="0"/>
        <v>BAVM 157 </v>
      </c>
      <c r="B38" s="6" t="str">
        <f t="shared" si="1"/>
        <v>I</v>
      </c>
      <c r="C38" s="11">
        <f t="shared" si="2"/>
        <v>52720.427000000003</v>
      </c>
      <c r="D38" s="23" t="str">
        <f t="shared" si="3"/>
        <v>vis</v>
      </c>
      <c r="E38" s="60">
        <f>VLOOKUP(C38,Active!C$21:E$973,3,FALSE)</f>
        <v>6163.0259104199213</v>
      </c>
      <c r="F38" s="6" t="s">
        <v>75</v>
      </c>
      <c r="G38" s="23" t="str">
        <f t="shared" si="4"/>
        <v>52720.427</v>
      </c>
      <c r="H38" s="11">
        <f t="shared" si="5"/>
        <v>6163</v>
      </c>
      <c r="I38" s="61" t="s">
        <v>142</v>
      </c>
      <c r="J38" s="62" t="s">
        <v>143</v>
      </c>
      <c r="K38" s="61" t="s">
        <v>144</v>
      </c>
      <c r="L38" s="61" t="s">
        <v>145</v>
      </c>
      <c r="M38" s="62" t="s">
        <v>123</v>
      </c>
      <c r="N38" s="62"/>
      <c r="O38" s="63" t="s">
        <v>146</v>
      </c>
      <c r="P38" s="64" t="s">
        <v>147</v>
      </c>
    </row>
    <row r="39" spans="1:16" ht="12.75" customHeight="1" thickBot="1">
      <c r="A39" s="11" t="str">
        <f t="shared" si="0"/>
        <v>BAVM 203 </v>
      </c>
      <c r="B39" s="6" t="str">
        <f t="shared" si="1"/>
        <v>I</v>
      </c>
      <c r="C39" s="11">
        <f t="shared" si="2"/>
        <v>54457.366699999999</v>
      </c>
      <c r="D39" s="23" t="str">
        <f t="shared" si="3"/>
        <v>vis</v>
      </c>
      <c r="E39" s="60">
        <f>VLOOKUP(C39,Active!C$21:E$973,3,FALSE)</f>
        <v>6564.0134544417779</v>
      </c>
      <c r="F39" s="6" t="s">
        <v>75</v>
      </c>
      <c r="G39" s="23" t="str">
        <f t="shared" si="4"/>
        <v>54457.3667</v>
      </c>
      <c r="H39" s="11">
        <f t="shared" si="5"/>
        <v>6564</v>
      </c>
      <c r="I39" s="61" t="s">
        <v>160</v>
      </c>
      <c r="J39" s="62" t="s">
        <v>161</v>
      </c>
      <c r="K39" s="61" t="s">
        <v>162</v>
      </c>
      <c r="L39" s="61" t="s">
        <v>163</v>
      </c>
      <c r="M39" s="62" t="s">
        <v>158</v>
      </c>
      <c r="N39" s="62" t="s">
        <v>152</v>
      </c>
      <c r="O39" s="63" t="s">
        <v>164</v>
      </c>
      <c r="P39" s="64" t="s">
        <v>165</v>
      </c>
    </row>
    <row r="40" spans="1:16" ht="12.75" customHeight="1" thickBot="1">
      <c r="A40" s="11" t="str">
        <f t="shared" si="0"/>
        <v>BAVM 203 </v>
      </c>
      <c r="B40" s="6" t="str">
        <f t="shared" si="1"/>
        <v>I</v>
      </c>
      <c r="C40" s="11">
        <f t="shared" si="2"/>
        <v>54509.347199999997</v>
      </c>
      <c r="D40" s="23" t="str">
        <f t="shared" si="3"/>
        <v>vis</v>
      </c>
      <c r="E40" s="60">
        <f>VLOOKUP(C40,Active!C$21:E$973,3,FALSE)</f>
        <v>6576.0136021913095</v>
      </c>
      <c r="F40" s="6" t="s">
        <v>75</v>
      </c>
      <c r="G40" s="23" t="str">
        <f t="shared" si="4"/>
        <v>54509.3472</v>
      </c>
      <c r="H40" s="11">
        <f t="shared" si="5"/>
        <v>6576</v>
      </c>
      <c r="I40" s="61" t="s">
        <v>166</v>
      </c>
      <c r="J40" s="62" t="s">
        <v>167</v>
      </c>
      <c r="K40" s="61" t="s">
        <v>168</v>
      </c>
      <c r="L40" s="61" t="s">
        <v>169</v>
      </c>
      <c r="M40" s="62" t="s">
        <v>158</v>
      </c>
      <c r="N40" s="62" t="s">
        <v>75</v>
      </c>
      <c r="O40" s="63" t="s">
        <v>170</v>
      </c>
      <c r="P40" s="64" t="s">
        <v>165</v>
      </c>
    </row>
    <row r="41" spans="1:16" ht="12.75" customHeight="1" thickBot="1">
      <c r="A41" s="11" t="str">
        <f t="shared" si="0"/>
        <v>VSB 55 </v>
      </c>
      <c r="B41" s="6" t="str">
        <f t="shared" si="1"/>
        <v>I</v>
      </c>
      <c r="C41" s="11">
        <f t="shared" si="2"/>
        <v>55956.119899999998</v>
      </c>
      <c r="D41" s="23" t="str">
        <f t="shared" si="3"/>
        <v>vis</v>
      </c>
      <c r="E41" s="60">
        <f>VLOOKUP(C41,Active!C$21:E$973,3,FALSE)</f>
        <v>6910.0135860312048</v>
      </c>
      <c r="F41" s="6" t="s">
        <v>75</v>
      </c>
      <c r="G41" s="23" t="str">
        <f t="shared" si="4"/>
        <v>55956.1199</v>
      </c>
      <c r="H41" s="11">
        <f t="shared" si="5"/>
        <v>6910</v>
      </c>
      <c r="I41" s="61" t="s">
        <v>186</v>
      </c>
      <c r="J41" s="62" t="s">
        <v>187</v>
      </c>
      <c r="K41" s="61" t="s">
        <v>188</v>
      </c>
      <c r="L41" s="61" t="s">
        <v>189</v>
      </c>
      <c r="M41" s="62" t="s">
        <v>158</v>
      </c>
      <c r="N41" s="62" t="s">
        <v>75</v>
      </c>
      <c r="O41" s="63" t="s">
        <v>190</v>
      </c>
      <c r="P41" s="64" t="s">
        <v>191</v>
      </c>
    </row>
    <row r="42" spans="1:16" ht="12.75" customHeight="1" thickBot="1">
      <c r="A42" s="11" t="str">
        <f t="shared" si="0"/>
        <v>VSB 56 </v>
      </c>
      <c r="B42" s="6" t="str">
        <f t="shared" si="1"/>
        <v>I</v>
      </c>
      <c r="C42" s="11">
        <f t="shared" si="2"/>
        <v>56649.183400000002</v>
      </c>
      <c r="D42" s="23" t="str">
        <f t="shared" si="3"/>
        <v>vis</v>
      </c>
      <c r="E42" s="60">
        <f>VLOOKUP(C42,Active!C$21:E$973,3,FALSE)</f>
        <v>7070.0132859149689</v>
      </c>
      <c r="F42" s="6" t="s">
        <v>75</v>
      </c>
      <c r="G42" s="23" t="str">
        <f t="shared" si="4"/>
        <v>56649.1834</v>
      </c>
      <c r="H42" s="11">
        <f t="shared" si="5"/>
        <v>7070</v>
      </c>
      <c r="I42" s="61" t="s">
        <v>203</v>
      </c>
      <c r="J42" s="62" t="s">
        <v>204</v>
      </c>
      <c r="K42" s="61" t="s">
        <v>205</v>
      </c>
      <c r="L42" s="61" t="s">
        <v>206</v>
      </c>
      <c r="M42" s="62" t="s">
        <v>158</v>
      </c>
      <c r="N42" s="62" t="s">
        <v>207</v>
      </c>
      <c r="O42" s="63" t="s">
        <v>208</v>
      </c>
      <c r="P42" s="64" t="s">
        <v>209</v>
      </c>
    </row>
    <row r="43" spans="1:16">
      <c r="B43" s="6"/>
      <c r="E43" s="60"/>
      <c r="F43" s="6"/>
    </row>
    <row r="44" spans="1:16">
      <c r="B44" s="6"/>
      <c r="E44" s="60"/>
      <c r="F44" s="6"/>
    </row>
    <row r="45" spans="1:16">
      <c r="B45" s="6"/>
      <c r="E45" s="60"/>
      <c r="F45" s="6"/>
    </row>
    <row r="46" spans="1:16">
      <c r="B46" s="6"/>
      <c r="E46" s="60"/>
      <c r="F46" s="6"/>
    </row>
    <row r="47" spans="1:16">
      <c r="B47" s="6"/>
      <c r="E47" s="60"/>
      <c r="F47" s="6"/>
    </row>
    <row r="48" spans="1:16">
      <c r="B48" s="6"/>
      <c r="E48" s="60"/>
      <c r="F48" s="6"/>
    </row>
    <row r="49" spans="2:6">
      <c r="B49" s="6"/>
      <c r="F49" s="6"/>
    </row>
    <row r="50" spans="2:6">
      <c r="B50" s="6"/>
      <c r="F50" s="6"/>
    </row>
    <row r="51" spans="2:6">
      <c r="B51" s="6"/>
      <c r="F51" s="6"/>
    </row>
    <row r="52" spans="2:6">
      <c r="B52" s="6"/>
      <c r="F52" s="6"/>
    </row>
    <row r="53" spans="2:6">
      <c r="B53" s="6"/>
      <c r="F53" s="6"/>
    </row>
    <row r="54" spans="2:6">
      <c r="B54" s="6"/>
      <c r="F54" s="6"/>
    </row>
    <row r="55" spans="2:6">
      <c r="B55" s="6"/>
      <c r="F55" s="6"/>
    </row>
    <row r="56" spans="2:6">
      <c r="B56" s="6"/>
      <c r="F56" s="6"/>
    </row>
    <row r="57" spans="2:6">
      <c r="B57" s="6"/>
      <c r="F57" s="6"/>
    </row>
    <row r="58" spans="2:6">
      <c r="B58" s="6"/>
      <c r="F58" s="6"/>
    </row>
    <row r="59" spans="2:6">
      <c r="B59" s="6"/>
      <c r="F59" s="6"/>
    </row>
    <row r="60" spans="2:6">
      <c r="B60" s="6"/>
      <c r="F60" s="6"/>
    </row>
    <row r="61" spans="2:6">
      <c r="B61" s="6"/>
      <c r="F61" s="6"/>
    </row>
    <row r="62" spans="2:6">
      <c r="B62" s="6"/>
      <c r="F62" s="6"/>
    </row>
    <row r="63" spans="2:6">
      <c r="B63" s="6"/>
      <c r="F63" s="6"/>
    </row>
    <row r="64" spans="2:6">
      <c r="B64" s="6"/>
      <c r="F64" s="6"/>
    </row>
    <row r="65" spans="2:6">
      <c r="B65" s="6"/>
      <c r="F65" s="6"/>
    </row>
    <row r="66" spans="2:6">
      <c r="B66" s="6"/>
      <c r="F66" s="6"/>
    </row>
    <row r="67" spans="2:6">
      <c r="B67" s="6"/>
      <c r="F67" s="6"/>
    </row>
    <row r="68" spans="2:6">
      <c r="B68" s="6"/>
      <c r="F68" s="6"/>
    </row>
    <row r="69" spans="2:6">
      <c r="B69" s="6"/>
      <c r="F69" s="6"/>
    </row>
    <row r="70" spans="2:6">
      <c r="B70" s="6"/>
      <c r="F70" s="6"/>
    </row>
    <row r="71" spans="2:6">
      <c r="B71" s="6"/>
      <c r="F71" s="6"/>
    </row>
    <row r="72" spans="2:6">
      <c r="B72" s="6"/>
      <c r="F72" s="6"/>
    </row>
    <row r="73" spans="2:6">
      <c r="B73" s="6"/>
      <c r="F73" s="6"/>
    </row>
    <row r="74" spans="2:6">
      <c r="B74" s="6"/>
      <c r="F74" s="6"/>
    </row>
    <row r="75" spans="2:6">
      <c r="B75" s="6"/>
      <c r="F75" s="6"/>
    </row>
    <row r="76" spans="2:6">
      <c r="B76" s="6"/>
      <c r="F76" s="6"/>
    </row>
    <row r="77" spans="2:6">
      <c r="B77" s="6"/>
      <c r="F77" s="6"/>
    </row>
    <row r="78" spans="2:6">
      <c r="B78" s="6"/>
      <c r="F78" s="6"/>
    </row>
    <row r="79" spans="2:6">
      <c r="B79" s="6"/>
      <c r="F79" s="6"/>
    </row>
    <row r="80" spans="2:6">
      <c r="B80" s="6"/>
      <c r="F80" s="6"/>
    </row>
    <row r="81" spans="2:6">
      <c r="B81" s="6"/>
      <c r="F81" s="6"/>
    </row>
    <row r="82" spans="2:6">
      <c r="B82" s="6"/>
      <c r="F82" s="6"/>
    </row>
    <row r="83" spans="2:6">
      <c r="B83" s="6"/>
      <c r="F83" s="6"/>
    </row>
    <row r="84" spans="2:6">
      <c r="B84" s="6"/>
      <c r="F84" s="6"/>
    </row>
    <row r="85" spans="2:6">
      <c r="B85" s="6"/>
      <c r="F85" s="6"/>
    </row>
    <row r="86" spans="2:6">
      <c r="B86" s="6"/>
      <c r="F86" s="6"/>
    </row>
    <row r="87" spans="2:6">
      <c r="B87" s="6"/>
      <c r="F87" s="6"/>
    </row>
    <row r="88" spans="2:6">
      <c r="B88" s="6"/>
      <c r="F88" s="6"/>
    </row>
    <row r="89" spans="2:6">
      <c r="B89" s="6"/>
      <c r="F89" s="6"/>
    </row>
    <row r="90" spans="2:6">
      <c r="B90" s="6"/>
      <c r="F90" s="6"/>
    </row>
    <row r="91" spans="2:6">
      <c r="B91" s="6"/>
      <c r="F91" s="6"/>
    </row>
    <row r="92" spans="2:6">
      <c r="B92" s="6"/>
      <c r="F92" s="6"/>
    </row>
    <row r="93" spans="2:6">
      <c r="B93" s="6"/>
      <c r="F93" s="6"/>
    </row>
    <row r="94" spans="2:6">
      <c r="B94" s="6"/>
      <c r="F94" s="6"/>
    </row>
    <row r="95" spans="2:6">
      <c r="B95" s="6"/>
      <c r="F95" s="6"/>
    </row>
    <row r="96" spans="2:6">
      <c r="B96" s="6"/>
      <c r="F96" s="6"/>
    </row>
    <row r="97" spans="2:6">
      <c r="B97" s="6"/>
      <c r="F97" s="6"/>
    </row>
    <row r="98" spans="2:6">
      <c r="B98" s="6"/>
      <c r="F98" s="6"/>
    </row>
    <row r="99" spans="2:6">
      <c r="B99" s="6"/>
      <c r="F99" s="6"/>
    </row>
    <row r="100" spans="2:6">
      <c r="B100" s="6"/>
      <c r="F100" s="6"/>
    </row>
    <row r="101" spans="2:6">
      <c r="B101" s="6"/>
      <c r="F101" s="6"/>
    </row>
    <row r="102" spans="2:6">
      <c r="B102" s="6"/>
      <c r="F102" s="6"/>
    </row>
    <row r="103" spans="2:6">
      <c r="B103" s="6"/>
      <c r="F103" s="6"/>
    </row>
    <row r="104" spans="2:6">
      <c r="B104" s="6"/>
      <c r="F104" s="6"/>
    </row>
    <row r="105" spans="2:6">
      <c r="B105" s="6"/>
      <c r="F105" s="6"/>
    </row>
    <row r="106" spans="2:6">
      <c r="B106" s="6"/>
      <c r="F106" s="6"/>
    </row>
    <row r="107" spans="2:6">
      <c r="B107" s="6"/>
      <c r="F107" s="6"/>
    </row>
    <row r="108" spans="2:6">
      <c r="B108" s="6"/>
      <c r="F108" s="6"/>
    </row>
    <row r="109" spans="2:6">
      <c r="B109" s="6"/>
      <c r="F109" s="6"/>
    </row>
    <row r="110" spans="2:6">
      <c r="B110" s="6"/>
      <c r="F110" s="6"/>
    </row>
    <row r="111" spans="2:6">
      <c r="B111" s="6"/>
      <c r="F111" s="6"/>
    </row>
    <row r="112" spans="2:6">
      <c r="B112" s="6"/>
      <c r="F112" s="6"/>
    </row>
    <row r="113" spans="2:6">
      <c r="B113" s="6"/>
      <c r="F113" s="6"/>
    </row>
    <row r="114" spans="2:6">
      <c r="B114" s="6"/>
      <c r="F114" s="6"/>
    </row>
    <row r="115" spans="2:6">
      <c r="B115" s="6"/>
      <c r="F115" s="6"/>
    </row>
    <row r="116" spans="2:6">
      <c r="B116" s="6"/>
      <c r="F116" s="6"/>
    </row>
    <row r="117" spans="2:6">
      <c r="B117" s="6"/>
      <c r="F117" s="6"/>
    </row>
    <row r="118" spans="2:6">
      <c r="B118" s="6"/>
      <c r="F118" s="6"/>
    </row>
    <row r="119" spans="2:6">
      <c r="B119" s="6"/>
      <c r="F119" s="6"/>
    </row>
    <row r="120" spans="2:6">
      <c r="B120" s="6"/>
      <c r="F120" s="6"/>
    </row>
    <row r="121" spans="2:6">
      <c r="B121" s="6"/>
      <c r="F121" s="6"/>
    </row>
    <row r="122" spans="2:6">
      <c r="B122" s="6"/>
      <c r="F122" s="6"/>
    </row>
    <row r="123" spans="2:6">
      <c r="B123" s="6"/>
      <c r="F123" s="6"/>
    </row>
    <row r="124" spans="2:6">
      <c r="B124" s="6"/>
      <c r="F124" s="6"/>
    </row>
    <row r="125" spans="2:6">
      <c r="B125" s="6"/>
      <c r="F125" s="6"/>
    </row>
    <row r="126" spans="2:6">
      <c r="B126" s="6"/>
      <c r="F126" s="6"/>
    </row>
    <row r="127" spans="2:6">
      <c r="B127" s="6"/>
      <c r="F127" s="6"/>
    </row>
    <row r="128" spans="2:6">
      <c r="B128" s="6"/>
      <c r="F128" s="6"/>
    </row>
    <row r="129" spans="2:6">
      <c r="B129" s="6"/>
      <c r="F129" s="6"/>
    </row>
    <row r="130" spans="2:6">
      <c r="B130" s="6"/>
      <c r="F130" s="6"/>
    </row>
    <row r="131" spans="2:6">
      <c r="B131" s="6"/>
      <c r="F131" s="6"/>
    </row>
    <row r="132" spans="2:6">
      <c r="B132" s="6"/>
      <c r="F132" s="6"/>
    </row>
    <row r="133" spans="2:6">
      <c r="B133" s="6"/>
      <c r="F133" s="6"/>
    </row>
    <row r="134" spans="2:6">
      <c r="B134" s="6"/>
      <c r="F134" s="6"/>
    </row>
    <row r="135" spans="2:6">
      <c r="B135" s="6"/>
      <c r="F135" s="6"/>
    </row>
    <row r="136" spans="2:6">
      <c r="B136" s="6"/>
      <c r="F136" s="6"/>
    </row>
    <row r="137" spans="2:6">
      <c r="B137" s="6"/>
      <c r="F137" s="6"/>
    </row>
    <row r="138" spans="2:6">
      <c r="B138" s="6"/>
      <c r="F138" s="6"/>
    </row>
    <row r="139" spans="2:6">
      <c r="B139" s="6"/>
      <c r="F139" s="6"/>
    </row>
    <row r="140" spans="2:6">
      <c r="B140" s="6"/>
      <c r="F140" s="6"/>
    </row>
    <row r="141" spans="2:6">
      <c r="B141" s="6"/>
      <c r="F141" s="6"/>
    </row>
    <row r="142" spans="2:6">
      <c r="B142" s="6"/>
      <c r="F142" s="6"/>
    </row>
    <row r="143" spans="2:6">
      <c r="B143" s="6"/>
      <c r="F143" s="6"/>
    </row>
    <row r="144" spans="2:6">
      <c r="B144" s="6"/>
      <c r="F144" s="6"/>
    </row>
    <row r="145" spans="2:6">
      <c r="B145" s="6"/>
      <c r="F145" s="6"/>
    </row>
    <row r="146" spans="2:6">
      <c r="B146" s="6"/>
      <c r="F146" s="6"/>
    </row>
    <row r="147" spans="2:6">
      <c r="B147" s="6"/>
      <c r="F147" s="6"/>
    </row>
    <row r="148" spans="2:6">
      <c r="B148" s="6"/>
      <c r="F148" s="6"/>
    </row>
    <row r="149" spans="2:6">
      <c r="B149" s="6"/>
      <c r="F149" s="6"/>
    </row>
    <row r="150" spans="2:6">
      <c r="B150" s="6"/>
      <c r="F150" s="6"/>
    </row>
    <row r="151" spans="2:6">
      <c r="B151" s="6"/>
      <c r="F151" s="6"/>
    </row>
    <row r="152" spans="2:6">
      <c r="B152" s="6"/>
      <c r="F152" s="6"/>
    </row>
    <row r="153" spans="2:6">
      <c r="B153" s="6"/>
      <c r="F153" s="6"/>
    </row>
    <row r="154" spans="2:6">
      <c r="B154" s="6"/>
      <c r="F154" s="6"/>
    </row>
    <row r="155" spans="2:6">
      <c r="B155" s="6"/>
      <c r="F155" s="6"/>
    </row>
    <row r="156" spans="2:6">
      <c r="B156" s="6"/>
      <c r="F156" s="6"/>
    </row>
    <row r="157" spans="2:6">
      <c r="B157" s="6"/>
      <c r="F157" s="6"/>
    </row>
    <row r="158" spans="2:6">
      <c r="B158" s="6"/>
      <c r="F158" s="6"/>
    </row>
    <row r="159" spans="2:6">
      <c r="B159" s="6"/>
      <c r="F159" s="6"/>
    </row>
    <row r="160" spans="2:6">
      <c r="B160" s="6"/>
      <c r="F160" s="6"/>
    </row>
    <row r="161" spans="2:6">
      <c r="B161" s="6"/>
      <c r="F161" s="6"/>
    </row>
    <row r="162" spans="2:6">
      <c r="B162" s="6"/>
      <c r="F162" s="6"/>
    </row>
    <row r="163" spans="2:6">
      <c r="B163" s="6"/>
      <c r="F163" s="6"/>
    </row>
    <row r="164" spans="2:6">
      <c r="B164" s="6"/>
      <c r="F164" s="6"/>
    </row>
    <row r="165" spans="2:6">
      <c r="B165" s="6"/>
      <c r="F165" s="6"/>
    </row>
    <row r="166" spans="2:6">
      <c r="B166" s="6"/>
      <c r="F166" s="6"/>
    </row>
    <row r="167" spans="2:6">
      <c r="B167" s="6"/>
      <c r="F167" s="6"/>
    </row>
    <row r="168" spans="2:6">
      <c r="B168" s="6"/>
      <c r="F168" s="6"/>
    </row>
    <row r="169" spans="2:6">
      <c r="B169" s="6"/>
      <c r="F169" s="6"/>
    </row>
    <row r="170" spans="2:6">
      <c r="B170" s="6"/>
      <c r="F170" s="6"/>
    </row>
    <row r="171" spans="2:6">
      <c r="B171" s="6"/>
      <c r="F171" s="6"/>
    </row>
    <row r="172" spans="2:6">
      <c r="B172" s="6"/>
      <c r="F172" s="6"/>
    </row>
    <row r="173" spans="2:6">
      <c r="B173" s="6"/>
      <c r="F173" s="6"/>
    </row>
    <row r="174" spans="2:6">
      <c r="B174" s="6"/>
      <c r="F174" s="6"/>
    </row>
    <row r="175" spans="2:6">
      <c r="B175" s="6"/>
      <c r="F175" s="6"/>
    </row>
    <row r="176" spans="2:6">
      <c r="B176" s="6"/>
      <c r="F176" s="6"/>
    </row>
    <row r="177" spans="2:6">
      <c r="B177" s="6"/>
      <c r="F177" s="6"/>
    </row>
    <row r="178" spans="2:6">
      <c r="B178" s="6"/>
      <c r="F178" s="6"/>
    </row>
    <row r="179" spans="2:6">
      <c r="B179" s="6"/>
      <c r="F179" s="6"/>
    </row>
    <row r="180" spans="2:6">
      <c r="B180" s="6"/>
      <c r="F180" s="6"/>
    </row>
    <row r="181" spans="2:6">
      <c r="B181" s="6"/>
      <c r="F181" s="6"/>
    </row>
    <row r="182" spans="2:6">
      <c r="B182" s="6"/>
      <c r="F182" s="6"/>
    </row>
    <row r="183" spans="2:6">
      <c r="B183" s="6"/>
      <c r="F183" s="6"/>
    </row>
    <row r="184" spans="2:6">
      <c r="B184" s="6"/>
      <c r="F184" s="6"/>
    </row>
    <row r="185" spans="2:6">
      <c r="B185" s="6"/>
      <c r="F185" s="6"/>
    </row>
    <row r="186" spans="2:6">
      <c r="B186" s="6"/>
      <c r="F186" s="6"/>
    </row>
    <row r="187" spans="2:6">
      <c r="B187" s="6"/>
      <c r="F187" s="6"/>
    </row>
    <row r="188" spans="2:6">
      <c r="B188" s="6"/>
      <c r="F188" s="6"/>
    </row>
    <row r="189" spans="2:6">
      <c r="B189" s="6"/>
      <c r="F189" s="6"/>
    </row>
    <row r="190" spans="2:6">
      <c r="B190" s="6"/>
      <c r="F190" s="6"/>
    </row>
    <row r="191" spans="2:6">
      <c r="B191" s="6"/>
      <c r="F191" s="6"/>
    </row>
    <row r="192" spans="2:6">
      <c r="B192" s="6"/>
      <c r="F192" s="6"/>
    </row>
    <row r="193" spans="2:6">
      <c r="B193" s="6"/>
      <c r="F193" s="6"/>
    </row>
    <row r="194" spans="2:6">
      <c r="B194" s="6"/>
      <c r="F194" s="6"/>
    </row>
    <row r="195" spans="2:6">
      <c r="B195" s="6"/>
      <c r="F195" s="6"/>
    </row>
    <row r="196" spans="2:6">
      <c r="B196" s="6"/>
      <c r="F196" s="6"/>
    </row>
    <row r="197" spans="2:6">
      <c r="B197" s="6"/>
      <c r="F197" s="6"/>
    </row>
    <row r="198" spans="2:6">
      <c r="B198" s="6"/>
      <c r="F198" s="6"/>
    </row>
    <row r="199" spans="2:6">
      <c r="B199" s="6"/>
      <c r="F199" s="6"/>
    </row>
    <row r="200" spans="2:6">
      <c r="B200" s="6"/>
      <c r="F200" s="6"/>
    </row>
    <row r="201" spans="2:6">
      <c r="B201" s="6"/>
      <c r="F201" s="6"/>
    </row>
    <row r="202" spans="2:6">
      <c r="B202" s="6"/>
      <c r="F202" s="6"/>
    </row>
    <row r="203" spans="2:6">
      <c r="B203" s="6"/>
      <c r="F203" s="6"/>
    </row>
    <row r="204" spans="2:6">
      <c r="B204" s="6"/>
      <c r="F204" s="6"/>
    </row>
    <row r="205" spans="2:6">
      <c r="B205" s="6"/>
      <c r="F205" s="6"/>
    </row>
    <row r="206" spans="2:6">
      <c r="B206" s="6"/>
      <c r="F206" s="6"/>
    </row>
    <row r="207" spans="2:6">
      <c r="B207" s="6"/>
      <c r="F207" s="6"/>
    </row>
    <row r="208" spans="2:6">
      <c r="B208" s="6"/>
      <c r="F208" s="6"/>
    </row>
    <row r="209" spans="2:6">
      <c r="B209" s="6"/>
      <c r="F209" s="6"/>
    </row>
    <row r="210" spans="2:6">
      <c r="B210" s="6"/>
      <c r="F210" s="6"/>
    </row>
    <row r="211" spans="2:6">
      <c r="B211" s="6"/>
      <c r="F211" s="6"/>
    </row>
    <row r="212" spans="2:6">
      <c r="B212" s="6"/>
      <c r="F212" s="6"/>
    </row>
    <row r="213" spans="2:6">
      <c r="B213" s="6"/>
      <c r="F213" s="6"/>
    </row>
    <row r="214" spans="2:6">
      <c r="B214" s="6"/>
      <c r="F214" s="6"/>
    </row>
    <row r="215" spans="2:6">
      <c r="B215" s="6"/>
      <c r="F215" s="6"/>
    </row>
    <row r="216" spans="2:6">
      <c r="B216" s="6"/>
      <c r="F216" s="6"/>
    </row>
    <row r="217" spans="2:6">
      <c r="B217" s="6"/>
      <c r="F217" s="6"/>
    </row>
    <row r="218" spans="2:6">
      <c r="B218" s="6"/>
      <c r="F218" s="6"/>
    </row>
    <row r="219" spans="2:6">
      <c r="B219" s="6"/>
      <c r="F219" s="6"/>
    </row>
    <row r="220" spans="2:6">
      <c r="B220" s="6"/>
      <c r="F220" s="6"/>
    </row>
    <row r="221" spans="2:6">
      <c r="B221" s="6"/>
      <c r="F221" s="6"/>
    </row>
    <row r="222" spans="2:6">
      <c r="B222" s="6"/>
      <c r="F222" s="6"/>
    </row>
    <row r="223" spans="2:6">
      <c r="B223" s="6"/>
      <c r="F223" s="6"/>
    </row>
    <row r="224" spans="2:6">
      <c r="B224" s="6"/>
      <c r="F224" s="6"/>
    </row>
    <row r="225" spans="2:6">
      <c r="B225" s="6"/>
      <c r="F225" s="6"/>
    </row>
    <row r="226" spans="2:6">
      <c r="B226" s="6"/>
      <c r="F226" s="6"/>
    </row>
    <row r="227" spans="2:6">
      <c r="B227" s="6"/>
      <c r="F227" s="6"/>
    </row>
    <row r="228" spans="2:6">
      <c r="B228" s="6"/>
      <c r="F228" s="6"/>
    </row>
    <row r="229" spans="2:6">
      <c r="B229" s="6"/>
      <c r="F229" s="6"/>
    </row>
    <row r="230" spans="2:6">
      <c r="B230" s="6"/>
      <c r="F230" s="6"/>
    </row>
    <row r="231" spans="2:6">
      <c r="B231" s="6"/>
      <c r="F231" s="6"/>
    </row>
    <row r="232" spans="2:6">
      <c r="B232" s="6"/>
      <c r="F232" s="6"/>
    </row>
    <row r="233" spans="2:6">
      <c r="B233" s="6"/>
      <c r="F233" s="6"/>
    </row>
    <row r="234" spans="2:6">
      <c r="B234" s="6"/>
      <c r="F234" s="6"/>
    </row>
    <row r="235" spans="2:6">
      <c r="B235" s="6"/>
      <c r="F235" s="6"/>
    </row>
    <row r="236" spans="2:6">
      <c r="B236" s="6"/>
      <c r="F236" s="6"/>
    </row>
    <row r="237" spans="2:6">
      <c r="B237" s="6"/>
      <c r="F237" s="6"/>
    </row>
    <row r="238" spans="2:6">
      <c r="B238" s="6"/>
      <c r="F238" s="6"/>
    </row>
    <row r="239" spans="2:6">
      <c r="B239" s="6"/>
      <c r="F239" s="6"/>
    </row>
    <row r="240" spans="2:6">
      <c r="B240" s="6"/>
      <c r="F240" s="6"/>
    </row>
    <row r="241" spans="2:6">
      <c r="B241" s="6"/>
      <c r="F241" s="6"/>
    </row>
    <row r="242" spans="2:6">
      <c r="B242" s="6"/>
      <c r="F242" s="6"/>
    </row>
    <row r="243" spans="2:6">
      <c r="B243" s="6"/>
      <c r="F243" s="6"/>
    </row>
    <row r="244" spans="2:6">
      <c r="B244" s="6"/>
      <c r="F244" s="6"/>
    </row>
    <row r="245" spans="2:6">
      <c r="B245" s="6"/>
      <c r="F245" s="6"/>
    </row>
    <row r="246" spans="2:6">
      <c r="B246" s="6"/>
      <c r="F246" s="6"/>
    </row>
    <row r="247" spans="2:6">
      <c r="B247" s="6"/>
      <c r="F247" s="6"/>
    </row>
    <row r="248" spans="2:6">
      <c r="B248" s="6"/>
      <c r="F248" s="6"/>
    </row>
    <row r="249" spans="2:6">
      <c r="B249" s="6"/>
      <c r="F249" s="6"/>
    </row>
    <row r="250" spans="2:6">
      <c r="B250" s="6"/>
      <c r="F250" s="6"/>
    </row>
    <row r="251" spans="2:6">
      <c r="B251" s="6"/>
      <c r="F251" s="6"/>
    </row>
    <row r="252" spans="2:6">
      <c r="B252" s="6"/>
      <c r="F252" s="6"/>
    </row>
    <row r="253" spans="2:6">
      <c r="B253" s="6"/>
      <c r="F253" s="6"/>
    </row>
    <row r="254" spans="2:6">
      <c r="B254" s="6"/>
      <c r="F254" s="6"/>
    </row>
    <row r="255" spans="2:6">
      <c r="B255" s="6"/>
      <c r="F255" s="6"/>
    </row>
    <row r="256" spans="2:6">
      <c r="B256" s="6"/>
      <c r="F256" s="6"/>
    </row>
    <row r="257" spans="2:6">
      <c r="B257" s="6"/>
      <c r="F257" s="6"/>
    </row>
    <row r="258" spans="2:6">
      <c r="B258" s="6"/>
      <c r="F258" s="6"/>
    </row>
    <row r="259" spans="2:6">
      <c r="B259" s="6"/>
      <c r="F259" s="6"/>
    </row>
    <row r="260" spans="2:6">
      <c r="B260" s="6"/>
      <c r="F260" s="6"/>
    </row>
    <row r="261" spans="2:6">
      <c r="B261" s="6"/>
      <c r="F261" s="6"/>
    </row>
    <row r="262" spans="2:6">
      <c r="B262" s="6"/>
      <c r="F262" s="6"/>
    </row>
    <row r="263" spans="2:6">
      <c r="B263" s="6"/>
      <c r="F263" s="6"/>
    </row>
    <row r="264" spans="2:6">
      <c r="B264" s="6"/>
      <c r="F264" s="6"/>
    </row>
    <row r="265" spans="2:6">
      <c r="B265" s="6"/>
      <c r="F265" s="6"/>
    </row>
    <row r="266" spans="2:6">
      <c r="B266" s="6"/>
      <c r="F266" s="6"/>
    </row>
    <row r="267" spans="2:6">
      <c r="B267" s="6"/>
      <c r="F267" s="6"/>
    </row>
    <row r="268" spans="2:6">
      <c r="B268" s="6"/>
      <c r="F268" s="6"/>
    </row>
    <row r="269" spans="2:6">
      <c r="B269" s="6"/>
      <c r="F269" s="6"/>
    </row>
    <row r="270" spans="2:6">
      <c r="B270" s="6"/>
      <c r="F270" s="6"/>
    </row>
    <row r="271" spans="2:6">
      <c r="B271" s="6"/>
      <c r="F271" s="6"/>
    </row>
    <row r="272" spans="2:6">
      <c r="B272" s="6"/>
      <c r="F272" s="6"/>
    </row>
    <row r="273" spans="2:6">
      <c r="B273" s="6"/>
      <c r="F273" s="6"/>
    </row>
    <row r="274" spans="2:6">
      <c r="B274" s="6"/>
      <c r="F274" s="6"/>
    </row>
    <row r="275" spans="2:6">
      <c r="B275" s="6"/>
      <c r="F275" s="6"/>
    </row>
    <row r="276" spans="2:6">
      <c r="B276" s="6"/>
      <c r="F276" s="6"/>
    </row>
    <row r="277" spans="2:6">
      <c r="B277" s="6"/>
      <c r="F277" s="6"/>
    </row>
    <row r="278" spans="2:6">
      <c r="B278" s="6"/>
      <c r="F278" s="6"/>
    </row>
    <row r="279" spans="2:6">
      <c r="B279" s="6"/>
      <c r="F279" s="6"/>
    </row>
    <row r="280" spans="2:6">
      <c r="B280" s="6"/>
      <c r="F280" s="6"/>
    </row>
    <row r="281" spans="2:6">
      <c r="B281" s="6"/>
      <c r="F281" s="6"/>
    </row>
    <row r="282" spans="2:6">
      <c r="B282" s="6"/>
      <c r="F282" s="6"/>
    </row>
    <row r="283" spans="2:6">
      <c r="B283" s="6"/>
      <c r="F283" s="6"/>
    </row>
    <row r="284" spans="2:6">
      <c r="B284" s="6"/>
      <c r="F284" s="6"/>
    </row>
    <row r="285" spans="2:6">
      <c r="B285" s="6"/>
      <c r="F285" s="6"/>
    </row>
    <row r="286" spans="2:6">
      <c r="B286" s="6"/>
      <c r="F286" s="6"/>
    </row>
    <row r="287" spans="2:6">
      <c r="B287" s="6"/>
      <c r="F287" s="6"/>
    </row>
    <row r="288" spans="2:6">
      <c r="B288" s="6"/>
      <c r="F288" s="6"/>
    </row>
    <row r="289" spans="2:6">
      <c r="B289" s="6"/>
      <c r="F289" s="6"/>
    </row>
    <row r="290" spans="2:6">
      <c r="B290" s="6"/>
      <c r="F290" s="6"/>
    </row>
    <row r="291" spans="2:6">
      <c r="B291" s="6"/>
      <c r="F291" s="6"/>
    </row>
    <row r="292" spans="2:6">
      <c r="B292" s="6"/>
      <c r="F292" s="6"/>
    </row>
    <row r="293" spans="2:6">
      <c r="B293" s="6"/>
      <c r="F293" s="6"/>
    </row>
    <row r="294" spans="2:6">
      <c r="B294" s="6"/>
      <c r="F294" s="6"/>
    </row>
    <row r="295" spans="2:6">
      <c r="B295" s="6"/>
      <c r="F295" s="6"/>
    </row>
    <row r="296" spans="2:6">
      <c r="B296" s="6"/>
      <c r="F296" s="6"/>
    </row>
    <row r="297" spans="2:6">
      <c r="B297" s="6"/>
      <c r="F297" s="6"/>
    </row>
    <row r="298" spans="2:6">
      <c r="B298" s="6"/>
      <c r="F298" s="6"/>
    </row>
    <row r="299" spans="2:6">
      <c r="B299" s="6"/>
      <c r="F299" s="6"/>
    </row>
    <row r="300" spans="2:6">
      <c r="B300" s="6"/>
      <c r="F300" s="6"/>
    </row>
    <row r="301" spans="2:6">
      <c r="B301" s="6"/>
      <c r="F301" s="6"/>
    </row>
    <row r="302" spans="2:6">
      <c r="B302" s="6"/>
      <c r="F302" s="6"/>
    </row>
    <row r="303" spans="2:6">
      <c r="B303" s="6"/>
      <c r="F303" s="6"/>
    </row>
    <row r="304" spans="2:6">
      <c r="B304" s="6"/>
      <c r="F304" s="6"/>
    </row>
    <row r="305" spans="2:6">
      <c r="B305" s="6"/>
      <c r="F305" s="6"/>
    </row>
    <row r="306" spans="2:6">
      <c r="B306" s="6"/>
      <c r="F306" s="6"/>
    </row>
    <row r="307" spans="2:6">
      <c r="B307" s="6"/>
      <c r="F307" s="6"/>
    </row>
    <row r="308" spans="2:6">
      <c r="B308" s="6"/>
      <c r="F308" s="6"/>
    </row>
    <row r="309" spans="2:6">
      <c r="B309" s="6"/>
      <c r="F309" s="6"/>
    </row>
    <row r="310" spans="2:6">
      <c r="B310" s="6"/>
      <c r="F310" s="6"/>
    </row>
    <row r="311" spans="2:6">
      <c r="B311" s="6"/>
      <c r="F311" s="6"/>
    </row>
    <row r="312" spans="2:6">
      <c r="B312" s="6"/>
      <c r="F312" s="6"/>
    </row>
    <row r="313" spans="2:6">
      <c r="B313" s="6"/>
      <c r="F313" s="6"/>
    </row>
    <row r="314" spans="2:6">
      <c r="B314" s="6"/>
      <c r="F314" s="6"/>
    </row>
    <row r="315" spans="2:6">
      <c r="B315" s="6"/>
      <c r="F315" s="6"/>
    </row>
    <row r="316" spans="2:6">
      <c r="B316" s="6"/>
      <c r="F316" s="6"/>
    </row>
    <row r="317" spans="2:6">
      <c r="B317" s="6"/>
      <c r="F317" s="6"/>
    </row>
    <row r="318" spans="2:6">
      <c r="B318" s="6"/>
      <c r="F318" s="6"/>
    </row>
    <row r="319" spans="2:6">
      <c r="B319" s="6"/>
      <c r="F319" s="6"/>
    </row>
    <row r="320" spans="2:6">
      <c r="B320" s="6"/>
      <c r="F320" s="6"/>
    </row>
    <row r="321" spans="2:6">
      <c r="B321" s="6"/>
      <c r="F321" s="6"/>
    </row>
    <row r="322" spans="2:6">
      <c r="B322" s="6"/>
      <c r="F322" s="6"/>
    </row>
    <row r="323" spans="2:6">
      <c r="B323" s="6"/>
      <c r="F323" s="6"/>
    </row>
    <row r="324" spans="2:6">
      <c r="B324" s="6"/>
      <c r="F324" s="6"/>
    </row>
    <row r="325" spans="2:6">
      <c r="B325" s="6"/>
      <c r="F325" s="6"/>
    </row>
    <row r="326" spans="2:6">
      <c r="B326" s="6"/>
      <c r="F326" s="6"/>
    </row>
    <row r="327" spans="2:6">
      <c r="B327" s="6"/>
      <c r="F327" s="6"/>
    </row>
    <row r="328" spans="2:6">
      <c r="B328" s="6"/>
      <c r="F328" s="6"/>
    </row>
    <row r="329" spans="2:6">
      <c r="B329" s="6"/>
      <c r="F329" s="6"/>
    </row>
    <row r="330" spans="2:6">
      <c r="B330" s="6"/>
      <c r="F330" s="6"/>
    </row>
    <row r="331" spans="2:6">
      <c r="B331" s="6"/>
      <c r="F331" s="6"/>
    </row>
    <row r="332" spans="2:6">
      <c r="B332" s="6"/>
      <c r="F332" s="6"/>
    </row>
    <row r="333" spans="2:6">
      <c r="B333" s="6"/>
      <c r="F333" s="6"/>
    </row>
    <row r="334" spans="2:6">
      <c r="B334" s="6"/>
      <c r="F334" s="6"/>
    </row>
    <row r="335" spans="2:6">
      <c r="B335" s="6"/>
      <c r="F335" s="6"/>
    </row>
    <row r="336" spans="2:6">
      <c r="B336" s="6"/>
      <c r="F336" s="6"/>
    </row>
    <row r="337" spans="2:6">
      <c r="B337" s="6"/>
      <c r="F337" s="6"/>
    </row>
    <row r="338" spans="2:6">
      <c r="B338" s="6"/>
      <c r="F338" s="6"/>
    </row>
    <row r="339" spans="2:6">
      <c r="B339" s="6"/>
      <c r="F339" s="6"/>
    </row>
    <row r="340" spans="2:6">
      <c r="B340" s="6"/>
      <c r="F340" s="6"/>
    </row>
    <row r="341" spans="2:6">
      <c r="B341" s="6"/>
      <c r="F341" s="6"/>
    </row>
    <row r="342" spans="2:6">
      <c r="B342" s="6"/>
      <c r="F342" s="6"/>
    </row>
    <row r="343" spans="2:6">
      <c r="B343" s="6"/>
      <c r="F343" s="6"/>
    </row>
    <row r="344" spans="2:6">
      <c r="B344" s="6"/>
      <c r="F344" s="6"/>
    </row>
    <row r="345" spans="2:6">
      <c r="B345" s="6"/>
      <c r="F345" s="6"/>
    </row>
    <row r="346" spans="2:6">
      <c r="B346" s="6"/>
      <c r="F346" s="6"/>
    </row>
    <row r="347" spans="2:6">
      <c r="B347" s="6"/>
      <c r="F347" s="6"/>
    </row>
    <row r="348" spans="2:6">
      <c r="B348" s="6"/>
      <c r="F348" s="6"/>
    </row>
    <row r="349" spans="2:6">
      <c r="B349" s="6"/>
      <c r="F349" s="6"/>
    </row>
    <row r="350" spans="2:6">
      <c r="B350" s="6"/>
      <c r="F350" s="6"/>
    </row>
    <row r="351" spans="2:6">
      <c r="B351" s="6"/>
      <c r="F351" s="6"/>
    </row>
    <row r="352" spans="2:6">
      <c r="B352" s="6"/>
      <c r="F352" s="6"/>
    </row>
    <row r="353" spans="2:6">
      <c r="B353" s="6"/>
      <c r="F353" s="6"/>
    </row>
    <row r="354" spans="2:6">
      <c r="B354" s="6"/>
      <c r="F354" s="6"/>
    </row>
    <row r="355" spans="2:6">
      <c r="B355" s="6"/>
      <c r="F355" s="6"/>
    </row>
    <row r="356" spans="2:6">
      <c r="B356" s="6"/>
      <c r="F356" s="6"/>
    </row>
    <row r="357" spans="2:6">
      <c r="B357" s="6"/>
      <c r="F357" s="6"/>
    </row>
    <row r="358" spans="2:6">
      <c r="B358" s="6"/>
      <c r="F358" s="6"/>
    </row>
    <row r="359" spans="2:6">
      <c r="B359" s="6"/>
      <c r="F359" s="6"/>
    </row>
    <row r="360" spans="2:6">
      <c r="B360" s="6"/>
      <c r="F360" s="6"/>
    </row>
    <row r="361" spans="2:6">
      <c r="B361" s="6"/>
      <c r="F361" s="6"/>
    </row>
    <row r="362" spans="2:6">
      <c r="B362" s="6"/>
      <c r="F362" s="6"/>
    </row>
    <row r="363" spans="2:6">
      <c r="B363" s="6"/>
      <c r="F363" s="6"/>
    </row>
    <row r="364" spans="2:6">
      <c r="B364" s="6"/>
      <c r="F364" s="6"/>
    </row>
    <row r="365" spans="2:6">
      <c r="B365" s="6"/>
      <c r="F365" s="6"/>
    </row>
    <row r="366" spans="2:6">
      <c r="B366" s="6"/>
      <c r="F366" s="6"/>
    </row>
    <row r="367" spans="2:6">
      <c r="B367" s="6"/>
      <c r="F367" s="6"/>
    </row>
    <row r="368" spans="2:6">
      <c r="B368" s="6"/>
      <c r="F368" s="6"/>
    </row>
    <row r="369" spans="2:6">
      <c r="B369" s="6"/>
      <c r="F369" s="6"/>
    </row>
    <row r="370" spans="2:6">
      <c r="B370" s="6"/>
      <c r="F370" s="6"/>
    </row>
    <row r="371" spans="2:6">
      <c r="B371" s="6"/>
      <c r="F371" s="6"/>
    </row>
    <row r="372" spans="2:6">
      <c r="B372" s="6"/>
      <c r="F372" s="6"/>
    </row>
    <row r="373" spans="2:6">
      <c r="B373" s="6"/>
      <c r="F373" s="6"/>
    </row>
    <row r="374" spans="2:6">
      <c r="B374" s="6"/>
      <c r="F374" s="6"/>
    </row>
    <row r="375" spans="2:6">
      <c r="B375" s="6"/>
      <c r="F375" s="6"/>
    </row>
    <row r="376" spans="2:6">
      <c r="B376" s="6"/>
      <c r="F376" s="6"/>
    </row>
    <row r="377" spans="2:6">
      <c r="B377" s="6"/>
      <c r="F377" s="6"/>
    </row>
    <row r="378" spans="2:6">
      <c r="B378" s="6"/>
      <c r="F378" s="6"/>
    </row>
    <row r="379" spans="2:6">
      <c r="B379" s="6"/>
      <c r="F379" s="6"/>
    </row>
    <row r="380" spans="2:6">
      <c r="B380" s="6"/>
      <c r="F380" s="6"/>
    </row>
    <row r="381" spans="2:6">
      <c r="B381" s="6"/>
      <c r="F381" s="6"/>
    </row>
    <row r="382" spans="2:6">
      <c r="B382" s="6"/>
      <c r="F382" s="6"/>
    </row>
    <row r="383" spans="2:6">
      <c r="B383" s="6"/>
      <c r="F383" s="6"/>
    </row>
    <row r="384" spans="2:6">
      <c r="B384" s="6"/>
      <c r="F384" s="6"/>
    </row>
    <row r="385" spans="2:6">
      <c r="B385" s="6"/>
      <c r="F385" s="6"/>
    </row>
    <row r="386" spans="2:6">
      <c r="B386" s="6"/>
      <c r="F386" s="6"/>
    </row>
    <row r="387" spans="2:6">
      <c r="B387" s="6"/>
      <c r="F387" s="6"/>
    </row>
    <row r="388" spans="2:6">
      <c r="B388" s="6"/>
      <c r="F388" s="6"/>
    </row>
    <row r="389" spans="2:6">
      <c r="B389" s="6"/>
      <c r="F389" s="6"/>
    </row>
    <row r="390" spans="2:6">
      <c r="B390" s="6"/>
      <c r="F390" s="6"/>
    </row>
    <row r="391" spans="2:6">
      <c r="B391" s="6"/>
      <c r="F391" s="6"/>
    </row>
    <row r="392" spans="2:6">
      <c r="B392" s="6"/>
      <c r="F392" s="6"/>
    </row>
    <row r="393" spans="2:6">
      <c r="B393" s="6"/>
      <c r="F393" s="6"/>
    </row>
    <row r="394" spans="2:6">
      <c r="B394" s="6"/>
      <c r="F394" s="6"/>
    </row>
    <row r="395" spans="2:6">
      <c r="B395" s="6"/>
      <c r="F395" s="6"/>
    </row>
    <row r="396" spans="2:6">
      <c r="B396" s="6"/>
      <c r="F396" s="6"/>
    </row>
    <row r="397" spans="2:6">
      <c r="B397" s="6"/>
      <c r="F397" s="6"/>
    </row>
    <row r="398" spans="2:6">
      <c r="B398" s="6"/>
      <c r="F398" s="6"/>
    </row>
    <row r="399" spans="2:6">
      <c r="B399" s="6"/>
      <c r="F399" s="6"/>
    </row>
    <row r="400" spans="2:6">
      <c r="B400" s="6"/>
      <c r="F400" s="6"/>
    </row>
    <row r="401" spans="2:6">
      <c r="B401" s="6"/>
      <c r="F401" s="6"/>
    </row>
    <row r="402" spans="2:6">
      <c r="B402" s="6"/>
      <c r="F402" s="6"/>
    </row>
    <row r="403" spans="2:6">
      <c r="B403" s="6"/>
      <c r="F403" s="6"/>
    </row>
    <row r="404" spans="2:6">
      <c r="B404" s="6"/>
      <c r="F404" s="6"/>
    </row>
    <row r="405" spans="2:6">
      <c r="B405" s="6"/>
      <c r="F405" s="6"/>
    </row>
    <row r="406" spans="2:6">
      <c r="B406" s="6"/>
      <c r="F406" s="6"/>
    </row>
    <row r="407" spans="2:6">
      <c r="B407" s="6"/>
      <c r="F407" s="6"/>
    </row>
    <row r="408" spans="2:6">
      <c r="B408" s="6"/>
      <c r="F408" s="6"/>
    </row>
    <row r="409" spans="2:6">
      <c r="B409" s="6"/>
      <c r="F409" s="6"/>
    </row>
    <row r="410" spans="2:6">
      <c r="B410" s="6"/>
      <c r="F410" s="6"/>
    </row>
    <row r="411" spans="2:6">
      <c r="B411" s="6"/>
      <c r="F411" s="6"/>
    </row>
    <row r="412" spans="2:6">
      <c r="B412" s="6"/>
      <c r="F412" s="6"/>
    </row>
    <row r="413" spans="2:6">
      <c r="B413" s="6"/>
      <c r="F413" s="6"/>
    </row>
    <row r="414" spans="2:6">
      <c r="B414" s="6"/>
      <c r="F414" s="6"/>
    </row>
    <row r="415" spans="2:6">
      <c r="B415" s="6"/>
      <c r="F415" s="6"/>
    </row>
    <row r="416" spans="2:6">
      <c r="B416" s="6"/>
      <c r="F416" s="6"/>
    </row>
    <row r="417" spans="2:6">
      <c r="B417" s="6"/>
      <c r="F417" s="6"/>
    </row>
    <row r="418" spans="2:6">
      <c r="B418" s="6"/>
      <c r="F418" s="6"/>
    </row>
    <row r="419" spans="2:6">
      <c r="B419" s="6"/>
      <c r="F419" s="6"/>
    </row>
    <row r="420" spans="2:6">
      <c r="B420" s="6"/>
      <c r="F420" s="6"/>
    </row>
    <row r="421" spans="2:6">
      <c r="B421" s="6"/>
      <c r="F421" s="6"/>
    </row>
    <row r="422" spans="2:6">
      <c r="B422" s="6"/>
      <c r="F422" s="6"/>
    </row>
    <row r="423" spans="2:6">
      <c r="B423" s="6"/>
      <c r="F423" s="6"/>
    </row>
    <row r="424" spans="2:6">
      <c r="B424" s="6"/>
      <c r="F424" s="6"/>
    </row>
    <row r="425" spans="2:6">
      <c r="B425" s="6"/>
      <c r="F425" s="6"/>
    </row>
    <row r="426" spans="2:6">
      <c r="B426" s="6"/>
      <c r="F426" s="6"/>
    </row>
    <row r="427" spans="2:6">
      <c r="B427" s="6"/>
      <c r="F427" s="6"/>
    </row>
    <row r="428" spans="2:6">
      <c r="B428" s="6"/>
      <c r="F428" s="6"/>
    </row>
    <row r="429" spans="2:6">
      <c r="B429" s="6"/>
      <c r="F429" s="6"/>
    </row>
    <row r="430" spans="2:6">
      <c r="B430" s="6"/>
      <c r="F430" s="6"/>
    </row>
    <row r="431" spans="2:6">
      <c r="B431" s="6"/>
      <c r="F431" s="6"/>
    </row>
    <row r="432" spans="2:6">
      <c r="B432" s="6"/>
      <c r="F432" s="6"/>
    </row>
    <row r="433" spans="2:6">
      <c r="B433" s="6"/>
      <c r="F433" s="6"/>
    </row>
    <row r="434" spans="2:6">
      <c r="B434" s="6"/>
      <c r="F434" s="6"/>
    </row>
    <row r="435" spans="2:6">
      <c r="B435" s="6"/>
      <c r="F435" s="6"/>
    </row>
    <row r="436" spans="2:6">
      <c r="B436" s="6"/>
      <c r="F436" s="6"/>
    </row>
    <row r="437" spans="2:6">
      <c r="B437" s="6"/>
      <c r="F437" s="6"/>
    </row>
    <row r="438" spans="2:6">
      <c r="B438" s="6"/>
      <c r="F438" s="6"/>
    </row>
    <row r="439" spans="2:6">
      <c r="B439" s="6"/>
      <c r="F439" s="6"/>
    </row>
    <row r="440" spans="2:6">
      <c r="B440" s="6"/>
      <c r="F440" s="6"/>
    </row>
    <row r="441" spans="2:6">
      <c r="B441" s="6"/>
      <c r="F441" s="6"/>
    </row>
    <row r="442" spans="2:6">
      <c r="B442" s="6"/>
      <c r="F442" s="6"/>
    </row>
    <row r="443" spans="2:6">
      <c r="B443" s="6"/>
      <c r="F443" s="6"/>
    </row>
    <row r="444" spans="2:6">
      <c r="B444" s="6"/>
      <c r="F444" s="6"/>
    </row>
    <row r="445" spans="2:6">
      <c r="B445" s="6"/>
      <c r="F445" s="6"/>
    </row>
    <row r="446" spans="2:6">
      <c r="B446" s="6"/>
      <c r="F446" s="6"/>
    </row>
    <row r="447" spans="2:6">
      <c r="B447" s="6"/>
      <c r="F447" s="6"/>
    </row>
    <row r="448" spans="2:6">
      <c r="B448" s="6"/>
      <c r="F448" s="6"/>
    </row>
    <row r="449" spans="2:6">
      <c r="B449" s="6"/>
      <c r="F449" s="6"/>
    </row>
    <row r="450" spans="2:6">
      <c r="B450" s="6"/>
      <c r="F450" s="6"/>
    </row>
    <row r="451" spans="2:6">
      <c r="B451" s="6"/>
      <c r="F451" s="6"/>
    </row>
    <row r="452" spans="2:6">
      <c r="B452" s="6"/>
      <c r="F452" s="6"/>
    </row>
    <row r="453" spans="2:6">
      <c r="B453" s="6"/>
      <c r="F453" s="6"/>
    </row>
    <row r="454" spans="2:6">
      <c r="B454" s="6"/>
      <c r="F454" s="6"/>
    </row>
    <row r="455" spans="2:6">
      <c r="B455" s="6"/>
      <c r="F455" s="6"/>
    </row>
    <row r="456" spans="2:6">
      <c r="B456" s="6"/>
      <c r="F456" s="6"/>
    </row>
    <row r="457" spans="2:6">
      <c r="B457" s="6"/>
      <c r="F457" s="6"/>
    </row>
    <row r="458" spans="2:6">
      <c r="B458" s="6"/>
      <c r="F458" s="6"/>
    </row>
    <row r="459" spans="2:6">
      <c r="B459" s="6"/>
      <c r="F459" s="6"/>
    </row>
    <row r="460" spans="2:6">
      <c r="B460" s="6"/>
      <c r="F460" s="6"/>
    </row>
    <row r="461" spans="2:6">
      <c r="B461" s="6"/>
      <c r="F461" s="6"/>
    </row>
    <row r="462" spans="2:6">
      <c r="B462" s="6"/>
      <c r="F462" s="6"/>
    </row>
    <row r="463" spans="2:6">
      <c r="B463" s="6"/>
      <c r="F463" s="6"/>
    </row>
    <row r="464" spans="2:6">
      <c r="B464" s="6"/>
      <c r="F464" s="6"/>
    </row>
    <row r="465" spans="2:6">
      <c r="B465" s="6"/>
      <c r="F465" s="6"/>
    </row>
    <row r="466" spans="2:6">
      <c r="B466" s="6"/>
      <c r="F466" s="6"/>
    </row>
    <row r="467" spans="2:6">
      <c r="B467" s="6"/>
      <c r="F467" s="6"/>
    </row>
    <row r="468" spans="2:6">
      <c r="B468" s="6"/>
      <c r="F468" s="6"/>
    </row>
    <row r="469" spans="2:6">
      <c r="B469" s="6"/>
      <c r="F469" s="6"/>
    </row>
    <row r="470" spans="2:6">
      <c r="B470" s="6"/>
      <c r="F470" s="6"/>
    </row>
    <row r="471" spans="2:6">
      <c r="B471" s="6"/>
      <c r="F471" s="6"/>
    </row>
    <row r="472" spans="2:6">
      <c r="B472" s="6"/>
      <c r="F472" s="6"/>
    </row>
    <row r="473" spans="2:6">
      <c r="B473" s="6"/>
      <c r="F473" s="6"/>
    </row>
    <row r="474" spans="2:6">
      <c r="B474" s="6"/>
      <c r="F474" s="6"/>
    </row>
    <row r="475" spans="2:6">
      <c r="B475" s="6"/>
      <c r="F475" s="6"/>
    </row>
    <row r="476" spans="2:6">
      <c r="B476" s="6"/>
      <c r="F476" s="6"/>
    </row>
    <row r="477" spans="2:6">
      <c r="B477" s="6"/>
      <c r="F477" s="6"/>
    </row>
    <row r="478" spans="2:6">
      <c r="B478" s="6"/>
      <c r="F478" s="6"/>
    </row>
    <row r="479" spans="2:6">
      <c r="B479" s="6"/>
      <c r="F479" s="6"/>
    </row>
    <row r="480" spans="2:6">
      <c r="B480" s="6"/>
      <c r="F480" s="6"/>
    </row>
    <row r="481" spans="2:6">
      <c r="B481" s="6"/>
      <c r="F481" s="6"/>
    </row>
    <row r="482" spans="2:6">
      <c r="B482" s="6"/>
      <c r="F482" s="6"/>
    </row>
    <row r="483" spans="2:6">
      <c r="B483" s="6"/>
      <c r="F483" s="6"/>
    </row>
    <row r="484" spans="2:6">
      <c r="B484" s="6"/>
      <c r="F484" s="6"/>
    </row>
    <row r="485" spans="2:6">
      <c r="B485" s="6"/>
      <c r="F485" s="6"/>
    </row>
    <row r="486" spans="2:6">
      <c r="B486" s="6"/>
      <c r="F486" s="6"/>
    </row>
    <row r="487" spans="2:6">
      <c r="B487" s="6"/>
      <c r="F487" s="6"/>
    </row>
    <row r="488" spans="2:6">
      <c r="B488" s="6"/>
      <c r="F488" s="6"/>
    </row>
    <row r="489" spans="2:6">
      <c r="B489" s="6"/>
      <c r="F489" s="6"/>
    </row>
    <row r="490" spans="2:6">
      <c r="B490" s="6"/>
      <c r="F490" s="6"/>
    </row>
    <row r="491" spans="2:6">
      <c r="B491" s="6"/>
      <c r="F491" s="6"/>
    </row>
    <row r="492" spans="2:6">
      <c r="B492" s="6"/>
      <c r="F492" s="6"/>
    </row>
    <row r="493" spans="2:6">
      <c r="B493" s="6"/>
      <c r="F493" s="6"/>
    </row>
    <row r="494" spans="2:6">
      <c r="B494" s="6"/>
      <c r="F494" s="6"/>
    </row>
    <row r="495" spans="2:6">
      <c r="B495" s="6"/>
      <c r="F495" s="6"/>
    </row>
    <row r="496" spans="2:6">
      <c r="B496" s="6"/>
      <c r="F496" s="6"/>
    </row>
    <row r="497" spans="2:6">
      <c r="B497" s="6"/>
      <c r="F497" s="6"/>
    </row>
    <row r="498" spans="2:6">
      <c r="B498" s="6"/>
      <c r="F498" s="6"/>
    </row>
    <row r="499" spans="2:6">
      <c r="B499" s="6"/>
      <c r="F499" s="6"/>
    </row>
    <row r="500" spans="2:6">
      <c r="B500" s="6"/>
      <c r="F500" s="6"/>
    </row>
    <row r="501" spans="2:6">
      <c r="B501" s="6"/>
      <c r="F501" s="6"/>
    </row>
    <row r="502" spans="2:6">
      <c r="B502" s="6"/>
      <c r="F502" s="6"/>
    </row>
    <row r="503" spans="2:6">
      <c r="B503" s="6"/>
      <c r="F503" s="6"/>
    </row>
    <row r="504" spans="2:6">
      <c r="B504" s="6"/>
      <c r="F504" s="6"/>
    </row>
    <row r="505" spans="2:6">
      <c r="B505" s="6"/>
      <c r="F505" s="6"/>
    </row>
    <row r="506" spans="2:6">
      <c r="B506" s="6"/>
      <c r="F506" s="6"/>
    </row>
    <row r="507" spans="2:6">
      <c r="B507" s="6"/>
      <c r="F507" s="6"/>
    </row>
    <row r="508" spans="2:6">
      <c r="B508" s="6"/>
      <c r="F508" s="6"/>
    </row>
    <row r="509" spans="2:6">
      <c r="B509" s="6"/>
      <c r="F509" s="6"/>
    </row>
    <row r="510" spans="2:6">
      <c r="B510" s="6"/>
      <c r="F510" s="6"/>
    </row>
    <row r="511" spans="2:6">
      <c r="B511" s="6"/>
      <c r="F511" s="6"/>
    </row>
    <row r="512" spans="2:6">
      <c r="B512" s="6"/>
      <c r="F512" s="6"/>
    </row>
    <row r="513" spans="2:6">
      <c r="B513" s="6"/>
      <c r="F513" s="6"/>
    </row>
    <row r="514" spans="2:6">
      <c r="B514" s="6"/>
      <c r="F514" s="6"/>
    </row>
    <row r="515" spans="2:6">
      <c r="B515" s="6"/>
      <c r="F515" s="6"/>
    </row>
    <row r="516" spans="2:6">
      <c r="B516" s="6"/>
      <c r="F516" s="6"/>
    </row>
    <row r="517" spans="2:6">
      <c r="B517" s="6"/>
      <c r="F517" s="6"/>
    </row>
    <row r="518" spans="2:6">
      <c r="B518" s="6"/>
      <c r="F518" s="6"/>
    </row>
    <row r="519" spans="2:6">
      <c r="B519" s="6"/>
      <c r="F519" s="6"/>
    </row>
    <row r="520" spans="2:6">
      <c r="B520" s="6"/>
      <c r="F520" s="6"/>
    </row>
    <row r="521" spans="2:6">
      <c r="B521" s="6"/>
      <c r="F521" s="6"/>
    </row>
    <row r="522" spans="2:6">
      <c r="B522" s="6"/>
      <c r="F522" s="6"/>
    </row>
    <row r="523" spans="2:6">
      <c r="B523" s="6"/>
      <c r="F523" s="6"/>
    </row>
    <row r="524" spans="2:6">
      <c r="B524" s="6"/>
      <c r="F524" s="6"/>
    </row>
    <row r="525" spans="2:6">
      <c r="B525" s="6"/>
      <c r="F525" s="6"/>
    </row>
    <row r="526" spans="2:6">
      <c r="B526" s="6"/>
      <c r="F526" s="6"/>
    </row>
    <row r="527" spans="2:6">
      <c r="B527" s="6"/>
      <c r="F527" s="6"/>
    </row>
    <row r="528" spans="2:6">
      <c r="B528" s="6"/>
      <c r="F528" s="6"/>
    </row>
    <row r="529" spans="2:6">
      <c r="B529" s="6"/>
      <c r="F529" s="6"/>
    </row>
    <row r="530" spans="2:6">
      <c r="B530" s="6"/>
      <c r="F530" s="6"/>
    </row>
    <row r="531" spans="2:6">
      <c r="B531" s="6"/>
      <c r="F531" s="6"/>
    </row>
    <row r="532" spans="2:6">
      <c r="B532" s="6"/>
      <c r="F532" s="6"/>
    </row>
    <row r="533" spans="2:6">
      <c r="B533" s="6"/>
      <c r="F533" s="6"/>
    </row>
    <row r="534" spans="2:6">
      <c r="B534" s="6"/>
      <c r="F534" s="6"/>
    </row>
    <row r="535" spans="2:6">
      <c r="B535" s="6"/>
      <c r="F535" s="6"/>
    </row>
    <row r="536" spans="2:6">
      <c r="B536" s="6"/>
      <c r="F536" s="6"/>
    </row>
    <row r="537" spans="2:6">
      <c r="B537" s="6"/>
      <c r="F537" s="6"/>
    </row>
    <row r="538" spans="2:6">
      <c r="B538" s="6"/>
      <c r="F538" s="6"/>
    </row>
    <row r="539" spans="2:6">
      <c r="B539" s="6"/>
      <c r="F539" s="6"/>
    </row>
    <row r="540" spans="2:6">
      <c r="B540" s="6"/>
      <c r="F540" s="6"/>
    </row>
    <row r="541" spans="2:6">
      <c r="B541" s="6"/>
      <c r="F541" s="6"/>
    </row>
    <row r="542" spans="2:6">
      <c r="B542" s="6"/>
      <c r="F542" s="6"/>
    </row>
    <row r="543" spans="2:6">
      <c r="B543" s="6"/>
      <c r="F543" s="6"/>
    </row>
    <row r="544" spans="2:6">
      <c r="B544" s="6"/>
      <c r="F544" s="6"/>
    </row>
    <row r="545" spans="2:6">
      <c r="B545" s="6"/>
      <c r="F545" s="6"/>
    </row>
    <row r="546" spans="2:6">
      <c r="B546" s="6"/>
      <c r="F546" s="6"/>
    </row>
    <row r="547" spans="2:6">
      <c r="B547" s="6"/>
      <c r="F547" s="6"/>
    </row>
    <row r="548" spans="2:6">
      <c r="B548" s="6"/>
      <c r="F548" s="6"/>
    </row>
    <row r="549" spans="2:6">
      <c r="B549" s="6"/>
      <c r="F549" s="6"/>
    </row>
    <row r="550" spans="2:6">
      <c r="B550" s="6"/>
      <c r="F550" s="6"/>
    </row>
    <row r="551" spans="2:6">
      <c r="B551" s="6"/>
      <c r="F551" s="6"/>
    </row>
    <row r="552" spans="2:6">
      <c r="B552" s="6"/>
      <c r="F552" s="6"/>
    </row>
    <row r="553" spans="2:6">
      <c r="B553" s="6"/>
      <c r="F553" s="6"/>
    </row>
    <row r="554" spans="2:6">
      <c r="B554" s="6"/>
      <c r="F554" s="6"/>
    </row>
    <row r="555" spans="2:6">
      <c r="B555" s="6"/>
      <c r="F555" s="6"/>
    </row>
    <row r="556" spans="2:6">
      <c r="B556" s="6"/>
      <c r="F556" s="6"/>
    </row>
    <row r="557" spans="2:6">
      <c r="B557" s="6"/>
      <c r="F557" s="6"/>
    </row>
    <row r="558" spans="2:6">
      <c r="B558" s="6"/>
      <c r="F558" s="6"/>
    </row>
    <row r="559" spans="2:6">
      <c r="B559" s="6"/>
      <c r="F559" s="6"/>
    </row>
    <row r="560" spans="2:6">
      <c r="B560" s="6"/>
      <c r="F560" s="6"/>
    </row>
    <row r="561" spans="2:6">
      <c r="B561" s="6"/>
      <c r="F561" s="6"/>
    </row>
    <row r="562" spans="2:6">
      <c r="B562" s="6"/>
      <c r="F562" s="6"/>
    </row>
    <row r="563" spans="2:6">
      <c r="B563" s="6"/>
      <c r="F563" s="6"/>
    </row>
    <row r="564" spans="2:6">
      <c r="B564" s="6"/>
      <c r="F564" s="6"/>
    </row>
    <row r="565" spans="2:6">
      <c r="B565" s="6"/>
      <c r="F565" s="6"/>
    </row>
    <row r="566" spans="2:6">
      <c r="B566" s="6"/>
      <c r="F566" s="6"/>
    </row>
    <row r="567" spans="2:6">
      <c r="B567" s="6"/>
      <c r="F567" s="6"/>
    </row>
    <row r="568" spans="2:6">
      <c r="B568" s="6"/>
      <c r="F568" s="6"/>
    </row>
    <row r="569" spans="2:6">
      <c r="B569" s="6"/>
      <c r="F569" s="6"/>
    </row>
    <row r="570" spans="2:6">
      <c r="B570" s="6"/>
      <c r="F570" s="6"/>
    </row>
    <row r="571" spans="2:6">
      <c r="B571" s="6"/>
      <c r="F571" s="6"/>
    </row>
    <row r="572" spans="2:6">
      <c r="B572" s="6"/>
      <c r="F572" s="6"/>
    </row>
    <row r="573" spans="2:6">
      <c r="B573" s="6"/>
      <c r="F573" s="6"/>
    </row>
    <row r="574" spans="2:6">
      <c r="B574" s="6"/>
      <c r="F574" s="6"/>
    </row>
    <row r="575" spans="2:6">
      <c r="B575" s="6"/>
      <c r="F575" s="6"/>
    </row>
    <row r="576" spans="2:6">
      <c r="B576" s="6"/>
      <c r="F576" s="6"/>
    </row>
    <row r="577" spans="2:6">
      <c r="B577" s="6"/>
      <c r="F577" s="6"/>
    </row>
    <row r="578" spans="2:6">
      <c r="B578" s="6"/>
      <c r="F578" s="6"/>
    </row>
    <row r="579" spans="2:6">
      <c r="B579" s="6"/>
      <c r="F579" s="6"/>
    </row>
    <row r="580" spans="2:6">
      <c r="B580" s="6"/>
      <c r="F580" s="6"/>
    </row>
    <row r="581" spans="2:6">
      <c r="B581" s="6"/>
      <c r="F581" s="6"/>
    </row>
    <row r="582" spans="2:6">
      <c r="B582" s="6"/>
      <c r="F582" s="6"/>
    </row>
    <row r="583" spans="2:6">
      <c r="B583" s="6"/>
      <c r="F583" s="6"/>
    </row>
    <row r="584" spans="2:6">
      <c r="B584" s="6"/>
      <c r="F584" s="6"/>
    </row>
    <row r="585" spans="2:6">
      <c r="B585" s="6"/>
      <c r="F585" s="6"/>
    </row>
    <row r="586" spans="2:6">
      <c r="B586" s="6"/>
      <c r="F586" s="6"/>
    </row>
    <row r="587" spans="2:6">
      <c r="B587" s="6"/>
      <c r="F587" s="6"/>
    </row>
    <row r="588" spans="2:6">
      <c r="B588" s="6"/>
      <c r="F588" s="6"/>
    </row>
    <row r="589" spans="2:6">
      <c r="B589" s="6"/>
      <c r="F589" s="6"/>
    </row>
    <row r="590" spans="2:6">
      <c r="B590" s="6"/>
      <c r="F590" s="6"/>
    </row>
    <row r="591" spans="2:6">
      <c r="B591" s="6"/>
      <c r="F591" s="6"/>
    </row>
    <row r="592" spans="2:6">
      <c r="B592" s="6"/>
      <c r="F592" s="6"/>
    </row>
    <row r="593" spans="2:6">
      <c r="B593" s="6"/>
      <c r="F593" s="6"/>
    </row>
    <row r="594" spans="2:6">
      <c r="B594" s="6"/>
      <c r="F594" s="6"/>
    </row>
    <row r="595" spans="2:6">
      <c r="B595" s="6"/>
      <c r="F595" s="6"/>
    </row>
    <row r="596" spans="2:6">
      <c r="B596" s="6"/>
      <c r="F596" s="6"/>
    </row>
    <row r="597" spans="2:6">
      <c r="B597" s="6"/>
      <c r="F597" s="6"/>
    </row>
    <row r="598" spans="2:6">
      <c r="B598" s="6"/>
      <c r="F598" s="6"/>
    </row>
    <row r="599" spans="2:6">
      <c r="B599" s="6"/>
      <c r="F599" s="6"/>
    </row>
    <row r="600" spans="2:6">
      <c r="B600" s="6"/>
      <c r="F600" s="6"/>
    </row>
    <row r="601" spans="2:6">
      <c r="B601" s="6"/>
      <c r="F601" s="6"/>
    </row>
    <row r="602" spans="2:6">
      <c r="B602" s="6"/>
      <c r="F602" s="6"/>
    </row>
    <row r="603" spans="2:6">
      <c r="B603" s="6"/>
      <c r="F603" s="6"/>
    </row>
    <row r="604" spans="2:6">
      <c r="B604" s="6"/>
      <c r="F604" s="6"/>
    </row>
    <row r="605" spans="2:6">
      <c r="B605" s="6"/>
      <c r="F605" s="6"/>
    </row>
    <row r="606" spans="2:6">
      <c r="B606" s="6"/>
      <c r="F606" s="6"/>
    </row>
    <row r="607" spans="2:6">
      <c r="B607" s="6"/>
      <c r="F607" s="6"/>
    </row>
    <row r="608" spans="2:6">
      <c r="B608" s="6"/>
      <c r="F608" s="6"/>
    </row>
    <row r="609" spans="2:6">
      <c r="B609" s="6"/>
      <c r="F609" s="6"/>
    </row>
    <row r="610" spans="2:6">
      <c r="B610" s="6"/>
      <c r="F610" s="6"/>
    </row>
    <row r="611" spans="2:6">
      <c r="B611" s="6"/>
      <c r="F611" s="6"/>
    </row>
    <row r="612" spans="2:6">
      <c r="B612" s="6"/>
      <c r="F612" s="6"/>
    </row>
    <row r="613" spans="2:6">
      <c r="B613" s="6"/>
      <c r="F613" s="6"/>
    </row>
    <row r="614" spans="2:6">
      <c r="B614" s="6"/>
      <c r="F614" s="6"/>
    </row>
    <row r="615" spans="2:6">
      <c r="B615" s="6"/>
      <c r="F615" s="6"/>
    </row>
    <row r="616" spans="2:6">
      <c r="B616" s="6"/>
      <c r="F616" s="6"/>
    </row>
    <row r="617" spans="2:6">
      <c r="B617" s="6"/>
      <c r="F617" s="6"/>
    </row>
    <row r="618" spans="2:6">
      <c r="B618" s="6"/>
      <c r="F618" s="6"/>
    </row>
    <row r="619" spans="2:6">
      <c r="B619" s="6"/>
      <c r="F619" s="6"/>
    </row>
    <row r="620" spans="2:6">
      <c r="B620" s="6"/>
      <c r="F620" s="6"/>
    </row>
    <row r="621" spans="2:6">
      <c r="B621" s="6"/>
      <c r="F621" s="6"/>
    </row>
    <row r="622" spans="2:6">
      <c r="B622" s="6"/>
      <c r="F622" s="6"/>
    </row>
    <row r="623" spans="2:6">
      <c r="B623" s="6"/>
      <c r="F623" s="6"/>
    </row>
    <row r="624" spans="2:6">
      <c r="B624" s="6"/>
      <c r="F624" s="6"/>
    </row>
    <row r="625" spans="2:6">
      <c r="B625" s="6"/>
      <c r="F625" s="6"/>
    </row>
    <row r="626" spans="2:6">
      <c r="B626" s="6"/>
      <c r="F626" s="6"/>
    </row>
    <row r="627" spans="2:6">
      <c r="B627" s="6"/>
      <c r="F627" s="6"/>
    </row>
    <row r="628" spans="2:6">
      <c r="B628" s="6"/>
      <c r="F628" s="6"/>
    </row>
    <row r="629" spans="2:6">
      <c r="B629" s="6"/>
      <c r="F629" s="6"/>
    </row>
    <row r="630" spans="2:6">
      <c r="B630" s="6"/>
      <c r="F630" s="6"/>
    </row>
    <row r="631" spans="2:6">
      <c r="B631" s="6"/>
      <c r="F631" s="6"/>
    </row>
    <row r="632" spans="2:6">
      <c r="B632" s="6"/>
      <c r="F632" s="6"/>
    </row>
    <row r="633" spans="2:6">
      <c r="B633" s="6"/>
      <c r="F633" s="6"/>
    </row>
    <row r="634" spans="2:6">
      <c r="B634" s="6"/>
      <c r="F634" s="6"/>
    </row>
    <row r="635" spans="2:6">
      <c r="B635" s="6"/>
      <c r="F635" s="6"/>
    </row>
    <row r="636" spans="2:6">
      <c r="B636" s="6"/>
      <c r="F636" s="6"/>
    </row>
    <row r="637" spans="2:6">
      <c r="B637" s="6"/>
      <c r="F637" s="6"/>
    </row>
    <row r="638" spans="2:6">
      <c r="B638" s="6"/>
      <c r="F638" s="6"/>
    </row>
    <row r="639" spans="2:6">
      <c r="B639" s="6"/>
      <c r="F639" s="6"/>
    </row>
    <row r="640" spans="2:6">
      <c r="B640" s="6"/>
      <c r="F640" s="6"/>
    </row>
    <row r="641" spans="2:6">
      <c r="B641" s="6"/>
      <c r="F641" s="6"/>
    </row>
    <row r="642" spans="2:6">
      <c r="B642" s="6"/>
      <c r="F642" s="6"/>
    </row>
    <row r="643" spans="2:6">
      <c r="B643" s="6"/>
      <c r="F643" s="6"/>
    </row>
    <row r="644" spans="2:6">
      <c r="B644" s="6"/>
      <c r="F644" s="6"/>
    </row>
    <row r="645" spans="2:6">
      <c r="B645" s="6"/>
      <c r="F645" s="6"/>
    </row>
    <row r="646" spans="2:6">
      <c r="B646" s="6"/>
      <c r="F646" s="6"/>
    </row>
    <row r="647" spans="2:6">
      <c r="B647" s="6"/>
      <c r="F647" s="6"/>
    </row>
    <row r="648" spans="2:6">
      <c r="B648" s="6"/>
      <c r="F648" s="6"/>
    </row>
    <row r="649" spans="2:6">
      <c r="B649" s="6"/>
      <c r="F649" s="6"/>
    </row>
    <row r="650" spans="2:6">
      <c r="B650" s="6"/>
      <c r="F650" s="6"/>
    </row>
    <row r="651" spans="2:6">
      <c r="B651" s="6"/>
      <c r="F651" s="6"/>
    </row>
    <row r="652" spans="2:6">
      <c r="B652" s="6"/>
      <c r="F652" s="6"/>
    </row>
    <row r="653" spans="2:6">
      <c r="B653" s="6"/>
      <c r="F653" s="6"/>
    </row>
    <row r="654" spans="2:6">
      <c r="B654" s="6"/>
      <c r="F654" s="6"/>
    </row>
    <row r="655" spans="2:6">
      <c r="B655" s="6"/>
      <c r="F655" s="6"/>
    </row>
    <row r="656" spans="2:6">
      <c r="B656" s="6"/>
      <c r="F656" s="6"/>
    </row>
    <row r="657" spans="2:6">
      <c r="B657" s="6"/>
      <c r="F657" s="6"/>
    </row>
    <row r="658" spans="2:6">
      <c r="B658" s="6"/>
      <c r="F658" s="6"/>
    </row>
    <row r="659" spans="2:6">
      <c r="B659" s="6"/>
      <c r="F659" s="6"/>
    </row>
    <row r="660" spans="2:6">
      <c r="B660" s="6"/>
      <c r="F660" s="6"/>
    </row>
    <row r="661" spans="2:6">
      <c r="B661" s="6"/>
      <c r="F661" s="6"/>
    </row>
    <row r="662" spans="2:6">
      <c r="B662" s="6"/>
      <c r="F662" s="6"/>
    </row>
    <row r="663" spans="2:6">
      <c r="B663" s="6"/>
      <c r="F663" s="6"/>
    </row>
    <row r="664" spans="2:6">
      <c r="B664" s="6"/>
      <c r="F664" s="6"/>
    </row>
    <row r="665" spans="2:6">
      <c r="B665" s="6"/>
      <c r="F665" s="6"/>
    </row>
    <row r="666" spans="2:6">
      <c r="B666" s="6"/>
      <c r="F666" s="6"/>
    </row>
    <row r="667" spans="2:6">
      <c r="B667" s="6"/>
      <c r="F667" s="6"/>
    </row>
    <row r="668" spans="2:6">
      <c r="B668" s="6"/>
      <c r="F668" s="6"/>
    </row>
    <row r="669" spans="2:6">
      <c r="B669" s="6"/>
      <c r="F669" s="6"/>
    </row>
    <row r="670" spans="2:6">
      <c r="B670" s="6"/>
      <c r="F670" s="6"/>
    </row>
    <row r="671" spans="2:6">
      <c r="B671" s="6"/>
      <c r="F671" s="6"/>
    </row>
    <row r="672" spans="2:6">
      <c r="B672" s="6"/>
      <c r="F672" s="6"/>
    </row>
    <row r="673" spans="2:6">
      <c r="B673" s="6"/>
      <c r="F673" s="6"/>
    </row>
    <row r="674" spans="2:6">
      <c r="B674" s="6"/>
      <c r="F674" s="6"/>
    </row>
    <row r="675" spans="2:6">
      <c r="B675" s="6"/>
      <c r="F675" s="6"/>
    </row>
    <row r="676" spans="2:6">
      <c r="B676" s="6"/>
      <c r="F676" s="6"/>
    </row>
    <row r="677" spans="2:6">
      <c r="B677" s="6"/>
      <c r="F677" s="6"/>
    </row>
    <row r="678" spans="2:6">
      <c r="B678" s="6"/>
      <c r="F678" s="6"/>
    </row>
    <row r="679" spans="2:6">
      <c r="B679" s="6"/>
      <c r="F679" s="6"/>
    </row>
    <row r="680" spans="2:6">
      <c r="B680" s="6"/>
      <c r="F680" s="6"/>
    </row>
    <row r="681" spans="2:6">
      <c r="B681" s="6"/>
      <c r="F681" s="6"/>
    </row>
    <row r="682" spans="2:6">
      <c r="B682" s="6"/>
      <c r="F682" s="6"/>
    </row>
    <row r="683" spans="2:6">
      <c r="B683" s="6"/>
      <c r="F683" s="6"/>
    </row>
    <row r="684" spans="2:6">
      <c r="B684" s="6"/>
      <c r="F684" s="6"/>
    </row>
    <row r="685" spans="2:6">
      <c r="B685" s="6"/>
      <c r="F685" s="6"/>
    </row>
    <row r="686" spans="2:6">
      <c r="B686" s="6"/>
      <c r="F686" s="6"/>
    </row>
    <row r="687" spans="2:6">
      <c r="B687" s="6"/>
      <c r="F687" s="6"/>
    </row>
    <row r="688" spans="2:6">
      <c r="B688" s="6"/>
      <c r="F688" s="6"/>
    </row>
    <row r="689" spans="2:6">
      <c r="B689" s="6"/>
      <c r="F689" s="6"/>
    </row>
    <row r="690" spans="2:6">
      <c r="B690" s="6"/>
      <c r="F690" s="6"/>
    </row>
    <row r="691" spans="2:6">
      <c r="B691" s="6"/>
      <c r="F691" s="6"/>
    </row>
    <row r="692" spans="2:6">
      <c r="B692" s="6"/>
      <c r="F692" s="6"/>
    </row>
    <row r="693" spans="2:6">
      <c r="B693" s="6"/>
      <c r="F693" s="6"/>
    </row>
    <row r="694" spans="2:6">
      <c r="B694" s="6"/>
      <c r="F694" s="6"/>
    </row>
    <row r="695" spans="2:6">
      <c r="B695" s="6"/>
      <c r="F695" s="6"/>
    </row>
    <row r="696" spans="2:6">
      <c r="B696" s="6"/>
      <c r="F696" s="6"/>
    </row>
    <row r="697" spans="2:6">
      <c r="B697" s="6"/>
      <c r="F697" s="6"/>
    </row>
    <row r="698" spans="2:6">
      <c r="B698" s="6"/>
      <c r="F698" s="6"/>
    </row>
    <row r="699" spans="2:6">
      <c r="B699" s="6"/>
      <c r="F699" s="6"/>
    </row>
    <row r="700" spans="2:6">
      <c r="B700" s="6"/>
      <c r="F700" s="6"/>
    </row>
    <row r="701" spans="2:6">
      <c r="B701" s="6"/>
      <c r="F701" s="6"/>
    </row>
    <row r="702" spans="2:6">
      <c r="B702" s="6"/>
      <c r="F702" s="6"/>
    </row>
    <row r="703" spans="2:6">
      <c r="B703" s="6"/>
      <c r="F703" s="6"/>
    </row>
    <row r="704" spans="2:6">
      <c r="B704" s="6"/>
      <c r="F704" s="6"/>
    </row>
    <row r="705" spans="2:6">
      <c r="B705" s="6"/>
      <c r="F705" s="6"/>
    </row>
    <row r="706" spans="2:6">
      <c r="B706" s="6"/>
      <c r="F706" s="6"/>
    </row>
    <row r="707" spans="2:6">
      <c r="B707" s="6"/>
      <c r="F707" s="6"/>
    </row>
    <row r="708" spans="2:6">
      <c r="B708" s="6"/>
      <c r="F708" s="6"/>
    </row>
    <row r="709" spans="2:6">
      <c r="B709" s="6"/>
      <c r="F709" s="6"/>
    </row>
    <row r="710" spans="2:6">
      <c r="B710" s="6"/>
      <c r="F710" s="6"/>
    </row>
    <row r="711" spans="2:6">
      <c r="B711" s="6"/>
      <c r="F711" s="6"/>
    </row>
    <row r="712" spans="2:6">
      <c r="B712" s="6"/>
      <c r="F712" s="6"/>
    </row>
    <row r="713" spans="2:6">
      <c r="B713" s="6"/>
      <c r="F713" s="6"/>
    </row>
    <row r="714" spans="2:6">
      <c r="B714" s="6"/>
      <c r="F714" s="6"/>
    </row>
    <row r="715" spans="2:6">
      <c r="B715" s="6"/>
      <c r="F715" s="6"/>
    </row>
    <row r="716" spans="2:6">
      <c r="B716" s="6"/>
      <c r="F716" s="6"/>
    </row>
    <row r="717" spans="2:6">
      <c r="B717" s="6"/>
      <c r="F717" s="6"/>
    </row>
    <row r="718" spans="2:6">
      <c r="B718" s="6"/>
      <c r="F718" s="6"/>
    </row>
    <row r="719" spans="2:6">
      <c r="B719" s="6"/>
      <c r="F719" s="6"/>
    </row>
    <row r="720" spans="2:6">
      <c r="B720" s="6"/>
      <c r="F720" s="6"/>
    </row>
    <row r="721" spans="2:6">
      <c r="B721" s="6"/>
      <c r="F721" s="6"/>
    </row>
    <row r="722" spans="2:6">
      <c r="B722" s="6"/>
      <c r="F722" s="6"/>
    </row>
    <row r="723" spans="2:6">
      <c r="B723" s="6"/>
      <c r="F723" s="6"/>
    </row>
    <row r="724" spans="2:6">
      <c r="B724" s="6"/>
      <c r="F724" s="6"/>
    </row>
    <row r="725" spans="2:6">
      <c r="B725" s="6"/>
      <c r="F725" s="6"/>
    </row>
    <row r="726" spans="2:6">
      <c r="B726" s="6"/>
      <c r="F726" s="6"/>
    </row>
    <row r="727" spans="2:6">
      <c r="B727" s="6"/>
      <c r="F727" s="6"/>
    </row>
    <row r="728" spans="2:6">
      <c r="B728" s="6"/>
      <c r="F728" s="6"/>
    </row>
    <row r="729" spans="2:6">
      <c r="B729" s="6"/>
      <c r="F729" s="6"/>
    </row>
    <row r="730" spans="2:6">
      <c r="B730" s="6"/>
      <c r="F730" s="6"/>
    </row>
    <row r="731" spans="2:6">
      <c r="B731" s="6"/>
      <c r="F731" s="6"/>
    </row>
    <row r="732" spans="2:6">
      <c r="B732" s="6"/>
      <c r="F732" s="6"/>
    </row>
    <row r="733" spans="2:6">
      <c r="B733" s="6"/>
      <c r="F733" s="6"/>
    </row>
    <row r="734" spans="2:6">
      <c r="B734" s="6"/>
      <c r="F734" s="6"/>
    </row>
    <row r="735" spans="2:6">
      <c r="B735" s="6"/>
      <c r="F735" s="6"/>
    </row>
    <row r="736" spans="2:6">
      <c r="B736" s="6"/>
      <c r="F736" s="6"/>
    </row>
    <row r="737" spans="2:6">
      <c r="B737" s="6"/>
      <c r="F737" s="6"/>
    </row>
    <row r="738" spans="2:6">
      <c r="B738" s="6"/>
      <c r="F738" s="6"/>
    </row>
    <row r="739" spans="2:6">
      <c r="B739" s="6"/>
      <c r="F739" s="6"/>
    </row>
    <row r="740" spans="2:6">
      <c r="B740" s="6"/>
      <c r="F740" s="6"/>
    </row>
    <row r="741" spans="2:6">
      <c r="B741" s="6"/>
      <c r="F741" s="6"/>
    </row>
    <row r="742" spans="2:6">
      <c r="B742" s="6"/>
      <c r="F742" s="6"/>
    </row>
    <row r="743" spans="2:6">
      <c r="B743" s="6"/>
      <c r="F743" s="6"/>
    </row>
    <row r="744" spans="2:6">
      <c r="B744" s="6"/>
      <c r="F744" s="6"/>
    </row>
    <row r="745" spans="2:6">
      <c r="B745" s="6"/>
      <c r="F745" s="6"/>
    </row>
    <row r="746" spans="2:6">
      <c r="B746" s="6"/>
      <c r="F746" s="6"/>
    </row>
    <row r="747" spans="2:6">
      <c r="B747" s="6"/>
      <c r="F747" s="6"/>
    </row>
    <row r="748" spans="2:6">
      <c r="B748" s="6"/>
      <c r="F748" s="6"/>
    </row>
    <row r="749" spans="2:6">
      <c r="B749" s="6"/>
      <c r="F749" s="6"/>
    </row>
    <row r="750" spans="2:6">
      <c r="B750" s="6"/>
      <c r="F750" s="6"/>
    </row>
    <row r="751" spans="2:6">
      <c r="B751" s="6"/>
      <c r="F751" s="6"/>
    </row>
    <row r="752" spans="2:6">
      <c r="B752" s="6"/>
      <c r="F752" s="6"/>
    </row>
    <row r="753" spans="2:6">
      <c r="B753" s="6"/>
      <c r="F753" s="6"/>
    </row>
    <row r="754" spans="2:6">
      <c r="B754" s="6"/>
      <c r="F754" s="6"/>
    </row>
    <row r="755" spans="2:6">
      <c r="B755" s="6"/>
      <c r="F755" s="6"/>
    </row>
    <row r="756" spans="2:6">
      <c r="B756" s="6"/>
      <c r="F756" s="6"/>
    </row>
    <row r="757" spans="2:6">
      <c r="B757" s="6"/>
      <c r="F757" s="6"/>
    </row>
    <row r="758" spans="2:6">
      <c r="B758" s="6"/>
      <c r="F758" s="6"/>
    </row>
    <row r="759" spans="2:6">
      <c r="B759" s="6"/>
      <c r="F759" s="6"/>
    </row>
    <row r="760" spans="2:6">
      <c r="B760" s="6"/>
      <c r="F760" s="6"/>
    </row>
    <row r="761" spans="2:6">
      <c r="B761" s="6"/>
      <c r="F761" s="6"/>
    </row>
    <row r="762" spans="2:6">
      <c r="B762" s="6"/>
      <c r="F762" s="6"/>
    </row>
    <row r="763" spans="2:6">
      <c r="B763" s="6"/>
      <c r="F763" s="6"/>
    </row>
    <row r="764" spans="2:6">
      <c r="B764" s="6"/>
      <c r="F764" s="6"/>
    </row>
    <row r="765" spans="2:6">
      <c r="B765" s="6"/>
      <c r="F765" s="6"/>
    </row>
    <row r="766" spans="2:6">
      <c r="B766" s="6"/>
      <c r="F766" s="6"/>
    </row>
    <row r="767" spans="2:6">
      <c r="B767" s="6"/>
      <c r="F767" s="6"/>
    </row>
    <row r="768" spans="2:6">
      <c r="B768" s="6"/>
      <c r="F768" s="6"/>
    </row>
    <row r="769" spans="2:6">
      <c r="B769" s="6"/>
      <c r="F769" s="6"/>
    </row>
    <row r="770" spans="2:6">
      <c r="B770" s="6"/>
      <c r="F770" s="6"/>
    </row>
    <row r="771" spans="2:6">
      <c r="B771" s="6"/>
      <c r="F771" s="6"/>
    </row>
    <row r="772" spans="2:6">
      <c r="B772" s="6"/>
      <c r="F772" s="6"/>
    </row>
    <row r="773" spans="2:6">
      <c r="B773" s="6"/>
      <c r="F773" s="6"/>
    </row>
    <row r="774" spans="2:6">
      <c r="B774" s="6"/>
      <c r="F774" s="6"/>
    </row>
    <row r="775" spans="2:6">
      <c r="B775" s="6"/>
      <c r="F775" s="6"/>
    </row>
    <row r="776" spans="2:6">
      <c r="B776" s="6"/>
      <c r="F776" s="6"/>
    </row>
    <row r="777" spans="2:6">
      <c r="B777" s="6"/>
      <c r="F777" s="6"/>
    </row>
    <row r="778" spans="2:6">
      <c r="B778" s="6"/>
      <c r="F778" s="6"/>
    </row>
    <row r="779" spans="2:6">
      <c r="B779" s="6"/>
      <c r="F779" s="6"/>
    </row>
    <row r="780" spans="2:6">
      <c r="B780" s="6"/>
      <c r="F780" s="6"/>
    </row>
    <row r="781" spans="2:6">
      <c r="B781" s="6"/>
      <c r="F781" s="6"/>
    </row>
    <row r="782" spans="2:6">
      <c r="B782" s="6"/>
      <c r="F782" s="6"/>
    </row>
    <row r="783" spans="2:6">
      <c r="B783" s="6"/>
      <c r="F783" s="6"/>
    </row>
    <row r="784" spans="2:6">
      <c r="B784" s="6"/>
      <c r="F784" s="6"/>
    </row>
    <row r="785" spans="2:6">
      <c r="B785" s="6"/>
      <c r="F785" s="6"/>
    </row>
    <row r="786" spans="2:6">
      <c r="B786" s="6"/>
      <c r="F786" s="6"/>
    </row>
    <row r="787" spans="2:6">
      <c r="B787" s="6"/>
      <c r="F787" s="6"/>
    </row>
    <row r="788" spans="2:6">
      <c r="B788" s="6"/>
      <c r="F788" s="6"/>
    </row>
    <row r="789" spans="2:6">
      <c r="B789" s="6"/>
      <c r="F789" s="6"/>
    </row>
    <row r="790" spans="2:6">
      <c r="B790" s="6"/>
      <c r="F790" s="6"/>
    </row>
    <row r="791" spans="2:6">
      <c r="B791" s="6"/>
      <c r="F791" s="6"/>
    </row>
    <row r="792" spans="2:6">
      <c r="B792" s="6"/>
      <c r="F792" s="6"/>
    </row>
    <row r="793" spans="2:6">
      <c r="B793" s="6"/>
      <c r="F793" s="6"/>
    </row>
    <row r="794" spans="2:6">
      <c r="B794" s="6"/>
      <c r="F794" s="6"/>
    </row>
    <row r="795" spans="2:6">
      <c r="B795" s="6"/>
      <c r="F795" s="6"/>
    </row>
    <row r="796" spans="2:6">
      <c r="B796" s="6"/>
      <c r="F796" s="6"/>
    </row>
    <row r="797" spans="2:6">
      <c r="B797" s="6"/>
      <c r="F797" s="6"/>
    </row>
    <row r="798" spans="2:6">
      <c r="B798" s="6"/>
      <c r="F798" s="6"/>
    </row>
    <row r="799" spans="2:6">
      <c r="B799" s="6"/>
      <c r="F799" s="6"/>
    </row>
    <row r="800" spans="2:6">
      <c r="B800" s="6"/>
      <c r="F800" s="6"/>
    </row>
    <row r="801" spans="2:6">
      <c r="B801" s="6"/>
      <c r="F801" s="6"/>
    </row>
    <row r="802" spans="2:6">
      <c r="B802" s="6"/>
      <c r="F802" s="6"/>
    </row>
    <row r="803" spans="2:6">
      <c r="B803" s="6"/>
      <c r="F803" s="6"/>
    </row>
    <row r="804" spans="2:6">
      <c r="B804" s="6"/>
      <c r="F804" s="6"/>
    </row>
    <row r="805" spans="2:6">
      <c r="B805" s="6"/>
      <c r="F805" s="6"/>
    </row>
    <row r="806" spans="2:6">
      <c r="B806" s="6"/>
      <c r="F806" s="6"/>
    </row>
    <row r="807" spans="2:6">
      <c r="B807" s="6"/>
      <c r="F807" s="6"/>
    </row>
    <row r="808" spans="2:6">
      <c r="B808" s="6"/>
      <c r="F808" s="6"/>
    </row>
    <row r="809" spans="2:6">
      <c r="B809" s="6"/>
      <c r="F809" s="6"/>
    </row>
    <row r="810" spans="2:6">
      <c r="B810" s="6"/>
      <c r="F810" s="6"/>
    </row>
    <row r="811" spans="2:6">
      <c r="B811" s="6"/>
      <c r="F811" s="6"/>
    </row>
    <row r="812" spans="2:6">
      <c r="B812" s="6"/>
      <c r="F812" s="6"/>
    </row>
    <row r="813" spans="2:6">
      <c r="B813" s="6"/>
      <c r="F813" s="6"/>
    </row>
    <row r="814" spans="2:6">
      <c r="B814" s="6"/>
      <c r="F814" s="6"/>
    </row>
    <row r="815" spans="2:6">
      <c r="B815" s="6"/>
      <c r="F815" s="6"/>
    </row>
    <row r="816" spans="2:6">
      <c r="B816" s="6"/>
      <c r="F816" s="6"/>
    </row>
    <row r="817" spans="2:6">
      <c r="B817" s="6"/>
      <c r="F817" s="6"/>
    </row>
    <row r="818" spans="2:6">
      <c r="B818" s="6"/>
      <c r="F818" s="6"/>
    </row>
    <row r="819" spans="2:6">
      <c r="B819" s="6"/>
      <c r="F819" s="6"/>
    </row>
    <row r="820" spans="2:6">
      <c r="B820" s="6"/>
      <c r="F820" s="6"/>
    </row>
    <row r="821" spans="2:6">
      <c r="B821" s="6"/>
      <c r="F821" s="6"/>
    </row>
    <row r="822" spans="2:6">
      <c r="B822" s="6"/>
      <c r="F822" s="6"/>
    </row>
    <row r="823" spans="2:6">
      <c r="B823" s="6"/>
      <c r="F823" s="6"/>
    </row>
    <row r="824" spans="2:6">
      <c r="B824" s="6"/>
      <c r="F824" s="6"/>
    </row>
    <row r="825" spans="2:6">
      <c r="B825" s="6"/>
      <c r="F825" s="6"/>
    </row>
    <row r="826" spans="2:6">
      <c r="B826" s="6"/>
      <c r="F826" s="6"/>
    </row>
    <row r="827" spans="2:6">
      <c r="B827" s="6"/>
      <c r="F827" s="6"/>
    </row>
    <row r="828" spans="2:6">
      <c r="B828" s="6"/>
      <c r="F828" s="6"/>
    </row>
    <row r="829" spans="2:6">
      <c r="B829" s="6"/>
      <c r="F829" s="6"/>
    </row>
    <row r="830" spans="2:6">
      <c r="B830" s="6"/>
      <c r="F830" s="6"/>
    </row>
    <row r="831" spans="2:6">
      <c r="B831" s="6"/>
      <c r="F831" s="6"/>
    </row>
    <row r="832" spans="2:6">
      <c r="B832" s="6"/>
      <c r="F832" s="6"/>
    </row>
    <row r="833" spans="2:6">
      <c r="B833" s="6"/>
      <c r="F833" s="6"/>
    </row>
    <row r="834" spans="2:6">
      <c r="B834" s="6"/>
      <c r="F834" s="6"/>
    </row>
    <row r="835" spans="2:6">
      <c r="B835" s="6"/>
      <c r="F835" s="6"/>
    </row>
    <row r="836" spans="2:6">
      <c r="B836" s="6"/>
      <c r="F836" s="6"/>
    </row>
  </sheetData>
  <phoneticPr fontId="8" type="noConversion"/>
  <hyperlinks>
    <hyperlink ref="P14" r:id="rId1" display="http://www.bav-astro.de/sfs/BAVM_link.php?BAVMnr=34"/>
    <hyperlink ref="P15" r:id="rId2" display="http://www.bav-astro.de/sfs/BAVM_link.php?BAVMnr=80"/>
    <hyperlink ref="P17" r:id="rId3" display="http://www.bav-astro.de/sfs/BAVM_link.php?BAVMnr=158"/>
    <hyperlink ref="P38" r:id="rId4" display="http://www.bav-astro.de/sfs/BAVM_link.php?BAVMnr=157"/>
    <hyperlink ref="P18" r:id="rId5" display="http://www.bav-astro.de/sfs/BAVM_link.php?BAVMnr=158"/>
    <hyperlink ref="P19" r:id="rId6" display="http://www.bav-astro.de/sfs/BAVM_link.php?BAVMnr=186"/>
    <hyperlink ref="P39" r:id="rId7" display="http://www.bav-astro.de/sfs/BAVM_link.php?BAVMnr=203"/>
    <hyperlink ref="P40" r:id="rId8" display="http://www.bav-astro.de/sfs/BAVM_link.php?BAVMnr=203"/>
    <hyperlink ref="P20" r:id="rId9" display="http://www.konkoly.hu/cgi-bin/IBVS?5871"/>
    <hyperlink ref="P21" r:id="rId10" display="http://www.bav-astro.de/sfs/BAVM_link.php?BAVMnr=214"/>
    <hyperlink ref="P22" r:id="rId11" display="http://www.bav-astro.de/sfs/BAVM_link.php?BAVMnr=214"/>
    <hyperlink ref="P41" r:id="rId12" display="http://vsolj.cetus-net.org/vsoljno55.pdf"/>
    <hyperlink ref="P23" r:id="rId13" display="http://www.bav-astro.de/sfs/BAVM_link.php?BAVMnr=228"/>
    <hyperlink ref="P24" r:id="rId14" display="http://var.astro.cz/oejv/issues/oejv0160.pdf"/>
    <hyperlink ref="P42" r:id="rId15" display="http://vsolj.cetus-net.org/vsoljno56.pdf"/>
    <hyperlink ref="P25" r:id="rId16" display="http://www.bav-astro.de/sfs/BAVM_link.php?BAVMnr=238"/>
    <hyperlink ref="P26" r:id="rId17" display="http://www.bav-astro.de/sfs/BAVM_link.php?BAVMnr=238"/>
    <hyperlink ref="P27" r:id="rId18" display="http://www.bav-astro.de/sfs/BAVM_link.php?BAVMnr=239"/>
  </hyperlinks>
  <pageMargins left="0.75" right="0.75" top="1" bottom="1" header="0.5" footer="0.5"/>
  <pageSetup orientation="portrait" horizontalDpi="300" verticalDpi="300" r:id="rId1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"/>
  <sheetViews>
    <sheetView workbookViewId="0">
      <pane xSplit="18765" topLeftCell="Q1"/>
      <selection activeCell="C1" sqref="C1"/>
      <selection pane="topRight" activeCell="V7" sqref="V7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9.5703125" customWidth="1"/>
    <col min="16" max="16" width="7.7109375" customWidth="1"/>
    <col min="17" max="17" width="9.85546875" customWidth="1"/>
  </cols>
  <sheetData>
    <row r="1" spans="1:90" ht="20.25">
      <c r="A1" s="1" t="s">
        <v>29</v>
      </c>
      <c r="C1" s="17" t="s">
        <v>46</v>
      </c>
    </row>
    <row r="2" spans="1:90">
      <c r="A2" t="s">
        <v>25</v>
      </c>
      <c r="P2" s="15">
        <v>36541.595000000001</v>
      </c>
      <c r="BI2" t="s">
        <v>43</v>
      </c>
    </row>
    <row r="3" spans="1:90" ht="13.5" thickBot="1">
      <c r="P3" s="15">
        <v>36628.368999999999</v>
      </c>
      <c r="BH3" t="s">
        <v>42</v>
      </c>
    </row>
    <row r="4" spans="1:90">
      <c r="A4" s="8" t="s">
        <v>0</v>
      </c>
      <c r="C4" s="3">
        <v>26024.325000000001</v>
      </c>
      <c r="D4" s="4">
        <v>4.3316549999999996</v>
      </c>
      <c r="P4">
        <f>+P3-P2</f>
        <v>86.773999999997613</v>
      </c>
    </row>
    <row r="5" spans="1:90">
      <c r="O5" t="s">
        <v>39</v>
      </c>
      <c r="P5">
        <v>10</v>
      </c>
      <c r="Q5">
        <v>10.5</v>
      </c>
      <c r="R5">
        <v>11</v>
      </c>
      <c r="S5">
        <v>11.5</v>
      </c>
      <c r="T5">
        <v>12</v>
      </c>
      <c r="U5">
        <v>12.5</v>
      </c>
      <c r="V5">
        <v>13</v>
      </c>
      <c r="W5">
        <v>13.5</v>
      </c>
      <c r="X5">
        <v>14</v>
      </c>
      <c r="Y5">
        <v>14.5</v>
      </c>
      <c r="Z5">
        <v>15</v>
      </c>
      <c r="AA5">
        <v>15.5</v>
      </c>
      <c r="AB5">
        <v>16</v>
      </c>
      <c r="AC5">
        <v>16.5</v>
      </c>
      <c r="AD5">
        <v>17</v>
      </c>
      <c r="AE5">
        <v>17.5</v>
      </c>
      <c r="AF5">
        <v>18</v>
      </c>
      <c r="AG5">
        <v>18.5</v>
      </c>
      <c r="AH5">
        <v>19</v>
      </c>
      <c r="AI5">
        <v>19.5</v>
      </c>
      <c r="AJ5">
        <v>20</v>
      </c>
      <c r="AK5">
        <v>20.5</v>
      </c>
      <c r="AL5">
        <v>21</v>
      </c>
      <c r="AM5">
        <v>21.5</v>
      </c>
      <c r="AN5">
        <v>22</v>
      </c>
      <c r="AO5">
        <v>22.5</v>
      </c>
      <c r="AP5">
        <v>23</v>
      </c>
      <c r="AQ5">
        <v>23.5</v>
      </c>
      <c r="AR5">
        <v>24</v>
      </c>
      <c r="AS5">
        <v>24.5</v>
      </c>
      <c r="AT5">
        <v>25</v>
      </c>
      <c r="AU5">
        <v>25.5</v>
      </c>
      <c r="AV5">
        <v>26</v>
      </c>
      <c r="AW5">
        <v>26.5</v>
      </c>
      <c r="AX5">
        <v>27</v>
      </c>
      <c r="AY5">
        <v>27.5</v>
      </c>
      <c r="AZ5">
        <v>28</v>
      </c>
      <c r="BA5">
        <v>28.5</v>
      </c>
      <c r="BB5">
        <v>29</v>
      </c>
      <c r="BC5">
        <v>29.5</v>
      </c>
      <c r="BD5">
        <v>30</v>
      </c>
      <c r="BE5">
        <v>30.5</v>
      </c>
      <c r="BF5">
        <v>31</v>
      </c>
      <c r="BG5">
        <v>31.5</v>
      </c>
      <c r="BH5">
        <v>32</v>
      </c>
      <c r="BI5">
        <v>32.5</v>
      </c>
      <c r="BJ5">
        <v>33</v>
      </c>
      <c r="BK5">
        <v>33.5</v>
      </c>
      <c r="BL5">
        <v>34</v>
      </c>
      <c r="BM5">
        <v>34.5</v>
      </c>
      <c r="BN5">
        <v>35</v>
      </c>
      <c r="BO5">
        <v>35.5</v>
      </c>
      <c r="BP5">
        <v>36</v>
      </c>
      <c r="BQ5">
        <v>36.5</v>
      </c>
      <c r="BR5">
        <v>37</v>
      </c>
      <c r="BS5">
        <v>37.5</v>
      </c>
      <c r="BT5">
        <v>38</v>
      </c>
      <c r="BU5">
        <v>38.5</v>
      </c>
      <c r="BV5">
        <v>39</v>
      </c>
      <c r="BW5">
        <v>39.5</v>
      </c>
      <c r="BX5">
        <v>40</v>
      </c>
      <c r="BY5">
        <v>40.5</v>
      </c>
      <c r="BZ5">
        <v>41</v>
      </c>
      <c r="CA5">
        <v>41.5</v>
      </c>
      <c r="CB5">
        <v>42</v>
      </c>
      <c r="CC5">
        <v>42.5</v>
      </c>
      <c r="CD5">
        <v>43</v>
      </c>
      <c r="CE5">
        <v>43.5</v>
      </c>
      <c r="CF5">
        <v>44</v>
      </c>
      <c r="CG5">
        <v>44.5</v>
      </c>
      <c r="CH5">
        <v>45</v>
      </c>
      <c r="CI5">
        <v>45.5</v>
      </c>
      <c r="CJ5">
        <v>46</v>
      </c>
      <c r="CK5">
        <v>46.5</v>
      </c>
      <c r="CL5">
        <v>47</v>
      </c>
    </row>
    <row r="6" spans="1:90">
      <c r="A6" s="8" t="s">
        <v>1</v>
      </c>
      <c r="O6" t="s">
        <v>40</v>
      </c>
      <c r="P6">
        <f t="shared" ref="P6:AU6" si="0">+$P$4/P5</f>
        <v>8.6773999999997606</v>
      </c>
      <c r="Q6">
        <f t="shared" si="0"/>
        <v>8.2641904761902492</v>
      </c>
      <c r="R6">
        <f t="shared" si="0"/>
        <v>7.8885454545452376</v>
      </c>
      <c r="S6">
        <f t="shared" si="0"/>
        <v>7.545565217391097</v>
      </c>
      <c r="T6">
        <f t="shared" si="0"/>
        <v>7.2311666666664678</v>
      </c>
      <c r="U6">
        <f t="shared" si="0"/>
        <v>6.9419199999998087</v>
      </c>
      <c r="V6">
        <f t="shared" si="0"/>
        <v>6.6749230769228936</v>
      </c>
      <c r="W6">
        <f t="shared" si="0"/>
        <v>6.4277037037035267</v>
      </c>
      <c r="X6">
        <f t="shared" si="0"/>
        <v>6.1981428571426864</v>
      </c>
      <c r="Y6" s="8">
        <f t="shared" si="0"/>
        <v>5.9844137931032835</v>
      </c>
      <c r="Z6">
        <f t="shared" si="0"/>
        <v>5.7849333333331741</v>
      </c>
      <c r="AA6">
        <f t="shared" si="0"/>
        <v>5.5983225806450072</v>
      </c>
      <c r="AB6">
        <f t="shared" si="0"/>
        <v>5.4233749999998508</v>
      </c>
      <c r="AC6">
        <f t="shared" si="0"/>
        <v>5.2590303030301584</v>
      </c>
      <c r="AD6">
        <f t="shared" si="0"/>
        <v>5.1043529411763302</v>
      </c>
      <c r="AE6">
        <f t="shared" si="0"/>
        <v>4.9585142857141493</v>
      </c>
      <c r="AF6">
        <f t="shared" si="0"/>
        <v>4.8207777777776455</v>
      </c>
      <c r="AG6">
        <f t="shared" si="0"/>
        <v>4.6904864864863578</v>
      </c>
      <c r="AH6">
        <f t="shared" si="0"/>
        <v>4.5670526315788216</v>
      </c>
      <c r="AI6">
        <f t="shared" si="0"/>
        <v>4.4499487179485957</v>
      </c>
      <c r="AJ6">
        <f t="shared" si="0"/>
        <v>4.3386999999998803</v>
      </c>
      <c r="AK6">
        <f t="shared" si="0"/>
        <v>4.2328780487803712</v>
      </c>
      <c r="AL6">
        <f t="shared" si="0"/>
        <v>4.1320952380951246</v>
      </c>
      <c r="AM6">
        <f t="shared" si="0"/>
        <v>4.0359999999998886</v>
      </c>
      <c r="AN6">
        <f t="shared" si="0"/>
        <v>3.9442727272726188</v>
      </c>
      <c r="AO6">
        <f t="shared" si="0"/>
        <v>3.856622222222116</v>
      </c>
      <c r="AP6">
        <f t="shared" si="0"/>
        <v>3.7727826086955485</v>
      </c>
      <c r="AQ6">
        <f t="shared" si="0"/>
        <v>3.6925106382977706</v>
      </c>
      <c r="AR6">
        <f t="shared" si="0"/>
        <v>3.6155833333332339</v>
      </c>
      <c r="AS6">
        <f t="shared" si="0"/>
        <v>3.5417959183672494</v>
      </c>
      <c r="AT6">
        <f t="shared" si="0"/>
        <v>3.4709599999999043</v>
      </c>
      <c r="AU6">
        <f t="shared" si="0"/>
        <v>3.4029019607842201</v>
      </c>
      <c r="AV6">
        <f t="shared" ref="AV6:CA6" si="1">+$P$4/AV5</f>
        <v>3.3374615384614468</v>
      </c>
      <c r="AW6">
        <f t="shared" si="1"/>
        <v>3.2744905660376458</v>
      </c>
      <c r="AX6">
        <f t="shared" si="1"/>
        <v>3.2138518518517634</v>
      </c>
      <c r="AY6">
        <f t="shared" si="1"/>
        <v>3.1554181818180949</v>
      </c>
      <c r="AZ6">
        <f t="shared" si="1"/>
        <v>3.0990714285713432</v>
      </c>
      <c r="BA6">
        <f t="shared" si="1"/>
        <v>3.0447017543858812</v>
      </c>
      <c r="BB6" s="8">
        <f t="shared" si="1"/>
        <v>2.9922068965516417</v>
      </c>
      <c r="BC6">
        <f t="shared" si="1"/>
        <v>2.9414915254236478</v>
      </c>
      <c r="BD6">
        <f t="shared" si="1"/>
        <v>2.892466666666587</v>
      </c>
      <c r="BE6">
        <f t="shared" si="1"/>
        <v>2.8450491803277904</v>
      </c>
      <c r="BF6">
        <f t="shared" si="1"/>
        <v>2.7991612903225036</v>
      </c>
      <c r="BG6">
        <f t="shared" si="1"/>
        <v>2.7547301587300828</v>
      </c>
      <c r="BH6" s="8">
        <f t="shared" si="1"/>
        <v>2.7116874999999254</v>
      </c>
      <c r="BI6">
        <f t="shared" si="1"/>
        <v>2.6699692307691572</v>
      </c>
      <c r="BJ6">
        <f t="shared" si="1"/>
        <v>2.6295151515150792</v>
      </c>
      <c r="BK6">
        <f t="shared" si="1"/>
        <v>2.5902686567163467</v>
      </c>
      <c r="BL6">
        <f t="shared" si="1"/>
        <v>2.5521764705881651</v>
      </c>
      <c r="BM6">
        <f t="shared" si="1"/>
        <v>2.5151884057970322</v>
      </c>
      <c r="BN6">
        <f t="shared" si="1"/>
        <v>2.4792571428570747</v>
      </c>
      <c r="BO6">
        <f t="shared" si="1"/>
        <v>2.4443380281689469</v>
      </c>
      <c r="BP6">
        <f t="shared" si="1"/>
        <v>2.4103888888888227</v>
      </c>
      <c r="BQ6">
        <f t="shared" si="1"/>
        <v>2.3773698630136333</v>
      </c>
      <c r="BR6">
        <f t="shared" si="1"/>
        <v>2.3452432432431789</v>
      </c>
      <c r="BS6">
        <f t="shared" si="1"/>
        <v>2.3139733333332697</v>
      </c>
      <c r="BT6">
        <f t="shared" si="1"/>
        <v>2.2835263157894108</v>
      </c>
      <c r="BU6">
        <f t="shared" si="1"/>
        <v>2.2538701298700681</v>
      </c>
      <c r="BV6">
        <f t="shared" si="1"/>
        <v>2.2249743589742979</v>
      </c>
      <c r="BW6">
        <f t="shared" si="1"/>
        <v>2.1968101265822182</v>
      </c>
      <c r="BX6">
        <f t="shared" si="1"/>
        <v>2.1693499999999402</v>
      </c>
      <c r="BY6">
        <f t="shared" si="1"/>
        <v>2.1425679012345089</v>
      </c>
      <c r="BZ6">
        <f t="shared" si="1"/>
        <v>2.1164390243901856</v>
      </c>
      <c r="CA6">
        <f t="shared" si="1"/>
        <v>2.090939759036087</v>
      </c>
      <c r="CB6">
        <f t="shared" ref="CB6:CL6" si="2">+$P$4/CB5</f>
        <v>2.0660476190475623</v>
      </c>
      <c r="CC6">
        <f t="shared" si="2"/>
        <v>2.041741176470532</v>
      </c>
      <c r="CD6">
        <f t="shared" si="2"/>
        <v>2.0179999999999443</v>
      </c>
      <c r="CE6" s="8">
        <f t="shared" si="2"/>
        <v>1.9948045977010946</v>
      </c>
      <c r="CF6">
        <f t="shared" si="2"/>
        <v>1.9721363636363094</v>
      </c>
      <c r="CG6">
        <f t="shared" si="2"/>
        <v>1.9499775280898339</v>
      </c>
      <c r="CH6">
        <f t="shared" si="2"/>
        <v>1.928311111111058</v>
      </c>
      <c r="CI6">
        <f t="shared" si="2"/>
        <v>1.9071208791208267</v>
      </c>
      <c r="CJ6">
        <f t="shared" si="2"/>
        <v>1.8863913043477742</v>
      </c>
      <c r="CK6">
        <f t="shared" si="2"/>
        <v>1.8661075268816691</v>
      </c>
      <c r="CL6">
        <f t="shared" si="2"/>
        <v>1.8462553191488853</v>
      </c>
    </row>
    <row r="7" spans="1:90">
      <c r="A7" t="s">
        <v>2</v>
      </c>
      <c r="C7">
        <f>+C4</f>
        <v>26024.325000000001</v>
      </c>
      <c r="O7" t="s">
        <v>41</v>
      </c>
      <c r="P7">
        <v>3.8608049368401378</v>
      </c>
      <c r="Q7">
        <v>7.7261822465463847</v>
      </c>
      <c r="R7">
        <v>9.8135863717004472</v>
      </c>
      <c r="S7">
        <v>7.6320060834404035</v>
      </c>
      <c r="T7">
        <v>2.2833171746703576</v>
      </c>
      <c r="U7">
        <v>7.8267864426460516</v>
      </c>
      <c r="V7">
        <v>4.228317664515953</v>
      </c>
      <c r="W7">
        <v>8.9744946819648259</v>
      </c>
      <c r="X7">
        <v>6.5246257363191207</v>
      </c>
      <c r="Y7">
        <v>2.3098324892434277</v>
      </c>
      <c r="Z7">
        <v>3.8737044541173971</v>
      </c>
      <c r="AA7">
        <v>5.2040653417520177</v>
      </c>
      <c r="AB7">
        <v>3.0404842386153228</v>
      </c>
      <c r="AC7">
        <v>3.3241595971942504</v>
      </c>
      <c r="AD7">
        <v>3.535255546635498</v>
      </c>
      <c r="AE7">
        <v>2.7390106477601064</v>
      </c>
      <c r="AF7">
        <v>2.0605636335872446</v>
      </c>
      <c r="AG7">
        <v>4.9651976031716751</v>
      </c>
      <c r="AH7">
        <v>3.8502446798082826</v>
      </c>
      <c r="AI7">
        <v>1.6320077838162974</v>
      </c>
      <c r="AJ7">
        <v>1.7216431517292277</v>
      </c>
      <c r="AK7" s="8">
        <v>2.7263598977194574</v>
      </c>
      <c r="AL7">
        <v>2.7436694001977471</v>
      </c>
      <c r="AM7">
        <v>0.95934967556468131</v>
      </c>
      <c r="AN7">
        <v>1.4136121640604853</v>
      </c>
      <c r="AO7">
        <v>1.230034740236186</v>
      </c>
      <c r="AP7">
        <v>1.2078899071968539</v>
      </c>
      <c r="AQ7">
        <v>1.712034635023767</v>
      </c>
      <c r="AR7">
        <v>1.5062526246736807</v>
      </c>
      <c r="AS7" s="8">
        <v>1.4900255688800328</v>
      </c>
      <c r="AT7" s="8">
        <v>1.0924777192894102</v>
      </c>
      <c r="AU7">
        <v>1.7471801774514895</v>
      </c>
      <c r="AV7">
        <v>3.0503296555584063</v>
      </c>
      <c r="AW7">
        <v>1.9137023756171472</v>
      </c>
      <c r="AX7">
        <v>2.2760635691588003</v>
      </c>
      <c r="AY7">
        <v>1.0362749728866354</v>
      </c>
      <c r="AZ7">
        <v>1.2125970125282122</v>
      </c>
      <c r="BA7">
        <v>1.5016520721716788</v>
      </c>
      <c r="BB7">
        <v>0.39746217738617862</v>
      </c>
      <c r="BC7">
        <v>0.4749010446249135</v>
      </c>
      <c r="BD7">
        <v>0.80815283378891145</v>
      </c>
      <c r="BE7">
        <v>0.83102984417993708</v>
      </c>
      <c r="BF7">
        <v>1.5147368931678618</v>
      </c>
      <c r="BG7">
        <v>0.64384571316392403</v>
      </c>
      <c r="BH7">
        <v>0.65300947671490583</v>
      </c>
      <c r="BI7">
        <v>0.75226854805151278</v>
      </c>
      <c r="BJ7">
        <v>0.61072714550729112</v>
      </c>
      <c r="BK7">
        <v>0.99381731475415913</v>
      </c>
      <c r="BL7">
        <v>0.96570395228028583</v>
      </c>
      <c r="BM7">
        <v>0.68662334831462601</v>
      </c>
      <c r="BN7">
        <v>1.1050215481608041</v>
      </c>
      <c r="BO7">
        <v>0.80581203106337296</v>
      </c>
      <c r="BP7">
        <v>0.83150616636032948</v>
      </c>
      <c r="BQ7">
        <v>0.70492574495253724</v>
      </c>
      <c r="BR7">
        <v>0.42740960126767591</v>
      </c>
      <c r="BS7">
        <v>0.70427649007631121</v>
      </c>
      <c r="BT7">
        <v>0.49010213227728566</v>
      </c>
      <c r="BU7">
        <v>0.74319045853323484</v>
      </c>
      <c r="BV7">
        <v>0.20640272722959527</v>
      </c>
      <c r="BW7">
        <v>0.15842315621193559</v>
      </c>
      <c r="BX7">
        <v>0.87724460997439324</v>
      </c>
      <c r="BY7">
        <v>0.68610143388016309</v>
      </c>
      <c r="BZ7">
        <v>0.44224968352398175</v>
      </c>
      <c r="CA7">
        <v>0.93273400344837065</v>
      </c>
      <c r="CB7">
        <v>0.360417982692946</v>
      </c>
      <c r="CC7">
        <v>0.44516682287792836</v>
      </c>
      <c r="CD7">
        <v>0.88985520091502757</v>
      </c>
      <c r="CE7">
        <v>0.54371412671469932</v>
      </c>
      <c r="CF7">
        <v>0.61297782086098873</v>
      </c>
      <c r="CG7">
        <v>0.44368446703582598</v>
      </c>
      <c r="CH7">
        <v>0.74725937275814602</v>
      </c>
      <c r="CI7">
        <v>0.70863732171866511</v>
      </c>
      <c r="CJ7">
        <v>0.37767859373119822</v>
      </c>
      <c r="CK7">
        <v>0.56833594668322651</v>
      </c>
      <c r="CL7">
        <v>0.12817543632745643</v>
      </c>
    </row>
    <row r="8" spans="1:90">
      <c r="A8" t="s">
        <v>3</v>
      </c>
      <c r="C8">
        <v>5.9844137931032835</v>
      </c>
    </row>
    <row r="9" spans="1:90">
      <c r="A9" t="s">
        <v>41</v>
      </c>
      <c r="D9">
        <f>SUM(R22:R29)</f>
        <v>0.54901157892986829</v>
      </c>
    </row>
    <row r="10" spans="1:90" ht="13.5" thickBot="1">
      <c r="C10" s="7" t="s">
        <v>20</v>
      </c>
      <c r="D10" s="7" t="s">
        <v>21</v>
      </c>
    </row>
    <row r="11" spans="1:90">
      <c r="A11" t="s">
        <v>16</v>
      </c>
      <c r="C11">
        <f>INTERCEPT(G21:G92,F21:F92)</f>
        <v>5.027090504188811</v>
      </c>
      <c r="D11" s="6"/>
    </row>
    <row r="12" spans="1:90">
      <c r="A12" t="s">
        <v>17</v>
      </c>
      <c r="C12">
        <f>SLOPE(G21:G92,F21:F92)</f>
        <v>-1.3683531365808678E-3</v>
      </c>
      <c r="D12" s="6"/>
    </row>
    <row r="13" spans="1:90">
      <c r="A13" t="s">
        <v>19</v>
      </c>
      <c r="C13" s="6" t="s">
        <v>14</v>
      </c>
      <c r="D13" s="6"/>
    </row>
    <row r="14" spans="1:90">
      <c r="A14" t="s">
        <v>24</v>
      </c>
    </row>
    <row r="15" spans="1:90">
      <c r="A15" s="5" t="s">
        <v>18</v>
      </c>
      <c r="C15">
        <f>+C7+C11</f>
        <v>26029.352090504188</v>
      </c>
    </row>
    <row r="16" spans="1:90">
      <c r="A16" s="8" t="s">
        <v>4</v>
      </c>
      <c r="C16">
        <f>+C8+C12</f>
        <v>5.9830454399667028</v>
      </c>
    </row>
    <row r="17" spans="1:18" ht="13.5" thickBot="1"/>
    <row r="18" spans="1:18">
      <c r="A18" s="8" t="s">
        <v>5</v>
      </c>
      <c r="C18" s="3">
        <f>+C15</f>
        <v>26029.352090504188</v>
      </c>
      <c r="D18" s="4">
        <f>+C16</f>
        <v>5.9830454399667028</v>
      </c>
    </row>
    <row r="19" spans="1:18" ht="13.5" thickTop="1"/>
    <row r="20" spans="1:18" ht="13.5" thickBot="1">
      <c r="A20" s="7" t="s">
        <v>6</v>
      </c>
      <c r="B20" s="7" t="s">
        <v>7</v>
      </c>
      <c r="C20" s="7" t="s">
        <v>8</v>
      </c>
      <c r="D20" s="7" t="s">
        <v>13</v>
      </c>
      <c r="E20" s="7" t="s">
        <v>9</v>
      </c>
      <c r="F20" s="7" t="s">
        <v>10</v>
      </c>
      <c r="G20" s="7" t="s">
        <v>11</v>
      </c>
      <c r="H20" s="10" t="s">
        <v>12</v>
      </c>
      <c r="I20" s="10" t="s">
        <v>35</v>
      </c>
      <c r="J20" s="10" t="s">
        <v>36</v>
      </c>
      <c r="K20" s="10" t="s">
        <v>37</v>
      </c>
      <c r="L20" s="10" t="s">
        <v>26</v>
      </c>
      <c r="M20" s="10" t="s">
        <v>27</v>
      </c>
      <c r="N20" s="10" t="s">
        <v>28</v>
      </c>
      <c r="O20" s="10" t="s">
        <v>23</v>
      </c>
      <c r="P20" s="9" t="s">
        <v>22</v>
      </c>
      <c r="Q20" s="7" t="s">
        <v>15</v>
      </c>
    </row>
    <row r="21" spans="1:18">
      <c r="A21" t="s">
        <v>12</v>
      </c>
      <c r="C21">
        <v>26024.325000000001</v>
      </c>
      <c r="D21" s="6" t="s">
        <v>14</v>
      </c>
      <c r="E21">
        <f t="shared" ref="E21:E29" si="3">+(C21-C$7)/C$8</f>
        <v>0</v>
      </c>
      <c r="F21" s="16">
        <f>ROUND(2*E21,0)/2-0.5</f>
        <v>-0.5</v>
      </c>
      <c r="H21" s="16">
        <v>2.9922068965533981</v>
      </c>
      <c r="O21">
        <f t="shared" ref="O21:O29" si="4">+C$11+C$12*F21</f>
        <v>5.0277746807571013</v>
      </c>
      <c r="Q21" s="2">
        <f t="shared" ref="Q21:Q29" si="5">+C21-15018.5</f>
        <v>11005.825000000001</v>
      </c>
      <c r="R21">
        <f t="shared" ref="R21:R29" si="6">+(O21-G21)^2</f>
        <v>25.278518240462173</v>
      </c>
    </row>
    <row r="22" spans="1:18">
      <c r="A22" t="s">
        <v>31</v>
      </c>
      <c r="C22" s="14">
        <v>35922.233999999997</v>
      </c>
      <c r="D22" s="6"/>
      <c r="E22">
        <f t="shared" si="3"/>
        <v>1653.9479625233814</v>
      </c>
      <c r="F22" s="16">
        <f>ROUND(2*E22,0)/2-0.5</f>
        <v>1653.5</v>
      </c>
      <c r="G22">
        <f t="shared" ref="G22:G29" si="7">+C22-(C$7+F22*C$8)</f>
        <v>2.6807931037183153</v>
      </c>
      <c r="N22">
        <f>G22</f>
        <v>2.6807931037183153</v>
      </c>
      <c r="O22">
        <f t="shared" si="4"/>
        <v>2.7645185928523461</v>
      </c>
      <c r="Q22" s="2">
        <f t="shared" si="5"/>
        <v>20903.733999999997</v>
      </c>
      <c r="R22">
        <f t="shared" si="6"/>
        <v>7.0099575307327232E-3</v>
      </c>
    </row>
    <row r="23" spans="1:18">
      <c r="A23" t="s">
        <v>32</v>
      </c>
      <c r="C23" s="14">
        <v>36541.595000000001</v>
      </c>
      <c r="D23" s="6"/>
      <c r="E23">
        <f t="shared" si="3"/>
        <v>1757.4436467145022</v>
      </c>
      <c r="F23" s="16">
        <f>ROUND(2*E23,0)/2-0.5</f>
        <v>1757</v>
      </c>
      <c r="G23">
        <f t="shared" si="7"/>
        <v>2.6549655175331281</v>
      </c>
      <c r="N23">
        <f>G23</f>
        <v>2.6549655175331281</v>
      </c>
      <c r="O23">
        <f t="shared" si="4"/>
        <v>2.6228940432162262</v>
      </c>
      <c r="Q23" s="2">
        <f t="shared" si="5"/>
        <v>21523.095000000001</v>
      </c>
      <c r="R23">
        <f t="shared" si="6"/>
        <v>1.0285794648597006E-3</v>
      </c>
    </row>
    <row r="24" spans="1:18">
      <c r="A24" t="s">
        <v>32</v>
      </c>
      <c r="C24" s="14">
        <v>36628.368999999999</v>
      </c>
      <c r="D24" s="6"/>
      <c r="E24">
        <f t="shared" si="3"/>
        <v>1771.9436467145022</v>
      </c>
      <c r="F24" s="16">
        <f>ROUND(2*E24,0)/2-0.5</f>
        <v>1771.5</v>
      </c>
      <c r="G24">
        <f t="shared" si="7"/>
        <v>2.6549655175331281</v>
      </c>
      <c r="N24">
        <f>G24</f>
        <v>2.6549655175331281</v>
      </c>
      <c r="O24">
        <f t="shared" si="4"/>
        <v>2.6030529227358037</v>
      </c>
      <c r="Q24" s="2">
        <f t="shared" si="5"/>
        <v>21609.868999999999</v>
      </c>
      <c r="R24">
        <f t="shared" si="6"/>
        <v>2.6949174985911989E-3</v>
      </c>
    </row>
    <row r="25" spans="1:18">
      <c r="A25" t="s">
        <v>33</v>
      </c>
      <c r="C25" s="14">
        <v>45001.3</v>
      </c>
      <c r="D25" s="6"/>
      <c r="E25">
        <f t="shared" si="3"/>
        <v>3171.0666501487499</v>
      </c>
      <c r="F25">
        <f>ROUND(2*E25,0)/2</f>
        <v>3171</v>
      </c>
      <c r="G25">
        <f t="shared" si="7"/>
        <v>0.39886206948722247</v>
      </c>
      <c r="I25">
        <f>G25</f>
        <v>0.39886206948722247</v>
      </c>
      <c r="O25">
        <f t="shared" si="4"/>
        <v>0.68804270809087953</v>
      </c>
      <c r="Q25" s="2">
        <f t="shared" si="5"/>
        <v>29982.800000000003</v>
      </c>
      <c r="R25">
        <f t="shared" si="6"/>
        <v>8.3625441743218912E-2</v>
      </c>
    </row>
    <row r="26" spans="1:18">
      <c r="A26" t="s">
        <v>38</v>
      </c>
      <c r="C26" s="14">
        <v>48986.4931</v>
      </c>
      <c r="D26" s="6"/>
      <c r="E26">
        <f t="shared" si="3"/>
        <v>3836.9953839860923</v>
      </c>
      <c r="F26">
        <f>ROUND(2*E26,0)/2</f>
        <v>3837</v>
      </c>
      <c r="G26">
        <f t="shared" si="7"/>
        <v>-2.7624137299426366E-2</v>
      </c>
      <c r="K26">
        <f>G26</f>
        <v>-2.7624137299426366E-2</v>
      </c>
      <c r="O26">
        <f t="shared" si="4"/>
        <v>-0.2232804808719786</v>
      </c>
      <c r="Q26" s="2">
        <f t="shared" si="5"/>
        <v>33967.9931</v>
      </c>
      <c r="R26">
        <f t="shared" si="6"/>
        <v>3.8281404780180606E-2</v>
      </c>
    </row>
    <row r="27" spans="1:18">
      <c r="A27" t="s">
        <v>34</v>
      </c>
      <c r="C27" s="14">
        <v>49809.52</v>
      </c>
      <c r="D27" s="6"/>
      <c r="E27">
        <f t="shared" si="3"/>
        <v>3974.5237916888636</v>
      </c>
      <c r="F27">
        <f>ROUND(2*E27,0)/2</f>
        <v>3974.5</v>
      </c>
      <c r="G27">
        <f t="shared" si="7"/>
        <v>0.14237931099341949</v>
      </c>
      <c r="J27">
        <f>G27</f>
        <v>0.14237931099341949</v>
      </c>
      <c r="O27">
        <f t="shared" si="4"/>
        <v>-0.41142903715184787</v>
      </c>
      <c r="Q27" s="2">
        <f t="shared" si="5"/>
        <v>34791.019999999997</v>
      </c>
      <c r="R27" s="17">
        <f t="shared" si="6"/>
        <v>0.30670368647538965</v>
      </c>
    </row>
    <row r="28" spans="1:18">
      <c r="A28" t="s">
        <v>30</v>
      </c>
      <c r="B28" s="11"/>
      <c r="C28" s="13">
        <v>52369.5219</v>
      </c>
      <c r="D28" s="13">
        <v>5.0000000000000001E-4</v>
      </c>
      <c r="E28">
        <f t="shared" si="3"/>
        <v>4402.3020150046159</v>
      </c>
      <c r="F28">
        <f>ROUND(2*E28,0)/2</f>
        <v>4402.5</v>
      </c>
      <c r="G28">
        <f t="shared" si="7"/>
        <v>-1.1848241372063057</v>
      </c>
      <c r="H28" s="11"/>
      <c r="I28" s="6"/>
      <c r="J28" s="6"/>
      <c r="K28">
        <f>G28</f>
        <v>-1.1848241372063057</v>
      </c>
      <c r="O28">
        <f t="shared" si="4"/>
        <v>-0.99708417960845974</v>
      </c>
      <c r="Q28" s="2">
        <f t="shared" si="5"/>
        <v>37351.0219</v>
      </c>
      <c r="R28">
        <f t="shared" si="6"/>
        <v>3.5246291678841017E-2</v>
      </c>
    </row>
    <row r="29" spans="1:18">
      <c r="A29" t="s">
        <v>30</v>
      </c>
      <c r="B29" s="12"/>
      <c r="C29" s="13">
        <v>52746.368699999999</v>
      </c>
      <c r="D29" s="13">
        <v>2.0000000000000001E-4</v>
      </c>
      <c r="E29">
        <f t="shared" si="3"/>
        <v>4465.2733958329754</v>
      </c>
      <c r="F29">
        <f>ROUND(2*E29,0)/2</f>
        <v>4465.5</v>
      </c>
      <c r="G29">
        <f t="shared" si="7"/>
        <v>-1.3560931027095648</v>
      </c>
      <c r="H29" s="11"/>
      <c r="I29" s="12"/>
      <c r="J29" s="6"/>
      <c r="K29">
        <f>G29</f>
        <v>-1.3560931027095648</v>
      </c>
      <c r="O29">
        <f t="shared" si="4"/>
        <v>-1.0832904272130541</v>
      </c>
      <c r="Q29" s="2">
        <f t="shared" si="5"/>
        <v>37727.868699999999</v>
      </c>
      <c r="R29">
        <f t="shared" si="6"/>
        <v>7.4421299758054532E-2</v>
      </c>
    </row>
    <row r="30" spans="1:18">
      <c r="D30" s="6"/>
    </row>
    <row r="31" spans="1:18">
      <c r="D31" s="6"/>
    </row>
    <row r="32" spans="1:18">
      <c r="D32" s="6"/>
    </row>
    <row r="33" spans="4:4">
      <c r="D33" s="6"/>
    </row>
    <row r="34" spans="4:4">
      <c r="D34" s="6"/>
    </row>
    <row r="35" spans="4:4">
      <c r="D35" s="6"/>
    </row>
    <row r="36" spans="4:4">
      <c r="D36" s="6"/>
    </row>
    <row r="37" spans="4:4">
      <c r="D37" s="6"/>
    </row>
    <row r="38" spans="4:4">
      <c r="D38" s="6"/>
    </row>
    <row r="39" spans="4:4">
      <c r="D39" s="6"/>
    </row>
    <row r="40" spans="4:4">
      <c r="D40" s="6"/>
    </row>
    <row r="41" spans="4:4">
      <c r="D41" s="6"/>
    </row>
    <row r="42" spans="4:4">
      <c r="D42" s="6"/>
    </row>
    <row r="43" spans="4:4">
      <c r="D43" s="6"/>
    </row>
    <row r="44" spans="4:4">
      <c r="D44" s="6"/>
    </row>
    <row r="45" spans="4:4">
      <c r="D45" s="6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"/>
  <sheetViews>
    <sheetView workbookViewId="0">
      <selection activeCell="S22" sqref="S22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9.5703125" customWidth="1"/>
    <col min="16" max="16" width="7.7109375" customWidth="1"/>
    <col min="17" max="17" width="9.85546875" customWidth="1"/>
  </cols>
  <sheetData>
    <row r="1" spans="1:90" ht="20.25">
      <c r="A1" s="1" t="s">
        <v>29</v>
      </c>
      <c r="C1" s="17" t="s">
        <v>46</v>
      </c>
    </row>
    <row r="2" spans="1:90">
      <c r="A2" t="s">
        <v>25</v>
      </c>
      <c r="P2" s="15">
        <v>36541.595000000001</v>
      </c>
      <c r="BI2" t="s">
        <v>43</v>
      </c>
    </row>
    <row r="3" spans="1:90" ht="13.5" thickBot="1">
      <c r="P3" s="15">
        <v>36628.368999999999</v>
      </c>
      <c r="BH3" t="s">
        <v>42</v>
      </c>
    </row>
    <row r="4" spans="1:90">
      <c r="A4" s="8" t="s">
        <v>0</v>
      </c>
      <c r="C4" s="3">
        <v>26024.325000000001</v>
      </c>
      <c r="D4" s="4">
        <v>4.3316549999999996</v>
      </c>
      <c r="P4">
        <f>+P3-P2</f>
        <v>86.773999999997613</v>
      </c>
    </row>
    <row r="5" spans="1:90">
      <c r="O5" t="s">
        <v>39</v>
      </c>
      <c r="P5">
        <v>10</v>
      </c>
      <c r="Q5">
        <v>10.5</v>
      </c>
      <c r="R5">
        <v>11</v>
      </c>
      <c r="S5">
        <v>11.5</v>
      </c>
      <c r="T5">
        <v>12</v>
      </c>
      <c r="U5">
        <v>12.5</v>
      </c>
      <c r="V5">
        <v>13</v>
      </c>
      <c r="W5">
        <v>13.5</v>
      </c>
      <c r="X5">
        <v>14</v>
      </c>
      <c r="Y5">
        <v>14.5</v>
      </c>
      <c r="Z5">
        <v>15</v>
      </c>
      <c r="AA5">
        <v>15.5</v>
      </c>
      <c r="AB5">
        <v>16</v>
      </c>
      <c r="AC5">
        <v>16.5</v>
      </c>
      <c r="AD5">
        <v>17</v>
      </c>
      <c r="AE5">
        <v>17.5</v>
      </c>
      <c r="AF5">
        <v>18</v>
      </c>
      <c r="AG5">
        <v>18.5</v>
      </c>
      <c r="AH5">
        <v>19</v>
      </c>
      <c r="AI5">
        <v>19.5</v>
      </c>
      <c r="AJ5">
        <v>20</v>
      </c>
      <c r="AK5">
        <v>20.5</v>
      </c>
      <c r="AL5">
        <v>21</v>
      </c>
      <c r="AM5">
        <v>21.5</v>
      </c>
      <c r="AN5">
        <v>22</v>
      </c>
      <c r="AO5">
        <v>22.5</v>
      </c>
      <c r="AP5">
        <v>23</v>
      </c>
      <c r="AQ5">
        <v>23.5</v>
      </c>
      <c r="AR5">
        <v>24</v>
      </c>
      <c r="AS5">
        <v>24.5</v>
      </c>
      <c r="AT5">
        <v>25</v>
      </c>
      <c r="AU5">
        <v>25.5</v>
      </c>
      <c r="AV5">
        <v>26</v>
      </c>
      <c r="AW5">
        <v>26.5</v>
      </c>
      <c r="AX5">
        <v>27</v>
      </c>
      <c r="AY5">
        <v>27.5</v>
      </c>
      <c r="AZ5">
        <v>28</v>
      </c>
      <c r="BA5">
        <v>28.5</v>
      </c>
      <c r="BB5">
        <v>29</v>
      </c>
      <c r="BC5">
        <v>29.5</v>
      </c>
      <c r="BD5">
        <v>30</v>
      </c>
      <c r="BE5">
        <v>30.5</v>
      </c>
      <c r="BF5">
        <v>31</v>
      </c>
      <c r="BG5">
        <v>31.5</v>
      </c>
      <c r="BH5">
        <v>32</v>
      </c>
      <c r="BI5">
        <v>32.5</v>
      </c>
      <c r="BJ5">
        <v>33</v>
      </c>
      <c r="BK5">
        <v>33.5</v>
      </c>
      <c r="BL5">
        <v>34</v>
      </c>
      <c r="BM5">
        <v>34.5</v>
      </c>
      <c r="BN5">
        <v>35</v>
      </c>
      <c r="BO5">
        <v>35.5</v>
      </c>
      <c r="BP5">
        <v>36</v>
      </c>
      <c r="BQ5">
        <v>36.5</v>
      </c>
      <c r="BR5">
        <v>37</v>
      </c>
      <c r="BS5">
        <v>37.5</v>
      </c>
      <c r="BT5">
        <v>38</v>
      </c>
      <c r="BU5">
        <v>38.5</v>
      </c>
      <c r="BV5">
        <v>39</v>
      </c>
      <c r="BW5">
        <v>39.5</v>
      </c>
      <c r="BX5">
        <v>40</v>
      </c>
      <c r="BY5">
        <v>40.5</v>
      </c>
      <c r="BZ5">
        <v>41</v>
      </c>
      <c r="CA5">
        <v>41.5</v>
      </c>
      <c r="CB5">
        <v>42</v>
      </c>
      <c r="CC5">
        <v>42.5</v>
      </c>
      <c r="CD5">
        <v>43</v>
      </c>
      <c r="CE5">
        <v>43.5</v>
      </c>
      <c r="CF5">
        <v>44</v>
      </c>
      <c r="CG5">
        <v>44.5</v>
      </c>
      <c r="CH5">
        <v>45</v>
      </c>
      <c r="CI5">
        <v>45.5</v>
      </c>
      <c r="CJ5">
        <v>46</v>
      </c>
      <c r="CK5">
        <v>46.5</v>
      </c>
      <c r="CL5">
        <v>47</v>
      </c>
    </row>
    <row r="6" spans="1:90">
      <c r="A6" s="8" t="s">
        <v>1</v>
      </c>
      <c r="O6" t="s">
        <v>40</v>
      </c>
      <c r="P6">
        <f t="shared" ref="P6:AU6" si="0">+$P$4/P5</f>
        <v>8.6773999999997606</v>
      </c>
      <c r="Q6">
        <f t="shared" si="0"/>
        <v>8.2641904761902492</v>
      </c>
      <c r="R6">
        <f t="shared" si="0"/>
        <v>7.8885454545452376</v>
      </c>
      <c r="S6">
        <f t="shared" si="0"/>
        <v>7.545565217391097</v>
      </c>
      <c r="T6">
        <f t="shared" si="0"/>
        <v>7.2311666666664678</v>
      </c>
      <c r="U6">
        <f t="shared" si="0"/>
        <v>6.9419199999998087</v>
      </c>
      <c r="V6">
        <f t="shared" si="0"/>
        <v>6.6749230769228936</v>
      </c>
      <c r="W6">
        <f t="shared" si="0"/>
        <v>6.4277037037035267</v>
      </c>
      <c r="X6">
        <f t="shared" si="0"/>
        <v>6.1981428571426864</v>
      </c>
      <c r="Y6" s="8">
        <f t="shared" si="0"/>
        <v>5.9844137931032835</v>
      </c>
      <c r="Z6">
        <f t="shared" si="0"/>
        <v>5.7849333333331741</v>
      </c>
      <c r="AA6">
        <f t="shared" si="0"/>
        <v>5.5983225806450072</v>
      </c>
      <c r="AB6">
        <f t="shared" si="0"/>
        <v>5.4233749999998508</v>
      </c>
      <c r="AC6">
        <f t="shared" si="0"/>
        <v>5.2590303030301584</v>
      </c>
      <c r="AD6">
        <f t="shared" si="0"/>
        <v>5.1043529411763302</v>
      </c>
      <c r="AE6">
        <f t="shared" si="0"/>
        <v>4.9585142857141493</v>
      </c>
      <c r="AF6">
        <f t="shared" si="0"/>
        <v>4.8207777777776455</v>
      </c>
      <c r="AG6">
        <f t="shared" si="0"/>
        <v>4.6904864864863578</v>
      </c>
      <c r="AH6">
        <f t="shared" si="0"/>
        <v>4.5670526315788216</v>
      </c>
      <c r="AI6">
        <f t="shared" si="0"/>
        <v>4.4499487179485957</v>
      </c>
      <c r="AJ6">
        <f t="shared" si="0"/>
        <v>4.3386999999998803</v>
      </c>
      <c r="AK6" s="8">
        <f t="shared" si="0"/>
        <v>4.2328780487803712</v>
      </c>
      <c r="AL6">
        <f t="shared" si="0"/>
        <v>4.1320952380951246</v>
      </c>
      <c r="AM6">
        <f t="shared" si="0"/>
        <v>4.0359999999998886</v>
      </c>
      <c r="AN6">
        <f t="shared" si="0"/>
        <v>3.9442727272726188</v>
      </c>
      <c r="AO6">
        <f t="shared" si="0"/>
        <v>3.856622222222116</v>
      </c>
      <c r="AP6">
        <f t="shared" si="0"/>
        <v>3.7727826086955485</v>
      </c>
      <c r="AQ6">
        <f t="shared" si="0"/>
        <v>3.6925106382977706</v>
      </c>
      <c r="AR6">
        <f t="shared" si="0"/>
        <v>3.6155833333332339</v>
      </c>
      <c r="AS6">
        <f t="shared" si="0"/>
        <v>3.5417959183672494</v>
      </c>
      <c r="AT6">
        <f t="shared" si="0"/>
        <v>3.4709599999999043</v>
      </c>
      <c r="AU6">
        <f t="shared" si="0"/>
        <v>3.4029019607842201</v>
      </c>
      <c r="AV6">
        <f t="shared" ref="AV6:CA6" si="1">+$P$4/AV5</f>
        <v>3.3374615384614468</v>
      </c>
      <c r="AW6">
        <f t="shared" si="1"/>
        <v>3.2744905660376458</v>
      </c>
      <c r="AX6">
        <f t="shared" si="1"/>
        <v>3.2138518518517634</v>
      </c>
      <c r="AY6">
        <f t="shared" si="1"/>
        <v>3.1554181818180949</v>
      </c>
      <c r="AZ6">
        <f t="shared" si="1"/>
        <v>3.0990714285713432</v>
      </c>
      <c r="BA6">
        <f t="shared" si="1"/>
        <v>3.0447017543858812</v>
      </c>
      <c r="BB6" s="8">
        <f t="shared" si="1"/>
        <v>2.9922068965516417</v>
      </c>
      <c r="BC6">
        <f t="shared" si="1"/>
        <v>2.9414915254236478</v>
      </c>
      <c r="BD6">
        <f t="shared" si="1"/>
        <v>2.892466666666587</v>
      </c>
      <c r="BE6">
        <f t="shared" si="1"/>
        <v>2.8450491803277904</v>
      </c>
      <c r="BF6">
        <f t="shared" si="1"/>
        <v>2.7991612903225036</v>
      </c>
      <c r="BG6">
        <f t="shared" si="1"/>
        <v>2.7547301587300828</v>
      </c>
      <c r="BH6" s="8">
        <f t="shared" si="1"/>
        <v>2.7116874999999254</v>
      </c>
      <c r="BI6">
        <f t="shared" si="1"/>
        <v>2.6699692307691572</v>
      </c>
      <c r="BJ6">
        <f t="shared" si="1"/>
        <v>2.6295151515150792</v>
      </c>
      <c r="BK6">
        <f t="shared" si="1"/>
        <v>2.5902686567163467</v>
      </c>
      <c r="BL6">
        <f t="shared" si="1"/>
        <v>2.5521764705881651</v>
      </c>
      <c r="BM6">
        <f t="shared" si="1"/>
        <v>2.5151884057970322</v>
      </c>
      <c r="BN6">
        <f t="shared" si="1"/>
        <v>2.4792571428570747</v>
      </c>
      <c r="BO6">
        <f t="shared" si="1"/>
        <v>2.4443380281689469</v>
      </c>
      <c r="BP6">
        <f t="shared" si="1"/>
        <v>2.4103888888888227</v>
      </c>
      <c r="BQ6">
        <f t="shared" si="1"/>
        <v>2.3773698630136333</v>
      </c>
      <c r="BR6">
        <f t="shared" si="1"/>
        <v>2.3452432432431789</v>
      </c>
      <c r="BS6">
        <f t="shared" si="1"/>
        <v>2.3139733333332697</v>
      </c>
      <c r="BT6">
        <f t="shared" si="1"/>
        <v>2.2835263157894108</v>
      </c>
      <c r="BU6">
        <f t="shared" si="1"/>
        <v>2.2538701298700681</v>
      </c>
      <c r="BV6">
        <f t="shared" si="1"/>
        <v>2.2249743589742979</v>
      </c>
      <c r="BW6">
        <f t="shared" si="1"/>
        <v>2.1968101265822182</v>
      </c>
      <c r="BX6">
        <f t="shared" si="1"/>
        <v>2.1693499999999402</v>
      </c>
      <c r="BY6">
        <f t="shared" si="1"/>
        <v>2.1425679012345089</v>
      </c>
      <c r="BZ6">
        <f t="shared" si="1"/>
        <v>2.1164390243901856</v>
      </c>
      <c r="CA6">
        <f t="shared" si="1"/>
        <v>2.090939759036087</v>
      </c>
      <c r="CB6">
        <f t="shared" ref="CB6:CL6" si="2">+$P$4/CB5</f>
        <v>2.0660476190475623</v>
      </c>
      <c r="CC6">
        <f t="shared" si="2"/>
        <v>2.041741176470532</v>
      </c>
      <c r="CD6">
        <f t="shared" si="2"/>
        <v>2.0179999999999443</v>
      </c>
      <c r="CE6" s="8">
        <f t="shared" si="2"/>
        <v>1.9948045977010946</v>
      </c>
      <c r="CF6">
        <f t="shared" si="2"/>
        <v>1.9721363636363094</v>
      </c>
      <c r="CG6">
        <f t="shared" si="2"/>
        <v>1.9499775280898339</v>
      </c>
      <c r="CH6">
        <f t="shared" si="2"/>
        <v>1.928311111111058</v>
      </c>
      <c r="CI6">
        <f t="shared" si="2"/>
        <v>1.9071208791208267</v>
      </c>
      <c r="CJ6">
        <f t="shared" si="2"/>
        <v>1.8863913043477742</v>
      </c>
      <c r="CK6">
        <f t="shared" si="2"/>
        <v>1.8661075268816691</v>
      </c>
      <c r="CL6">
        <f t="shared" si="2"/>
        <v>1.8462553191488853</v>
      </c>
    </row>
    <row r="7" spans="1:90">
      <c r="A7" t="s">
        <v>2</v>
      </c>
      <c r="C7">
        <f>+C4</f>
        <v>26024.325000000001</v>
      </c>
      <c r="O7" t="s">
        <v>41</v>
      </c>
      <c r="P7">
        <v>3.8608049368401378</v>
      </c>
      <c r="Q7">
        <v>7.7261822465463847</v>
      </c>
      <c r="R7">
        <v>9.8135863717004472</v>
      </c>
      <c r="S7">
        <v>7.6320060834404035</v>
      </c>
      <c r="T7">
        <v>2.2833171746703576</v>
      </c>
      <c r="U7">
        <v>7.8267864426460516</v>
      </c>
      <c r="V7">
        <v>4.228317664515953</v>
      </c>
      <c r="W7">
        <v>8.9744946819648259</v>
      </c>
      <c r="X7">
        <v>6.5246257363191207</v>
      </c>
      <c r="Y7">
        <v>2.3098324892434277</v>
      </c>
      <c r="Z7">
        <v>3.8737044541173971</v>
      </c>
      <c r="AA7">
        <v>5.2040653417520177</v>
      </c>
      <c r="AB7">
        <v>3.0404842386153228</v>
      </c>
      <c r="AC7">
        <v>3.3241595971942504</v>
      </c>
      <c r="AD7">
        <v>3.535255546635498</v>
      </c>
      <c r="AE7">
        <v>2.7390106477601064</v>
      </c>
      <c r="AF7">
        <v>2.0605636335872446</v>
      </c>
      <c r="AG7">
        <v>4.9651976031716751</v>
      </c>
      <c r="AH7">
        <v>3.8502446798082826</v>
      </c>
      <c r="AI7">
        <v>1.6320077838162974</v>
      </c>
      <c r="AJ7">
        <v>1.7216431517292277</v>
      </c>
      <c r="AK7" s="18">
        <v>2.7263598977194574</v>
      </c>
      <c r="AL7">
        <v>2.7436694001977471</v>
      </c>
      <c r="AM7">
        <v>0.95934967556468131</v>
      </c>
      <c r="AN7">
        <v>1.4136121640604853</v>
      </c>
      <c r="AO7">
        <v>1.230034740236186</v>
      </c>
      <c r="AP7">
        <v>1.2078899071968539</v>
      </c>
      <c r="AQ7">
        <v>1.712034635023767</v>
      </c>
      <c r="AR7">
        <v>1.5062526246736807</v>
      </c>
      <c r="AS7" s="8">
        <v>1.4900255688800328</v>
      </c>
      <c r="AT7" s="8">
        <v>1.0924777192894102</v>
      </c>
      <c r="AU7">
        <v>1.7471801774514895</v>
      </c>
      <c r="AV7">
        <v>3.0503296555584063</v>
      </c>
      <c r="AW7">
        <v>1.9137023756171472</v>
      </c>
      <c r="AX7">
        <v>2.2760635691588003</v>
      </c>
      <c r="AY7">
        <v>1.0362749728866354</v>
      </c>
      <c r="AZ7">
        <v>1.2125970125282122</v>
      </c>
      <c r="BA7">
        <v>1.5016520721716788</v>
      </c>
      <c r="BB7">
        <v>0.39746217738617862</v>
      </c>
      <c r="BC7">
        <v>0.4749010446249135</v>
      </c>
      <c r="BD7">
        <v>0.80815283378891145</v>
      </c>
      <c r="BE7">
        <v>0.83102984417993708</v>
      </c>
      <c r="BF7">
        <v>1.5147368931678618</v>
      </c>
      <c r="BG7">
        <v>0.64384571316392403</v>
      </c>
      <c r="BH7">
        <v>0.65300947671490583</v>
      </c>
      <c r="BI7">
        <v>0.75226854805151278</v>
      </c>
      <c r="BJ7">
        <v>0.61072714550729112</v>
      </c>
      <c r="BK7">
        <v>0.99381731475415913</v>
      </c>
      <c r="BL7">
        <v>0.96570395228028583</v>
      </c>
      <c r="BM7">
        <v>0.68662334831462601</v>
      </c>
      <c r="BN7">
        <v>1.1050215481608041</v>
      </c>
      <c r="BO7">
        <v>0.80581203106337296</v>
      </c>
      <c r="BP7">
        <v>0.83150616636032948</v>
      </c>
      <c r="BQ7">
        <v>0.70492574495253724</v>
      </c>
      <c r="BR7">
        <v>0.42740960126767591</v>
      </c>
      <c r="BS7">
        <v>0.70427649007631121</v>
      </c>
      <c r="BT7">
        <v>0.49010213227728566</v>
      </c>
      <c r="BU7">
        <v>0.74319045853323484</v>
      </c>
      <c r="BV7">
        <v>0.20640272722959527</v>
      </c>
      <c r="BW7">
        <v>0.15842315621193559</v>
      </c>
      <c r="BX7">
        <v>0.87724460997439324</v>
      </c>
      <c r="BY7">
        <v>0.68610143388016309</v>
      </c>
      <c r="BZ7">
        <v>0.44224968352398175</v>
      </c>
      <c r="CA7">
        <v>0.93273400344837065</v>
      </c>
      <c r="CB7">
        <v>0.360417982692946</v>
      </c>
      <c r="CC7">
        <v>0.44516682287792836</v>
      </c>
      <c r="CD7">
        <v>0.88985520091502757</v>
      </c>
      <c r="CE7">
        <v>0.54371412671469932</v>
      </c>
      <c r="CF7">
        <v>0.61297782086098873</v>
      </c>
      <c r="CG7">
        <v>0.44368446703582598</v>
      </c>
      <c r="CH7">
        <v>0.74725937275814602</v>
      </c>
      <c r="CI7">
        <v>0.70863732171866511</v>
      </c>
      <c r="CJ7">
        <v>0.37767859373119822</v>
      </c>
      <c r="CK7">
        <v>0.56833594668322651</v>
      </c>
      <c r="CL7">
        <v>0.12817543632745643</v>
      </c>
    </row>
    <row r="8" spans="1:90">
      <c r="A8" t="s">
        <v>3</v>
      </c>
      <c r="C8">
        <v>4.2328780487803712</v>
      </c>
    </row>
    <row r="9" spans="1:90">
      <c r="A9" t="s">
        <v>41</v>
      </c>
      <c r="D9">
        <f>SUM(R21:R29)</f>
        <v>0.89432639983614404</v>
      </c>
    </row>
    <row r="10" spans="1:90" ht="13.5" thickBot="1">
      <c r="C10" s="7" t="s">
        <v>20</v>
      </c>
      <c r="D10" s="7" t="s">
        <v>21</v>
      </c>
    </row>
    <row r="11" spans="1:90">
      <c r="A11" t="s">
        <v>16</v>
      </c>
      <c r="C11">
        <f>INTERCEPT(G21:G92,F21:F92)</f>
        <v>4.614290071664553</v>
      </c>
      <c r="D11" s="6"/>
    </row>
    <row r="12" spans="1:90">
      <c r="A12" t="s">
        <v>17</v>
      </c>
      <c r="C12">
        <f>SLOPE(G21:G92,F21:F92)</f>
        <v>-7.3277307343239085E-4</v>
      </c>
      <c r="D12" s="6"/>
    </row>
    <row r="13" spans="1:90">
      <c r="A13" t="s">
        <v>19</v>
      </c>
      <c r="C13" s="6" t="s">
        <v>14</v>
      </c>
      <c r="D13" s="6"/>
    </row>
    <row r="14" spans="1:90">
      <c r="A14" t="s">
        <v>24</v>
      </c>
    </row>
    <row r="15" spans="1:90">
      <c r="A15" s="5" t="s">
        <v>18</v>
      </c>
      <c r="C15">
        <f>+C7+C11</f>
        <v>26028.939290071667</v>
      </c>
    </row>
    <row r="16" spans="1:90">
      <c r="A16" s="8" t="s">
        <v>4</v>
      </c>
      <c r="C16">
        <f>+C8+C12</f>
        <v>4.2321452757069391</v>
      </c>
    </row>
    <row r="17" spans="1:19" ht="13.5" thickBot="1"/>
    <row r="18" spans="1:19">
      <c r="A18" s="8" t="s">
        <v>5</v>
      </c>
      <c r="C18" s="3">
        <f>+C15</f>
        <v>26028.939290071667</v>
      </c>
      <c r="D18" s="4">
        <f>+C16</f>
        <v>4.2321452757069391</v>
      </c>
    </row>
    <row r="19" spans="1:19" ht="13.5" thickTop="1"/>
    <row r="20" spans="1:19" ht="13.5" thickBot="1">
      <c r="A20" s="7" t="s">
        <v>6</v>
      </c>
      <c r="B20" s="7" t="s">
        <v>7</v>
      </c>
      <c r="C20" s="7" t="s">
        <v>8</v>
      </c>
      <c r="D20" s="7" t="s">
        <v>13</v>
      </c>
      <c r="E20" s="7" t="s">
        <v>9</v>
      </c>
      <c r="F20" s="7" t="s">
        <v>10</v>
      </c>
      <c r="G20" s="7" t="s">
        <v>11</v>
      </c>
      <c r="H20" s="10" t="s">
        <v>12</v>
      </c>
      <c r="I20" s="10" t="s">
        <v>35</v>
      </c>
      <c r="J20" s="10" t="s">
        <v>36</v>
      </c>
      <c r="K20" s="10" t="s">
        <v>37</v>
      </c>
      <c r="L20" s="10" t="s">
        <v>26</v>
      </c>
      <c r="M20" s="10" t="s">
        <v>27</v>
      </c>
      <c r="N20" s="10" t="s">
        <v>28</v>
      </c>
      <c r="O20" s="10" t="s">
        <v>23</v>
      </c>
      <c r="P20" s="9" t="s">
        <v>22</v>
      </c>
      <c r="Q20" s="7" t="s">
        <v>15</v>
      </c>
    </row>
    <row r="21" spans="1:19">
      <c r="A21" t="s">
        <v>12</v>
      </c>
      <c r="C21">
        <v>26024.325000000001</v>
      </c>
      <c r="D21" s="6" t="s">
        <v>14</v>
      </c>
      <c r="E21">
        <f t="shared" ref="E21:E29" si="3">+(C21-C$7)/C$8</f>
        <v>0</v>
      </c>
      <c r="F21" s="16">
        <f>ROUND(2*E21,0)/2-1</f>
        <v>-1</v>
      </c>
      <c r="G21">
        <f t="shared" ref="G21:G29" si="4">+C21-(C$7+F21*C$8)</f>
        <v>4.2328780487805489</v>
      </c>
      <c r="H21">
        <f>+G21</f>
        <v>4.2328780487805489</v>
      </c>
      <c r="O21">
        <f t="shared" ref="O21:O29" si="5">+C$11+C$12*F21</f>
        <v>4.6150228447379851</v>
      </c>
      <c r="Q21" s="2">
        <f t="shared" ref="Q21:Q29" si="6">+C21-15018.5</f>
        <v>11005.825000000001</v>
      </c>
      <c r="R21">
        <f t="shared" ref="R21:R29" si="7">+(O21-G21)^2</f>
        <v>0.14603464507735056</v>
      </c>
      <c r="S21">
        <f>SQRT(R21)</f>
        <v>0.38214479595743622</v>
      </c>
    </row>
    <row r="22" spans="1:19">
      <c r="A22" t="s">
        <v>31</v>
      </c>
      <c r="C22" s="14">
        <v>35922.233999999997</v>
      </c>
      <c r="D22" s="6"/>
      <c r="E22">
        <f t="shared" si="3"/>
        <v>2338.3402228778841</v>
      </c>
      <c r="F22" s="16">
        <f>ROUND(2*E22,0)/2-1</f>
        <v>2337.5</v>
      </c>
      <c r="G22">
        <f t="shared" si="4"/>
        <v>3.556560975877801</v>
      </c>
      <c r="N22">
        <f>G22</f>
        <v>3.556560975877801</v>
      </c>
      <c r="O22">
        <f t="shared" si="5"/>
        <v>2.9014330125163394</v>
      </c>
      <c r="Q22" s="2">
        <f t="shared" si="6"/>
        <v>20903.733999999997</v>
      </c>
      <c r="R22">
        <f t="shared" si="7"/>
        <v>0.42919264837813648</v>
      </c>
      <c r="S22" s="17">
        <f t="shared" ref="S22:S29" si="8">SQRT(R22)</f>
        <v>0.65512796336146151</v>
      </c>
    </row>
    <row r="23" spans="1:19">
      <c r="A23" t="s">
        <v>32</v>
      </c>
      <c r="C23" s="14">
        <v>36541.595000000001</v>
      </c>
      <c r="D23" s="6"/>
      <c r="E23">
        <f t="shared" si="3"/>
        <v>2484.6617074239512</v>
      </c>
      <c r="F23" s="16">
        <f>ROUND(2*E23,0)/2-0.5</f>
        <v>2484</v>
      </c>
      <c r="G23">
        <f t="shared" si="4"/>
        <v>2.8009268295572838</v>
      </c>
      <c r="N23">
        <f>G23</f>
        <v>2.8009268295572838</v>
      </c>
      <c r="O23">
        <f t="shared" si="5"/>
        <v>2.7940817572584944</v>
      </c>
      <c r="Q23" s="2">
        <f t="shared" si="6"/>
        <v>21523.095000000001</v>
      </c>
      <c r="R23">
        <f t="shared" si="7"/>
        <v>4.6855014775653863E-5</v>
      </c>
      <c r="S23">
        <f t="shared" si="8"/>
        <v>6.8450722987893897E-3</v>
      </c>
    </row>
    <row r="24" spans="1:19">
      <c r="A24" t="s">
        <v>32</v>
      </c>
      <c r="C24" s="14">
        <v>36628.368999999999</v>
      </c>
      <c r="D24" s="6"/>
      <c r="E24">
        <f t="shared" si="3"/>
        <v>2505.1617074239512</v>
      </c>
      <c r="F24" s="16">
        <f>ROUND(2*E24,0)/2-0.5</f>
        <v>2504.5</v>
      </c>
      <c r="G24">
        <f t="shared" si="4"/>
        <v>2.8009268295572838</v>
      </c>
      <c r="N24">
        <f>G24</f>
        <v>2.8009268295572838</v>
      </c>
      <c r="O24">
        <f t="shared" si="5"/>
        <v>2.7790599092531298</v>
      </c>
      <c r="Q24" s="2">
        <f t="shared" si="6"/>
        <v>21609.868999999999</v>
      </c>
      <c r="R24">
        <f t="shared" si="7"/>
        <v>4.7816220358821965E-4</v>
      </c>
      <c r="S24">
        <f t="shared" si="8"/>
        <v>2.1866920304153936E-2</v>
      </c>
    </row>
    <row r="25" spans="1:19">
      <c r="A25" t="s">
        <v>33</v>
      </c>
      <c r="C25" s="14">
        <v>45001.3</v>
      </c>
      <c r="D25" s="6"/>
      <c r="E25">
        <f t="shared" si="3"/>
        <v>4483.2321605551288</v>
      </c>
      <c r="F25">
        <f>ROUND(2*E25,0)/2</f>
        <v>4483</v>
      </c>
      <c r="G25">
        <f t="shared" si="4"/>
        <v>0.98270731759839691</v>
      </c>
      <c r="I25">
        <f>G25</f>
        <v>0.98270731759839691</v>
      </c>
      <c r="O25">
        <f t="shared" si="5"/>
        <v>1.3292683834671446</v>
      </c>
      <c r="Q25" s="2">
        <f t="shared" si="6"/>
        <v>29982.800000000003</v>
      </c>
      <c r="R25">
        <f t="shared" si="7"/>
        <v>0.12010457237608248</v>
      </c>
      <c r="S25">
        <f t="shared" si="8"/>
        <v>0.34656106586874769</v>
      </c>
    </row>
    <row r="26" spans="1:19">
      <c r="A26" t="s">
        <v>38</v>
      </c>
      <c r="C26" s="14">
        <v>48986.4931</v>
      </c>
      <c r="D26" s="6"/>
      <c r="E26">
        <f t="shared" si="3"/>
        <v>5424.7176118424059</v>
      </c>
      <c r="F26">
        <f>ROUND(2*E26,0)/2</f>
        <v>5424.5</v>
      </c>
      <c r="G26">
        <f t="shared" si="4"/>
        <v>0.92112439087213716</v>
      </c>
      <c r="K26">
        <f>G26</f>
        <v>0.92112439087213716</v>
      </c>
      <c r="O26">
        <f t="shared" si="5"/>
        <v>0.63936253483054895</v>
      </c>
      <c r="Q26" s="2">
        <f t="shared" si="6"/>
        <v>33967.9931</v>
      </c>
      <c r="R26">
        <f t="shared" si="7"/>
        <v>7.938974352000068E-2</v>
      </c>
      <c r="S26">
        <f t="shared" si="8"/>
        <v>0.28176185604158821</v>
      </c>
    </row>
    <row r="27" spans="1:19">
      <c r="A27" t="s">
        <v>34</v>
      </c>
      <c r="C27" s="14">
        <v>49809.52</v>
      </c>
      <c r="D27" s="6"/>
      <c r="E27">
        <f t="shared" si="3"/>
        <v>5619.1543261808074</v>
      </c>
      <c r="F27">
        <f>ROUND(2*E27,0)/2</f>
        <v>5619</v>
      </c>
      <c r="G27">
        <f t="shared" si="4"/>
        <v>0.65324390309251612</v>
      </c>
      <c r="J27">
        <f>G27</f>
        <v>0.65324390309251612</v>
      </c>
      <c r="O27">
        <f t="shared" si="5"/>
        <v>0.49683817204794867</v>
      </c>
      <c r="Q27" s="2">
        <f t="shared" si="6"/>
        <v>34791.019999999997</v>
      </c>
      <c r="R27">
        <f t="shared" si="7"/>
        <v>2.4462752703585573E-2</v>
      </c>
      <c r="S27">
        <f t="shared" si="8"/>
        <v>0.15640573104456745</v>
      </c>
    </row>
    <row r="28" spans="1:19">
      <c r="A28" t="s">
        <v>30</v>
      </c>
      <c r="B28" s="11"/>
      <c r="C28" s="13">
        <v>52369.5219</v>
      </c>
      <c r="D28" s="13">
        <v>5.0000000000000001E-4</v>
      </c>
      <c r="E28">
        <f t="shared" si="3"/>
        <v>6223.9442281099737</v>
      </c>
      <c r="F28">
        <f>ROUND(2*E28,0)/2</f>
        <v>6224</v>
      </c>
      <c r="G28">
        <f t="shared" si="4"/>
        <v>-0.23607560902746627</v>
      </c>
      <c r="H28" s="11"/>
      <c r="I28" s="6"/>
      <c r="J28" s="6"/>
      <c r="K28">
        <f>G28</f>
        <v>-0.23607560902746627</v>
      </c>
      <c r="O28">
        <f t="shared" si="5"/>
        <v>5.3510462621352062E-2</v>
      </c>
      <c r="Q28" s="2">
        <f t="shared" si="6"/>
        <v>37351.0219</v>
      </c>
      <c r="R28">
        <f t="shared" si="7"/>
        <v>8.386009289299455E-2</v>
      </c>
      <c r="S28">
        <f t="shared" si="8"/>
        <v>0.28958607164881833</v>
      </c>
    </row>
    <row r="29" spans="1:19">
      <c r="A29" t="s">
        <v>30</v>
      </c>
      <c r="B29" s="12"/>
      <c r="C29" s="13">
        <v>52746.368699999999</v>
      </c>
      <c r="D29" s="13">
        <v>2.0000000000000001E-4</v>
      </c>
      <c r="E29">
        <f t="shared" si="3"/>
        <v>6312.9727320397242</v>
      </c>
      <c r="F29">
        <f>ROUND(2*E29,0)/2</f>
        <v>6313</v>
      </c>
      <c r="G29">
        <f t="shared" si="4"/>
        <v>-0.11542195048969006</v>
      </c>
      <c r="H29" s="11"/>
      <c r="I29" s="12"/>
      <c r="J29" s="6"/>
      <c r="K29">
        <f>G29</f>
        <v>-0.11542195048969006</v>
      </c>
      <c r="O29">
        <f t="shared" si="5"/>
        <v>-1.1706340914130919E-2</v>
      </c>
      <c r="Q29" s="2">
        <f t="shared" si="6"/>
        <v>37727.868699999999</v>
      </c>
      <c r="R29">
        <f t="shared" si="7"/>
        <v>1.0756927669629815E-2</v>
      </c>
      <c r="S29">
        <f t="shared" si="8"/>
        <v>0.10371560957555914</v>
      </c>
    </row>
    <row r="30" spans="1:19">
      <c r="D30" s="6"/>
    </row>
    <row r="31" spans="1:19">
      <c r="D31" s="6"/>
    </row>
    <row r="32" spans="1:19">
      <c r="D32" s="6"/>
    </row>
    <row r="33" spans="4:4">
      <c r="D33" s="6"/>
    </row>
    <row r="34" spans="4:4">
      <c r="D34" s="6"/>
    </row>
    <row r="35" spans="4:4">
      <c r="D35" s="6"/>
    </row>
    <row r="36" spans="4:4">
      <c r="D36" s="6"/>
    </row>
    <row r="37" spans="4:4">
      <c r="D37" s="6"/>
    </row>
    <row r="38" spans="4:4">
      <c r="D38" s="6"/>
    </row>
    <row r="39" spans="4:4">
      <c r="D39" s="6"/>
    </row>
    <row r="40" spans="4:4">
      <c r="D40" s="6"/>
    </row>
    <row r="41" spans="4:4">
      <c r="D41" s="6"/>
    </row>
    <row r="42" spans="4:4">
      <c r="D42" s="6"/>
    </row>
    <row r="43" spans="4:4">
      <c r="D43" s="6"/>
    </row>
    <row r="44" spans="4:4">
      <c r="D44" s="6"/>
    </row>
    <row r="45" spans="4:4">
      <c r="D45" s="6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"/>
  <sheetViews>
    <sheetView workbookViewId="0">
      <selection activeCell="C2" sqref="C2"/>
    </sheetView>
  </sheetViews>
  <sheetFormatPr defaultColWidth="10.28515625" defaultRowHeight="12.75"/>
  <cols>
    <col min="1" max="1" width="14.42578125" customWidth="1"/>
    <col min="2" max="2" width="5.140625" style="6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9.5703125" customWidth="1"/>
    <col min="16" max="16" width="7.7109375" customWidth="1"/>
    <col min="17" max="17" width="9.85546875" customWidth="1"/>
  </cols>
  <sheetData>
    <row r="1" spans="1:90" ht="20.25">
      <c r="A1" s="1" t="s">
        <v>29</v>
      </c>
      <c r="C1" s="17" t="s">
        <v>46</v>
      </c>
    </row>
    <row r="2" spans="1:90">
      <c r="A2" t="s">
        <v>25</v>
      </c>
      <c r="P2" s="15">
        <v>36541.595000000001</v>
      </c>
      <c r="BI2" t="s">
        <v>43</v>
      </c>
    </row>
    <row r="3" spans="1:90" ht="13.5" thickBot="1">
      <c r="P3" s="15">
        <v>36628.368999999999</v>
      </c>
      <c r="BH3" t="s">
        <v>42</v>
      </c>
    </row>
    <row r="4" spans="1:90">
      <c r="A4" s="8" t="s">
        <v>0</v>
      </c>
      <c r="C4" s="3">
        <v>26024.325000000001</v>
      </c>
      <c r="D4" s="4">
        <v>4.3316549999999996</v>
      </c>
      <c r="P4">
        <f>+P3-P2</f>
        <v>86.773999999997613</v>
      </c>
    </row>
    <row r="5" spans="1:90">
      <c r="O5" t="s">
        <v>39</v>
      </c>
      <c r="P5">
        <v>10</v>
      </c>
      <c r="Q5">
        <v>10.5</v>
      </c>
      <c r="R5">
        <v>11</v>
      </c>
      <c r="S5">
        <v>11.5</v>
      </c>
      <c r="T5">
        <v>12</v>
      </c>
      <c r="U5">
        <v>12.5</v>
      </c>
      <c r="V5">
        <v>13</v>
      </c>
      <c r="W5">
        <v>13.5</v>
      </c>
      <c r="X5">
        <v>14</v>
      </c>
      <c r="Y5">
        <v>14.5</v>
      </c>
      <c r="Z5">
        <v>15</v>
      </c>
      <c r="AA5">
        <v>15.5</v>
      </c>
      <c r="AB5">
        <v>16</v>
      </c>
      <c r="AC5">
        <v>16.5</v>
      </c>
      <c r="AD5">
        <v>17</v>
      </c>
      <c r="AE5">
        <v>17.5</v>
      </c>
      <c r="AF5">
        <v>18</v>
      </c>
      <c r="AG5">
        <v>18.5</v>
      </c>
      <c r="AH5">
        <v>19</v>
      </c>
      <c r="AI5">
        <v>19.5</v>
      </c>
      <c r="AJ5">
        <v>20</v>
      </c>
      <c r="AK5">
        <v>20.5</v>
      </c>
      <c r="AL5">
        <v>21</v>
      </c>
      <c r="AM5">
        <v>21.5</v>
      </c>
      <c r="AN5">
        <v>22</v>
      </c>
      <c r="AO5">
        <v>22.5</v>
      </c>
      <c r="AP5">
        <v>23</v>
      </c>
      <c r="AQ5">
        <v>23.5</v>
      </c>
      <c r="AR5">
        <v>24</v>
      </c>
      <c r="AS5">
        <v>24.5</v>
      </c>
      <c r="AT5">
        <v>25</v>
      </c>
      <c r="AU5">
        <v>25.5</v>
      </c>
      <c r="AV5">
        <v>26</v>
      </c>
      <c r="AW5">
        <v>26.5</v>
      </c>
      <c r="AX5">
        <v>27</v>
      </c>
      <c r="AY5">
        <v>27.5</v>
      </c>
      <c r="AZ5">
        <v>28</v>
      </c>
      <c r="BA5">
        <v>28.5</v>
      </c>
      <c r="BB5">
        <v>29</v>
      </c>
      <c r="BC5">
        <v>29.5</v>
      </c>
      <c r="BD5">
        <v>30</v>
      </c>
      <c r="BE5">
        <v>30.5</v>
      </c>
      <c r="BF5">
        <v>31</v>
      </c>
      <c r="BG5">
        <v>31.5</v>
      </c>
      <c r="BH5">
        <v>32</v>
      </c>
      <c r="BI5">
        <v>32.5</v>
      </c>
      <c r="BJ5">
        <v>33</v>
      </c>
      <c r="BK5">
        <v>33.5</v>
      </c>
      <c r="BL5">
        <v>34</v>
      </c>
      <c r="BM5">
        <v>34.5</v>
      </c>
      <c r="BN5">
        <v>35</v>
      </c>
      <c r="BO5">
        <v>35.5</v>
      </c>
      <c r="BP5">
        <v>36</v>
      </c>
      <c r="BQ5">
        <v>36.5</v>
      </c>
      <c r="BR5">
        <v>37</v>
      </c>
      <c r="BS5">
        <v>37.5</v>
      </c>
      <c r="BT5">
        <v>38</v>
      </c>
      <c r="BU5">
        <v>38.5</v>
      </c>
      <c r="BV5">
        <v>39</v>
      </c>
      <c r="BW5">
        <v>39.5</v>
      </c>
      <c r="BX5">
        <v>40</v>
      </c>
      <c r="BY5">
        <v>40.5</v>
      </c>
      <c r="BZ5">
        <v>41</v>
      </c>
      <c r="CA5">
        <v>41.5</v>
      </c>
      <c r="CB5">
        <v>42</v>
      </c>
      <c r="CC5">
        <v>42.5</v>
      </c>
      <c r="CD5">
        <v>43</v>
      </c>
      <c r="CE5">
        <v>43.5</v>
      </c>
      <c r="CF5">
        <v>44</v>
      </c>
      <c r="CG5">
        <v>44.5</v>
      </c>
      <c r="CH5">
        <v>45</v>
      </c>
      <c r="CI5">
        <v>45.5</v>
      </c>
      <c r="CJ5">
        <v>46</v>
      </c>
      <c r="CK5">
        <v>46.5</v>
      </c>
      <c r="CL5">
        <v>47</v>
      </c>
    </row>
    <row r="6" spans="1:90">
      <c r="A6" s="8" t="s">
        <v>1</v>
      </c>
      <c r="O6" t="s">
        <v>40</v>
      </c>
      <c r="P6">
        <f t="shared" ref="P6:AU6" si="0">+$P$4/P5</f>
        <v>8.6773999999997606</v>
      </c>
      <c r="Q6">
        <f t="shared" si="0"/>
        <v>8.2641904761902492</v>
      </c>
      <c r="R6">
        <f t="shared" si="0"/>
        <v>7.8885454545452376</v>
      </c>
      <c r="S6">
        <f t="shared" si="0"/>
        <v>7.545565217391097</v>
      </c>
      <c r="T6">
        <f t="shared" si="0"/>
        <v>7.2311666666664678</v>
      </c>
      <c r="U6">
        <f t="shared" si="0"/>
        <v>6.9419199999998087</v>
      </c>
      <c r="V6">
        <f t="shared" si="0"/>
        <v>6.6749230769228936</v>
      </c>
      <c r="W6">
        <f t="shared" si="0"/>
        <v>6.4277037037035267</v>
      </c>
      <c r="X6">
        <f t="shared" si="0"/>
        <v>6.1981428571426864</v>
      </c>
      <c r="Y6" s="8">
        <f t="shared" si="0"/>
        <v>5.9844137931032835</v>
      </c>
      <c r="Z6">
        <f t="shared" si="0"/>
        <v>5.7849333333331741</v>
      </c>
      <c r="AA6">
        <f t="shared" si="0"/>
        <v>5.5983225806450072</v>
      </c>
      <c r="AB6">
        <f t="shared" si="0"/>
        <v>5.4233749999998508</v>
      </c>
      <c r="AC6">
        <f t="shared" si="0"/>
        <v>5.2590303030301584</v>
      </c>
      <c r="AD6">
        <f t="shared" si="0"/>
        <v>5.1043529411763302</v>
      </c>
      <c r="AE6">
        <f t="shared" si="0"/>
        <v>4.9585142857141493</v>
      </c>
      <c r="AF6">
        <f t="shared" si="0"/>
        <v>4.8207777777776455</v>
      </c>
      <c r="AG6">
        <f t="shared" si="0"/>
        <v>4.6904864864863578</v>
      </c>
      <c r="AH6">
        <f t="shared" si="0"/>
        <v>4.5670526315788216</v>
      </c>
      <c r="AI6">
        <f t="shared" si="0"/>
        <v>4.4499487179485957</v>
      </c>
      <c r="AJ6">
        <f t="shared" si="0"/>
        <v>4.3386999999998803</v>
      </c>
      <c r="AK6" s="8">
        <f t="shared" si="0"/>
        <v>4.2328780487803712</v>
      </c>
      <c r="AL6">
        <f t="shared" si="0"/>
        <v>4.1320952380951246</v>
      </c>
      <c r="AM6">
        <f t="shared" si="0"/>
        <v>4.0359999999998886</v>
      </c>
      <c r="AN6">
        <f t="shared" si="0"/>
        <v>3.9442727272726188</v>
      </c>
      <c r="AO6">
        <f t="shared" si="0"/>
        <v>3.856622222222116</v>
      </c>
      <c r="AP6">
        <f t="shared" si="0"/>
        <v>3.7727826086955485</v>
      </c>
      <c r="AQ6">
        <f t="shared" si="0"/>
        <v>3.6925106382977706</v>
      </c>
      <c r="AR6">
        <f t="shared" si="0"/>
        <v>3.6155833333332339</v>
      </c>
      <c r="AS6" s="18">
        <f t="shared" si="0"/>
        <v>3.5417959183672494</v>
      </c>
      <c r="AT6" s="8">
        <f t="shared" si="0"/>
        <v>3.4709599999999043</v>
      </c>
      <c r="AU6">
        <f t="shared" si="0"/>
        <v>3.4029019607842201</v>
      </c>
      <c r="AV6">
        <f t="shared" ref="AV6:CA6" si="1">+$P$4/AV5</f>
        <v>3.3374615384614468</v>
      </c>
      <c r="AW6">
        <f t="shared" si="1"/>
        <v>3.2744905660376458</v>
      </c>
      <c r="AX6">
        <f t="shared" si="1"/>
        <v>3.2138518518517634</v>
      </c>
      <c r="AY6">
        <f t="shared" si="1"/>
        <v>3.1554181818180949</v>
      </c>
      <c r="AZ6">
        <f t="shared" si="1"/>
        <v>3.0990714285713432</v>
      </c>
      <c r="BA6">
        <f t="shared" si="1"/>
        <v>3.0447017543858812</v>
      </c>
      <c r="BB6" s="8">
        <f t="shared" si="1"/>
        <v>2.9922068965516417</v>
      </c>
      <c r="BC6">
        <f t="shared" si="1"/>
        <v>2.9414915254236478</v>
      </c>
      <c r="BD6">
        <f t="shared" si="1"/>
        <v>2.892466666666587</v>
      </c>
      <c r="BE6">
        <f t="shared" si="1"/>
        <v>2.8450491803277904</v>
      </c>
      <c r="BF6">
        <f t="shared" si="1"/>
        <v>2.7991612903225036</v>
      </c>
      <c r="BG6">
        <f t="shared" si="1"/>
        <v>2.7547301587300828</v>
      </c>
      <c r="BH6" s="8">
        <f t="shared" si="1"/>
        <v>2.7116874999999254</v>
      </c>
      <c r="BI6">
        <f t="shared" si="1"/>
        <v>2.6699692307691572</v>
      </c>
      <c r="BJ6">
        <f t="shared" si="1"/>
        <v>2.6295151515150792</v>
      </c>
      <c r="BK6">
        <f t="shared" si="1"/>
        <v>2.5902686567163467</v>
      </c>
      <c r="BL6">
        <f t="shared" si="1"/>
        <v>2.5521764705881651</v>
      </c>
      <c r="BM6">
        <f t="shared" si="1"/>
        <v>2.5151884057970322</v>
      </c>
      <c r="BN6">
        <f t="shared" si="1"/>
        <v>2.4792571428570747</v>
      </c>
      <c r="BO6">
        <f t="shared" si="1"/>
        <v>2.4443380281689469</v>
      </c>
      <c r="BP6">
        <f t="shared" si="1"/>
        <v>2.4103888888888227</v>
      </c>
      <c r="BQ6">
        <f t="shared" si="1"/>
        <v>2.3773698630136333</v>
      </c>
      <c r="BR6">
        <f t="shared" si="1"/>
        <v>2.3452432432431789</v>
      </c>
      <c r="BS6">
        <f t="shared" si="1"/>
        <v>2.3139733333332697</v>
      </c>
      <c r="BT6">
        <f t="shared" si="1"/>
        <v>2.2835263157894108</v>
      </c>
      <c r="BU6">
        <f t="shared" si="1"/>
        <v>2.2538701298700681</v>
      </c>
      <c r="BV6">
        <f t="shared" si="1"/>
        <v>2.2249743589742979</v>
      </c>
      <c r="BW6">
        <f t="shared" si="1"/>
        <v>2.1968101265822182</v>
      </c>
      <c r="BX6">
        <f t="shared" si="1"/>
        <v>2.1693499999999402</v>
      </c>
      <c r="BY6">
        <f t="shared" si="1"/>
        <v>2.1425679012345089</v>
      </c>
      <c r="BZ6">
        <f t="shared" si="1"/>
        <v>2.1164390243901856</v>
      </c>
      <c r="CA6">
        <f t="shared" si="1"/>
        <v>2.090939759036087</v>
      </c>
      <c r="CB6">
        <f t="shared" ref="CB6:CL6" si="2">+$P$4/CB5</f>
        <v>2.0660476190475623</v>
      </c>
      <c r="CC6">
        <f t="shared" si="2"/>
        <v>2.041741176470532</v>
      </c>
      <c r="CD6">
        <f t="shared" si="2"/>
        <v>2.0179999999999443</v>
      </c>
      <c r="CE6" s="8">
        <f t="shared" si="2"/>
        <v>1.9948045977010946</v>
      </c>
      <c r="CF6">
        <f t="shared" si="2"/>
        <v>1.9721363636363094</v>
      </c>
      <c r="CG6">
        <f t="shared" si="2"/>
        <v>1.9499775280898339</v>
      </c>
      <c r="CH6">
        <f t="shared" si="2"/>
        <v>1.928311111111058</v>
      </c>
      <c r="CI6">
        <f t="shared" si="2"/>
        <v>1.9071208791208267</v>
      </c>
      <c r="CJ6">
        <f t="shared" si="2"/>
        <v>1.8863913043477742</v>
      </c>
      <c r="CK6">
        <f t="shared" si="2"/>
        <v>1.8661075268816691</v>
      </c>
      <c r="CL6">
        <f t="shared" si="2"/>
        <v>1.8462553191488853</v>
      </c>
    </row>
    <row r="7" spans="1:90">
      <c r="A7" t="s">
        <v>2</v>
      </c>
      <c r="C7">
        <f>+C4</f>
        <v>26024.325000000001</v>
      </c>
      <c r="O7" t="s">
        <v>41</v>
      </c>
      <c r="P7">
        <v>3.8608049368401378</v>
      </c>
      <c r="Q7">
        <v>7.7261822465463847</v>
      </c>
      <c r="R7">
        <v>9.8135863717004472</v>
      </c>
      <c r="S7">
        <v>7.6320060834404035</v>
      </c>
      <c r="T7">
        <v>2.2833171746703576</v>
      </c>
      <c r="U7">
        <v>7.8267864426460516</v>
      </c>
      <c r="V7">
        <v>4.228317664515953</v>
      </c>
      <c r="W7">
        <v>8.9744946819648259</v>
      </c>
      <c r="X7">
        <v>6.5246257363191207</v>
      </c>
      <c r="Y7">
        <v>2.3098324892434277</v>
      </c>
      <c r="Z7">
        <v>3.8737044541173971</v>
      </c>
      <c r="AA7">
        <v>5.2040653417520177</v>
      </c>
      <c r="AB7">
        <v>3.0404842386153228</v>
      </c>
      <c r="AC7">
        <v>3.3241595971942504</v>
      </c>
      <c r="AD7">
        <v>3.535255546635498</v>
      </c>
      <c r="AE7">
        <v>2.7390106477601064</v>
      </c>
      <c r="AF7">
        <v>2.0605636335872446</v>
      </c>
      <c r="AG7">
        <v>4.9651976031716751</v>
      </c>
      <c r="AH7">
        <v>3.8502446798082826</v>
      </c>
      <c r="AI7">
        <v>1.6320077838162974</v>
      </c>
      <c r="AJ7">
        <v>1.7216431517292277</v>
      </c>
      <c r="AK7" s="18">
        <v>2.7263598977194574</v>
      </c>
      <c r="AL7">
        <v>2.7436694001977471</v>
      </c>
      <c r="AM7">
        <v>0.95934967556468131</v>
      </c>
      <c r="AN7">
        <v>1.4136121640604853</v>
      </c>
      <c r="AO7">
        <v>1.230034740236186</v>
      </c>
      <c r="AP7">
        <v>1.2078899071968539</v>
      </c>
      <c r="AQ7">
        <v>1.712034635023767</v>
      </c>
      <c r="AR7">
        <v>1.5062526246736807</v>
      </c>
      <c r="AS7" s="18">
        <v>1.4900255688800328</v>
      </c>
      <c r="AT7" s="18">
        <v>1.0924777192894102</v>
      </c>
      <c r="AU7">
        <v>1.7471801774514895</v>
      </c>
      <c r="AV7">
        <v>3.0503296555584063</v>
      </c>
      <c r="AW7">
        <v>1.9137023756171472</v>
      </c>
      <c r="AX7">
        <v>2.2760635691588003</v>
      </c>
      <c r="AY7">
        <v>1.0362749728866354</v>
      </c>
      <c r="AZ7">
        <v>1.2125970125282122</v>
      </c>
      <c r="BA7">
        <v>1.5016520721716788</v>
      </c>
      <c r="BB7">
        <v>0.39746217738617862</v>
      </c>
      <c r="BC7">
        <v>0.4749010446249135</v>
      </c>
      <c r="BD7">
        <v>0.80815283378891145</v>
      </c>
      <c r="BE7">
        <v>0.83102984417993708</v>
      </c>
      <c r="BF7">
        <v>1.5147368931678618</v>
      </c>
      <c r="BG7">
        <v>0.64384571316392403</v>
      </c>
      <c r="BH7">
        <v>0.65300947671490583</v>
      </c>
      <c r="BI7">
        <v>0.75226854805151278</v>
      </c>
      <c r="BJ7">
        <v>0.61072714550729112</v>
      </c>
      <c r="BK7">
        <v>0.99381731475415913</v>
      </c>
      <c r="BL7">
        <v>0.96570395228028583</v>
      </c>
      <c r="BM7">
        <v>0.68662334831462601</v>
      </c>
      <c r="BN7">
        <v>1.1050215481608041</v>
      </c>
      <c r="BO7">
        <v>0.80581203106337296</v>
      </c>
      <c r="BP7">
        <v>0.83150616636032948</v>
      </c>
      <c r="BQ7">
        <v>0.70492574495253724</v>
      </c>
      <c r="BR7">
        <v>0.42740960126767591</v>
      </c>
      <c r="BS7">
        <v>0.70427649007631121</v>
      </c>
      <c r="BT7">
        <v>0.49010213227728566</v>
      </c>
      <c r="BU7">
        <v>0.74319045853323484</v>
      </c>
      <c r="BV7">
        <v>0.20640272722959527</v>
      </c>
      <c r="BW7">
        <v>0.15842315621193559</v>
      </c>
      <c r="BX7">
        <v>0.87724460997439324</v>
      </c>
      <c r="BY7">
        <v>0.68610143388016309</v>
      </c>
      <c r="BZ7">
        <v>0.44224968352398175</v>
      </c>
      <c r="CA7">
        <v>0.93273400344837065</v>
      </c>
      <c r="CB7">
        <v>0.360417982692946</v>
      </c>
      <c r="CC7">
        <v>0.44516682287792836</v>
      </c>
      <c r="CD7">
        <v>0.88985520091502757</v>
      </c>
      <c r="CE7">
        <v>0.54371412671469932</v>
      </c>
      <c r="CF7">
        <v>0.61297782086098873</v>
      </c>
      <c r="CG7">
        <v>0.44368446703582598</v>
      </c>
      <c r="CH7">
        <v>0.74725937275814602</v>
      </c>
      <c r="CI7">
        <v>0.70863732171866511</v>
      </c>
      <c r="CJ7">
        <v>0.37767859373119822</v>
      </c>
      <c r="CK7">
        <v>0.56833594668322651</v>
      </c>
      <c r="CL7">
        <v>0.12817543632745643</v>
      </c>
    </row>
    <row r="8" spans="1:90">
      <c r="A8" t="s">
        <v>3</v>
      </c>
      <c r="C8">
        <v>3.4709599999999043</v>
      </c>
    </row>
    <row r="9" spans="1:90">
      <c r="A9" t="s">
        <v>41</v>
      </c>
      <c r="D9">
        <f>SUM(R22:R29)</f>
        <v>0.16879769169658979</v>
      </c>
    </row>
    <row r="10" spans="1:90" ht="13.5" thickBot="1">
      <c r="C10" s="7" t="s">
        <v>20</v>
      </c>
      <c r="D10" s="7" t="s">
        <v>21</v>
      </c>
    </row>
    <row r="11" spans="1:90">
      <c r="A11" t="s">
        <v>16</v>
      </c>
      <c r="C11">
        <f>INTERCEPT(G21:G92,F21:F92)</f>
        <v>-2.7836826192715121</v>
      </c>
      <c r="D11" s="6"/>
    </row>
    <row r="12" spans="1:90">
      <c r="A12" t="s">
        <v>17</v>
      </c>
      <c r="C12">
        <f>SLOPE(G21:G92,F21:F92)</f>
        <v>4.516853009193469E-4</v>
      </c>
      <c r="D12" s="6"/>
    </row>
    <row r="13" spans="1:90">
      <c r="A13" t="s">
        <v>19</v>
      </c>
      <c r="C13" s="6" t="s">
        <v>14</v>
      </c>
      <c r="D13" s="6"/>
    </row>
    <row r="14" spans="1:90">
      <c r="A14" t="s">
        <v>24</v>
      </c>
    </row>
    <row r="15" spans="1:90">
      <c r="A15" s="5" t="s">
        <v>18</v>
      </c>
      <c r="C15">
        <f>+C7+C11</f>
        <v>26021.541317380728</v>
      </c>
    </row>
    <row r="16" spans="1:90">
      <c r="A16" s="8" t="s">
        <v>4</v>
      </c>
      <c r="C16">
        <f>+C8+C12</f>
        <v>3.4714116853008239</v>
      </c>
    </row>
    <row r="17" spans="1:19" ht="13.5" thickBot="1"/>
    <row r="18" spans="1:19">
      <c r="A18" s="8" t="s">
        <v>5</v>
      </c>
      <c r="C18" s="3">
        <f>+C15</f>
        <v>26021.541317380728</v>
      </c>
      <c r="D18" s="4">
        <f>+C16</f>
        <v>3.4714116853008239</v>
      </c>
    </row>
    <row r="19" spans="1:19" ht="13.5" thickTop="1"/>
    <row r="20" spans="1:19" ht="13.5" thickBot="1">
      <c r="A20" s="7" t="s">
        <v>6</v>
      </c>
      <c r="B20" s="7" t="s">
        <v>7</v>
      </c>
      <c r="C20" s="7" t="s">
        <v>8</v>
      </c>
      <c r="D20" s="7" t="s">
        <v>13</v>
      </c>
      <c r="E20" s="7" t="s">
        <v>9</v>
      </c>
      <c r="F20" s="7" t="s">
        <v>10</v>
      </c>
      <c r="G20" s="7" t="s">
        <v>11</v>
      </c>
      <c r="H20" s="10" t="s">
        <v>12</v>
      </c>
      <c r="I20" s="10" t="s">
        <v>35</v>
      </c>
      <c r="J20" s="10" t="s">
        <v>36</v>
      </c>
      <c r="K20" s="10" t="s">
        <v>37</v>
      </c>
      <c r="L20" s="10" t="s">
        <v>26</v>
      </c>
      <c r="M20" s="10" t="s">
        <v>27</v>
      </c>
      <c r="N20" s="10" t="s">
        <v>28</v>
      </c>
      <c r="O20" s="10" t="s">
        <v>23</v>
      </c>
      <c r="P20" s="9" t="s">
        <v>22</v>
      </c>
      <c r="Q20" s="7" t="s">
        <v>15</v>
      </c>
    </row>
    <row r="21" spans="1:19">
      <c r="A21" t="s">
        <v>12</v>
      </c>
      <c r="C21">
        <v>26024.325000000001</v>
      </c>
      <c r="D21" s="6" t="s">
        <v>14</v>
      </c>
      <c r="E21">
        <f t="shared" ref="E21:E29" si="3">+(C21-C$7)/C$8</f>
        <v>0</v>
      </c>
      <c r="F21" s="16">
        <f>ROUND(2*E21,0)/2+0.5</f>
        <v>0.5</v>
      </c>
      <c r="H21" s="16">
        <v>-1.7354799999993702</v>
      </c>
      <c r="O21">
        <f t="shared" ref="O21:O29" si="4">+C$11+C$12*F21</f>
        <v>-2.7834567766210525</v>
      </c>
      <c r="Q21" s="2">
        <f t="shared" ref="Q21:Q29" si="5">+C21-15018.5</f>
        <v>11005.825000000001</v>
      </c>
      <c r="R21">
        <f t="shared" ref="R21:R29" si="6">+(O21-G21)^2</f>
        <v>7.7476316273176602</v>
      </c>
      <c r="S21">
        <f>SQRT(R21)</f>
        <v>2.7834567766210525</v>
      </c>
    </row>
    <row r="22" spans="1:19">
      <c r="A22" t="s">
        <v>31</v>
      </c>
      <c r="C22" s="14">
        <v>35922.233999999997</v>
      </c>
      <c r="D22" s="6"/>
      <c r="E22">
        <f t="shared" si="3"/>
        <v>2851.6344181437612</v>
      </c>
      <c r="F22" s="16">
        <f>ROUND(2*E22,0)/2+0.5</f>
        <v>2852</v>
      </c>
      <c r="G22">
        <f t="shared" ref="G22:G29" si="7">+C22-(C$7+F22*C$8)</f>
        <v>-1.2689199997330434</v>
      </c>
      <c r="N22">
        <f>G22</f>
        <v>-1.2689199997330434</v>
      </c>
      <c r="O22">
        <f t="shared" si="4"/>
        <v>-1.4954761410495347</v>
      </c>
      <c r="Q22" s="2">
        <f t="shared" si="5"/>
        <v>20903.733999999997</v>
      </c>
      <c r="R22">
        <f t="shared" si="6"/>
        <v>5.1327685168218014E-2</v>
      </c>
      <c r="S22" s="17">
        <f t="shared" ref="S22:S29" si="8">SQRT(R22)</f>
        <v>0.22655614131649138</v>
      </c>
    </row>
    <row r="23" spans="1:19">
      <c r="A23" t="s">
        <v>32</v>
      </c>
      <c r="C23" s="14">
        <v>36541.595000000001</v>
      </c>
      <c r="D23" s="6"/>
      <c r="E23">
        <f t="shared" si="3"/>
        <v>3030.0752529560382</v>
      </c>
      <c r="F23" s="16">
        <f>ROUND(2*E23,0)/2+0.5</f>
        <v>3030.5</v>
      </c>
      <c r="G23">
        <f t="shared" si="7"/>
        <v>-1.4742799997111433</v>
      </c>
      <c r="N23">
        <f>G23</f>
        <v>-1.4742799997111433</v>
      </c>
      <c r="O23">
        <f t="shared" si="4"/>
        <v>-1.4148503148354312</v>
      </c>
      <c r="Q23" s="2">
        <f t="shared" si="5"/>
        <v>21523.095000000001</v>
      </c>
      <c r="R23">
        <f t="shared" si="6"/>
        <v>3.5318874444264432E-3</v>
      </c>
      <c r="S23">
        <f t="shared" si="8"/>
        <v>5.9429684875712097E-2</v>
      </c>
    </row>
    <row r="24" spans="1:19">
      <c r="A24" t="s">
        <v>32</v>
      </c>
      <c r="C24" s="14">
        <v>36628.368999999999</v>
      </c>
      <c r="D24" s="6"/>
      <c r="E24">
        <f t="shared" si="3"/>
        <v>3055.0752529560382</v>
      </c>
      <c r="F24" s="16">
        <f>ROUND(2*E24,0)/2+0.5</f>
        <v>3055.5</v>
      </c>
      <c r="G24">
        <f t="shared" si="7"/>
        <v>-1.4742799997111433</v>
      </c>
      <c r="N24">
        <f>G24</f>
        <v>-1.4742799997111433</v>
      </c>
      <c r="O24">
        <f t="shared" si="4"/>
        <v>-1.4035581823124477</v>
      </c>
      <c r="Q24" s="2">
        <f t="shared" si="5"/>
        <v>21609.868999999999</v>
      </c>
      <c r="R24">
        <f t="shared" si="6"/>
        <v>5.0015754561744509E-3</v>
      </c>
      <c r="S24">
        <f t="shared" si="8"/>
        <v>7.0721817398695652E-2</v>
      </c>
    </row>
    <row r="25" spans="1:19">
      <c r="A25" t="s">
        <v>33</v>
      </c>
      <c r="C25" s="14">
        <v>45001.3</v>
      </c>
      <c r="D25" s="6"/>
      <c r="E25">
        <f t="shared" si="3"/>
        <v>5467.3562933599133</v>
      </c>
      <c r="F25">
        <f>ROUND(2*E25,0)/2</f>
        <v>5467.5</v>
      </c>
      <c r="G25">
        <f t="shared" si="7"/>
        <v>-0.49879999947734177</v>
      </c>
      <c r="I25">
        <f>G25</f>
        <v>-0.49879999947734177</v>
      </c>
      <c r="O25">
        <f t="shared" si="4"/>
        <v>-0.31409323649498289</v>
      </c>
      <c r="Q25" s="2">
        <f t="shared" si="5"/>
        <v>29982.800000000003</v>
      </c>
      <c r="R25">
        <f t="shared" si="6"/>
        <v>3.41165882914213E-2</v>
      </c>
      <c r="S25">
        <f t="shared" si="8"/>
        <v>0.18470676298235889</v>
      </c>
    </row>
    <row r="26" spans="1:19">
      <c r="A26" t="s">
        <v>38</v>
      </c>
      <c r="C26" s="14">
        <v>48986.4931</v>
      </c>
      <c r="D26" s="6"/>
      <c r="E26">
        <f t="shared" si="3"/>
        <v>6615.5092827346416</v>
      </c>
      <c r="F26">
        <f>ROUND(2*E26,0)/2</f>
        <v>6615.5</v>
      </c>
      <c r="G26">
        <f t="shared" si="7"/>
        <v>3.2220000626693945E-2</v>
      </c>
      <c r="K26">
        <f>G26</f>
        <v>3.2220000626693945E-2</v>
      </c>
      <c r="O26">
        <f t="shared" si="4"/>
        <v>0.20444148896042735</v>
      </c>
      <c r="Q26" s="2">
        <f t="shared" si="5"/>
        <v>33967.9931</v>
      </c>
      <c r="R26">
        <f t="shared" si="6"/>
        <v>2.9660241043886273E-2</v>
      </c>
      <c r="S26">
        <f t="shared" si="8"/>
        <v>0.17222148833373341</v>
      </c>
    </row>
    <row r="27" spans="1:19">
      <c r="A27" t="s">
        <v>34</v>
      </c>
      <c r="C27" s="14">
        <v>49809.52</v>
      </c>
      <c r="D27" s="6"/>
      <c r="E27">
        <f t="shared" si="3"/>
        <v>6852.6272270497648</v>
      </c>
      <c r="F27">
        <f>ROUND(2*E27,0)/2</f>
        <v>6852.5</v>
      </c>
      <c r="G27">
        <f t="shared" si="7"/>
        <v>0.44160000065312488</v>
      </c>
      <c r="J27">
        <f>G27</f>
        <v>0.44160000065312488</v>
      </c>
      <c r="O27">
        <f t="shared" si="4"/>
        <v>0.3114909052783128</v>
      </c>
      <c r="Q27" s="2">
        <f t="shared" si="5"/>
        <v>34791.019999999997</v>
      </c>
      <c r="R27">
        <f t="shared" si="6"/>
        <v>1.6928376699251946E-2</v>
      </c>
      <c r="S27">
        <f t="shared" si="8"/>
        <v>0.13010909537481208</v>
      </c>
    </row>
    <row r="28" spans="1:19">
      <c r="A28" t="s">
        <v>30</v>
      </c>
      <c r="B28" s="6" t="s">
        <v>45</v>
      </c>
      <c r="C28" s="13">
        <v>52369.5219</v>
      </c>
      <c r="D28" s="13">
        <v>5.0000000000000001E-4</v>
      </c>
      <c r="E28">
        <f t="shared" si="3"/>
        <v>7590.1758879389927</v>
      </c>
      <c r="F28">
        <f>ROUND(2*E28,0)/2</f>
        <v>7590</v>
      </c>
      <c r="G28">
        <f t="shared" si="7"/>
        <v>0.61050000073009869</v>
      </c>
      <c r="H28" s="11"/>
      <c r="I28" s="6"/>
      <c r="J28" s="6"/>
      <c r="K28">
        <f>G28</f>
        <v>0.61050000073009869</v>
      </c>
      <c r="O28">
        <f t="shared" si="4"/>
        <v>0.64460881470633113</v>
      </c>
      <c r="Q28" s="2">
        <f t="shared" si="5"/>
        <v>37351.0219</v>
      </c>
      <c r="R28">
        <f t="shared" si="6"/>
        <v>1.1634111908652297E-3</v>
      </c>
      <c r="S28">
        <f t="shared" si="8"/>
        <v>3.4108813976232444E-2</v>
      </c>
    </row>
    <row r="29" spans="1:19">
      <c r="A29" t="s">
        <v>30</v>
      </c>
      <c r="B29" s="19" t="s">
        <v>45</v>
      </c>
      <c r="C29" s="13">
        <v>52746.368699999999</v>
      </c>
      <c r="D29" s="13">
        <v>2.0000000000000001E-4</v>
      </c>
      <c r="E29">
        <f t="shared" si="3"/>
        <v>7698.747234194786</v>
      </c>
      <c r="F29">
        <f>ROUND(2*E29,0)/2</f>
        <v>7698.5</v>
      </c>
      <c r="G29">
        <f t="shared" si="7"/>
        <v>0.85814000073150964</v>
      </c>
      <c r="H29" s="11"/>
      <c r="I29" s="12"/>
      <c r="J29" s="6"/>
      <c r="K29">
        <f>G29</f>
        <v>0.85814000073150964</v>
      </c>
      <c r="O29">
        <f t="shared" si="4"/>
        <v>0.69361666985607995</v>
      </c>
      <c r="Q29" s="2">
        <f t="shared" si="5"/>
        <v>37727.868699999999</v>
      </c>
      <c r="R29">
        <f t="shared" si="6"/>
        <v>2.7067926402346117E-2</v>
      </c>
      <c r="S29">
        <f t="shared" si="8"/>
        <v>0.1645233308754297</v>
      </c>
    </row>
    <row r="30" spans="1:19">
      <c r="D30" s="6"/>
    </row>
    <row r="31" spans="1:19">
      <c r="D31" s="6"/>
    </row>
    <row r="32" spans="1:19">
      <c r="D32" s="6"/>
    </row>
    <row r="33" spans="4:4">
      <c r="D33" s="6"/>
    </row>
    <row r="34" spans="4:4">
      <c r="D34" s="6"/>
    </row>
    <row r="35" spans="4:4">
      <c r="D35" s="6"/>
    </row>
    <row r="36" spans="4:4">
      <c r="D36" s="6"/>
    </row>
    <row r="37" spans="4:4">
      <c r="D37" s="6"/>
    </row>
    <row r="38" spans="4:4">
      <c r="D38" s="6"/>
    </row>
    <row r="39" spans="4:4">
      <c r="D39" s="6"/>
    </row>
    <row r="40" spans="4:4">
      <c r="D40" s="6"/>
    </row>
    <row r="41" spans="4:4">
      <c r="D41" s="6"/>
    </row>
    <row r="42" spans="4:4">
      <c r="D42" s="6"/>
    </row>
    <row r="43" spans="4:4">
      <c r="D43" s="6"/>
    </row>
    <row r="44" spans="4:4">
      <c r="D44" s="6"/>
    </row>
    <row r="45" spans="4:4">
      <c r="D45" s="6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"/>
  <sheetViews>
    <sheetView workbookViewId="0">
      <selection activeCell="D30" sqref="D30"/>
    </sheetView>
  </sheetViews>
  <sheetFormatPr defaultColWidth="10.28515625" defaultRowHeight="12.75"/>
  <cols>
    <col min="1" max="1" width="14.42578125" customWidth="1"/>
    <col min="2" max="2" width="5.140625" style="6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9.5703125" customWidth="1"/>
    <col min="16" max="16" width="7.7109375" customWidth="1"/>
    <col min="17" max="17" width="9.85546875" customWidth="1"/>
  </cols>
  <sheetData>
    <row r="1" spans="1:90" ht="20.25">
      <c r="A1" s="1" t="s">
        <v>29</v>
      </c>
      <c r="C1" s="17" t="s">
        <v>44</v>
      </c>
    </row>
    <row r="2" spans="1:90">
      <c r="A2" t="s">
        <v>25</v>
      </c>
      <c r="P2" s="15">
        <v>36541.595000000001</v>
      </c>
      <c r="BI2" t="s">
        <v>43</v>
      </c>
    </row>
    <row r="3" spans="1:90" ht="13.5" thickBot="1">
      <c r="P3" s="15">
        <v>36628.368999999999</v>
      </c>
      <c r="BH3" t="s">
        <v>42</v>
      </c>
    </row>
    <row r="4" spans="1:90">
      <c r="A4" s="8" t="s">
        <v>0</v>
      </c>
      <c r="C4" s="3">
        <v>26024.325000000001</v>
      </c>
      <c r="D4" s="4">
        <v>4.3316549999999996</v>
      </c>
      <c r="P4">
        <f>+P3-P2</f>
        <v>86.773999999997613</v>
      </c>
    </row>
    <row r="5" spans="1:90">
      <c r="O5" t="s">
        <v>39</v>
      </c>
      <c r="P5">
        <v>10</v>
      </c>
      <c r="Q5">
        <v>10.5</v>
      </c>
      <c r="R5">
        <v>11</v>
      </c>
      <c r="S5">
        <v>11.5</v>
      </c>
      <c r="T5">
        <v>12</v>
      </c>
      <c r="U5">
        <v>12.5</v>
      </c>
      <c r="V5">
        <v>13</v>
      </c>
      <c r="W5">
        <v>13.5</v>
      </c>
      <c r="X5">
        <v>14</v>
      </c>
      <c r="Y5">
        <v>14.5</v>
      </c>
      <c r="Z5">
        <v>15</v>
      </c>
      <c r="AA5">
        <v>15.5</v>
      </c>
      <c r="AB5">
        <v>16</v>
      </c>
      <c r="AC5">
        <v>16.5</v>
      </c>
      <c r="AD5">
        <v>17</v>
      </c>
      <c r="AE5">
        <v>17.5</v>
      </c>
      <c r="AF5">
        <v>18</v>
      </c>
      <c r="AG5">
        <v>18.5</v>
      </c>
      <c r="AH5">
        <v>19</v>
      </c>
      <c r="AI5">
        <v>19.5</v>
      </c>
      <c r="AJ5">
        <v>20</v>
      </c>
      <c r="AK5">
        <v>20.5</v>
      </c>
      <c r="AL5">
        <v>21</v>
      </c>
      <c r="AM5">
        <v>21.5</v>
      </c>
      <c r="AN5">
        <v>22</v>
      </c>
      <c r="AO5">
        <v>22.5</v>
      </c>
      <c r="AP5">
        <v>23</v>
      </c>
      <c r="AQ5">
        <v>23.5</v>
      </c>
      <c r="AR5">
        <v>24</v>
      </c>
      <c r="AS5">
        <v>24.5</v>
      </c>
      <c r="AT5">
        <v>25</v>
      </c>
      <c r="AU5">
        <v>25.5</v>
      </c>
      <c r="AV5">
        <v>26</v>
      </c>
      <c r="AW5">
        <v>26.5</v>
      </c>
      <c r="AX5">
        <v>27</v>
      </c>
      <c r="AY5">
        <v>27.5</v>
      </c>
      <c r="AZ5">
        <v>28</v>
      </c>
      <c r="BA5">
        <v>28.5</v>
      </c>
      <c r="BB5">
        <v>29</v>
      </c>
      <c r="BC5">
        <v>29.5</v>
      </c>
      <c r="BD5">
        <v>30</v>
      </c>
      <c r="BE5">
        <v>30.5</v>
      </c>
      <c r="BF5">
        <v>31</v>
      </c>
      <c r="BG5">
        <v>31.5</v>
      </c>
      <c r="BH5">
        <v>32</v>
      </c>
      <c r="BI5">
        <v>32.5</v>
      </c>
      <c r="BJ5">
        <v>33</v>
      </c>
      <c r="BK5">
        <v>33.5</v>
      </c>
      <c r="BL5">
        <v>34</v>
      </c>
      <c r="BM5">
        <v>34.5</v>
      </c>
      <c r="BN5">
        <v>35</v>
      </c>
      <c r="BO5">
        <v>35.5</v>
      </c>
      <c r="BP5">
        <v>36</v>
      </c>
      <c r="BQ5">
        <v>36.5</v>
      </c>
      <c r="BR5">
        <v>37</v>
      </c>
      <c r="BS5">
        <v>37.5</v>
      </c>
      <c r="BT5">
        <v>38</v>
      </c>
      <c r="BU5">
        <v>38.5</v>
      </c>
      <c r="BV5">
        <v>39</v>
      </c>
      <c r="BW5">
        <v>39.5</v>
      </c>
      <c r="BX5">
        <v>40</v>
      </c>
      <c r="BY5">
        <v>40.5</v>
      </c>
      <c r="BZ5">
        <v>41</v>
      </c>
      <c r="CA5">
        <v>41.5</v>
      </c>
      <c r="CB5">
        <v>42</v>
      </c>
      <c r="CC5">
        <v>42.5</v>
      </c>
      <c r="CD5">
        <v>43</v>
      </c>
      <c r="CE5">
        <v>43.5</v>
      </c>
      <c r="CF5">
        <v>44</v>
      </c>
      <c r="CG5">
        <v>44.5</v>
      </c>
      <c r="CH5">
        <v>45</v>
      </c>
      <c r="CI5">
        <v>45.5</v>
      </c>
      <c r="CJ5">
        <v>46</v>
      </c>
      <c r="CK5">
        <v>46.5</v>
      </c>
      <c r="CL5">
        <v>47</v>
      </c>
    </row>
    <row r="6" spans="1:90">
      <c r="A6" s="8" t="s">
        <v>1</v>
      </c>
      <c r="O6" t="s">
        <v>40</v>
      </c>
      <c r="P6">
        <f t="shared" ref="P6:AU6" si="0">+$P$4/P5</f>
        <v>8.6773999999997606</v>
      </c>
      <c r="Q6">
        <f t="shared" si="0"/>
        <v>8.2641904761902492</v>
      </c>
      <c r="R6">
        <f t="shared" si="0"/>
        <v>7.8885454545452376</v>
      </c>
      <c r="S6">
        <f t="shared" si="0"/>
        <v>7.545565217391097</v>
      </c>
      <c r="T6">
        <f t="shared" si="0"/>
        <v>7.2311666666664678</v>
      </c>
      <c r="U6">
        <f t="shared" si="0"/>
        <v>6.9419199999998087</v>
      </c>
      <c r="V6">
        <f t="shared" si="0"/>
        <v>6.6749230769228936</v>
      </c>
      <c r="W6">
        <f t="shared" si="0"/>
        <v>6.4277037037035267</v>
      </c>
      <c r="X6">
        <f t="shared" si="0"/>
        <v>6.1981428571426864</v>
      </c>
      <c r="Y6" s="8">
        <f t="shared" si="0"/>
        <v>5.9844137931032835</v>
      </c>
      <c r="Z6">
        <f t="shared" si="0"/>
        <v>5.7849333333331741</v>
      </c>
      <c r="AA6">
        <f t="shared" si="0"/>
        <v>5.5983225806450072</v>
      </c>
      <c r="AB6">
        <f t="shared" si="0"/>
        <v>5.4233749999998508</v>
      </c>
      <c r="AC6">
        <f t="shared" si="0"/>
        <v>5.2590303030301584</v>
      </c>
      <c r="AD6">
        <f t="shared" si="0"/>
        <v>5.1043529411763302</v>
      </c>
      <c r="AE6">
        <f t="shared" si="0"/>
        <v>4.9585142857141493</v>
      </c>
      <c r="AF6">
        <f t="shared" si="0"/>
        <v>4.8207777777776455</v>
      </c>
      <c r="AG6">
        <f t="shared" si="0"/>
        <v>4.6904864864863578</v>
      </c>
      <c r="AH6">
        <f t="shared" si="0"/>
        <v>4.5670526315788216</v>
      </c>
      <c r="AI6">
        <f t="shared" si="0"/>
        <v>4.4499487179485957</v>
      </c>
      <c r="AJ6">
        <f t="shared" si="0"/>
        <v>4.3386999999998803</v>
      </c>
      <c r="AK6" s="8">
        <f t="shared" si="0"/>
        <v>4.2328780487803712</v>
      </c>
      <c r="AL6">
        <f t="shared" si="0"/>
        <v>4.1320952380951246</v>
      </c>
      <c r="AM6">
        <f t="shared" si="0"/>
        <v>4.0359999999998886</v>
      </c>
      <c r="AN6">
        <f t="shared" si="0"/>
        <v>3.9442727272726188</v>
      </c>
      <c r="AO6">
        <f t="shared" si="0"/>
        <v>3.856622222222116</v>
      </c>
      <c r="AP6">
        <f t="shared" si="0"/>
        <v>3.7727826086955485</v>
      </c>
      <c r="AQ6">
        <f t="shared" si="0"/>
        <v>3.6925106382977706</v>
      </c>
      <c r="AR6">
        <f t="shared" si="0"/>
        <v>3.6155833333332339</v>
      </c>
      <c r="AS6" s="18">
        <f t="shared" si="0"/>
        <v>3.5417959183672494</v>
      </c>
      <c r="AT6" s="8">
        <f t="shared" si="0"/>
        <v>3.4709599999999043</v>
      </c>
      <c r="AU6">
        <f t="shared" si="0"/>
        <v>3.4029019607842201</v>
      </c>
      <c r="AV6">
        <f t="shared" ref="AV6:CA6" si="1">+$P$4/AV5</f>
        <v>3.3374615384614468</v>
      </c>
      <c r="AW6">
        <f t="shared" si="1"/>
        <v>3.2744905660376458</v>
      </c>
      <c r="AX6">
        <f t="shared" si="1"/>
        <v>3.2138518518517634</v>
      </c>
      <c r="AY6">
        <f t="shared" si="1"/>
        <v>3.1554181818180949</v>
      </c>
      <c r="AZ6">
        <f t="shared" si="1"/>
        <v>3.0990714285713432</v>
      </c>
      <c r="BA6">
        <f t="shared" si="1"/>
        <v>3.0447017543858812</v>
      </c>
      <c r="BB6" s="8">
        <f t="shared" si="1"/>
        <v>2.9922068965516417</v>
      </c>
      <c r="BC6">
        <f t="shared" si="1"/>
        <v>2.9414915254236478</v>
      </c>
      <c r="BD6">
        <f t="shared" si="1"/>
        <v>2.892466666666587</v>
      </c>
      <c r="BE6">
        <f t="shared" si="1"/>
        <v>2.8450491803277904</v>
      </c>
      <c r="BF6">
        <f t="shared" si="1"/>
        <v>2.7991612903225036</v>
      </c>
      <c r="BG6">
        <f t="shared" si="1"/>
        <v>2.7547301587300828</v>
      </c>
      <c r="BH6" s="8">
        <f t="shared" si="1"/>
        <v>2.7116874999999254</v>
      </c>
      <c r="BI6">
        <f t="shared" si="1"/>
        <v>2.6699692307691572</v>
      </c>
      <c r="BJ6">
        <f t="shared" si="1"/>
        <v>2.6295151515150792</v>
      </c>
      <c r="BK6">
        <f t="shared" si="1"/>
        <v>2.5902686567163467</v>
      </c>
      <c r="BL6">
        <f t="shared" si="1"/>
        <v>2.5521764705881651</v>
      </c>
      <c r="BM6">
        <f t="shared" si="1"/>
        <v>2.5151884057970322</v>
      </c>
      <c r="BN6">
        <f t="shared" si="1"/>
        <v>2.4792571428570747</v>
      </c>
      <c r="BO6">
        <f t="shared" si="1"/>
        <v>2.4443380281689469</v>
      </c>
      <c r="BP6">
        <f t="shared" si="1"/>
        <v>2.4103888888888227</v>
      </c>
      <c r="BQ6">
        <f t="shared" si="1"/>
        <v>2.3773698630136333</v>
      </c>
      <c r="BR6">
        <f t="shared" si="1"/>
        <v>2.3452432432431789</v>
      </c>
      <c r="BS6">
        <f t="shared" si="1"/>
        <v>2.3139733333332697</v>
      </c>
      <c r="BT6">
        <f t="shared" si="1"/>
        <v>2.2835263157894108</v>
      </c>
      <c r="BU6">
        <f t="shared" si="1"/>
        <v>2.2538701298700681</v>
      </c>
      <c r="BV6">
        <f t="shared" si="1"/>
        <v>2.2249743589742979</v>
      </c>
      <c r="BW6">
        <f t="shared" si="1"/>
        <v>2.1968101265822182</v>
      </c>
      <c r="BX6">
        <f t="shared" si="1"/>
        <v>2.1693499999999402</v>
      </c>
      <c r="BY6">
        <f t="shared" si="1"/>
        <v>2.1425679012345089</v>
      </c>
      <c r="BZ6">
        <f t="shared" si="1"/>
        <v>2.1164390243901856</v>
      </c>
      <c r="CA6">
        <f t="shared" si="1"/>
        <v>2.090939759036087</v>
      </c>
      <c r="CB6">
        <f t="shared" ref="CB6:CL6" si="2">+$P$4/CB5</f>
        <v>2.0660476190475623</v>
      </c>
      <c r="CC6">
        <f t="shared" si="2"/>
        <v>2.041741176470532</v>
      </c>
      <c r="CD6">
        <f t="shared" si="2"/>
        <v>2.0179999999999443</v>
      </c>
      <c r="CE6" s="8">
        <f t="shared" si="2"/>
        <v>1.9948045977010946</v>
      </c>
      <c r="CF6">
        <f t="shared" si="2"/>
        <v>1.9721363636363094</v>
      </c>
      <c r="CG6">
        <f t="shared" si="2"/>
        <v>1.9499775280898339</v>
      </c>
      <c r="CH6">
        <f t="shared" si="2"/>
        <v>1.928311111111058</v>
      </c>
      <c r="CI6">
        <f t="shared" si="2"/>
        <v>1.9071208791208267</v>
      </c>
      <c r="CJ6">
        <f t="shared" si="2"/>
        <v>1.8863913043477742</v>
      </c>
      <c r="CK6">
        <f t="shared" si="2"/>
        <v>1.8661075268816691</v>
      </c>
      <c r="CL6">
        <f t="shared" si="2"/>
        <v>1.8462553191488853</v>
      </c>
    </row>
    <row r="7" spans="1:90">
      <c r="A7" t="s">
        <v>2</v>
      </c>
      <c r="C7">
        <f>+C4</f>
        <v>26024.325000000001</v>
      </c>
      <c r="O7" t="s">
        <v>41</v>
      </c>
      <c r="P7">
        <v>3.8608049368401378</v>
      </c>
      <c r="Q7">
        <v>7.7261822465463847</v>
      </c>
      <c r="R7">
        <v>9.8135863717004472</v>
      </c>
      <c r="S7">
        <v>7.6320060834404035</v>
      </c>
      <c r="T7">
        <v>2.2833171746703576</v>
      </c>
      <c r="U7">
        <v>7.8267864426460516</v>
      </c>
      <c r="V7">
        <v>4.228317664515953</v>
      </c>
      <c r="W7">
        <v>8.9744946819648259</v>
      </c>
      <c r="X7">
        <v>6.5246257363191207</v>
      </c>
      <c r="Y7">
        <v>2.3098324892434277</v>
      </c>
      <c r="Z7">
        <v>3.8737044541173971</v>
      </c>
      <c r="AA7">
        <v>5.2040653417520177</v>
      </c>
      <c r="AB7">
        <v>3.0404842386153228</v>
      </c>
      <c r="AC7">
        <v>3.3241595971942504</v>
      </c>
      <c r="AD7">
        <v>3.535255546635498</v>
      </c>
      <c r="AE7">
        <v>2.7390106477601064</v>
      </c>
      <c r="AF7">
        <v>2.0605636335872446</v>
      </c>
      <c r="AG7">
        <v>4.9651976031716751</v>
      </c>
      <c r="AH7">
        <v>3.8502446798082826</v>
      </c>
      <c r="AI7">
        <v>1.6320077838162974</v>
      </c>
      <c r="AJ7">
        <v>1.7216431517292277</v>
      </c>
      <c r="AK7" s="18">
        <v>2.7263598977194574</v>
      </c>
      <c r="AL7">
        <v>2.7436694001977471</v>
      </c>
      <c r="AM7">
        <v>0.95934967556468131</v>
      </c>
      <c r="AN7">
        <v>1.4136121640604853</v>
      </c>
      <c r="AO7">
        <v>1.230034740236186</v>
      </c>
      <c r="AP7">
        <v>1.2078899071968539</v>
      </c>
      <c r="AQ7">
        <v>1.712034635023767</v>
      </c>
      <c r="AR7">
        <v>1.5062526246736807</v>
      </c>
      <c r="AS7" s="18">
        <v>1.4900255688800328</v>
      </c>
      <c r="AT7" s="18">
        <v>1.0924777192894102</v>
      </c>
      <c r="AU7">
        <v>1.7471801774514895</v>
      </c>
      <c r="AV7">
        <v>3.0503296555584063</v>
      </c>
      <c r="AW7">
        <v>1.9137023756171472</v>
      </c>
      <c r="AX7">
        <v>2.2760635691588003</v>
      </c>
      <c r="AY7">
        <v>1.0362749728866354</v>
      </c>
      <c r="AZ7">
        <v>1.2125970125282122</v>
      </c>
      <c r="BA7">
        <v>1.5016520721716788</v>
      </c>
      <c r="BB7">
        <v>0.39746217738617862</v>
      </c>
      <c r="BC7">
        <v>0.4749010446249135</v>
      </c>
      <c r="BD7">
        <v>0.80815283378891145</v>
      </c>
      <c r="BE7">
        <v>0.83102984417993708</v>
      </c>
      <c r="BF7">
        <v>1.5147368931678618</v>
      </c>
      <c r="BG7">
        <v>0.64384571316392403</v>
      </c>
      <c r="BH7">
        <v>0.65300947671490583</v>
      </c>
      <c r="BI7">
        <v>0.75226854805151278</v>
      </c>
      <c r="BJ7">
        <v>0.61072714550729112</v>
      </c>
      <c r="BK7">
        <v>0.99381731475415913</v>
      </c>
      <c r="BL7">
        <v>0.96570395228028583</v>
      </c>
      <c r="BM7">
        <v>0.68662334831462601</v>
      </c>
      <c r="BN7">
        <v>1.1050215481608041</v>
      </c>
      <c r="BO7">
        <v>0.80581203106337296</v>
      </c>
      <c r="BP7">
        <v>0.83150616636032948</v>
      </c>
      <c r="BQ7">
        <v>0.70492574495253724</v>
      </c>
      <c r="BR7">
        <v>0.42740960126767591</v>
      </c>
      <c r="BS7">
        <v>0.70427649007631121</v>
      </c>
      <c r="BT7">
        <v>0.49010213227728566</v>
      </c>
      <c r="BU7">
        <v>0.74319045853323484</v>
      </c>
      <c r="BV7">
        <v>0.20640272722959527</v>
      </c>
      <c r="BW7">
        <v>0.15842315621193559</v>
      </c>
      <c r="BX7">
        <v>0.87724460997439324</v>
      </c>
      <c r="BY7">
        <v>0.68610143388016309</v>
      </c>
      <c r="BZ7">
        <v>0.44224968352398175</v>
      </c>
      <c r="CA7">
        <v>0.93273400344837065</v>
      </c>
      <c r="CB7">
        <v>0.360417982692946</v>
      </c>
      <c r="CC7">
        <v>0.44516682287792836</v>
      </c>
      <c r="CD7">
        <v>0.88985520091502757</v>
      </c>
      <c r="CE7">
        <v>0.54371412671469932</v>
      </c>
      <c r="CF7">
        <v>0.61297782086098873</v>
      </c>
      <c r="CG7">
        <v>0.44368446703582598</v>
      </c>
      <c r="CH7">
        <v>0.74725937275814602</v>
      </c>
      <c r="CI7">
        <v>0.70863732171866511</v>
      </c>
      <c r="CJ7">
        <v>0.37767859373119822</v>
      </c>
      <c r="CK7">
        <v>0.56833594668322651</v>
      </c>
      <c r="CL7">
        <v>0.12817543632745643</v>
      </c>
    </row>
    <row r="8" spans="1:90">
      <c r="A8" t="s">
        <v>3</v>
      </c>
      <c r="C8">
        <v>2.7116874999999254</v>
      </c>
    </row>
    <row r="9" spans="1:90">
      <c r="A9" t="s">
        <v>41</v>
      </c>
      <c r="D9">
        <f>SUM(R22:R29)</f>
        <v>0.57307767954494815</v>
      </c>
    </row>
    <row r="10" spans="1:90" ht="13.5" thickBot="1">
      <c r="C10" s="7" t="s">
        <v>20</v>
      </c>
      <c r="D10" s="7" t="s">
        <v>21</v>
      </c>
    </row>
    <row r="11" spans="1:90">
      <c r="A11" t="s">
        <v>16</v>
      </c>
      <c r="C11">
        <f>INTERCEPT(G21:G92,F21:F92)</f>
        <v>0.40533309044051447</v>
      </c>
      <c r="D11" s="6"/>
    </row>
    <row r="12" spans="1:90">
      <c r="A12" t="s">
        <v>17</v>
      </c>
      <c r="C12">
        <f>SLOPE(G21:G92,F21:F92)</f>
        <v>-6.6690803388737128E-5</v>
      </c>
      <c r="D12" s="6"/>
    </row>
    <row r="13" spans="1:90">
      <c r="A13" t="s">
        <v>19</v>
      </c>
      <c r="C13" s="6" t="s">
        <v>14</v>
      </c>
      <c r="D13" s="6"/>
    </row>
    <row r="14" spans="1:90">
      <c r="A14" t="s">
        <v>24</v>
      </c>
    </row>
    <row r="15" spans="1:90">
      <c r="A15" s="5" t="s">
        <v>18</v>
      </c>
      <c r="C15">
        <f>+C7+C11</f>
        <v>26024.73033309044</v>
      </c>
    </row>
    <row r="16" spans="1:90">
      <c r="A16" s="8" t="s">
        <v>4</v>
      </c>
      <c r="C16">
        <f>+C8+C12</f>
        <v>2.7116208091965368</v>
      </c>
    </row>
    <row r="17" spans="1:19" ht="13.5" thickBot="1"/>
    <row r="18" spans="1:19">
      <c r="A18" s="8" t="s">
        <v>5</v>
      </c>
      <c r="C18" s="3">
        <f>+C15</f>
        <v>26024.73033309044</v>
      </c>
      <c r="D18" s="4">
        <f>+C16</f>
        <v>2.7116208091965368</v>
      </c>
    </row>
    <row r="19" spans="1:19" ht="13.5" thickTop="1"/>
    <row r="20" spans="1:19" ht="13.5" thickBot="1">
      <c r="A20" s="7" t="s">
        <v>6</v>
      </c>
      <c r="B20" s="7" t="s">
        <v>7</v>
      </c>
      <c r="C20" s="7" t="s">
        <v>8</v>
      </c>
      <c r="D20" s="7" t="s">
        <v>13</v>
      </c>
      <c r="E20" s="7" t="s">
        <v>9</v>
      </c>
      <c r="F20" s="7" t="s">
        <v>10</v>
      </c>
      <c r="G20" s="7" t="s">
        <v>11</v>
      </c>
      <c r="H20" s="10" t="s">
        <v>12</v>
      </c>
      <c r="I20" s="10" t="s">
        <v>35</v>
      </c>
      <c r="J20" s="10" t="s">
        <v>36</v>
      </c>
      <c r="K20" s="10" t="s">
        <v>37</v>
      </c>
      <c r="L20" s="10" t="s">
        <v>26</v>
      </c>
      <c r="M20" s="10" t="s">
        <v>27</v>
      </c>
      <c r="N20" s="10" t="s">
        <v>28</v>
      </c>
      <c r="O20" s="10" t="s">
        <v>23</v>
      </c>
      <c r="P20" s="9" t="s">
        <v>22</v>
      </c>
      <c r="Q20" s="7" t="s">
        <v>15</v>
      </c>
    </row>
    <row r="21" spans="1:19">
      <c r="A21" t="s">
        <v>12</v>
      </c>
      <c r="C21">
        <v>26024.325000000001</v>
      </c>
      <c r="D21" s="6" t="s">
        <v>14</v>
      </c>
      <c r="E21">
        <f t="shared" ref="E21:E29" si="3">+(C21-C$7)/C$8</f>
        <v>0</v>
      </c>
      <c r="F21">
        <f t="shared" ref="F21:F29" si="4">ROUND(2*E21,0)/2</f>
        <v>0</v>
      </c>
      <c r="H21" s="16">
        <v>-1.7354799999993702</v>
      </c>
      <c r="O21">
        <f t="shared" ref="O21:O29" si="5">+C$11+C$12*F21</f>
        <v>0.40533309044051447</v>
      </c>
      <c r="Q21" s="2">
        <f t="shared" ref="Q21:Q29" si="6">+C21-15018.5</f>
        <v>11005.825000000001</v>
      </c>
      <c r="R21">
        <f t="shared" ref="R21:R29" si="7">+(O21-G21)^2</f>
        <v>0.16429491420605827</v>
      </c>
      <c r="S21">
        <f t="shared" ref="S21:S29" si="8">SQRT(R21)</f>
        <v>0.40533309044051447</v>
      </c>
    </row>
    <row r="22" spans="1:19">
      <c r="A22" t="s">
        <v>31</v>
      </c>
      <c r="C22" s="14">
        <v>35922.233999999997</v>
      </c>
      <c r="D22" s="6"/>
      <c r="E22">
        <f t="shared" si="3"/>
        <v>3650.0920552240141</v>
      </c>
      <c r="F22">
        <f t="shared" si="4"/>
        <v>3650</v>
      </c>
      <c r="G22">
        <f t="shared" ref="G22:G29" si="9">+C22-(C$7+F22*C$8)</f>
        <v>0.2496250002659508</v>
      </c>
      <c r="N22">
        <f>G22</f>
        <v>0.2496250002659508</v>
      </c>
      <c r="O22">
        <f t="shared" si="5"/>
        <v>0.16191165807162394</v>
      </c>
      <c r="Q22" s="2">
        <f t="shared" si="6"/>
        <v>20903.733999999997</v>
      </c>
      <c r="R22">
        <f t="shared" si="7"/>
        <v>7.6936303988990803E-3</v>
      </c>
      <c r="S22">
        <f t="shared" si="8"/>
        <v>8.771334219432686E-2</v>
      </c>
    </row>
    <row r="23" spans="1:19">
      <c r="A23" t="s">
        <v>32</v>
      </c>
      <c r="C23" s="14">
        <v>36541.595000000001</v>
      </c>
      <c r="D23" s="6"/>
      <c r="E23">
        <f t="shared" si="3"/>
        <v>3878.4963237837287</v>
      </c>
      <c r="F23">
        <f t="shared" si="4"/>
        <v>3878.5</v>
      </c>
      <c r="G23">
        <f t="shared" si="9"/>
        <v>-9.968749713152647E-3</v>
      </c>
      <c r="N23">
        <f>G23</f>
        <v>-9.968749713152647E-3</v>
      </c>
      <c r="O23">
        <f t="shared" si="5"/>
        <v>0.1466728094972975</v>
      </c>
      <c r="Q23" s="2">
        <f t="shared" si="6"/>
        <v>21523.095000000001</v>
      </c>
      <c r="R23">
        <f t="shared" si="7"/>
        <v>2.4536578071880959E-2</v>
      </c>
      <c r="S23">
        <f t="shared" si="8"/>
        <v>0.15664155921045014</v>
      </c>
    </row>
    <row r="24" spans="1:19">
      <c r="A24" t="s">
        <v>32</v>
      </c>
      <c r="C24" s="14">
        <v>36628.368999999999</v>
      </c>
      <c r="D24" s="6"/>
      <c r="E24">
        <f t="shared" si="3"/>
        <v>3910.4963237837287</v>
      </c>
      <c r="F24">
        <f t="shared" si="4"/>
        <v>3910.5</v>
      </c>
      <c r="G24">
        <f t="shared" si="9"/>
        <v>-9.9687497058766894E-3</v>
      </c>
      <c r="N24">
        <f>G24</f>
        <v>-9.9687497058766894E-3</v>
      </c>
      <c r="O24">
        <f t="shared" si="5"/>
        <v>0.14453870378885791</v>
      </c>
      <c r="Q24" s="2">
        <f t="shared" si="6"/>
        <v>21609.868999999999</v>
      </c>
      <c r="R24">
        <f t="shared" si="7"/>
        <v>2.3872553185427577E-2</v>
      </c>
      <c r="S24">
        <f t="shared" si="8"/>
        <v>0.1545074534947346</v>
      </c>
    </row>
    <row r="25" spans="1:19">
      <c r="A25" t="s">
        <v>33</v>
      </c>
      <c r="C25" s="14">
        <v>45001.3</v>
      </c>
      <c r="D25" s="6"/>
      <c r="E25">
        <f t="shared" si="3"/>
        <v>6998.2160555006885</v>
      </c>
      <c r="F25">
        <f t="shared" si="4"/>
        <v>6998</v>
      </c>
      <c r="G25">
        <f t="shared" si="9"/>
        <v>0.58587500052817632</v>
      </c>
      <c r="I25">
        <f>G25</f>
        <v>0.58587500052817632</v>
      </c>
      <c r="O25">
        <f t="shared" si="5"/>
        <v>-6.1369151673867972E-2</v>
      </c>
      <c r="Q25" s="2">
        <f t="shared" si="6"/>
        <v>29982.800000000003</v>
      </c>
      <c r="R25">
        <f t="shared" si="7"/>
        <v>0.41892499255974303</v>
      </c>
      <c r="S25" s="17">
        <f t="shared" si="8"/>
        <v>0.64724415220204423</v>
      </c>
    </row>
    <row r="26" spans="1:19">
      <c r="A26" t="s">
        <v>38</v>
      </c>
      <c r="C26" s="14">
        <v>48986.4931</v>
      </c>
      <c r="D26" s="6"/>
      <c r="E26">
        <f t="shared" si="3"/>
        <v>8467.8518819003402</v>
      </c>
      <c r="F26">
        <f t="shared" si="4"/>
        <v>8468</v>
      </c>
      <c r="G26">
        <f t="shared" si="9"/>
        <v>-0.40164999936678214</v>
      </c>
      <c r="K26">
        <f>G26</f>
        <v>-0.40164999936678214</v>
      </c>
      <c r="O26">
        <f t="shared" si="5"/>
        <v>-0.15940463265531157</v>
      </c>
      <c r="Q26" s="2">
        <f t="shared" si="6"/>
        <v>33967.9931</v>
      </c>
      <c r="R26">
        <f t="shared" si="7"/>
        <v>5.8682817693174849E-2</v>
      </c>
      <c r="S26">
        <f t="shared" si="8"/>
        <v>0.24224536671147057</v>
      </c>
    </row>
    <row r="27" spans="1:19">
      <c r="A27" t="s">
        <v>34</v>
      </c>
      <c r="C27" s="14">
        <v>49809.52</v>
      </c>
      <c r="D27" s="6"/>
      <c r="E27">
        <f t="shared" si="3"/>
        <v>8771.3628506236983</v>
      </c>
      <c r="F27">
        <f t="shared" si="4"/>
        <v>8771.5</v>
      </c>
      <c r="G27">
        <f t="shared" si="9"/>
        <v>-0.37190624935465166</v>
      </c>
      <c r="J27">
        <f>G27</f>
        <v>-0.37190624935465166</v>
      </c>
      <c r="O27">
        <f t="shared" si="5"/>
        <v>-0.17964529148379327</v>
      </c>
      <c r="Q27" s="2">
        <f t="shared" si="6"/>
        <v>34791.019999999997</v>
      </c>
      <c r="R27">
        <f t="shared" si="7"/>
        <v>3.6964275921419987E-2</v>
      </c>
      <c r="S27">
        <f t="shared" si="8"/>
        <v>0.1922609578708584</v>
      </c>
    </row>
    <row r="28" spans="1:19">
      <c r="A28" t="s">
        <v>30</v>
      </c>
      <c r="B28" s="6" t="s">
        <v>45</v>
      </c>
      <c r="C28" s="13">
        <v>52369.5219</v>
      </c>
      <c r="D28" s="13">
        <v>5.0000000000000001E-4</v>
      </c>
      <c r="E28">
        <f t="shared" si="3"/>
        <v>9715.4251365619093</v>
      </c>
      <c r="F28">
        <f t="shared" si="4"/>
        <v>9715.5</v>
      </c>
      <c r="G28">
        <f t="shared" si="9"/>
        <v>-0.20300624927767785</v>
      </c>
      <c r="H28" s="11"/>
      <c r="I28" s="6"/>
      <c r="J28" s="6"/>
      <c r="K28">
        <f>G28</f>
        <v>-0.20300624927767785</v>
      </c>
      <c r="O28">
        <f t="shared" si="5"/>
        <v>-0.24260140988276113</v>
      </c>
      <c r="Q28" s="2">
        <f t="shared" si="6"/>
        <v>37351.0219</v>
      </c>
      <c r="R28">
        <f t="shared" si="7"/>
        <v>1.567776743342339E-3</v>
      </c>
      <c r="S28">
        <f t="shared" si="8"/>
        <v>3.9595160605083279E-2</v>
      </c>
    </row>
    <row r="29" spans="1:19">
      <c r="A29" t="s">
        <v>30</v>
      </c>
      <c r="B29" s="19" t="s">
        <v>45</v>
      </c>
      <c r="C29" s="13">
        <v>52746.368699999999</v>
      </c>
      <c r="D29" s="13">
        <v>2.0000000000000001E-4</v>
      </c>
      <c r="E29">
        <f t="shared" si="3"/>
        <v>9854.3964597693248</v>
      </c>
      <c r="F29">
        <f t="shared" si="4"/>
        <v>9854.5</v>
      </c>
      <c r="G29">
        <f t="shared" si="9"/>
        <v>-0.28076874926773598</v>
      </c>
      <c r="H29" s="11"/>
      <c r="I29" s="12"/>
      <c r="J29" s="6"/>
      <c r="K29">
        <f>G29</f>
        <v>-0.28076874926773598</v>
      </c>
      <c r="O29">
        <f t="shared" si="5"/>
        <v>-0.25187143155379554</v>
      </c>
      <c r="Q29" s="2">
        <f t="shared" si="6"/>
        <v>37727.868699999999</v>
      </c>
      <c r="R29">
        <f t="shared" si="7"/>
        <v>8.35054971060416E-4</v>
      </c>
      <c r="S29">
        <f t="shared" si="8"/>
        <v>2.889731771394044E-2</v>
      </c>
    </row>
    <row r="30" spans="1:19">
      <c r="D30" s="6"/>
    </row>
    <row r="31" spans="1:19">
      <c r="D31" s="6"/>
    </row>
    <row r="32" spans="1:19">
      <c r="D32" s="6"/>
    </row>
    <row r="33" spans="4:4">
      <c r="D33" s="6"/>
    </row>
    <row r="34" spans="4:4">
      <c r="D34" s="6"/>
    </row>
    <row r="35" spans="4:4">
      <c r="D35" s="6"/>
    </row>
    <row r="36" spans="4:4">
      <c r="D36" s="6"/>
    </row>
    <row r="37" spans="4:4">
      <c r="D37" s="6"/>
    </row>
    <row r="38" spans="4:4">
      <c r="D38" s="6"/>
    </row>
    <row r="39" spans="4:4">
      <c r="D39" s="6"/>
    </row>
    <row r="40" spans="4:4">
      <c r="D40" s="6"/>
    </row>
    <row r="41" spans="4:4">
      <c r="D41" s="6"/>
    </row>
    <row r="42" spans="4:4">
      <c r="D42" s="6"/>
    </row>
    <row r="43" spans="4:4">
      <c r="D43" s="6"/>
    </row>
    <row r="44" spans="4:4">
      <c r="D44" s="6"/>
    </row>
    <row r="45" spans="4:4">
      <c r="D45" s="6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Active</vt:lpstr>
      <vt:lpstr>BAV</vt:lpstr>
      <vt:lpstr>A (2)</vt:lpstr>
      <vt:lpstr>A (3)</vt:lpstr>
      <vt:lpstr>A (4)</vt:lpstr>
      <vt:lpstr>A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2023-01-17T06:41:51Z</dcterms:modified>
</cp:coreProperties>
</file>