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8A69681-8E74-4824-AD4B-D4B585E79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A (old)" sheetId="1" r:id="rId2"/>
    <sheet name="B" sheetId="2" r:id="rId3"/>
    <sheet name="C" sheetId="4" r:id="rId4"/>
    <sheet name="Q_fit (2)" sheetId="5" r:id="rId5"/>
    <sheet name="BAV" sheetId="6" r:id="rId6"/>
  </sheets>
  <definedNames>
    <definedName name="solver_adj" localSheetId="1" hidden="1">'A (old)'!$E$11:$E$13</definedName>
    <definedName name="solver_adj" localSheetId="0" hidden="1">Active!$E$11:$E$13</definedName>
    <definedName name="solver_adj" localSheetId="2" hidden="1">B!$E$11:$E$13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lin" localSheetId="1" hidden="1">2</definedName>
    <definedName name="solver_lin" localSheetId="0" hidden="1">2</definedName>
    <definedName name="solver_lin" localSheetId="2" hidden="1">2</definedName>
    <definedName name="solver_neg" localSheetId="1" hidden="1">2</definedName>
    <definedName name="solver_neg" localSheetId="0" hidden="1">2</definedName>
    <definedName name="solver_neg" localSheetId="2" hidden="1">2</definedName>
    <definedName name="solver_num" localSheetId="1" hidden="1">0</definedName>
    <definedName name="solver_num" localSheetId="0" hidden="1">0</definedName>
    <definedName name="solver_num" localSheetId="2" hidden="1">0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'A (old)'!$E$14</definedName>
    <definedName name="solver_opt" localSheetId="0" hidden="1">Active!$E$14</definedName>
    <definedName name="solver_opt" localSheetId="2" hidden="1">B!$E$14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ol" localSheetId="1" hidden="1">0.05</definedName>
    <definedName name="solver_tol" localSheetId="0" hidden="1">0.05</definedName>
    <definedName name="solver_tol" localSheetId="2" hidden="1">0.05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</definedNames>
  <calcPr calcId="181029"/>
</workbook>
</file>

<file path=xl/calcChain.xml><?xml version="1.0" encoding="utf-8"?>
<calcChain xmlns="http://schemas.openxmlformats.org/spreadsheetml/2006/main">
  <c r="E312" i="3" l="1"/>
  <c r="F312" i="3" s="1"/>
  <c r="Q312" i="3"/>
  <c r="E311" i="3"/>
  <c r="F311" i="3" s="1"/>
  <c r="Q311" i="3"/>
  <c r="E299" i="3"/>
  <c r="F299" i="3" s="1"/>
  <c r="Q299" i="3"/>
  <c r="E300" i="3"/>
  <c r="F300" i="3" s="1"/>
  <c r="Q300" i="3"/>
  <c r="E301" i="3"/>
  <c r="F301" i="3" s="1"/>
  <c r="Q301" i="3"/>
  <c r="E302" i="3"/>
  <c r="F302" i="3" s="1"/>
  <c r="Q302" i="3"/>
  <c r="E303" i="3"/>
  <c r="F303" i="3" s="1"/>
  <c r="Q303" i="3"/>
  <c r="E304" i="3"/>
  <c r="F304" i="3" s="1"/>
  <c r="Q304" i="3"/>
  <c r="E305" i="3"/>
  <c r="F305" i="3" s="1"/>
  <c r="Q305" i="3"/>
  <c r="E306" i="3"/>
  <c r="F306" i="3" s="1"/>
  <c r="Q306" i="3"/>
  <c r="E307" i="3"/>
  <c r="F307" i="3" s="1"/>
  <c r="Q307" i="3"/>
  <c r="E308" i="3"/>
  <c r="F308" i="3" s="1"/>
  <c r="Q308" i="3"/>
  <c r="E309" i="3"/>
  <c r="F309" i="3" s="1"/>
  <c r="Q309" i="3"/>
  <c r="E310" i="3"/>
  <c r="F310" i="3" s="1"/>
  <c r="Q310" i="3"/>
  <c r="D11" i="3"/>
  <c r="D12" i="3"/>
  <c r="Q298" i="3"/>
  <c r="Q296" i="3"/>
  <c r="Q297" i="3"/>
  <c r="C7" i="3"/>
  <c r="E298" i="3"/>
  <c r="F298" i="3"/>
  <c r="P298" i="3"/>
  <c r="R298" i="3" s="1"/>
  <c r="E285" i="3"/>
  <c r="F285" i="3"/>
  <c r="E286" i="3"/>
  <c r="F286" i="3"/>
  <c r="E287" i="3"/>
  <c r="F287" i="3"/>
  <c r="E251" i="3"/>
  <c r="F251" i="3"/>
  <c r="G251" i="3"/>
  <c r="E252" i="3"/>
  <c r="F252" i="3"/>
  <c r="E254" i="3"/>
  <c r="F254" i="3"/>
  <c r="G254" i="3"/>
  <c r="E255" i="3"/>
  <c r="F255" i="3"/>
  <c r="G255" i="3"/>
  <c r="E256" i="3"/>
  <c r="F256" i="3"/>
  <c r="G256" i="3"/>
  <c r="E257" i="3"/>
  <c r="F257" i="3"/>
  <c r="G257" i="3"/>
  <c r="E258" i="3"/>
  <c r="F258" i="3"/>
  <c r="G258" i="3"/>
  <c r="E259" i="3"/>
  <c r="F259" i="3"/>
  <c r="G259" i="3"/>
  <c r="E260" i="3"/>
  <c r="F260" i="3"/>
  <c r="G260" i="3"/>
  <c r="E261" i="3"/>
  <c r="F261" i="3"/>
  <c r="G261" i="3"/>
  <c r="K261" i="3"/>
  <c r="E262" i="3"/>
  <c r="F262" i="3"/>
  <c r="E263" i="3"/>
  <c r="F263" i="3"/>
  <c r="E264" i="3"/>
  <c r="F264" i="3"/>
  <c r="G264" i="3"/>
  <c r="E265" i="3"/>
  <c r="F265" i="3"/>
  <c r="G265" i="3"/>
  <c r="E266" i="3"/>
  <c r="F266" i="3"/>
  <c r="G266" i="3"/>
  <c r="E267" i="3"/>
  <c r="F267" i="3"/>
  <c r="G267" i="3"/>
  <c r="E268" i="3"/>
  <c r="F268" i="3"/>
  <c r="G268" i="3"/>
  <c r="E269" i="3"/>
  <c r="F269" i="3"/>
  <c r="G269" i="3"/>
  <c r="E270" i="3"/>
  <c r="F270" i="3"/>
  <c r="G270" i="3"/>
  <c r="E271" i="3"/>
  <c r="F271" i="3"/>
  <c r="G271" i="3"/>
  <c r="E272" i="3"/>
  <c r="F272" i="3"/>
  <c r="G272" i="3"/>
  <c r="E273" i="3"/>
  <c r="F273" i="3"/>
  <c r="G273" i="3"/>
  <c r="E274" i="3"/>
  <c r="F274" i="3"/>
  <c r="G274" i="3"/>
  <c r="E275" i="3"/>
  <c r="F275" i="3"/>
  <c r="G275" i="3"/>
  <c r="E276" i="3"/>
  <c r="F276" i="3"/>
  <c r="G276" i="3"/>
  <c r="E277" i="3"/>
  <c r="F277" i="3"/>
  <c r="E278" i="3"/>
  <c r="F278" i="3"/>
  <c r="G278" i="3"/>
  <c r="E279" i="3"/>
  <c r="F279" i="3"/>
  <c r="G279" i="3"/>
  <c r="E280" i="3"/>
  <c r="F280" i="3"/>
  <c r="G280" i="3"/>
  <c r="E281" i="3"/>
  <c r="F281" i="3"/>
  <c r="E282" i="3"/>
  <c r="F282" i="3"/>
  <c r="E283" i="3"/>
  <c r="F283" i="3"/>
  <c r="E284" i="3"/>
  <c r="F284" i="3"/>
  <c r="E289" i="3"/>
  <c r="F289" i="3"/>
  <c r="G289" i="3"/>
  <c r="E290" i="3"/>
  <c r="F290" i="3"/>
  <c r="G290" i="3"/>
  <c r="E291" i="3"/>
  <c r="F291" i="3"/>
  <c r="E292" i="3"/>
  <c r="F292" i="3"/>
  <c r="E293" i="3"/>
  <c r="F293" i="3"/>
  <c r="G293" i="3"/>
  <c r="K293" i="3"/>
  <c r="E294" i="3"/>
  <c r="F294" i="3"/>
  <c r="E295" i="3"/>
  <c r="F295" i="3"/>
  <c r="D9" i="3"/>
  <c r="C9" i="3"/>
  <c r="D13" i="3"/>
  <c r="Q285" i="3"/>
  <c r="Q286" i="3"/>
  <c r="Q287" i="3"/>
  <c r="Q288" i="3"/>
  <c r="Q294" i="3"/>
  <c r="Q291" i="3"/>
  <c r="Q292" i="3"/>
  <c r="Q293" i="3"/>
  <c r="E27" i="3"/>
  <c r="F27" i="3"/>
  <c r="E47" i="3"/>
  <c r="F47" i="3"/>
  <c r="G47" i="3"/>
  <c r="H47" i="3"/>
  <c r="E58" i="3"/>
  <c r="F58" i="3"/>
  <c r="G58" i="3"/>
  <c r="I58" i="3"/>
  <c r="E77" i="3"/>
  <c r="F77" i="3"/>
  <c r="E105" i="3"/>
  <c r="F105" i="3"/>
  <c r="E132" i="3"/>
  <c r="F132" i="3"/>
  <c r="E133" i="3"/>
  <c r="F133" i="3"/>
  <c r="E135" i="3"/>
  <c r="F135" i="3"/>
  <c r="E136" i="3"/>
  <c r="F136" i="3"/>
  <c r="E137" i="3"/>
  <c r="F137" i="3"/>
  <c r="G137" i="3"/>
  <c r="J137" i="3"/>
  <c r="E138" i="3"/>
  <c r="F138" i="3"/>
  <c r="E139" i="3"/>
  <c r="F139" i="3"/>
  <c r="E141" i="3"/>
  <c r="F141" i="3"/>
  <c r="E142" i="3"/>
  <c r="F142" i="3"/>
  <c r="E143" i="3"/>
  <c r="F143" i="3"/>
  <c r="E144" i="3"/>
  <c r="F144" i="3"/>
  <c r="E145" i="3"/>
  <c r="F145" i="3"/>
  <c r="E151" i="3"/>
  <c r="F151" i="3"/>
  <c r="G151" i="3"/>
  <c r="I151" i="3"/>
  <c r="E153" i="3"/>
  <c r="F153" i="3"/>
  <c r="P153" i="3"/>
  <c r="E154" i="3"/>
  <c r="F154" i="3"/>
  <c r="E155" i="3"/>
  <c r="F155" i="3"/>
  <c r="E156" i="3"/>
  <c r="F156" i="3"/>
  <c r="E158" i="3"/>
  <c r="F158" i="3"/>
  <c r="E160" i="3"/>
  <c r="F160" i="3"/>
  <c r="E161" i="3"/>
  <c r="F161" i="3"/>
  <c r="E164" i="3"/>
  <c r="F164" i="3"/>
  <c r="G164" i="3"/>
  <c r="I164" i="3"/>
  <c r="E165" i="3"/>
  <c r="F165" i="3"/>
  <c r="G165" i="3"/>
  <c r="I165" i="3"/>
  <c r="E168" i="3"/>
  <c r="F168" i="3"/>
  <c r="E172" i="3"/>
  <c r="F172" i="3"/>
  <c r="E178" i="3"/>
  <c r="F178" i="3"/>
  <c r="E187" i="3"/>
  <c r="F187" i="3"/>
  <c r="E197" i="3"/>
  <c r="F197" i="3"/>
  <c r="E202" i="3"/>
  <c r="F202" i="3"/>
  <c r="E204" i="3"/>
  <c r="F204" i="3"/>
  <c r="G204" i="3"/>
  <c r="K204" i="3"/>
  <c r="E206" i="3"/>
  <c r="F206" i="3"/>
  <c r="E208" i="3"/>
  <c r="F208" i="3"/>
  <c r="E210" i="3"/>
  <c r="F210" i="3"/>
  <c r="E231" i="3"/>
  <c r="F231" i="3"/>
  <c r="E238" i="3"/>
  <c r="F238" i="3"/>
  <c r="E248" i="3"/>
  <c r="F248" i="3"/>
  <c r="E239" i="3"/>
  <c r="F239" i="3"/>
  <c r="G239" i="3"/>
  <c r="E240" i="3"/>
  <c r="F240" i="3"/>
  <c r="G240" i="3"/>
  <c r="E241" i="3"/>
  <c r="F241" i="3"/>
  <c r="G241" i="3"/>
  <c r="E242" i="3"/>
  <c r="F242" i="3"/>
  <c r="G242" i="3"/>
  <c r="E243" i="3"/>
  <c r="F243" i="3"/>
  <c r="G243" i="3"/>
  <c r="E244" i="3"/>
  <c r="F244" i="3"/>
  <c r="G244" i="3"/>
  <c r="E245" i="3"/>
  <c r="F245" i="3"/>
  <c r="G245" i="3"/>
  <c r="E246" i="3"/>
  <c r="F246" i="3"/>
  <c r="G246" i="3"/>
  <c r="E247" i="3"/>
  <c r="F247" i="3"/>
  <c r="G247" i="3"/>
  <c r="E249" i="3"/>
  <c r="F249" i="3"/>
  <c r="G249" i="3"/>
  <c r="E200" i="3"/>
  <c r="F200" i="3"/>
  <c r="G200" i="3"/>
  <c r="E201" i="3"/>
  <c r="F201" i="3"/>
  <c r="G201" i="3"/>
  <c r="E203" i="3"/>
  <c r="F203" i="3"/>
  <c r="G203" i="3"/>
  <c r="E205" i="3"/>
  <c r="F205" i="3"/>
  <c r="G205" i="3"/>
  <c r="E207" i="3"/>
  <c r="F207" i="3"/>
  <c r="G207" i="3"/>
  <c r="E209" i="3"/>
  <c r="F209" i="3"/>
  <c r="G209" i="3"/>
  <c r="E211" i="3"/>
  <c r="F211" i="3"/>
  <c r="G211" i="3"/>
  <c r="E212" i="3"/>
  <c r="F212" i="3"/>
  <c r="G212" i="3"/>
  <c r="E213" i="3"/>
  <c r="F213" i="3"/>
  <c r="G213" i="3"/>
  <c r="E214" i="3"/>
  <c r="F214" i="3"/>
  <c r="G214" i="3"/>
  <c r="E215" i="3"/>
  <c r="F215" i="3"/>
  <c r="G215" i="3"/>
  <c r="E216" i="3"/>
  <c r="F216" i="3"/>
  <c r="G216" i="3"/>
  <c r="E217" i="3"/>
  <c r="F217" i="3"/>
  <c r="G217" i="3"/>
  <c r="E218" i="3"/>
  <c r="F218" i="3"/>
  <c r="G218" i="3"/>
  <c r="E219" i="3"/>
  <c r="F219" i="3"/>
  <c r="G219" i="3"/>
  <c r="E220" i="3"/>
  <c r="F220" i="3"/>
  <c r="G220" i="3"/>
  <c r="E221" i="3"/>
  <c r="F221" i="3"/>
  <c r="G221" i="3"/>
  <c r="E222" i="3"/>
  <c r="F222" i="3"/>
  <c r="G222" i="3"/>
  <c r="E223" i="3"/>
  <c r="F223" i="3"/>
  <c r="G223" i="3"/>
  <c r="E224" i="3"/>
  <c r="F224" i="3"/>
  <c r="G224" i="3"/>
  <c r="E225" i="3"/>
  <c r="F225" i="3"/>
  <c r="G225" i="3"/>
  <c r="E226" i="3"/>
  <c r="F226" i="3"/>
  <c r="G226" i="3"/>
  <c r="E227" i="3"/>
  <c r="F227" i="3"/>
  <c r="G227" i="3"/>
  <c r="E228" i="3"/>
  <c r="F228" i="3"/>
  <c r="G228" i="3"/>
  <c r="E229" i="3"/>
  <c r="F229" i="3"/>
  <c r="G229" i="3"/>
  <c r="E230" i="3"/>
  <c r="F230" i="3"/>
  <c r="G230" i="3"/>
  <c r="E232" i="3"/>
  <c r="F232" i="3"/>
  <c r="G232" i="3"/>
  <c r="E233" i="3"/>
  <c r="F233" i="3"/>
  <c r="G233" i="3"/>
  <c r="E234" i="3"/>
  <c r="F234" i="3"/>
  <c r="G234" i="3"/>
  <c r="E235" i="3"/>
  <c r="F235" i="3"/>
  <c r="G235" i="3"/>
  <c r="E236" i="3"/>
  <c r="F236" i="3"/>
  <c r="G236" i="3"/>
  <c r="E237" i="3"/>
  <c r="F237" i="3"/>
  <c r="G237" i="3"/>
  <c r="Q295" i="3"/>
  <c r="Q27" i="3"/>
  <c r="Q47" i="3"/>
  <c r="Q58" i="3"/>
  <c r="Q77" i="3"/>
  <c r="Q105" i="3"/>
  <c r="Q132" i="3"/>
  <c r="Q133" i="3"/>
  <c r="Q135" i="3"/>
  <c r="Q136" i="3"/>
  <c r="Q137" i="3"/>
  <c r="Q138" i="3"/>
  <c r="Q139" i="3"/>
  <c r="Q141" i="3"/>
  <c r="Q142" i="3"/>
  <c r="Q143" i="3"/>
  <c r="Q144" i="3"/>
  <c r="Q145" i="3"/>
  <c r="Q151" i="3"/>
  <c r="Q153" i="3"/>
  <c r="Q154" i="3"/>
  <c r="Q155" i="3"/>
  <c r="Q156" i="3"/>
  <c r="Q158" i="3"/>
  <c r="Q160" i="3"/>
  <c r="Q161" i="3"/>
  <c r="Q164" i="3"/>
  <c r="Q165" i="3"/>
  <c r="Q168" i="3"/>
  <c r="Q172" i="3"/>
  <c r="Q178" i="3"/>
  <c r="Q187" i="3"/>
  <c r="Q197" i="3"/>
  <c r="Q202" i="3"/>
  <c r="Q204" i="3"/>
  <c r="Q206" i="3"/>
  <c r="Q208" i="3"/>
  <c r="Q210" i="3"/>
  <c r="Q231" i="3"/>
  <c r="Q238" i="3"/>
  <c r="Q248" i="3"/>
  <c r="Q261" i="3"/>
  <c r="Q262" i="3"/>
  <c r="Q263" i="3"/>
  <c r="G194" i="6"/>
  <c r="C194" i="6"/>
  <c r="E194" i="6"/>
  <c r="G193" i="6"/>
  <c r="C193" i="6"/>
  <c r="E193" i="6"/>
  <c r="G247" i="6"/>
  <c r="C247" i="6"/>
  <c r="G246" i="6"/>
  <c r="C246" i="6"/>
  <c r="E246" i="6"/>
  <c r="G245" i="6"/>
  <c r="C245" i="6"/>
  <c r="E245" i="6"/>
  <c r="G244" i="6"/>
  <c r="C244" i="6"/>
  <c r="E244" i="6"/>
  <c r="G192" i="6"/>
  <c r="C192" i="6"/>
  <c r="E192" i="6"/>
  <c r="G191" i="6"/>
  <c r="C191" i="6"/>
  <c r="E191" i="6"/>
  <c r="G190" i="6"/>
  <c r="C190" i="6"/>
  <c r="E190" i="6"/>
  <c r="G189" i="6"/>
  <c r="C189" i="6"/>
  <c r="E189" i="6"/>
  <c r="G188" i="6"/>
  <c r="C188" i="6"/>
  <c r="E188" i="6"/>
  <c r="G187" i="6"/>
  <c r="C187" i="6"/>
  <c r="E187" i="6"/>
  <c r="G186" i="6"/>
  <c r="C186" i="6"/>
  <c r="E186" i="6"/>
  <c r="G185" i="6"/>
  <c r="C185" i="6"/>
  <c r="E185" i="6"/>
  <c r="G184" i="6"/>
  <c r="C184" i="6"/>
  <c r="E184" i="6"/>
  <c r="G183" i="6"/>
  <c r="C183" i="6"/>
  <c r="E183" i="6"/>
  <c r="G182" i="6"/>
  <c r="C182" i="6"/>
  <c r="E182" i="6"/>
  <c r="G181" i="6"/>
  <c r="C181" i="6"/>
  <c r="E181" i="6"/>
  <c r="G180" i="6"/>
  <c r="C180" i="6"/>
  <c r="E180" i="6"/>
  <c r="G179" i="6"/>
  <c r="C179" i="6"/>
  <c r="E179" i="6"/>
  <c r="G178" i="6"/>
  <c r="C178" i="6"/>
  <c r="E178" i="6"/>
  <c r="G177" i="6"/>
  <c r="C177" i="6"/>
  <c r="E177" i="6"/>
  <c r="G176" i="6"/>
  <c r="C176" i="6"/>
  <c r="E176" i="6"/>
  <c r="G243" i="6"/>
  <c r="C243" i="6"/>
  <c r="E243" i="6"/>
  <c r="G242" i="6"/>
  <c r="C242" i="6"/>
  <c r="E242" i="6"/>
  <c r="G241" i="6"/>
  <c r="C241" i="6"/>
  <c r="E241" i="6"/>
  <c r="G175" i="6"/>
  <c r="C175" i="6"/>
  <c r="E175" i="6"/>
  <c r="G174" i="6"/>
  <c r="C174" i="6"/>
  <c r="E174" i="6"/>
  <c r="G173" i="6"/>
  <c r="C173" i="6"/>
  <c r="E173" i="6"/>
  <c r="G240" i="6"/>
  <c r="C240" i="6"/>
  <c r="E240" i="6"/>
  <c r="G239" i="6"/>
  <c r="C239" i="6"/>
  <c r="E239" i="6"/>
  <c r="G238" i="6"/>
  <c r="C238" i="6"/>
  <c r="E238" i="6"/>
  <c r="G237" i="6"/>
  <c r="C237" i="6"/>
  <c r="E237" i="6"/>
  <c r="G236" i="6"/>
  <c r="C236" i="6"/>
  <c r="E236" i="6"/>
  <c r="G235" i="6"/>
  <c r="C235" i="6"/>
  <c r="E235" i="6"/>
  <c r="G172" i="6"/>
  <c r="C172" i="6"/>
  <c r="G171" i="6"/>
  <c r="C171" i="6"/>
  <c r="E171" i="6"/>
  <c r="G234" i="6"/>
  <c r="C234" i="6"/>
  <c r="E234" i="6"/>
  <c r="G170" i="6"/>
  <c r="C170" i="6"/>
  <c r="E170" i="6"/>
  <c r="G169" i="6"/>
  <c r="C169" i="6"/>
  <c r="E169" i="6"/>
  <c r="G168" i="6"/>
  <c r="C168" i="6"/>
  <c r="E168" i="6"/>
  <c r="G167" i="6"/>
  <c r="C167" i="6"/>
  <c r="E167" i="6"/>
  <c r="G166" i="6"/>
  <c r="C166" i="6"/>
  <c r="E166" i="6"/>
  <c r="G165" i="6"/>
  <c r="C165" i="6"/>
  <c r="E165" i="6"/>
  <c r="G164" i="6"/>
  <c r="C164" i="6"/>
  <c r="E164" i="6"/>
  <c r="G163" i="6"/>
  <c r="C163" i="6"/>
  <c r="E163" i="6"/>
  <c r="G162" i="6"/>
  <c r="C162" i="6"/>
  <c r="E162" i="6"/>
  <c r="G233" i="6"/>
  <c r="C233" i="6"/>
  <c r="E233" i="6"/>
  <c r="G161" i="6"/>
  <c r="C161" i="6"/>
  <c r="G160" i="6"/>
  <c r="C160" i="6"/>
  <c r="E160" i="6"/>
  <c r="G159" i="6"/>
  <c r="C159" i="6"/>
  <c r="E159" i="6"/>
  <c r="G158" i="6"/>
  <c r="C158" i="6"/>
  <c r="E158" i="6"/>
  <c r="G232" i="6"/>
  <c r="C232" i="6"/>
  <c r="E232" i="6"/>
  <c r="G157" i="6"/>
  <c r="C157" i="6"/>
  <c r="E157" i="6"/>
  <c r="G156" i="6"/>
  <c r="C156" i="6"/>
  <c r="E156" i="6"/>
  <c r="G155" i="6"/>
  <c r="C155" i="6"/>
  <c r="E155" i="6"/>
  <c r="G154" i="6"/>
  <c r="C154" i="6"/>
  <c r="E154" i="6"/>
  <c r="G153" i="6"/>
  <c r="C153" i="6"/>
  <c r="E153" i="6"/>
  <c r="G152" i="6"/>
  <c r="C152" i="6"/>
  <c r="E152" i="6"/>
  <c r="G151" i="6"/>
  <c r="C151" i="6"/>
  <c r="E151" i="6"/>
  <c r="G150" i="6"/>
  <c r="C150" i="6"/>
  <c r="E150" i="6"/>
  <c r="G149" i="6"/>
  <c r="C149" i="6"/>
  <c r="E149" i="6"/>
  <c r="G148" i="6"/>
  <c r="C148" i="6"/>
  <c r="E148" i="6"/>
  <c r="G147" i="6"/>
  <c r="C147" i="6"/>
  <c r="E147" i="6"/>
  <c r="G146" i="6"/>
  <c r="C146" i="6"/>
  <c r="E146" i="6"/>
  <c r="G145" i="6"/>
  <c r="C145" i="6"/>
  <c r="E145" i="6"/>
  <c r="G144" i="6"/>
  <c r="C144" i="6"/>
  <c r="E144" i="6"/>
  <c r="G143" i="6"/>
  <c r="C143" i="6"/>
  <c r="E143" i="6"/>
  <c r="G142" i="6"/>
  <c r="C142" i="6"/>
  <c r="E142" i="6"/>
  <c r="G141" i="6"/>
  <c r="C141" i="6"/>
  <c r="E141" i="6"/>
  <c r="G140" i="6"/>
  <c r="C140" i="6"/>
  <c r="E140" i="6"/>
  <c r="G139" i="6"/>
  <c r="C139" i="6"/>
  <c r="E139" i="6"/>
  <c r="G231" i="6"/>
  <c r="C231" i="6"/>
  <c r="E231" i="6"/>
  <c r="G230" i="6"/>
  <c r="C230" i="6"/>
  <c r="E230" i="6"/>
  <c r="G229" i="6"/>
  <c r="C229" i="6"/>
  <c r="E229" i="6"/>
  <c r="G228" i="6"/>
  <c r="C228" i="6"/>
  <c r="E228" i="6"/>
  <c r="G227" i="6"/>
  <c r="C227" i="6"/>
  <c r="E227" i="6"/>
  <c r="G138" i="6"/>
  <c r="C138" i="6"/>
  <c r="E138" i="6"/>
  <c r="G137" i="6"/>
  <c r="C137" i="6"/>
  <c r="E137" i="6"/>
  <c r="G136" i="6"/>
  <c r="C136" i="6"/>
  <c r="E136" i="6"/>
  <c r="E199" i="3"/>
  <c r="G226" i="6"/>
  <c r="C226" i="6"/>
  <c r="E226" i="6"/>
  <c r="G135" i="6"/>
  <c r="C135" i="6"/>
  <c r="E135" i="6"/>
  <c r="E196" i="3"/>
  <c r="G134" i="6"/>
  <c r="C134" i="6"/>
  <c r="E134" i="6"/>
  <c r="E195" i="3"/>
  <c r="G133" i="6"/>
  <c r="C133" i="6"/>
  <c r="E133" i="6"/>
  <c r="E194" i="3"/>
  <c r="G132" i="6"/>
  <c r="C132" i="6"/>
  <c r="E132" i="6"/>
  <c r="E192" i="3"/>
  <c r="G131" i="6"/>
  <c r="C131" i="6"/>
  <c r="E191" i="3"/>
  <c r="E130" i="6"/>
  <c r="G130" i="6"/>
  <c r="C130" i="6"/>
  <c r="G129" i="6"/>
  <c r="C129" i="6"/>
  <c r="E129" i="6"/>
  <c r="E188" i="3"/>
  <c r="G225" i="6"/>
  <c r="C225" i="6"/>
  <c r="G128" i="6"/>
  <c r="C128" i="6"/>
  <c r="E128" i="6"/>
  <c r="E186" i="3"/>
  <c r="G127" i="6"/>
  <c r="C127" i="6"/>
  <c r="E127" i="6"/>
  <c r="E184" i="3"/>
  <c r="G126" i="6"/>
  <c r="C126" i="6"/>
  <c r="E126" i="6"/>
  <c r="E183" i="3"/>
  <c r="G125" i="6"/>
  <c r="C125" i="6"/>
  <c r="E125" i="6"/>
  <c r="E182" i="3"/>
  <c r="G224" i="6"/>
  <c r="C224" i="6"/>
  <c r="E224" i="6"/>
  <c r="G124" i="6"/>
  <c r="C124" i="6"/>
  <c r="E124" i="6"/>
  <c r="E176" i="3"/>
  <c r="G123" i="6"/>
  <c r="C123" i="6"/>
  <c r="E123" i="6"/>
  <c r="E174" i="3"/>
  <c r="G223" i="6"/>
  <c r="C223" i="6"/>
  <c r="E223" i="6"/>
  <c r="G122" i="6"/>
  <c r="C122" i="6"/>
  <c r="E122" i="6"/>
  <c r="E170" i="3"/>
  <c r="G121" i="6"/>
  <c r="C121" i="6"/>
  <c r="E121" i="6"/>
  <c r="E169" i="3"/>
  <c r="G222" i="6"/>
  <c r="C222" i="6"/>
  <c r="E222" i="6"/>
  <c r="G120" i="6"/>
  <c r="C120" i="6"/>
  <c r="E120" i="6"/>
  <c r="E167" i="3"/>
  <c r="G221" i="6"/>
  <c r="C221" i="6"/>
  <c r="E221" i="6"/>
  <c r="G220" i="6"/>
  <c r="C220" i="6"/>
  <c r="E220" i="6"/>
  <c r="G119" i="6"/>
  <c r="C119" i="6"/>
  <c r="E119" i="6"/>
  <c r="E163" i="3"/>
  <c r="G118" i="6"/>
  <c r="C118" i="6"/>
  <c r="E118" i="6"/>
  <c r="E162" i="3"/>
  <c r="G219" i="6"/>
  <c r="C219" i="6"/>
  <c r="E219" i="6"/>
  <c r="G218" i="6"/>
  <c r="C218" i="6"/>
  <c r="E218" i="6"/>
  <c r="G117" i="6"/>
  <c r="C117" i="6"/>
  <c r="E117" i="6"/>
  <c r="E159" i="3"/>
  <c r="G217" i="6"/>
  <c r="C217" i="6"/>
  <c r="E217" i="6"/>
  <c r="G116" i="6"/>
  <c r="C116" i="6"/>
  <c r="E116" i="6"/>
  <c r="E157" i="3"/>
  <c r="G216" i="6"/>
  <c r="C216" i="6"/>
  <c r="E216" i="6"/>
  <c r="G215" i="6"/>
  <c r="C215" i="6"/>
  <c r="E215" i="6"/>
  <c r="G214" i="6"/>
  <c r="C214" i="6"/>
  <c r="E214" i="6"/>
  <c r="G213" i="6"/>
  <c r="C213" i="6"/>
  <c r="E213" i="6"/>
  <c r="G115" i="6"/>
  <c r="C115" i="6"/>
  <c r="E115" i="6"/>
  <c r="E152" i="3"/>
  <c r="G212" i="6"/>
  <c r="C212" i="6"/>
  <c r="E212" i="6"/>
  <c r="G114" i="6"/>
  <c r="C114" i="6"/>
  <c r="E114" i="6"/>
  <c r="E150" i="3"/>
  <c r="G113" i="6"/>
  <c r="C113" i="6"/>
  <c r="E113" i="6"/>
  <c r="E149" i="3"/>
  <c r="G112" i="6"/>
  <c r="C112" i="6"/>
  <c r="E112" i="6"/>
  <c r="E148" i="3"/>
  <c r="G111" i="6"/>
  <c r="C111" i="6"/>
  <c r="E111" i="6"/>
  <c r="E147" i="3"/>
  <c r="G110" i="6"/>
  <c r="C110" i="6"/>
  <c r="E110" i="6"/>
  <c r="E146" i="3"/>
  <c r="G211" i="6"/>
  <c r="C211" i="6"/>
  <c r="E211" i="6"/>
  <c r="G210" i="6"/>
  <c r="C210" i="6"/>
  <c r="E210" i="6"/>
  <c r="G209" i="6"/>
  <c r="C209" i="6"/>
  <c r="E209" i="6"/>
  <c r="G208" i="6"/>
  <c r="C208" i="6"/>
  <c r="E208" i="6"/>
  <c r="G207" i="6"/>
  <c r="C207" i="6"/>
  <c r="E207" i="6"/>
  <c r="G109" i="6"/>
  <c r="C109" i="6"/>
  <c r="E140" i="3"/>
  <c r="G206" i="6"/>
  <c r="C206" i="6"/>
  <c r="E206" i="6"/>
  <c r="G205" i="6"/>
  <c r="C205" i="6"/>
  <c r="E205" i="6"/>
  <c r="G204" i="6"/>
  <c r="C204" i="6"/>
  <c r="E204" i="6"/>
  <c r="G203" i="6"/>
  <c r="C203" i="6"/>
  <c r="E203" i="6"/>
  <c r="G202" i="6"/>
  <c r="C202" i="6"/>
  <c r="E202" i="6"/>
  <c r="G108" i="6"/>
  <c r="C108" i="6"/>
  <c r="E108" i="6"/>
  <c r="E134" i="3"/>
  <c r="G201" i="6"/>
  <c r="C201" i="6"/>
  <c r="E201" i="6"/>
  <c r="G200" i="6"/>
  <c r="C200" i="6"/>
  <c r="E200" i="6"/>
  <c r="G107" i="6"/>
  <c r="C107" i="6"/>
  <c r="E107" i="6"/>
  <c r="E131" i="3"/>
  <c r="G106" i="6"/>
  <c r="C106" i="6"/>
  <c r="E106" i="6"/>
  <c r="E130" i="3"/>
  <c r="G105" i="6"/>
  <c r="C105" i="6"/>
  <c r="E105" i="6"/>
  <c r="E126" i="3"/>
  <c r="G104" i="6"/>
  <c r="C104" i="6"/>
  <c r="E104" i="6"/>
  <c r="E125" i="3"/>
  <c r="G103" i="6"/>
  <c r="C103" i="6"/>
  <c r="E103" i="6"/>
  <c r="E124" i="3"/>
  <c r="G102" i="6"/>
  <c r="C102" i="6"/>
  <c r="E102" i="6"/>
  <c r="E123" i="3"/>
  <c r="G101" i="6"/>
  <c r="C101" i="6"/>
  <c r="E101" i="6"/>
  <c r="E122" i="3"/>
  <c r="G100" i="6"/>
  <c r="C100" i="6"/>
  <c r="E100" i="6"/>
  <c r="E121" i="3"/>
  <c r="G99" i="6"/>
  <c r="C99" i="6"/>
  <c r="E99" i="6"/>
  <c r="E120" i="3"/>
  <c r="G98" i="6"/>
  <c r="C98" i="6"/>
  <c r="E98" i="6"/>
  <c r="E119" i="3"/>
  <c r="G97" i="6"/>
  <c r="C97" i="6"/>
  <c r="E97" i="6"/>
  <c r="E118" i="3"/>
  <c r="G96" i="6"/>
  <c r="C96" i="6"/>
  <c r="E96" i="6"/>
  <c r="E117" i="3"/>
  <c r="G95" i="6"/>
  <c r="C95" i="6"/>
  <c r="E95" i="6"/>
  <c r="E115" i="3"/>
  <c r="G94" i="6"/>
  <c r="C94" i="6"/>
  <c r="E94" i="6"/>
  <c r="E114" i="3"/>
  <c r="G93" i="6"/>
  <c r="C93" i="6"/>
  <c r="E93" i="6"/>
  <c r="E113" i="3"/>
  <c r="G92" i="6"/>
  <c r="C92" i="6"/>
  <c r="E112" i="3"/>
  <c r="G91" i="6"/>
  <c r="C91" i="6"/>
  <c r="E91" i="6"/>
  <c r="E111" i="3"/>
  <c r="G90" i="6"/>
  <c r="C90" i="6"/>
  <c r="E90" i="6"/>
  <c r="E110" i="3"/>
  <c r="G89" i="6"/>
  <c r="C89" i="6"/>
  <c r="E89" i="6"/>
  <c r="E109" i="3"/>
  <c r="G88" i="6"/>
  <c r="C88" i="6"/>
  <c r="E108" i="3"/>
  <c r="G87" i="6"/>
  <c r="C87" i="6"/>
  <c r="E87" i="6"/>
  <c r="E107" i="3"/>
  <c r="G86" i="6"/>
  <c r="C86" i="6"/>
  <c r="E86" i="6"/>
  <c r="E106" i="3"/>
  <c r="G199" i="6"/>
  <c r="C199" i="6"/>
  <c r="E199" i="6"/>
  <c r="G85" i="6"/>
  <c r="C85" i="6"/>
  <c r="E85" i="6"/>
  <c r="E104" i="3"/>
  <c r="G84" i="6"/>
  <c r="C84" i="6"/>
  <c r="E84" i="6"/>
  <c r="E103" i="3"/>
  <c r="G83" i="6"/>
  <c r="C83" i="6"/>
  <c r="E83" i="6"/>
  <c r="E102" i="3"/>
  <c r="G82" i="6"/>
  <c r="C82" i="6"/>
  <c r="E82" i="6"/>
  <c r="E100" i="3"/>
  <c r="G81" i="6"/>
  <c r="C81" i="6"/>
  <c r="E81" i="6"/>
  <c r="E99" i="3"/>
  <c r="G80" i="6"/>
  <c r="C80" i="6"/>
  <c r="E80" i="6"/>
  <c r="E98" i="3"/>
  <c r="G79" i="6"/>
  <c r="C79" i="6"/>
  <c r="E97" i="3"/>
  <c r="G78" i="6"/>
  <c r="C78" i="6"/>
  <c r="E78" i="6"/>
  <c r="E96" i="3"/>
  <c r="G77" i="6"/>
  <c r="C77" i="6"/>
  <c r="E95" i="3"/>
  <c r="G76" i="6"/>
  <c r="C76" i="6"/>
  <c r="E76" i="6"/>
  <c r="E94" i="3"/>
  <c r="G75" i="6"/>
  <c r="C75" i="6"/>
  <c r="E75" i="6"/>
  <c r="E93" i="3"/>
  <c r="G74" i="6"/>
  <c r="C74" i="6"/>
  <c r="E92" i="3"/>
  <c r="G73" i="6"/>
  <c r="C73" i="6"/>
  <c r="E73" i="6"/>
  <c r="E91" i="3"/>
  <c r="G72" i="6"/>
  <c r="C72" i="6"/>
  <c r="E72" i="6"/>
  <c r="E90" i="3"/>
  <c r="G71" i="6"/>
  <c r="C71" i="6"/>
  <c r="E89" i="3"/>
  <c r="G70" i="6"/>
  <c r="C70" i="6"/>
  <c r="E70" i="6"/>
  <c r="E88" i="3"/>
  <c r="G69" i="6"/>
  <c r="C69" i="6"/>
  <c r="E69" i="6"/>
  <c r="E86" i="3"/>
  <c r="G68" i="6"/>
  <c r="C68" i="6"/>
  <c r="E85" i="3"/>
  <c r="G67" i="6"/>
  <c r="C67" i="6"/>
  <c r="E67" i="6"/>
  <c r="E84" i="3"/>
  <c r="G66" i="6"/>
  <c r="C66" i="6"/>
  <c r="E83" i="3"/>
  <c r="G65" i="6"/>
  <c r="C65" i="6"/>
  <c r="E65" i="6"/>
  <c r="E82" i="3"/>
  <c r="G64" i="6"/>
  <c r="C64" i="6"/>
  <c r="E81" i="3"/>
  <c r="G63" i="6"/>
  <c r="C63" i="6"/>
  <c r="E63" i="6"/>
  <c r="E80" i="3"/>
  <c r="G62" i="6"/>
  <c r="C62" i="6"/>
  <c r="E62" i="6"/>
  <c r="E79" i="3"/>
  <c r="G61" i="6"/>
  <c r="C61" i="6"/>
  <c r="E78" i="3"/>
  <c r="G198" i="6"/>
  <c r="C198" i="6"/>
  <c r="E198" i="6"/>
  <c r="G60" i="6"/>
  <c r="C60" i="6"/>
  <c r="E60" i="6"/>
  <c r="E76" i="3"/>
  <c r="G59" i="6"/>
  <c r="C59" i="6"/>
  <c r="E75" i="3"/>
  <c r="G58" i="6"/>
  <c r="C58" i="6"/>
  <c r="E58" i="6"/>
  <c r="E74" i="3"/>
  <c r="G57" i="6"/>
  <c r="C57" i="6"/>
  <c r="E57" i="6"/>
  <c r="E73" i="3"/>
  <c r="G56" i="6"/>
  <c r="C56" i="6"/>
  <c r="E56" i="6"/>
  <c r="E72" i="3"/>
  <c r="G55" i="6"/>
  <c r="C55" i="6"/>
  <c r="E55" i="6"/>
  <c r="E71" i="3"/>
  <c r="G54" i="6"/>
  <c r="C54" i="6"/>
  <c r="E54" i="6"/>
  <c r="E70" i="3"/>
  <c r="G53" i="6"/>
  <c r="C53" i="6"/>
  <c r="E69" i="3"/>
  <c r="G52" i="6"/>
  <c r="C52" i="6"/>
  <c r="E68" i="3"/>
  <c r="G51" i="6"/>
  <c r="C51" i="6"/>
  <c r="E67" i="3"/>
  <c r="G50" i="6"/>
  <c r="C50" i="6"/>
  <c r="E66" i="3"/>
  <c r="E50" i="6"/>
  <c r="G49" i="6"/>
  <c r="C49" i="6"/>
  <c r="E49" i="6"/>
  <c r="E65" i="3"/>
  <c r="G48" i="6"/>
  <c r="C48" i="6"/>
  <c r="E64" i="3"/>
  <c r="E48" i="6"/>
  <c r="G47" i="6"/>
  <c r="C47" i="6"/>
  <c r="E63" i="3"/>
  <c r="G46" i="6"/>
  <c r="C46" i="6"/>
  <c r="E62" i="3"/>
  <c r="G45" i="6"/>
  <c r="C45" i="6"/>
  <c r="E61" i="3"/>
  <c r="G44" i="6"/>
  <c r="C44" i="6"/>
  <c r="E44" i="6"/>
  <c r="E60" i="3"/>
  <c r="G43" i="6"/>
  <c r="C43" i="6"/>
  <c r="E59" i="3"/>
  <c r="G197" i="6"/>
  <c r="C197" i="6"/>
  <c r="E197" i="6"/>
  <c r="G42" i="6"/>
  <c r="C42" i="6"/>
  <c r="E42" i="6"/>
  <c r="E57" i="3"/>
  <c r="G41" i="6"/>
  <c r="C41" i="6"/>
  <c r="E41" i="6"/>
  <c r="E56" i="3"/>
  <c r="G40" i="6"/>
  <c r="C40" i="6"/>
  <c r="E40" i="6"/>
  <c r="E55" i="3"/>
  <c r="G39" i="6"/>
  <c r="C39" i="6"/>
  <c r="E39" i="6"/>
  <c r="E54" i="3"/>
  <c r="G38" i="6"/>
  <c r="C38" i="6"/>
  <c r="E38" i="6"/>
  <c r="E52" i="3"/>
  <c r="G37" i="6"/>
  <c r="C37" i="6"/>
  <c r="E37" i="6"/>
  <c r="E51" i="3"/>
  <c r="G36" i="6"/>
  <c r="C36" i="6"/>
  <c r="E36" i="6"/>
  <c r="E50" i="3"/>
  <c r="G35" i="6"/>
  <c r="C35" i="6"/>
  <c r="E35" i="6"/>
  <c r="E49" i="3"/>
  <c r="G196" i="6"/>
  <c r="C196" i="6"/>
  <c r="E196" i="6"/>
  <c r="G34" i="6"/>
  <c r="C34" i="6"/>
  <c r="E34" i="6"/>
  <c r="E46" i="3"/>
  <c r="G33" i="6"/>
  <c r="C33" i="6"/>
  <c r="E45" i="3"/>
  <c r="G32" i="6"/>
  <c r="C32" i="6"/>
  <c r="E32" i="6"/>
  <c r="E44" i="3"/>
  <c r="G31" i="6"/>
  <c r="C31" i="6"/>
  <c r="E31" i="6"/>
  <c r="E43" i="3"/>
  <c r="G30" i="6"/>
  <c r="C30" i="6"/>
  <c r="E42" i="3"/>
  <c r="G29" i="6"/>
  <c r="C29" i="6"/>
  <c r="E29" i="6"/>
  <c r="E41" i="3"/>
  <c r="G28" i="6"/>
  <c r="C28" i="6"/>
  <c r="E28" i="6"/>
  <c r="E40" i="3"/>
  <c r="G27" i="6"/>
  <c r="C27" i="6"/>
  <c r="E39" i="3"/>
  <c r="G26" i="6"/>
  <c r="C26" i="6"/>
  <c r="E26" i="6"/>
  <c r="E38" i="3"/>
  <c r="G25" i="6"/>
  <c r="C25" i="6"/>
  <c r="E37" i="3"/>
  <c r="G24" i="6"/>
  <c r="C24" i="6"/>
  <c r="E24" i="6"/>
  <c r="E36" i="3"/>
  <c r="G23" i="6"/>
  <c r="C23" i="6"/>
  <c r="E23" i="6"/>
  <c r="E35" i="3"/>
  <c r="G22" i="6"/>
  <c r="C22" i="6"/>
  <c r="E22" i="6"/>
  <c r="E34" i="3"/>
  <c r="G21" i="6"/>
  <c r="C21" i="6"/>
  <c r="E32" i="3"/>
  <c r="F32" i="3"/>
  <c r="G20" i="6"/>
  <c r="C20" i="6"/>
  <c r="E20" i="6"/>
  <c r="E31" i="3"/>
  <c r="G19" i="6"/>
  <c r="C19" i="6"/>
  <c r="E30" i="3"/>
  <c r="G18" i="6"/>
  <c r="C18" i="6"/>
  <c r="E18" i="6"/>
  <c r="E29" i="3"/>
  <c r="G17" i="6"/>
  <c r="C17" i="6"/>
  <c r="E28" i="3"/>
  <c r="G195" i="6"/>
  <c r="C195" i="6"/>
  <c r="E195" i="6"/>
  <c r="G16" i="6"/>
  <c r="C16" i="6"/>
  <c r="E16" i="6"/>
  <c r="E26" i="3"/>
  <c r="G15" i="6"/>
  <c r="C15" i="6"/>
  <c r="E25" i="3"/>
  <c r="E15" i="6"/>
  <c r="G14" i="6"/>
  <c r="C14" i="6"/>
  <c r="E14" i="6"/>
  <c r="E24" i="3"/>
  <c r="G13" i="6"/>
  <c r="C13" i="6"/>
  <c r="E13" i="6"/>
  <c r="E23" i="3"/>
  <c r="G12" i="6"/>
  <c r="C12" i="6"/>
  <c r="E12" i="6"/>
  <c r="E22" i="3"/>
  <c r="G11" i="6"/>
  <c r="C11" i="6"/>
  <c r="E11" i="6"/>
  <c r="E21" i="3"/>
  <c r="A152" i="6"/>
  <c r="H152" i="6"/>
  <c r="B152" i="6"/>
  <c r="D152" i="6"/>
  <c r="A153" i="6"/>
  <c r="H153" i="6"/>
  <c r="B153" i="6"/>
  <c r="D153" i="6"/>
  <c r="A154" i="6"/>
  <c r="H154" i="6"/>
  <c r="B154" i="6"/>
  <c r="D154" i="6"/>
  <c r="A155" i="6"/>
  <c r="H155" i="6"/>
  <c r="B155" i="6"/>
  <c r="D155" i="6"/>
  <c r="A156" i="6"/>
  <c r="H156" i="6"/>
  <c r="B156" i="6"/>
  <c r="D156" i="6"/>
  <c r="A157" i="6"/>
  <c r="H157" i="6"/>
  <c r="B157" i="6"/>
  <c r="D157" i="6"/>
  <c r="A232" i="6"/>
  <c r="H232" i="6"/>
  <c r="B232" i="6"/>
  <c r="D232" i="6"/>
  <c r="A158" i="6"/>
  <c r="H158" i="6"/>
  <c r="B158" i="6"/>
  <c r="D158" i="6"/>
  <c r="A159" i="6"/>
  <c r="H159" i="6"/>
  <c r="B159" i="6"/>
  <c r="D159" i="6"/>
  <c r="A160" i="6"/>
  <c r="H160" i="6"/>
  <c r="B160" i="6"/>
  <c r="D160" i="6"/>
  <c r="A161" i="6"/>
  <c r="H161" i="6"/>
  <c r="B161" i="6"/>
  <c r="D161" i="6"/>
  <c r="A233" i="6"/>
  <c r="H233" i="6"/>
  <c r="B233" i="6"/>
  <c r="D233" i="6"/>
  <c r="A162" i="6"/>
  <c r="H162" i="6"/>
  <c r="B162" i="6"/>
  <c r="D162" i="6"/>
  <c r="A163" i="6"/>
  <c r="H163" i="6"/>
  <c r="B163" i="6"/>
  <c r="D163" i="6"/>
  <c r="A164" i="6"/>
  <c r="H164" i="6"/>
  <c r="B164" i="6"/>
  <c r="D164" i="6"/>
  <c r="A165" i="6"/>
  <c r="H165" i="6"/>
  <c r="B165" i="6"/>
  <c r="D165" i="6"/>
  <c r="A166" i="6"/>
  <c r="H166" i="6"/>
  <c r="B166" i="6"/>
  <c r="D166" i="6"/>
  <c r="A167" i="6"/>
  <c r="H167" i="6"/>
  <c r="B167" i="6"/>
  <c r="D167" i="6"/>
  <c r="A168" i="6"/>
  <c r="H168" i="6"/>
  <c r="B168" i="6"/>
  <c r="D168" i="6"/>
  <c r="A169" i="6"/>
  <c r="H169" i="6"/>
  <c r="B169" i="6"/>
  <c r="D169" i="6"/>
  <c r="A170" i="6"/>
  <c r="H170" i="6"/>
  <c r="B170" i="6"/>
  <c r="D170" i="6"/>
  <c r="A234" i="6"/>
  <c r="H234" i="6"/>
  <c r="B234" i="6"/>
  <c r="D234" i="6"/>
  <c r="A171" i="6"/>
  <c r="H171" i="6"/>
  <c r="B171" i="6"/>
  <c r="D171" i="6"/>
  <c r="A172" i="6"/>
  <c r="H172" i="6"/>
  <c r="B172" i="6"/>
  <c r="D172" i="6"/>
  <c r="A235" i="6"/>
  <c r="H235" i="6"/>
  <c r="B235" i="6"/>
  <c r="D235" i="6"/>
  <c r="A236" i="6"/>
  <c r="H236" i="6"/>
  <c r="B236" i="6"/>
  <c r="D236" i="6"/>
  <c r="A237" i="6"/>
  <c r="H237" i="6"/>
  <c r="B237" i="6"/>
  <c r="D237" i="6"/>
  <c r="A238" i="6"/>
  <c r="H238" i="6"/>
  <c r="B238" i="6"/>
  <c r="D238" i="6"/>
  <c r="A239" i="6"/>
  <c r="H239" i="6"/>
  <c r="B239" i="6"/>
  <c r="D239" i="6"/>
  <c r="A240" i="6"/>
  <c r="H240" i="6"/>
  <c r="B240" i="6"/>
  <c r="D240" i="6"/>
  <c r="A173" i="6"/>
  <c r="H173" i="6"/>
  <c r="B173" i="6"/>
  <c r="D173" i="6"/>
  <c r="A174" i="6"/>
  <c r="H174" i="6"/>
  <c r="B174" i="6"/>
  <c r="D174" i="6"/>
  <c r="A175" i="6"/>
  <c r="H175" i="6"/>
  <c r="B175" i="6"/>
  <c r="D175" i="6"/>
  <c r="A241" i="6"/>
  <c r="H241" i="6"/>
  <c r="B241" i="6"/>
  <c r="D241" i="6"/>
  <c r="A242" i="6"/>
  <c r="H242" i="6"/>
  <c r="B242" i="6"/>
  <c r="D242" i="6"/>
  <c r="A243" i="6"/>
  <c r="H243" i="6"/>
  <c r="B243" i="6"/>
  <c r="D243" i="6"/>
  <c r="A176" i="6"/>
  <c r="H176" i="6"/>
  <c r="B176" i="6"/>
  <c r="D176" i="6"/>
  <c r="A177" i="6"/>
  <c r="H177" i="6"/>
  <c r="B177" i="6"/>
  <c r="D177" i="6"/>
  <c r="A178" i="6"/>
  <c r="H178" i="6"/>
  <c r="B178" i="6"/>
  <c r="D178" i="6"/>
  <c r="A179" i="6"/>
  <c r="H179" i="6"/>
  <c r="B179" i="6"/>
  <c r="D179" i="6"/>
  <c r="A180" i="6"/>
  <c r="H180" i="6"/>
  <c r="B180" i="6"/>
  <c r="D180" i="6"/>
  <c r="A181" i="6"/>
  <c r="H181" i="6"/>
  <c r="B181" i="6"/>
  <c r="D181" i="6"/>
  <c r="A182" i="6"/>
  <c r="H182" i="6"/>
  <c r="B182" i="6"/>
  <c r="D182" i="6"/>
  <c r="A183" i="6"/>
  <c r="H183" i="6"/>
  <c r="B183" i="6"/>
  <c r="D183" i="6"/>
  <c r="A184" i="6"/>
  <c r="H184" i="6"/>
  <c r="B184" i="6"/>
  <c r="D184" i="6"/>
  <c r="A185" i="6"/>
  <c r="H185" i="6"/>
  <c r="B185" i="6"/>
  <c r="D185" i="6"/>
  <c r="A186" i="6"/>
  <c r="H186" i="6"/>
  <c r="B186" i="6"/>
  <c r="D186" i="6"/>
  <c r="A187" i="6"/>
  <c r="H187" i="6"/>
  <c r="B187" i="6"/>
  <c r="D187" i="6"/>
  <c r="A188" i="6"/>
  <c r="H188" i="6"/>
  <c r="B188" i="6"/>
  <c r="D188" i="6"/>
  <c r="A189" i="6"/>
  <c r="H189" i="6"/>
  <c r="B189" i="6"/>
  <c r="D189" i="6"/>
  <c r="A190" i="6"/>
  <c r="H190" i="6"/>
  <c r="B190" i="6"/>
  <c r="D190" i="6"/>
  <c r="A191" i="6"/>
  <c r="H191" i="6"/>
  <c r="B191" i="6"/>
  <c r="D191" i="6"/>
  <c r="A192" i="6"/>
  <c r="H192" i="6"/>
  <c r="B192" i="6"/>
  <c r="D192" i="6"/>
  <c r="A244" i="6"/>
  <c r="H244" i="6"/>
  <c r="B244" i="6"/>
  <c r="D244" i="6"/>
  <c r="A245" i="6"/>
  <c r="H245" i="6"/>
  <c r="B245" i="6"/>
  <c r="D245" i="6"/>
  <c r="A246" i="6"/>
  <c r="H246" i="6"/>
  <c r="B246" i="6"/>
  <c r="D246" i="6"/>
  <c r="A247" i="6"/>
  <c r="H247" i="6"/>
  <c r="B247" i="6"/>
  <c r="D247" i="6"/>
  <c r="A193" i="6"/>
  <c r="H193" i="6"/>
  <c r="B193" i="6"/>
  <c r="D193" i="6"/>
  <c r="A194" i="6"/>
  <c r="H194" i="6"/>
  <c r="B194" i="6"/>
  <c r="D194" i="6"/>
  <c r="H151" i="6"/>
  <c r="B151" i="6"/>
  <c r="D151" i="6"/>
  <c r="A151" i="6"/>
  <c r="H150" i="6"/>
  <c r="B150" i="6"/>
  <c r="D150" i="6"/>
  <c r="A150" i="6"/>
  <c r="H149" i="6"/>
  <c r="B149" i="6"/>
  <c r="D149" i="6"/>
  <c r="A149" i="6"/>
  <c r="H148" i="6"/>
  <c r="D148" i="6"/>
  <c r="B148" i="6"/>
  <c r="A148" i="6"/>
  <c r="H147" i="6"/>
  <c r="B147" i="6"/>
  <c r="D147" i="6"/>
  <c r="A147" i="6"/>
  <c r="H146" i="6"/>
  <c r="B146" i="6"/>
  <c r="D146" i="6"/>
  <c r="A146" i="6"/>
  <c r="H145" i="6"/>
  <c r="B145" i="6"/>
  <c r="D145" i="6"/>
  <c r="A145" i="6"/>
  <c r="H144" i="6"/>
  <c r="B144" i="6"/>
  <c r="D144" i="6"/>
  <c r="A144" i="6"/>
  <c r="H143" i="6"/>
  <c r="B143" i="6"/>
  <c r="D143" i="6"/>
  <c r="A143" i="6"/>
  <c r="H142" i="6"/>
  <c r="B142" i="6"/>
  <c r="D142" i="6"/>
  <c r="A142" i="6"/>
  <c r="H141" i="6"/>
  <c r="B141" i="6"/>
  <c r="D141" i="6"/>
  <c r="A141" i="6"/>
  <c r="H140" i="6"/>
  <c r="B140" i="6"/>
  <c r="D140" i="6"/>
  <c r="A140" i="6"/>
  <c r="H139" i="6"/>
  <c r="B139" i="6"/>
  <c r="D139" i="6"/>
  <c r="A139" i="6"/>
  <c r="H231" i="6"/>
  <c r="B231" i="6"/>
  <c r="D231" i="6"/>
  <c r="A231" i="6"/>
  <c r="H230" i="6"/>
  <c r="B230" i="6"/>
  <c r="D230" i="6"/>
  <c r="A230" i="6"/>
  <c r="H229" i="6"/>
  <c r="B229" i="6"/>
  <c r="D229" i="6"/>
  <c r="A229" i="6"/>
  <c r="H228" i="6"/>
  <c r="B228" i="6"/>
  <c r="D228" i="6"/>
  <c r="A228" i="6"/>
  <c r="H227" i="6"/>
  <c r="B227" i="6"/>
  <c r="D227" i="6"/>
  <c r="A227" i="6"/>
  <c r="H138" i="6"/>
  <c r="B138" i="6"/>
  <c r="D138" i="6"/>
  <c r="A138" i="6"/>
  <c r="H137" i="6"/>
  <c r="B137" i="6"/>
  <c r="D137" i="6"/>
  <c r="A137" i="6"/>
  <c r="H136" i="6"/>
  <c r="B136" i="6"/>
  <c r="D136" i="6"/>
  <c r="A136" i="6"/>
  <c r="H226" i="6"/>
  <c r="B226" i="6"/>
  <c r="D226" i="6"/>
  <c r="A226" i="6"/>
  <c r="H135" i="6"/>
  <c r="B135" i="6"/>
  <c r="D135" i="6"/>
  <c r="A135" i="6"/>
  <c r="H134" i="6"/>
  <c r="B134" i="6"/>
  <c r="D134" i="6"/>
  <c r="A134" i="6"/>
  <c r="H133" i="6"/>
  <c r="B133" i="6"/>
  <c r="D133" i="6"/>
  <c r="A133" i="6"/>
  <c r="H132" i="6"/>
  <c r="B132" i="6"/>
  <c r="D132" i="6"/>
  <c r="A132" i="6"/>
  <c r="H131" i="6"/>
  <c r="B131" i="6"/>
  <c r="D131" i="6"/>
  <c r="A131" i="6"/>
  <c r="H130" i="6"/>
  <c r="D130" i="6"/>
  <c r="B130" i="6"/>
  <c r="A130" i="6"/>
  <c r="H129" i="6"/>
  <c r="B129" i="6"/>
  <c r="D129" i="6"/>
  <c r="A129" i="6"/>
  <c r="H225" i="6"/>
  <c r="B225" i="6"/>
  <c r="D225" i="6"/>
  <c r="A225" i="6"/>
  <c r="H128" i="6"/>
  <c r="B128" i="6"/>
  <c r="D128" i="6"/>
  <c r="A128" i="6"/>
  <c r="H127" i="6"/>
  <c r="B127" i="6"/>
  <c r="D127" i="6"/>
  <c r="A127" i="6"/>
  <c r="H126" i="6"/>
  <c r="B126" i="6"/>
  <c r="D126" i="6"/>
  <c r="A126" i="6"/>
  <c r="H125" i="6"/>
  <c r="B125" i="6"/>
  <c r="D125" i="6"/>
  <c r="A125" i="6"/>
  <c r="H224" i="6"/>
  <c r="B224" i="6"/>
  <c r="D224" i="6"/>
  <c r="A224" i="6"/>
  <c r="H124" i="6"/>
  <c r="B124" i="6"/>
  <c r="D124" i="6"/>
  <c r="A124" i="6"/>
  <c r="H123" i="6"/>
  <c r="B123" i="6"/>
  <c r="D123" i="6"/>
  <c r="A123" i="6"/>
  <c r="H223" i="6"/>
  <c r="B223" i="6"/>
  <c r="D223" i="6"/>
  <c r="A223" i="6"/>
  <c r="H122" i="6"/>
  <c r="B122" i="6"/>
  <c r="D122" i="6"/>
  <c r="A122" i="6"/>
  <c r="H121" i="6"/>
  <c r="B121" i="6"/>
  <c r="D121" i="6"/>
  <c r="A121" i="6"/>
  <c r="H222" i="6"/>
  <c r="B222" i="6"/>
  <c r="D222" i="6"/>
  <c r="A222" i="6"/>
  <c r="H120" i="6"/>
  <c r="D120" i="6"/>
  <c r="B120" i="6"/>
  <c r="A120" i="6"/>
  <c r="H221" i="6"/>
  <c r="B221" i="6"/>
  <c r="D221" i="6"/>
  <c r="A221" i="6"/>
  <c r="H220" i="6"/>
  <c r="D220" i="6"/>
  <c r="B220" i="6"/>
  <c r="A220" i="6"/>
  <c r="H119" i="6"/>
  <c r="B119" i="6"/>
  <c r="D119" i="6"/>
  <c r="A119" i="6"/>
  <c r="H118" i="6"/>
  <c r="B118" i="6"/>
  <c r="D118" i="6"/>
  <c r="A118" i="6"/>
  <c r="H219" i="6"/>
  <c r="B219" i="6"/>
  <c r="D219" i="6"/>
  <c r="A219" i="6"/>
  <c r="H218" i="6"/>
  <c r="B218" i="6"/>
  <c r="D218" i="6"/>
  <c r="A218" i="6"/>
  <c r="H117" i="6"/>
  <c r="B117" i="6"/>
  <c r="D117" i="6"/>
  <c r="A117" i="6"/>
  <c r="H217" i="6"/>
  <c r="B217" i="6"/>
  <c r="D217" i="6"/>
  <c r="A217" i="6"/>
  <c r="H116" i="6"/>
  <c r="B116" i="6"/>
  <c r="D116" i="6"/>
  <c r="A116" i="6"/>
  <c r="H216" i="6"/>
  <c r="D216" i="6"/>
  <c r="B216" i="6"/>
  <c r="A216" i="6"/>
  <c r="H215" i="6"/>
  <c r="B215" i="6"/>
  <c r="D215" i="6"/>
  <c r="A215" i="6"/>
  <c r="H214" i="6"/>
  <c r="B214" i="6"/>
  <c r="D214" i="6"/>
  <c r="A214" i="6"/>
  <c r="H213" i="6"/>
  <c r="B213" i="6"/>
  <c r="D213" i="6"/>
  <c r="A213" i="6"/>
  <c r="H115" i="6"/>
  <c r="B115" i="6"/>
  <c r="D115" i="6"/>
  <c r="A115" i="6"/>
  <c r="H212" i="6"/>
  <c r="B212" i="6"/>
  <c r="D212" i="6"/>
  <c r="A212" i="6"/>
  <c r="H114" i="6"/>
  <c r="D114" i="6"/>
  <c r="B114" i="6"/>
  <c r="A114" i="6"/>
  <c r="H113" i="6"/>
  <c r="B113" i="6"/>
  <c r="D113" i="6"/>
  <c r="A113" i="6"/>
  <c r="H112" i="6"/>
  <c r="B112" i="6"/>
  <c r="D112" i="6"/>
  <c r="A112" i="6"/>
  <c r="H111" i="6"/>
  <c r="B111" i="6"/>
  <c r="D111" i="6"/>
  <c r="A111" i="6"/>
  <c r="H110" i="6"/>
  <c r="B110" i="6"/>
  <c r="D110" i="6"/>
  <c r="A110" i="6"/>
  <c r="H211" i="6"/>
  <c r="B211" i="6"/>
  <c r="D211" i="6"/>
  <c r="A211" i="6"/>
  <c r="H210" i="6"/>
  <c r="B210" i="6"/>
  <c r="D210" i="6"/>
  <c r="A210" i="6"/>
  <c r="H209" i="6"/>
  <c r="B209" i="6"/>
  <c r="D209" i="6"/>
  <c r="A209" i="6"/>
  <c r="H208" i="6"/>
  <c r="B208" i="6"/>
  <c r="D208" i="6"/>
  <c r="A208" i="6"/>
  <c r="H207" i="6"/>
  <c r="B207" i="6"/>
  <c r="D207" i="6"/>
  <c r="A207" i="6"/>
  <c r="H109" i="6"/>
  <c r="D109" i="6"/>
  <c r="B109" i="6"/>
  <c r="A109" i="6"/>
  <c r="H206" i="6"/>
  <c r="B206" i="6"/>
  <c r="D206" i="6"/>
  <c r="A206" i="6"/>
  <c r="H205" i="6"/>
  <c r="B205" i="6"/>
  <c r="D205" i="6"/>
  <c r="A205" i="6"/>
  <c r="H204" i="6"/>
  <c r="B204" i="6"/>
  <c r="D204" i="6"/>
  <c r="A204" i="6"/>
  <c r="H203" i="6"/>
  <c r="B203" i="6"/>
  <c r="D203" i="6"/>
  <c r="A203" i="6"/>
  <c r="H202" i="6"/>
  <c r="B202" i="6"/>
  <c r="D202" i="6"/>
  <c r="A202" i="6"/>
  <c r="H108" i="6"/>
  <c r="B108" i="6"/>
  <c r="D108" i="6"/>
  <c r="A108" i="6"/>
  <c r="H201" i="6"/>
  <c r="B201" i="6"/>
  <c r="D201" i="6"/>
  <c r="A201" i="6"/>
  <c r="H200" i="6"/>
  <c r="B200" i="6"/>
  <c r="D200" i="6"/>
  <c r="A200" i="6"/>
  <c r="H107" i="6"/>
  <c r="B107" i="6"/>
  <c r="D107" i="6"/>
  <c r="A107" i="6"/>
  <c r="H106" i="6"/>
  <c r="B106" i="6"/>
  <c r="D106" i="6"/>
  <c r="A106" i="6"/>
  <c r="H105" i="6"/>
  <c r="B105" i="6"/>
  <c r="D105" i="6"/>
  <c r="A105" i="6"/>
  <c r="H104" i="6"/>
  <c r="B104" i="6"/>
  <c r="D104" i="6"/>
  <c r="A104" i="6"/>
  <c r="H103" i="6"/>
  <c r="B103" i="6"/>
  <c r="D103" i="6"/>
  <c r="A103" i="6"/>
  <c r="H102" i="6"/>
  <c r="B102" i="6"/>
  <c r="D102" i="6"/>
  <c r="A102" i="6"/>
  <c r="H101" i="6"/>
  <c r="B101" i="6"/>
  <c r="D101" i="6"/>
  <c r="A101" i="6"/>
  <c r="H100" i="6"/>
  <c r="B100" i="6"/>
  <c r="D100" i="6"/>
  <c r="A100" i="6"/>
  <c r="H99" i="6"/>
  <c r="B99" i="6"/>
  <c r="D99" i="6"/>
  <c r="A99" i="6"/>
  <c r="H98" i="6"/>
  <c r="B98" i="6"/>
  <c r="D98" i="6"/>
  <c r="A98" i="6"/>
  <c r="H97" i="6"/>
  <c r="B97" i="6"/>
  <c r="D97" i="6"/>
  <c r="A97" i="6"/>
  <c r="H96" i="6"/>
  <c r="B96" i="6"/>
  <c r="D96" i="6"/>
  <c r="A96" i="6"/>
  <c r="H95" i="6"/>
  <c r="B95" i="6"/>
  <c r="D95" i="6"/>
  <c r="A95" i="6"/>
  <c r="H94" i="6"/>
  <c r="B94" i="6"/>
  <c r="D94" i="6"/>
  <c r="A94" i="6"/>
  <c r="H93" i="6"/>
  <c r="B93" i="6"/>
  <c r="D93" i="6"/>
  <c r="A93" i="6"/>
  <c r="H92" i="6"/>
  <c r="D92" i="6"/>
  <c r="B92" i="6"/>
  <c r="A92" i="6"/>
  <c r="H91" i="6"/>
  <c r="B91" i="6"/>
  <c r="D91" i="6"/>
  <c r="A91" i="6"/>
  <c r="H90" i="6"/>
  <c r="B90" i="6"/>
  <c r="D90" i="6"/>
  <c r="A90" i="6"/>
  <c r="H89" i="6"/>
  <c r="B89" i="6"/>
  <c r="D89" i="6"/>
  <c r="A89" i="6"/>
  <c r="H88" i="6"/>
  <c r="B88" i="6"/>
  <c r="D88" i="6"/>
  <c r="A88" i="6"/>
  <c r="H87" i="6"/>
  <c r="B87" i="6"/>
  <c r="D87" i="6"/>
  <c r="A87" i="6"/>
  <c r="H86" i="6"/>
  <c r="B86" i="6"/>
  <c r="D86" i="6"/>
  <c r="A86" i="6"/>
  <c r="H199" i="6"/>
  <c r="B199" i="6"/>
  <c r="D199" i="6"/>
  <c r="A199" i="6"/>
  <c r="H85" i="6"/>
  <c r="B85" i="6"/>
  <c r="D85" i="6"/>
  <c r="A85" i="6"/>
  <c r="H84" i="6"/>
  <c r="B84" i="6"/>
  <c r="D84" i="6"/>
  <c r="A84" i="6"/>
  <c r="H83" i="6"/>
  <c r="B83" i="6"/>
  <c r="D83" i="6"/>
  <c r="A83" i="6"/>
  <c r="H82" i="6"/>
  <c r="B82" i="6"/>
  <c r="D82" i="6"/>
  <c r="A82" i="6"/>
  <c r="H81" i="6"/>
  <c r="B81" i="6"/>
  <c r="D81" i="6"/>
  <c r="A81" i="6"/>
  <c r="H80" i="6"/>
  <c r="B80" i="6"/>
  <c r="D80" i="6"/>
  <c r="A80" i="6"/>
  <c r="H79" i="6"/>
  <c r="B79" i="6"/>
  <c r="D79" i="6"/>
  <c r="A79" i="6"/>
  <c r="H78" i="6"/>
  <c r="B78" i="6"/>
  <c r="F78" i="6"/>
  <c r="D78" i="6"/>
  <c r="A78" i="6"/>
  <c r="H77" i="6"/>
  <c r="B77" i="6"/>
  <c r="F77" i="6"/>
  <c r="D77" i="6"/>
  <c r="A77" i="6"/>
  <c r="H76" i="6"/>
  <c r="B76" i="6"/>
  <c r="F76" i="6"/>
  <c r="D76" i="6"/>
  <c r="A76" i="6"/>
  <c r="H75" i="6"/>
  <c r="B75" i="6"/>
  <c r="F75" i="6"/>
  <c r="D75" i="6"/>
  <c r="A75" i="6"/>
  <c r="H74" i="6"/>
  <c r="B74" i="6"/>
  <c r="F74" i="6"/>
  <c r="D74" i="6"/>
  <c r="A74" i="6"/>
  <c r="H73" i="6"/>
  <c r="D73" i="6"/>
  <c r="B73" i="6"/>
  <c r="A73" i="6"/>
  <c r="H72" i="6"/>
  <c r="B72" i="6"/>
  <c r="D72" i="6"/>
  <c r="A72" i="6"/>
  <c r="H71" i="6"/>
  <c r="D71" i="6"/>
  <c r="B71" i="6"/>
  <c r="A71" i="6"/>
  <c r="H70" i="6"/>
  <c r="B70" i="6"/>
  <c r="D70" i="6"/>
  <c r="A70" i="6"/>
  <c r="H69" i="6"/>
  <c r="B69" i="6"/>
  <c r="D69" i="6"/>
  <c r="A69" i="6"/>
  <c r="H68" i="6"/>
  <c r="B68" i="6"/>
  <c r="D68" i="6"/>
  <c r="A68" i="6"/>
  <c r="H67" i="6"/>
  <c r="B67" i="6"/>
  <c r="D67" i="6"/>
  <c r="A67" i="6"/>
  <c r="H66" i="6"/>
  <c r="B66" i="6"/>
  <c r="D66" i="6"/>
  <c r="A66" i="6"/>
  <c r="H65" i="6"/>
  <c r="B65" i="6"/>
  <c r="D65" i="6"/>
  <c r="A65" i="6"/>
  <c r="H64" i="6"/>
  <c r="B64" i="6"/>
  <c r="D64" i="6"/>
  <c r="A64" i="6"/>
  <c r="H63" i="6"/>
  <c r="D63" i="6"/>
  <c r="B63" i="6"/>
  <c r="A63" i="6"/>
  <c r="H62" i="6"/>
  <c r="B62" i="6"/>
  <c r="D62" i="6"/>
  <c r="A62" i="6"/>
  <c r="H61" i="6"/>
  <c r="B61" i="6"/>
  <c r="D61" i="6"/>
  <c r="A61" i="6"/>
  <c r="H198" i="6"/>
  <c r="B198" i="6"/>
  <c r="D198" i="6"/>
  <c r="A198" i="6"/>
  <c r="H60" i="6"/>
  <c r="B60" i="6"/>
  <c r="D60" i="6"/>
  <c r="A60" i="6"/>
  <c r="H59" i="6"/>
  <c r="B59" i="6"/>
  <c r="D59" i="6"/>
  <c r="A59" i="6"/>
  <c r="H58" i="6"/>
  <c r="D58" i="6"/>
  <c r="B58" i="6"/>
  <c r="A58" i="6"/>
  <c r="H57" i="6"/>
  <c r="B57" i="6"/>
  <c r="D57" i="6"/>
  <c r="A57" i="6"/>
  <c r="H56" i="6"/>
  <c r="D56" i="6"/>
  <c r="B56" i="6"/>
  <c r="A56" i="6"/>
  <c r="H55" i="6"/>
  <c r="B55" i="6"/>
  <c r="D55" i="6"/>
  <c r="A55" i="6"/>
  <c r="H54" i="6"/>
  <c r="B54" i="6"/>
  <c r="D54" i="6"/>
  <c r="A54" i="6"/>
  <c r="H53" i="6"/>
  <c r="B53" i="6"/>
  <c r="D53" i="6"/>
  <c r="A53" i="6"/>
  <c r="H52" i="6"/>
  <c r="B52" i="6"/>
  <c r="D52" i="6"/>
  <c r="A52" i="6"/>
  <c r="H51" i="6"/>
  <c r="B51" i="6"/>
  <c r="D51" i="6"/>
  <c r="A51" i="6"/>
  <c r="H50" i="6"/>
  <c r="B50" i="6"/>
  <c r="D50" i="6"/>
  <c r="A50" i="6"/>
  <c r="H49" i="6"/>
  <c r="B49" i="6"/>
  <c r="D49" i="6"/>
  <c r="A49" i="6"/>
  <c r="H48" i="6"/>
  <c r="D48" i="6"/>
  <c r="B48" i="6"/>
  <c r="A48" i="6"/>
  <c r="H47" i="6"/>
  <c r="B47" i="6"/>
  <c r="D47" i="6"/>
  <c r="A47" i="6"/>
  <c r="H46" i="6"/>
  <c r="B46" i="6"/>
  <c r="D46" i="6"/>
  <c r="A46" i="6"/>
  <c r="H45" i="6"/>
  <c r="B45" i="6"/>
  <c r="D45" i="6"/>
  <c r="A45" i="6"/>
  <c r="H44" i="6"/>
  <c r="B44" i="6"/>
  <c r="D44" i="6"/>
  <c r="A44" i="6"/>
  <c r="H43" i="6"/>
  <c r="B43" i="6"/>
  <c r="D43" i="6"/>
  <c r="A43" i="6"/>
  <c r="H197" i="6"/>
  <c r="D197" i="6"/>
  <c r="B197" i="6"/>
  <c r="A197" i="6"/>
  <c r="H42" i="6"/>
  <c r="B42" i="6"/>
  <c r="D42" i="6"/>
  <c r="A42" i="6"/>
  <c r="H41" i="6"/>
  <c r="D41" i="6"/>
  <c r="B41" i="6"/>
  <c r="A41" i="6"/>
  <c r="H40" i="6"/>
  <c r="B40" i="6"/>
  <c r="D40" i="6"/>
  <c r="A40" i="6"/>
  <c r="H39" i="6"/>
  <c r="B39" i="6"/>
  <c r="D39" i="6"/>
  <c r="A39" i="6"/>
  <c r="H38" i="6"/>
  <c r="B38" i="6"/>
  <c r="D38" i="6"/>
  <c r="A38" i="6"/>
  <c r="H37" i="6"/>
  <c r="B37" i="6"/>
  <c r="D37" i="6"/>
  <c r="A37" i="6"/>
  <c r="H36" i="6"/>
  <c r="B36" i="6"/>
  <c r="D36" i="6"/>
  <c r="A36" i="6"/>
  <c r="H35" i="6"/>
  <c r="D35" i="6"/>
  <c r="B35" i="6"/>
  <c r="A35" i="6"/>
  <c r="H196" i="6"/>
  <c r="B196" i="6"/>
  <c r="D196" i="6"/>
  <c r="A196" i="6"/>
  <c r="H34" i="6"/>
  <c r="D34" i="6"/>
  <c r="B34" i="6"/>
  <c r="A34" i="6"/>
  <c r="H33" i="6"/>
  <c r="B33" i="6"/>
  <c r="D33" i="6"/>
  <c r="A33" i="6"/>
  <c r="H32" i="6"/>
  <c r="B32" i="6"/>
  <c r="D32" i="6"/>
  <c r="A32" i="6"/>
  <c r="H31" i="6"/>
  <c r="B31" i="6"/>
  <c r="D31" i="6"/>
  <c r="A31" i="6"/>
  <c r="H30" i="6"/>
  <c r="B30" i="6"/>
  <c r="D30" i="6"/>
  <c r="A30" i="6"/>
  <c r="H29" i="6"/>
  <c r="B29" i="6"/>
  <c r="D29" i="6"/>
  <c r="A29" i="6"/>
  <c r="H28" i="6"/>
  <c r="D28" i="6"/>
  <c r="B28" i="6"/>
  <c r="A28" i="6"/>
  <c r="H27" i="6"/>
  <c r="B27" i="6"/>
  <c r="D27" i="6"/>
  <c r="A27" i="6"/>
  <c r="H26" i="6"/>
  <c r="D26" i="6"/>
  <c r="B26" i="6"/>
  <c r="A26" i="6"/>
  <c r="H25" i="6"/>
  <c r="B25" i="6"/>
  <c r="D25" i="6"/>
  <c r="A25" i="6"/>
  <c r="H24" i="6"/>
  <c r="B24" i="6"/>
  <c r="D24" i="6"/>
  <c r="A24" i="6"/>
  <c r="H23" i="6"/>
  <c r="B23" i="6"/>
  <c r="D23" i="6"/>
  <c r="A23" i="6"/>
  <c r="H22" i="6"/>
  <c r="B22" i="6"/>
  <c r="D22" i="6"/>
  <c r="A22" i="6"/>
  <c r="H21" i="6"/>
  <c r="B21" i="6"/>
  <c r="D21" i="6"/>
  <c r="A21" i="6"/>
  <c r="H20" i="6"/>
  <c r="D20" i="6"/>
  <c r="B20" i="6"/>
  <c r="A20" i="6"/>
  <c r="H19" i="6"/>
  <c r="B19" i="6"/>
  <c r="D19" i="6"/>
  <c r="A19" i="6"/>
  <c r="H18" i="6"/>
  <c r="D18" i="6"/>
  <c r="B18" i="6"/>
  <c r="A18" i="6"/>
  <c r="H17" i="6"/>
  <c r="B17" i="6"/>
  <c r="D17" i="6"/>
  <c r="A17" i="6"/>
  <c r="H195" i="6"/>
  <c r="B195" i="6"/>
  <c r="D195" i="6"/>
  <c r="A195" i="6"/>
  <c r="H16" i="6"/>
  <c r="B16" i="6"/>
  <c r="D16" i="6"/>
  <c r="A16" i="6"/>
  <c r="H15" i="6"/>
  <c r="B15" i="6"/>
  <c r="D15" i="6"/>
  <c r="A15" i="6"/>
  <c r="H14" i="6"/>
  <c r="B14" i="6"/>
  <c r="D14" i="6"/>
  <c r="A14" i="6"/>
  <c r="H13" i="6"/>
  <c r="D13" i="6"/>
  <c r="B13" i="6"/>
  <c r="A13" i="6"/>
  <c r="H12" i="6"/>
  <c r="B12" i="6"/>
  <c r="D12" i="6"/>
  <c r="A12" i="6"/>
  <c r="H11" i="6"/>
  <c r="D11" i="6"/>
  <c r="B11" i="6"/>
  <c r="A11" i="6"/>
  <c r="K275" i="3"/>
  <c r="Q275" i="3"/>
  <c r="K276" i="3"/>
  <c r="P276" i="3"/>
  <c r="R276" i="3" s="1"/>
  <c r="T276" i="3" s="1"/>
  <c r="Q276" i="3"/>
  <c r="Q277" i="3"/>
  <c r="K278" i="3"/>
  <c r="Q278" i="3"/>
  <c r="Q283" i="3"/>
  <c r="P284" i="3"/>
  <c r="R284" i="3" s="1"/>
  <c r="T284" i="3" s="1"/>
  <c r="Q284" i="3"/>
  <c r="K289" i="3"/>
  <c r="Q289" i="3"/>
  <c r="K290" i="3"/>
  <c r="P290" i="3"/>
  <c r="R290" i="3" s="1"/>
  <c r="T290" i="3" s="1"/>
  <c r="Q290" i="3"/>
  <c r="K251" i="3"/>
  <c r="Q251" i="3"/>
  <c r="K279" i="3"/>
  <c r="P279" i="3"/>
  <c r="R279" i="3" s="1"/>
  <c r="T279" i="3" s="1"/>
  <c r="Q279" i="3"/>
  <c r="K280" i="3"/>
  <c r="Q280" i="3"/>
  <c r="Q281" i="3"/>
  <c r="Q282" i="3"/>
  <c r="P273" i="3"/>
  <c r="R273" i="3" s="1"/>
  <c r="T273" i="3" s="1"/>
  <c r="Q273" i="3"/>
  <c r="K273" i="3"/>
  <c r="Q274" i="3"/>
  <c r="K274" i="3"/>
  <c r="B10" i="5"/>
  <c r="A9" i="5"/>
  <c r="C9" i="5" s="1"/>
  <c r="D21" i="5"/>
  <c r="H21" i="5" s="1"/>
  <c r="D22" i="5"/>
  <c r="F22" i="5" s="1"/>
  <c r="D23" i="5"/>
  <c r="J23" i="5" s="1"/>
  <c r="D24" i="5"/>
  <c r="L24" i="5" s="1"/>
  <c r="D25" i="5"/>
  <c r="H25" i="5" s="1"/>
  <c r="D26" i="5"/>
  <c r="H26" i="5" s="1"/>
  <c r="D27" i="5"/>
  <c r="D28" i="5"/>
  <c r="J28" i="5" s="1"/>
  <c r="D29" i="5"/>
  <c r="F29" i="5" s="1"/>
  <c r="D30" i="5"/>
  <c r="H30" i="5" s="1"/>
  <c r="F30" i="5"/>
  <c r="D31" i="5"/>
  <c r="H31" i="5" s="1"/>
  <c r="D32" i="5"/>
  <c r="I32" i="5" s="1"/>
  <c r="D33" i="5"/>
  <c r="F33" i="5" s="1"/>
  <c r="D34" i="5"/>
  <c r="I34" i="5" s="1"/>
  <c r="D35" i="5"/>
  <c r="I35" i="5" s="1"/>
  <c r="D36" i="5"/>
  <c r="F36" i="5"/>
  <c r="D37" i="5"/>
  <c r="I37" i="5" s="1"/>
  <c r="D38" i="5"/>
  <c r="H38" i="5" s="1"/>
  <c r="D39" i="5"/>
  <c r="J39" i="5" s="1"/>
  <c r="D40" i="5"/>
  <c r="I40" i="5" s="1"/>
  <c r="D41" i="5"/>
  <c r="I41" i="5" s="1"/>
  <c r="D42" i="5"/>
  <c r="D43" i="5"/>
  <c r="F43" i="5" s="1"/>
  <c r="D44" i="5"/>
  <c r="F44" i="5" s="1"/>
  <c r="D45" i="5"/>
  <c r="I45" i="5" s="1"/>
  <c r="D46" i="5"/>
  <c r="D47" i="5"/>
  <c r="D48" i="5"/>
  <c r="I48" i="5" s="1"/>
  <c r="D49" i="5"/>
  <c r="H49" i="5" s="1"/>
  <c r="D50" i="5"/>
  <c r="D51" i="5"/>
  <c r="J51" i="5" s="1"/>
  <c r="D52" i="5"/>
  <c r="F52" i="5" s="1"/>
  <c r="D53" i="5"/>
  <c r="F53" i="5" s="1"/>
  <c r="D54" i="5"/>
  <c r="I54" i="5" s="1"/>
  <c r="D55" i="5"/>
  <c r="F55" i="5" s="1"/>
  <c r="D56" i="5"/>
  <c r="F56" i="5" s="1"/>
  <c r="D57" i="5"/>
  <c r="I57" i="5" s="1"/>
  <c r="D58" i="5"/>
  <c r="D59" i="5"/>
  <c r="F59" i="5" s="1"/>
  <c r="D60" i="5"/>
  <c r="I60" i="5" s="1"/>
  <c r="F60" i="5"/>
  <c r="D61" i="5"/>
  <c r="F61" i="5" s="1"/>
  <c r="D62" i="5"/>
  <c r="D63" i="5"/>
  <c r="J63" i="5" s="1"/>
  <c r="D64" i="5"/>
  <c r="D65" i="5"/>
  <c r="I65" i="5" s="1"/>
  <c r="D66" i="5"/>
  <c r="F66" i="5"/>
  <c r="D67" i="5"/>
  <c r="F67" i="5" s="1"/>
  <c r="D68" i="5"/>
  <c r="J68" i="5" s="1"/>
  <c r="D69" i="5"/>
  <c r="I69" i="5" s="1"/>
  <c r="D70" i="5"/>
  <c r="F70" i="5" s="1"/>
  <c r="D71" i="5"/>
  <c r="H71" i="5" s="1"/>
  <c r="D72" i="5"/>
  <c r="I72" i="5" s="1"/>
  <c r="D73" i="5"/>
  <c r="F73" i="5" s="1"/>
  <c r="D74" i="5"/>
  <c r="F74" i="5" s="1"/>
  <c r="D75" i="5"/>
  <c r="I75" i="5" s="1"/>
  <c r="D76" i="5"/>
  <c r="I76" i="5" s="1"/>
  <c r="D77" i="5"/>
  <c r="K77" i="5" s="1"/>
  <c r="D78" i="5"/>
  <c r="F78" i="5" s="1"/>
  <c r="D79" i="5"/>
  <c r="D80" i="5"/>
  <c r="F80" i="5" s="1"/>
  <c r="D81" i="5"/>
  <c r="I81" i="5" s="1"/>
  <c r="D82" i="5"/>
  <c r="F82" i="5"/>
  <c r="D83" i="5"/>
  <c r="D84" i="5"/>
  <c r="F84" i="5" s="1"/>
  <c r="I22" i="5"/>
  <c r="I30" i="5"/>
  <c r="I36" i="5"/>
  <c r="I43" i="5"/>
  <c r="I59" i="5"/>
  <c r="I66" i="5"/>
  <c r="I82" i="5"/>
  <c r="I84" i="5"/>
  <c r="H22" i="5"/>
  <c r="H36" i="5"/>
  <c r="H59" i="5"/>
  <c r="H66" i="5"/>
  <c r="H74" i="5"/>
  <c r="H81" i="5"/>
  <c r="H84" i="5"/>
  <c r="E21" i="5"/>
  <c r="E22" i="5"/>
  <c r="E23" i="5"/>
  <c r="G23" i="5" s="1"/>
  <c r="E24" i="5"/>
  <c r="G24" i="5"/>
  <c r="E25" i="5"/>
  <c r="G25" i="5" s="1"/>
  <c r="E26" i="5"/>
  <c r="G26" i="5" s="1"/>
  <c r="E27" i="5"/>
  <c r="G27" i="5" s="1"/>
  <c r="E28" i="5"/>
  <c r="E29" i="5"/>
  <c r="G29" i="5" s="1"/>
  <c r="E30" i="5"/>
  <c r="E31" i="5"/>
  <c r="G31" i="5" s="1"/>
  <c r="E32" i="5"/>
  <c r="G32" i="5" s="1"/>
  <c r="E33" i="5"/>
  <c r="G33" i="5" s="1"/>
  <c r="E34" i="5"/>
  <c r="G34" i="5" s="1"/>
  <c r="E35" i="5"/>
  <c r="L35" i="5" s="1"/>
  <c r="E36" i="5"/>
  <c r="E37" i="5"/>
  <c r="E38" i="5"/>
  <c r="E39" i="5"/>
  <c r="G39" i="5" s="1"/>
  <c r="E40" i="5"/>
  <c r="G40" i="5" s="1"/>
  <c r="E41" i="5"/>
  <c r="E42" i="5"/>
  <c r="E43" i="5"/>
  <c r="L43" i="5" s="1"/>
  <c r="E44" i="5"/>
  <c r="G44" i="5" s="1"/>
  <c r="E45" i="5"/>
  <c r="E46" i="5"/>
  <c r="E47" i="5"/>
  <c r="G47" i="5" s="1"/>
  <c r="E48" i="5"/>
  <c r="E49" i="5"/>
  <c r="K49" i="5" s="1"/>
  <c r="E50" i="5"/>
  <c r="G50" i="5" s="1"/>
  <c r="E51" i="5"/>
  <c r="G51" i="5" s="1"/>
  <c r="E52" i="5"/>
  <c r="E53" i="5"/>
  <c r="E54" i="5"/>
  <c r="E55" i="5"/>
  <c r="G55" i="5" s="1"/>
  <c r="E56" i="5"/>
  <c r="E57" i="5"/>
  <c r="E58" i="5"/>
  <c r="G58" i="5" s="1"/>
  <c r="E59" i="5"/>
  <c r="G59" i="5" s="1"/>
  <c r="E60" i="5"/>
  <c r="G60" i="5" s="1"/>
  <c r="E61" i="5"/>
  <c r="E62" i="5"/>
  <c r="E63" i="5"/>
  <c r="G63" i="5" s="1"/>
  <c r="E64" i="5"/>
  <c r="G64" i="5" s="1"/>
  <c r="E65" i="5"/>
  <c r="E66" i="5"/>
  <c r="K66" i="5" s="1"/>
  <c r="E67" i="5"/>
  <c r="G67" i="5" s="1"/>
  <c r="E68" i="5"/>
  <c r="G68" i="5" s="1"/>
  <c r="E69" i="5"/>
  <c r="E70" i="5"/>
  <c r="E71" i="5"/>
  <c r="G71" i="5" s="1"/>
  <c r="E72" i="5"/>
  <c r="G72" i="5" s="1"/>
  <c r="E73" i="5"/>
  <c r="K73" i="5" s="1"/>
  <c r="E74" i="5"/>
  <c r="E75" i="5"/>
  <c r="K75" i="5" s="1"/>
  <c r="E76" i="5"/>
  <c r="G76" i="5" s="1"/>
  <c r="E77" i="5"/>
  <c r="E78" i="5"/>
  <c r="G78" i="5" s="1"/>
  <c r="E79" i="5"/>
  <c r="G79" i="5" s="1"/>
  <c r="E80" i="5"/>
  <c r="K80" i="5" s="1"/>
  <c r="E81" i="5"/>
  <c r="G81" i="5" s="1"/>
  <c r="E82" i="5"/>
  <c r="E83" i="5"/>
  <c r="G83" i="5" s="1"/>
  <c r="E84" i="5"/>
  <c r="G84" i="5" s="1"/>
  <c r="J22" i="5"/>
  <c r="J30" i="5"/>
  <c r="J36" i="5"/>
  <c r="J41" i="5"/>
  <c r="J43" i="5"/>
  <c r="J59" i="5"/>
  <c r="J66" i="5"/>
  <c r="J84" i="5"/>
  <c r="E341" i="5"/>
  <c r="G16" i="5"/>
  <c r="G15" i="5"/>
  <c r="E85" i="5"/>
  <c r="G85" i="5"/>
  <c r="E86" i="5"/>
  <c r="G86" i="5"/>
  <c r="E87" i="5"/>
  <c r="G87" i="5"/>
  <c r="E88" i="5"/>
  <c r="G88" i="5"/>
  <c r="E89" i="5"/>
  <c r="G89" i="5"/>
  <c r="E90" i="5"/>
  <c r="G90" i="5"/>
  <c r="E91" i="5"/>
  <c r="G91" i="5"/>
  <c r="E92" i="5"/>
  <c r="G92" i="5"/>
  <c r="E93" i="5"/>
  <c r="G93" i="5"/>
  <c r="E94" i="5"/>
  <c r="G94" i="5"/>
  <c r="E95" i="5"/>
  <c r="G95" i="5"/>
  <c r="E96" i="5"/>
  <c r="G96" i="5"/>
  <c r="E97" i="5"/>
  <c r="G97" i="5"/>
  <c r="E98" i="5"/>
  <c r="G98" i="5"/>
  <c r="E99" i="5"/>
  <c r="G99" i="5"/>
  <c r="E100" i="5"/>
  <c r="G100" i="5"/>
  <c r="E101" i="5"/>
  <c r="G101" i="5"/>
  <c r="E102" i="5"/>
  <c r="G102" i="5"/>
  <c r="E103" i="5"/>
  <c r="G103" i="5"/>
  <c r="E104" i="5"/>
  <c r="G104" i="5"/>
  <c r="E105" i="5"/>
  <c r="G105" i="5"/>
  <c r="E106" i="5"/>
  <c r="G106" i="5"/>
  <c r="E107" i="5"/>
  <c r="G107" i="5"/>
  <c r="E108" i="5"/>
  <c r="G108" i="5"/>
  <c r="E109" i="5"/>
  <c r="G109" i="5"/>
  <c r="E110" i="5"/>
  <c r="G110" i="5"/>
  <c r="E111" i="5"/>
  <c r="G111" i="5"/>
  <c r="E112" i="5"/>
  <c r="G112" i="5"/>
  <c r="E113" i="5"/>
  <c r="G113" i="5"/>
  <c r="E114" i="5"/>
  <c r="G114" i="5"/>
  <c r="E115" i="5"/>
  <c r="G115" i="5"/>
  <c r="E116" i="5"/>
  <c r="G116" i="5"/>
  <c r="E117" i="5"/>
  <c r="G117" i="5"/>
  <c r="E118" i="5"/>
  <c r="G118" i="5"/>
  <c r="E119" i="5"/>
  <c r="G119" i="5"/>
  <c r="E120" i="5"/>
  <c r="G120" i="5"/>
  <c r="E121" i="5"/>
  <c r="G121" i="5"/>
  <c r="E122" i="5"/>
  <c r="G122" i="5"/>
  <c r="E123" i="5"/>
  <c r="G123" i="5"/>
  <c r="E124" i="5"/>
  <c r="G124" i="5"/>
  <c r="E125" i="5"/>
  <c r="G125" i="5"/>
  <c r="E126" i="5"/>
  <c r="G126" i="5"/>
  <c r="E127" i="5"/>
  <c r="G127" i="5"/>
  <c r="E128" i="5"/>
  <c r="E129" i="5"/>
  <c r="G129" i="5"/>
  <c r="E130" i="5"/>
  <c r="G130" i="5"/>
  <c r="E131" i="5"/>
  <c r="G131" i="5"/>
  <c r="E132" i="5"/>
  <c r="E133" i="5"/>
  <c r="G133" i="5"/>
  <c r="E134" i="5"/>
  <c r="G134" i="5"/>
  <c r="E135" i="5"/>
  <c r="G135" i="5"/>
  <c r="E136" i="5"/>
  <c r="E137" i="5"/>
  <c r="G137" i="5"/>
  <c r="E138" i="5"/>
  <c r="G138" i="5"/>
  <c r="E139" i="5"/>
  <c r="G139" i="5"/>
  <c r="E140" i="5"/>
  <c r="E141" i="5"/>
  <c r="G141" i="5"/>
  <c r="E142" i="5"/>
  <c r="G142" i="5"/>
  <c r="E143" i="5"/>
  <c r="G143" i="5"/>
  <c r="E144" i="5"/>
  <c r="E145" i="5"/>
  <c r="G145" i="5"/>
  <c r="E146" i="5"/>
  <c r="G146" i="5"/>
  <c r="E147" i="5"/>
  <c r="G147" i="5"/>
  <c r="E148" i="5"/>
  <c r="E149" i="5"/>
  <c r="G149" i="5"/>
  <c r="E150" i="5"/>
  <c r="G150" i="5"/>
  <c r="E151" i="5"/>
  <c r="G151" i="5"/>
  <c r="E152" i="5"/>
  <c r="E153" i="5"/>
  <c r="G153" i="5"/>
  <c r="E154" i="5"/>
  <c r="G154" i="5"/>
  <c r="E155" i="5"/>
  <c r="G155" i="5"/>
  <c r="E156" i="5"/>
  <c r="E157" i="5"/>
  <c r="G157" i="5"/>
  <c r="E158" i="5"/>
  <c r="G158" i="5"/>
  <c r="E159" i="5"/>
  <c r="G159" i="5"/>
  <c r="E160" i="5"/>
  <c r="E161" i="5"/>
  <c r="G161" i="5"/>
  <c r="E162" i="5"/>
  <c r="G162" i="5"/>
  <c r="E163" i="5"/>
  <c r="G163" i="5"/>
  <c r="E164" i="5"/>
  <c r="E165" i="5"/>
  <c r="G165" i="5"/>
  <c r="E166" i="5"/>
  <c r="G166" i="5"/>
  <c r="E167" i="5"/>
  <c r="G167" i="5"/>
  <c r="E168" i="5"/>
  <c r="E169" i="5"/>
  <c r="G169" i="5"/>
  <c r="E170" i="5"/>
  <c r="G170" i="5"/>
  <c r="E171" i="5"/>
  <c r="G171" i="5"/>
  <c r="E172" i="5"/>
  <c r="E173" i="5"/>
  <c r="G173" i="5"/>
  <c r="E174" i="5"/>
  <c r="G174" i="5"/>
  <c r="E175" i="5"/>
  <c r="G175" i="5"/>
  <c r="E176" i="5"/>
  <c r="E177" i="5"/>
  <c r="G177" i="5"/>
  <c r="E178" i="5"/>
  <c r="G178" i="5"/>
  <c r="E179" i="5"/>
  <c r="G179" i="5"/>
  <c r="E180" i="5"/>
  <c r="E181" i="5"/>
  <c r="G181" i="5"/>
  <c r="E182" i="5"/>
  <c r="G182" i="5"/>
  <c r="E183" i="5"/>
  <c r="G183" i="5"/>
  <c r="E184" i="5"/>
  <c r="E185" i="5"/>
  <c r="G185" i="5"/>
  <c r="E186" i="5"/>
  <c r="G186" i="5"/>
  <c r="E187" i="5"/>
  <c r="G187" i="5"/>
  <c r="E188" i="5"/>
  <c r="E189" i="5"/>
  <c r="G189" i="5"/>
  <c r="E190" i="5"/>
  <c r="G190" i="5"/>
  <c r="E191" i="5"/>
  <c r="G191" i="5"/>
  <c r="E192" i="5"/>
  <c r="E193" i="5"/>
  <c r="G193" i="5"/>
  <c r="E194" i="5"/>
  <c r="G194" i="5"/>
  <c r="E195" i="5"/>
  <c r="G195" i="5"/>
  <c r="E196" i="5"/>
  <c r="E197" i="5"/>
  <c r="G197" i="5"/>
  <c r="E198" i="5"/>
  <c r="G198" i="5"/>
  <c r="E199" i="5"/>
  <c r="G199" i="5"/>
  <c r="E200" i="5"/>
  <c r="E201" i="5"/>
  <c r="G201" i="5"/>
  <c r="E202" i="5"/>
  <c r="G202" i="5"/>
  <c r="E203" i="5"/>
  <c r="G203" i="5"/>
  <c r="E204" i="5"/>
  <c r="E205" i="5"/>
  <c r="G205" i="5"/>
  <c r="E206" i="5"/>
  <c r="G206" i="5"/>
  <c r="E207" i="5"/>
  <c r="G207" i="5"/>
  <c r="E208" i="5"/>
  <c r="G208" i="5"/>
  <c r="E209" i="5"/>
  <c r="G209" i="5"/>
  <c r="E210" i="5"/>
  <c r="G210" i="5"/>
  <c r="E211" i="5"/>
  <c r="G211" i="5"/>
  <c r="E212" i="5"/>
  <c r="E213" i="5"/>
  <c r="G213" i="5"/>
  <c r="E214" i="5"/>
  <c r="G214" i="5"/>
  <c r="E215" i="5"/>
  <c r="G215" i="5"/>
  <c r="E216" i="5"/>
  <c r="E217" i="5"/>
  <c r="G217" i="5"/>
  <c r="E218" i="5"/>
  <c r="G218" i="5"/>
  <c r="E219" i="5"/>
  <c r="G219" i="5"/>
  <c r="E220" i="5"/>
  <c r="E221" i="5"/>
  <c r="G221" i="5"/>
  <c r="E222" i="5"/>
  <c r="G222" i="5"/>
  <c r="E223" i="5"/>
  <c r="G223" i="5"/>
  <c r="E224" i="5"/>
  <c r="E225" i="5"/>
  <c r="G225" i="5"/>
  <c r="E226" i="5"/>
  <c r="G226" i="5"/>
  <c r="E227" i="5"/>
  <c r="G227" i="5"/>
  <c r="E228" i="5"/>
  <c r="E229" i="5"/>
  <c r="G229" i="5"/>
  <c r="E230" i="5"/>
  <c r="G230" i="5"/>
  <c r="E231" i="5"/>
  <c r="G231" i="5"/>
  <c r="E232" i="5"/>
  <c r="E233" i="5"/>
  <c r="G233" i="5"/>
  <c r="E234" i="5"/>
  <c r="G234" i="5"/>
  <c r="E235" i="5"/>
  <c r="G235" i="5"/>
  <c r="H16" i="5"/>
  <c r="H15" i="5"/>
  <c r="D85" i="5"/>
  <c r="D86" i="5"/>
  <c r="D87" i="5"/>
  <c r="J87" i="5"/>
  <c r="D88" i="5"/>
  <c r="I88" i="5"/>
  <c r="D89" i="5"/>
  <c r="H89" i="5"/>
  <c r="D90" i="5"/>
  <c r="D91" i="5"/>
  <c r="H91" i="5"/>
  <c r="D92" i="5"/>
  <c r="D93" i="5"/>
  <c r="H93" i="5"/>
  <c r="D94" i="5"/>
  <c r="H94" i="5"/>
  <c r="D95" i="5"/>
  <c r="J95" i="5"/>
  <c r="D96" i="5"/>
  <c r="D97" i="5"/>
  <c r="D98" i="5"/>
  <c r="D99" i="5"/>
  <c r="D100" i="5"/>
  <c r="H100" i="5"/>
  <c r="D101" i="5"/>
  <c r="D102" i="5"/>
  <c r="H102" i="5"/>
  <c r="D103" i="5"/>
  <c r="J103" i="5"/>
  <c r="D104" i="5"/>
  <c r="D105" i="5"/>
  <c r="D106" i="5"/>
  <c r="J106" i="5"/>
  <c r="D107" i="5"/>
  <c r="I107" i="5"/>
  <c r="H107" i="5"/>
  <c r="D108" i="5"/>
  <c r="H108" i="5"/>
  <c r="D109" i="5"/>
  <c r="D110" i="5"/>
  <c r="D111" i="5"/>
  <c r="J111" i="5"/>
  <c r="D112" i="5"/>
  <c r="H112" i="5"/>
  <c r="D113" i="5"/>
  <c r="H113" i="5"/>
  <c r="D114" i="5"/>
  <c r="D115" i="5"/>
  <c r="J115" i="5"/>
  <c r="D116" i="5"/>
  <c r="F116" i="5"/>
  <c r="D117" i="5"/>
  <c r="D118" i="5"/>
  <c r="D119" i="5"/>
  <c r="I119" i="5"/>
  <c r="D120" i="5"/>
  <c r="D121" i="5"/>
  <c r="J121" i="5"/>
  <c r="D122" i="5"/>
  <c r="L122" i="5"/>
  <c r="D123" i="5"/>
  <c r="I123" i="5"/>
  <c r="H123" i="5"/>
  <c r="D124" i="5"/>
  <c r="D125" i="5"/>
  <c r="H125" i="5"/>
  <c r="D126" i="5"/>
  <c r="H126" i="5"/>
  <c r="D127" i="5"/>
  <c r="D128" i="5"/>
  <c r="D129" i="5"/>
  <c r="J129" i="5"/>
  <c r="D130" i="5"/>
  <c r="D131" i="5"/>
  <c r="D132" i="5"/>
  <c r="H132" i="5"/>
  <c r="D133" i="5"/>
  <c r="D134" i="5"/>
  <c r="H134" i="5"/>
  <c r="D135" i="5"/>
  <c r="J135" i="5"/>
  <c r="D136" i="5"/>
  <c r="D137" i="5"/>
  <c r="D138" i="5"/>
  <c r="H138" i="5"/>
  <c r="D139" i="5"/>
  <c r="I139" i="5"/>
  <c r="H139" i="5"/>
  <c r="D140" i="5"/>
  <c r="H140" i="5"/>
  <c r="D141" i="5"/>
  <c r="D142" i="5"/>
  <c r="J142" i="5"/>
  <c r="D143" i="5"/>
  <c r="F143" i="5"/>
  <c r="H143" i="5"/>
  <c r="D144" i="5"/>
  <c r="H144" i="5"/>
  <c r="D145" i="5"/>
  <c r="D146" i="5"/>
  <c r="D147" i="5"/>
  <c r="H147" i="5"/>
  <c r="D148" i="5"/>
  <c r="H148" i="5"/>
  <c r="D149" i="5"/>
  <c r="H149" i="5"/>
  <c r="D150" i="5"/>
  <c r="H150" i="5"/>
  <c r="D151" i="5"/>
  <c r="D152" i="5"/>
  <c r="H152" i="5"/>
  <c r="D153" i="5"/>
  <c r="K153" i="5"/>
  <c r="D154" i="5"/>
  <c r="D155" i="5"/>
  <c r="D156" i="5"/>
  <c r="D157" i="5"/>
  <c r="D158" i="5"/>
  <c r="D159" i="5"/>
  <c r="F159" i="5"/>
  <c r="H159" i="5"/>
  <c r="D160" i="5"/>
  <c r="D161" i="5"/>
  <c r="H161" i="5"/>
  <c r="D162" i="5"/>
  <c r="D163" i="5"/>
  <c r="H163" i="5"/>
  <c r="D164" i="5"/>
  <c r="J164" i="5"/>
  <c r="D165" i="5"/>
  <c r="L165" i="5"/>
  <c r="D166" i="5"/>
  <c r="I166" i="5"/>
  <c r="H166" i="5"/>
  <c r="D167" i="5"/>
  <c r="H167" i="5"/>
  <c r="D168" i="5"/>
  <c r="D169" i="5"/>
  <c r="I169" i="5"/>
  <c r="D170" i="5"/>
  <c r="F170" i="5"/>
  <c r="H170" i="5"/>
  <c r="D171" i="5"/>
  <c r="H171" i="5"/>
  <c r="D172" i="5"/>
  <c r="H172" i="5"/>
  <c r="D173" i="5"/>
  <c r="D174" i="5"/>
  <c r="I174" i="5"/>
  <c r="D175" i="5"/>
  <c r="H175" i="5"/>
  <c r="D176" i="5"/>
  <c r="H176" i="5"/>
  <c r="D177" i="5"/>
  <c r="D178" i="5"/>
  <c r="H178" i="5"/>
  <c r="D179" i="5"/>
  <c r="H179" i="5"/>
  <c r="D180" i="5"/>
  <c r="I180" i="5"/>
  <c r="H180" i="5"/>
  <c r="D181" i="5"/>
  <c r="D182" i="5"/>
  <c r="D183" i="5"/>
  <c r="H183" i="5"/>
  <c r="D184" i="5"/>
  <c r="H184" i="5"/>
  <c r="J184" i="5"/>
  <c r="D185" i="5"/>
  <c r="D186" i="5"/>
  <c r="H186" i="5"/>
  <c r="D187" i="5"/>
  <c r="H187" i="5"/>
  <c r="D188" i="5"/>
  <c r="J188" i="5"/>
  <c r="D189" i="5"/>
  <c r="D190" i="5"/>
  <c r="H190" i="5"/>
  <c r="D191" i="5"/>
  <c r="H191" i="5"/>
  <c r="D192" i="5"/>
  <c r="J192" i="5"/>
  <c r="D193" i="5"/>
  <c r="D194" i="5"/>
  <c r="F194" i="5"/>
  <c r="H194" i="5"/>
  <c r="D195" i="5"/>
  <c r="H195" i="5"/>
  <c r="D196" i="5"/>
  <c r="H196" i="5"/>
  <c r="D197" i="5"/>
  <c r="I197" i="5"/>
  <c r="D198" i="5"/>
  <c r="I198" i="5"/>
  <c r="H198" i="5"/>
  <c r="D199" i="5"/>
  <c r="H199" i="5"/>
  <c r="D200" i="5"/>
  <c r="F200" i="5"/>
  <c r="D201" i="5"/>
  <c r="D202" i="5"/>
  <c r="F202" i="5"/>
  <c r="H202" i="5"/>
  <c r="D203" i="5"/>
  <c r="H203" i="5"/>
  <c r="D204" i="5"/>
  <c r="D205" i="5"/>
  <c r="D206" i="5"/>
  <c r="I206" i="5"/>
  <c r="D207" i="5"/>
  <c r="H207" i="5"/>
  <c r="D208" i="5"/>
  <c r="D209" i="5"/>
  <c r="D210" i="5"/>
  <c r="F210" i="5"/>
  <c r="H210" i="5"/>
  <c r="D211" i="5"/>
  <c r="H211" i="5"/>
  <c r="D212" i="5"/>
  <c r="H212" i="5"/>
  <c r="D213" i="5"/>
  <c r="D214" i="5"/>
  <c r="D215" i="5"/>
  <c r="J215" i="5"/>
  <c r="D216" i="5"/>
  <c r="J216" i="5"/>
  <c r="D217" i="5"/>
  <c r="D218" i="5"/>
  <c r="D219" i="5"/>
  <c r="H219" i="5"/>
  <c r="D220" i="5"/>
  <c r="H220" i="5"/>
  <c r="D221" i="5"/>
  <c r="D222" i="5"/>
  <c r="D223" i="5"/>
  <c r="H223" i="5"/>
  <c r="D224" i="5"/>
  <c r="J224" i="5"/>
  <c r="D225" i="5"/>
  <c r="J225" i="5"/>
  <c r="D226" i="5"/>
  <c r="F226" i="5"/>
  <c r="H226" i="5"/>
  <c r="D227" i="5"/>
  <c r="H227" i="5"/>
  <c r="D228" i="5"/>
  <c r="H228" i="5"/>
  <c r="D229" i="5"/>
  <c r="D230" i="5"/>
  <c r="I230" i="5"/>
  <c r="D231" i="5"/>
  <c r="H231" i="5"/>
  <c r="D232" i="5"/>
  <c r="D233" i="5"/>
  <c r="D234" i="5"/>
  <c r="H234" i="5"/>
  <c r="D235" i="5"/>
  <c r="J235" i="5"/>
  <c r="J16" i="5"/>
  <c r="J15" i="5"/>
  <c r="J86" i="5"/>
  <c r="J89" i="5"/>
  <c r="J92" i="5"/>
  <c r="J93" i="5"/>
  <c r="J100" i="5"/>
  <c r="J102" i="5"/>
  <c r="J107" i="5"/>
  <c r="J108" i="5"/>
  <c r="J110" i="5"/>
  <c r="J112" i="5"/>
  <c r="J113" i="5"/>
  <c r="J114" i="5"/>
  <c r="J119" i="5"/>
  <c r="J123" i="5"/>
  <c r="J125" i="5"/>
  <c r="J126" i="5"/>
  <c r="J127" i="5"/>
  <c r="J130" i="5"/>
  <c r="J132" i="5"/>
  <c r="J134" i="5"/>
  <c r="J138" i="5"/>
  <c r="J140" i="5"/>
  <c r="J143" i="5"/>
  <c r="J144" i="5"/>
  <c r="J147" i="5"/>
  <c r="J148" i="5"/>
  <c r="J150" i="5"/>
  <c r="J152" i="5"/>
  <c r="J153" i="5"/>
  <c r="J154" i="5"/>
  <c r="J159" i="5"/>
  <c r="J161" i="5"/>
  <c r="J162" i="5"/>
  <c r="J163" i="5"/>
  <c r="J166" i="5"/>
  <c r="J167" i="5"/>
  <c r="J170" i="5"/>
  <c r="J171" i="5"/>
  <c r="J172" i="5"/>
  <c r="J175" i="5"/>
  <c r="J178" i="5"/>
  <c r="J179" i="5"/>
  <c r="J180" i="5"/>
  <c r="J182" i="5"/>
  <c r="J183" i="5"/>
  <c r="J187" i="5"/>
  <c r="J191" i="5"/>
  <c r="J193" i="5"/>
  <c r="J194" i="5"/>
  <c r="J196" i="5"/>
  <c r="J198" i="5"/>
  <c r="J199" i="5"/>
  <c r="J201" i="5"/>
  <c r="J202" i="5"/>
  <c r="J203" i="5"/>
  <c r="J207" i="5"/>
  <c r="J210" i="5"/>
  <c r="J211" i="5"/>
  <c r="J212" i="5"/>
  <c r="J219" i="5"/>
  <c r="J220" i="5"/>
  <c r="J223" i="5"/>
  <c r="J226" i="5"/>
  <c r="J227" i="5"/>
  <c r="J228" i="5"/>
  <c r="J233" i="5"/>
  <c r="J234" i="5"/>
  <c r="I16" i="5"/>
  <c r="I15" i="5"/>
  <c r="I87" i="5"/>
  <c r="I89" i="5"/>
  <c r="I90" i="5"/>
  <c r="I92" i="5"/>
  <c r="I93" i="5"/>
  <c r="I95" i="5"/>
  <c r="I100" i="5"/>
  <c r="I101" i="5"/>
  <c r="I102" i="5"/>
  <c r="I108" i="5"/>
  <c r="I109" i="5"/>
  <c r="I112" i="5"/>
  <c r="I114" i="5"/>
  <c r="I115" i="5"/>
  <c r="I120" i="5"/>
  <c r="I121" i="5"/>
  <c r="I125" i="5"/>
  <c r="I127" i="5"/>
  <c r="I128" i="5"/>
  <c r="I130" i="5"/>
  <c r="I132" i="5"/>
  <c r="I134" i="5"/>
  <c r="I136" i="5"/>
  <c r="I138" i="5"/>
  <c r="I140" i="5"/>
  <c r="I141" i="5"/>
  <c r="I143" i="5"/>
  <c r="I144" i="5"/>
  <c r="I147" i="5"/>
  <c r="I148" i="5"/>
  <c r="I149" i="5"/>
  <c r="I150" i="5"/>
  <c r="I152" i="5"/>
  <c r="I153" i="5"/>
  <c r="I154" i="5"/>
  <c r="I159" i="5"/>
  <c r="I160" i="5"/>
  <c r="I161" i="5"/>
  <c r="I163" i="5"/>
  <c r="I164" i="5"/>
  <c r="I165" i="5"/>
  <c r="I167" i="5"/>
  <c r="I170" i="5"/>
  <c r="I171" i="5"/>
  <c r="I173" i="5"/>
  <c r="I175" i="5"/>
  <c r="I177" i="5"/>
  <c r="I178" i="5"/>
  <c r="I179" i="5"/>
  <c r="I183" i="5"/>
  <c r="I184" i="5"/>
  <c r="I187" i="5"/>
  <c r="I188" i="5"/>
  <c r="I191" i="5"/>
  <c r="I192" i="5"/>
  <c r="I193" i="5"/>
  <c r="I194" i="5"/>
  <c r="I196" i="5"/>
  <c r="I199" i="5"/>
  <c r="I201" i="5"/>
  <c r="I202" i="5"/>
  <c r="I203" i="5"/>
  <c r="I205" i="5"/>
  <c r="I207" i="5"/>
  <c r="I210" i="5"/>
  <c r="I211" i="5"/>
  <c r="I212" i="5"/>
  <c r="I213" i="5"/>
  <c r="I215" i="5"/>
  <c r="I219" i="5"/>
  <c r="I220" i="5"/>
  <c r="I221" i="5"/>
  <c r="I223" i="5"/>
  <c r="I224" i="5"/>
  <c r="I225" i="5"/>
  <c r="I227" i="5"/>
  <c r="I228" i="5"/>
  <c r="I229" i="5"/>
  <c r="I233" i="5"/>
  <c r="I234" i="5"/>
  <c r="I235" i="5"/>
  <c r="K16" i="5"/>
  <c r="K15" i="5"/>
  <c r="K86" i="5"/>
  <c r="K87" i="5"/>
  <c r="K88" i="5"/>
  <c r="K89" i="5"/>
  <c r="K93" i="5"/>
  <c r="K95" i="5"/>
  <c r="K96" i="5"/>
  <c r="K98" i="5"/>
  <c r="K99" i="5"/>
  <c r="K100" i="5"/>
  <c r="K101" i="5"/>
  <c r="K102" i="5"/>
  <c r="K103" i="5"/>
  <c r="K107" i="5"/>
  <c r="K108" i="5"/>
  <c r="K109" i="5"/>
  <c r="K112" i="5"/>
  <c r="K113" i="5"/>
  <c r="K114" i="5"/>
  <c r="K115" i="5"/>
  <c r="K119" i="5"/>
  <c r="K120" i="5"/>
  <c r="K121" i="5"/>
  <c r="K123" i="5"/>
  <c r="K125" i="5"/>
  <c r="K126" i="5"/>
  <c r="K127" i="5"/>
  <c r="K134" i="5"/>
  <c r="K135" i="5"/>
  <c r="K136" i="5"/>
  <c r="K138" i="5"/>
  <c r="K141" i="5"/>
  <c r="K142" i="5"/>
  <c r="K143" i="5"/>
  <c r="K144" i="5"/>
  <c r="K146" i="5"/>
  <c r="K147" i="5"/>
  <c r="K149" i="5"/>
  <c r="K154" i="5"/>
  <c r="K155" i="5"/>
  <c r="K159" i="5"/>
  <c r="K161" i="5"/>
  <c r="K163" i="5"/>
  <c r="K165" i="5"/>
  <c r="K167" i="5"/>
  <c r="K170" i="5"/>
  <c r="K171" i="5"/>
  <c r="K173" i="5"/>
  <c r="K174" i="5"/>
  <c r="K175" i="5"/>
  <c r="K176" i="5"/>
  <c r="K178" i="5"/>
  <c r="K179" i="5"/>
  <c r="K183" i="5"/>
  <c r="K187" i="5"/>
  <c r="K189" i="5"/>
  <c r="K191" i="5"/>
  <c r="K195" i="5"/>
  <c r="K197" i="5"/>
  <c r="K198" i="5"/>
  <c r="K199" i="5"/>
  <c r="K202" i="5"/>
  <c r="K203" i="5"/>
  <c r="K205" i="5"/>
  <c r="K207" i="5"/>
  <c r="K210" i="5"/>
  <c r="K211" i="5"/>
  <c r="K215" i="5"/>
  <c r="K219" i="5"/>
  <c r="K221" i="5"/>
  <c r="K223" i="5"/>
  <c r="K227" i="5"/>
  <c r="K229" i="5"/>
  <c r="K230" i="5"/>
  <c r="K234" i="5"/>
  <c r="K235" i="5"/>
  <c r="F16" i="5"/>
  <c r="F15" i="5"/>
  <c r="F12" i="5"/>
  <c r="F85" i="5"/>
  <c r="F86" i="5"/>
  <c r="F87" i="5"/>
  <c r="F88" i="5"/>
  <c r="F89" i="5"/>
  <c r="F92" i="5"/>
  <c r="F93" i="5"/>
  <c r="F94" i="5"/>
  <c r="F96" i="5"/>
  <c r="F100" i="5"/>
  <c r="F101" i="5"/>
  <c r="F102" i="5"/>
  <c r="F105" i="5"/>
  <c r="F106" i="5"/>
  <c r="F107" i="5"/>
  <c r="F108" i="5"/>
  <c r="F109" i="5"/>
  <c r="F112" i="5"/>
  <c r="F113" i="5"/>
  <c r="F115" i="5"/>
  <c r="F119" i="5"/>
  <c r="F120" i="5"/>
  <c r="F121" i="5"/>
  <c r="F123" i="5"/>
  <c r="F124" i="5"/>
  <c r="F125" i="5"/>
  <c r="F126" i="5"/>
  <c r="F128" i="5"/>
  <c r="F129" i="5"/>
  <c r="F134" i="5"/>
  <c r="F136" i="5"/>
  <c r="F137" i="5"/>
  <c r="F138" i="5"/>
  <c r="F140" i="5"/>
  <c r="F141" i="5"/>
  <c r="F142" i="5"/>
  <c r="F144" i="5"/>
  <c r="F147" i="5"/>
  <c r="F148" i="5"/>
  <c r="F149" i="5"/>
  <c r="F150" i="5"/>
  <c r="F152" i="5"/>
  <c r="F153" i="5"/>
  <c r="F155" i="5"/>
  <c r="F156" i="5"/>
  <c r="F160" i="5"/>
  <c r="F161" i="5"/>
  <c r="F163" i="5"/>
  <c r="F164" i="5"/>
  <c r="F165" i="5"/>
  <c r="F166" i="5"/>
  <c r="F167" i="5"/>
  <c r="F169" i="5"/>
  <c r="F171" i="5"/>
  <c r="F173" i="5"/>
  <c r="F174" i="5"/>
  <c r="F175" i="5"/>
  <c r="F179" i="5"/>
  <c r="F182" i="5"/>
  <c r="F183" i="5"/>
  <c r="F184" i="5"/>
  <c r="F187" i="5"/>
  <c r="F188" i="5"/>
  <c r="F191" i="5"/>
  <c r="F192" i="5"/>
  <c r="F193" i="5"/>
  <c r="F196" i="5"/>
  <c r="F197" i="5"/>
  <c r="F198" i="5"/>
  <c r="F199" i="5"/>
  <c r="F201" i="5"/>
  <c r="F203" i="5"/>
  <c r="F205" i="5"/>
  <c r="F207" i="5"/>
  <c r="F211" i="5"/>
  <c r="F212" i="5"/>
  <c r="F215" i="5"/>
  <c r="F219" i="5"/>
  <c r="F220" i="5"/>
  <c r="F221" i="5"/>
  <c r="F223" i="5"/>
  <c r="F224" i="5"/>
  <c r="F225" i="5"/>
  <c r="F227" i="5"/>
  <c r="F228" i="5"/>
  <c r="F229" i="5"/>
  <c r="F230" i="5"/>
  <c r="F233" i="5"/>
  <c r="F235" i="5"/>
  <c r="L16" i="5"/>
  <c r="L15" i="5"/>
  <c r="L86" i="5"/>
  <c r="L87" i="5"/>
  <c r="L89" i="5"/>
  <c r="L92" i="5"/>
  <c r="L93" i="5"/>
  <c r="L95" i="5"/>
  <c r="L100" i="5"/>
  <c r="L102" i="5"/>
  <c r="L103" i="5"/>
  <c r="L105" i="5"/>
  <c r="L107" i="5"/>
  <c r="L108" i="5"/>
  <c r="L112" i="5"/>
  <c r="L113" i="5"/>
  <c r="L114" i="5"/>
  <c r="L115" i="5"/>
  <c r="L116" i="5"/>
  <c r="L119" i="5"/>
  <c r="L121" i="5"/>
  <c r="L124" i="5"/>
  <c r="L125" i="5"/>
  <c r="L126" i="5"/>
  <c r="L127" i="5"/>
  <c r="L129" i="5"/>
  <c r="L132" i="5"/>
  <c r="L134" i="5"/>
  <c r="L135" i="5"/>
  <c r="L137" i="5"/>
  <c r="L138" i="5"/>
  <c r="L142" i="5"/>
  <c r="L143" i="5"/>
  <c r="L146" i="5"/>
  <c r="L147" i="5"/>
  <c r="L150" i="5"/>
  <c r="L153" i="5"/>
  <c r="L154" i="5"/>
  <c r="L155" i="5"/>
  <c r="L156" i="5"/>
  <c r="L159" i="5"/>
  <c r="L161" i="5"/>
  <c r="L163" i="5"/>
  <c r="L164" i="5"/>
  <c r="L166" i="5"/>
  <c r="L167" i="5"/>
  <c r="L169" i="5"/>
  <c r="L170" i="5"/>
  <c r="L171" i="5"/>
  <c r="L173" i="5"/>
  <c r="L174" i="5"/>
  <c r="L175" i="5"/>
  <c r="L178" i="5"/>
  <c r="L179" i="5"/>
  <c r="L181" i="5"/>
  <c r="L182" i="5"/>
  <c r="L183" i="5"/>
  <c r="L185" i="5"/>
  <c r="L187" i="5"/>
  <c r="L190" i="5"/>
  <c r="L191" i="5"/>
  <c r="L193" i="5"/>
  <c r="L194" i="5"/>
  <c r="L195" i="5"/>
  <c r="L197" i="5"/>
  <c r="L198" i="5"/>
  <c r="L199" i="5"/>
  <c r="L201" i="5"/>
  <c r="L202" i="5"/>
  <c r="L203" i="5"/>
  <c r="L205" i="5"/>
  <c r="L207" i="5"/>
  <c r="L208" i="5"/>
  <c r="L210" i="5"/>
  <c r="L211" i="5"/>
  <c r="L215" i="5"/>
  <c r="L219" i="5"/>
  <c r="L223" i="5"/>
  <c r="L224" i="5"/>
  <c r="L225" i="5"/>
  <c r="L226" i="5"/>
  <c r="L227" i="5"/>
  <c r="L229" i="5"/>
  <c r="L230" i="5"/>
  <c r="L231" i="5"/>
  <c r="L233" i="5"/>
  <c r="L234" i="5"/>
  <c r="L235" i="5"/>
  <c r="C16" i="5"/>
  <c r="C15" i="5"/>
  <c r="D341" i="5"/>
  <c r="F341" i="5"/>
  <c r="L341" i="5"/>
  <c r="J341" i="5"/>
  <c r="G341" i="5"/>
  <c r="E340" i="5"/>
  <c r="D340" i="5"/>
  <c r="I340" i="5"/>
  <c r="J340" i="5"/>
  <c r="G340" i="5"/>
  <c r="E339" i="5"/>
  <c r="L339" i="5"/>
  <c r="D339" i="5"/>
  <c r="I339" i="5"/>
  <c r="F339" i="5"/>
  <c r="K339" i="5"/>
  <c r="J339" i="5"/>
  <c r="G339" i="5"/>
  <c r="E338" i="5"/>
  <c r="L338" i="5"/>
  <c r="D338" i="5"/>
  <c r="J338" i="5"/>
  <c r="H338" i="5"/>
  <c r="G338" i="5"/>
  <c r="E337" i="5"/>
  <c r="D337" i="5"/>
  <c r="H337" i="5"/>
  <c r="F337" i="5"/>
  <c r="I337" i="5"/>
  <c r="E336" i="5"/>
  <c r="D336" i="5"/>
  <c r="G336" i="5"/>
  <c r="E335" i="5"/>
  <c r="D335" i="5"/>
  <c r="L335" i="5"/>
  <c r="E334" i="5"/>
  <c r="K334" i="5"/>
  <c r="G334" i="5"/>
  <c r="D334" i="5"/>
  <c r="E333" i="5"/>
  <c r="G333" i="5"/>
  <c r="D333" i="5"/>
  <c r="F333" i="5"/>
  <c r="J333" i="5"/>
  <c r="E332" i="5"/>
  <c r="D332" i="5"/>
  <c r="I332" i="5"/>
  <c r="J332" i="5"/>
  <c r="G332" i="5"/>
  <c r="E331" i="5"/>
  <c r="L331" i="5"/>
  <c r="D331" i="5"/>
  <c r="I331" i="5"/>
  <c r="F331" i="5"/>
  <c r="K331" i="5"/>
  <c r="J331" i="5"/>
  <c r="G331" i="5"/>
  <c r="E330" i="5"/>
  <c r="L330" i="5"/>
  <c r="D330" i="5"/>
  <c r="J330" i="5"/>
  <c r="H330" i="5"/>
  <c r="G330" i="5"/>
  <c r="E329" i="5"/>
  <c r="G329" i="5"/>
  <c r="D329" i="5"/>
  <c r="H329" i="5"/>
  <c r="F329" i="5"/>
  <c r="I329" i="5"/>
  <c r="E328" i="5"/>
  <c r="G328" i="5"/>
  <c r="D328" i="5"/>
  <c r="E327" i="5"/>
  <c r="D327" i="5"/>
  <c r="E326" i="5"/>
  <c r="L326" i="5"/>
  <c r="G326" i="5"/>
  <c r="D326" i="5"/>
  <c r="K326" i="5"/>
  <c r="E325" i="5"/>
  <c r="D325" i="5"/>
  <c r="G325" i="5"/>
  <c r="E324" i="5"/>
  <c r="D324" i="5"/>
  <c r="L324" i="5"/>
  <c r="G324" i="5"/>
  <c r="E323" i="5"/>
  <c r="D323" i="5"/>
  <c r="F323" i="5"/>
  <c r="H323" i="5"/>
  <c r="J323" i="5"/>
  <c r="I323" i="5"/>
  <c r="E322" i="5"/>
  <c r="D322" i="5"/>
  <c r="G322" i="5"/>
  <c r="E321" i="5"/>
  <c r="D321" i="5"/>
  <c r="F321" i="5"/>
  <c r="H321" i="5"/>
  <c r="I321" i="5"/>
  <c r="G321" i="5"/>
  <c r="E320" i="5"/>
  <c r="D320" i="5"/>
  <c r="G320" i="5"/>
  <c r="E319" i="5"/>
  <c r="D319" i="5"/>
  <c r="E318" i="5"/>
  <c r="D318" i="5"/>
  <c r="E317" i="5"/>
  <c r="G317" i="5"/>
  <c r="D317" i="5"/>
  <c r="J317" i="5"/>
  <c r="E316" i="5"/>
  <c r="D316" i="5"/>
  <c r="L316" i="5"/>
  <c r="G316" i="5"/>
  <c r="E315" i="5"/>
  <c r="L315" i="5"/>
  <c r="D315" i="5"/>
  <c r="I315" i="5"/>
  <c r="F315" i="5"/>
  <c r="J315" i="5"/>
  <c r="E314" i="5"/>
  <c r="D314" i="5"/>
  <c r="H314" i="5"/>
  <c r="G314" i="5"/>
  <c r="E313" i="5"/>
  <c r="D313" i="5"/>
  <c r="H313" i="5"/>
  <c r="F313" i="5"/>
  <c r="I313" i="5"/>
  <c r="E312" i="5"/>
  <c r="D312" i="5"/>
  <c r="E311" i="5"/>
  <c r="D311" i="5"/>
  <c r="E310" i="5"/>
  <c r="G310" i="5"/>
  <c r="D310" i="5"/>
  <c r="L310" i="5"/>
  <c r="E309" i="5"/>
  <c r="K309" i="5"/>
  <c r="D309" i="5"/>
  <c r="F309" i="5"/>
  <c r="L309" i="5"/>
  <c r="J309" i="5"/>
  <c r="E308" i="5"/>
  <c r="D308" i="5"/>
  <c r="F308" i="5"/>
  <c r="H308" i="5"/>
  <c r="J308" i="5"/>
  <c r="E307" i="5"/>
  <c r="L307" i="5"/>
  <c r="D307" i="5"/>
  <c r="K307" i="5"/>
  <c r="G307" i="5"/>
  <c r="E306" i="5"/>
  <c r="L306" i="5"/>
  <c r="D306" i="5"/>
  <c r="F306" i="5"/>
  <c r="H306" i="5"/>
  <c r="I306" i="5"/>
  <c r="G306" i="5"/>
  <c r="E305" i="5"/>
  <c r="D305" i="5"/>
  <c r="I305" i="5"/>
  <c r="E304" i="5"/>
  <c r="D304" i="5"/>
  <c r="G304" i="5"/>
  <c r="E303" i="5"/>
  <c r="G303" i="5"/>
  <c r="D303" i="5"/>
  <c r="L303" i="5"/>
  <c r="E302" i="5"/>
  <c r="D302" i="5"/>
  <c r="F302" i="5"/>
  <c r="E301" i="5"/>
  <c r="D301" i="5"/>
  <c r="J301" i="5"/>
  <c r="K301" i="5"/>
  <c r="G301" i="5"/>
  <c r="E300" i="5"/>
  <c r="L300" i="5"/>
  <c r="D300" i="5"/>
  <c r="F300" i="5"/>
  <c r="H300" i="5"/>
  <c r="K300" i="5"/>
  <c r="J300" i="5"/>
  <c r="I300" i="5"/>
  <c r="G300" i="5"/>
  <c r="E299" i="5"/>
  <c r="L299" i="5"/>
  <c r="D299" i="5"/>
  <c r="I299" i="5"/>
  <c r="H299" i="5"/>
  <c r="J299" i="5"/>
  <c r="G299" i="5"/>
  <c r="E298" i="5"/>
  <c r="D298" i="5"/>
  <c r="F298" i="5"/>
  <c r="H298" i="5"/>
  <c r="I298" i="5"/>
  <c r="E297" i="5"/>
  <c r="G297" i="5"/>
  <c r="D297" i="5"/>
  <c r="H297" i="5"/>
  <c r="I297" i="5"/>
  <c r="E296" i="5"/>
  <c r="G296" i="5"/>
  <c r="D296" i="5"/>
  <c r="E295" i="5"/>
  <c r="G295" i="5"/>
  <c r="D295" i="5"/>
  <c r="E294" i="5"/>
  <c r="D294" i="5"/>
  <c r="J294" i="5"/>
  <c r="K294" i="5"/>
  <c r="E293" i="5"/>
  <c r="G293" i="5"/>
  <c r="D293" i="5"/>
  <c r="E292" i="5"/>
  <c r="D292" i="5"/>
  <c r="H292" i="5"/>
  <c r="E291" i="5"/>
  <c r="G291" i="5"/>
  <c r="D291" i="5"/>
  <c r="H291" i="5"/>
  <c r="E290" i="5"/>
  <c r="D290" i="5"/>
  <c r="H290" i="5"/>
  <c r="G290" i="5"/>
  <c r="E289" i="5"/>
  <c r="G289" i="5"/>
  <c r="D289" i="5"/>
  <c r="H289" i="5"/>
  <c r="E288" i="5"/>
  <c r="D288" i="5"/>
  <c r="E287" i="5"/>
  <c r="D287" i="5"/>
  <c r="J287" i="5"/>
  <c r="L287" i="5"/>
  <c r="E286" i="5"/>
  <c r="G286" i="5"/>
  <c r="D286" i="5"/>
  <c r="H286" i="5"/>
  <c r="L286" i="5"/>
  <c r="E285" i="5"/>
  <c r="G285" i="5"/>
  <c r="D285" i="5"/>
  <c r="I285" i="5"/>
  <c r="E284" i="5"/>
  <c r="L284" i="5"/>
  <c r="D284" i="5"/>
  <c r="H284" i="5"/>
  <c r="E283" i="5"/>
  <c r="D283" i="5"/>
  <c r="H283" i="5"/>
  <c r="I283" i="5"/>
  <c r="E282" i="5"/>
  <c r="G282" i="5"/>
  <c r="D282" i="5"/>
  <c r="H282" i="5"/>
  <c r="F282" i="5"/>
  <c r="J282" i="5"/>
  <c r="I282" i="5"/>
  <c r="E281" i="5"/>
  <c r="G281" i="5"/>
  <c r="D281" i="5"/>
  <c r="L281" i="5"/>
  <c r="E280" i="5"/>
  <c r="D280" i="5"/>
  <c r="L280" i="5"/>
  <c r="E279" i="5"/>
  <c r="G279" i="5"/>
  <c r="D279" i="5"/>
  <c r="J279" i="5"/>
  <c r="F279" i="5"/>
  <c r="K279" i="5"/>
  <c r="E278" i="5"/>
  <c r="G278" i="5"/>
  <c r="D278" i="5"/>
  <c r="E277" i="5"/>
  <c r="L277" i="5"/>
  <c r="D277" i="5"/>
  <c r="F277" i="5"/>
  <c r="H277" i="5"/>
  <c r="K277" i="5"/>
  <c r="J277" i="5"/>
  <c r="I277" i="5"/>
  <c r="G277" i="5"/>
  <c r="E276" i="5"/>
  <c r="D276" i="5"/>
  <c r="I276" i="5"/>
  <c r="L276" i="5"/>
  <c r="K276" i="5"/>
  <c r="G276" i="5"/>
  <c r="E275" i="5"/>
  <c r="G275" i="5"/>
  <c r="D275" i="5"/>
  <c r="F275" i="5"/>
  <c r="H275" i="5"/>
  <c r="I275" i="5"/>
  <c r="E274" i="5"/>
  <c r="G274" i="5"/>
  <c r="D274" i="5"/>
  <c r="H274" i="5"/>
  <c r="F274" i="5"/>
  <c r="J274" i="5"/>
  <c r="I274" i="5"/>
  <c r="E273" i="5"/>
  <c r="G273" i="5"/>
  <c r="D273" i="5"/>
  <c r="I273" i="5"/>
  <c r="E272" i="5"/>
  <c r="G272" i="5"/>
  <c r="D272" i="5"/>
  <c r="E271" i="5"/>
  <c r="G271" i="5"/>
  <c r="D271" i="5"/>
  <c r="E270" i="5"/>
  <c r="D270" i="5"/>
  <c r="I270" i="5"/>
  <c r="K270" i="5"/>
  <c r="E269" i="5"/>
  <c r="D269" i="5"/>
  <c r="I269" i="5"/>
  <c r="H269" i="5"/>
  <c r="K269" i="5"/>
  <c r="G269" i="5"/>
  <c r="E268" i="5"/>
  <c r="K268" i="5"/>
  <c r="D268" i="5"/>
  <c r="H268" i="5"/>
  <c r="G268" i="5"/>
  <c r="E267" i="5"/>
  <c r="D267" i="5"/>
  <c r="I267" i="5"/>
  <c r="G267" i="5"/>
  <c r="E266" i="5"/>
  <c r="G266" i="5"/>
  <c r="D266" i="5"/>
  <c r="E265" i="5"/>
  <c r="G265" i="5"/>
  <c r="D265" i="5"/>
  <c r="H265" i="5"/>
  <c r="I265" i="5"/>
  <c r="E264" i="5"/>
  <c r="D264" i="5"/>
  <c r="E263" i="5"/>
  <c r="K263" i="5"/>
  <c r="D263" i="5"/>
  <c r="L263" i="5"/>
  <c r="E262" i="5"/>
  <c r="L262" i="5"/>
  <c r="D262" i="5"/>
  <c r="J262" i="5"/>
  <c r="G262" i="5"/>
  <c r="E261" i="5"/>
  <c r="D261" i="5"/>
  <c r="K261" i="5"/>
  <c r="F261" i="5"/>
  <c r="E260" i="5"/>
  <c r="D260" i="5"/>
  <c r="H260" i="5"/>
  <c r="F260" i="5"/>
  <c r="J260" i="5"/>
  <c r="I260" i="5"/>
  <c r="E259" i="5"/>
  <c r="D259" i="5"/>
  <c r="H259" i="5"/>
  <c r="G259" i="5"/>
  <c r="E258" i="5"/>
  <c r="G258" i="5"/>
  <c r="D258" i="5"/>
  <c r="E257" i="5"/>
  <c r="L257" i="5"/>
  <c r="D257" i="5"/>
  <c r="I257" i="5"/>
  <c r="E256" i="5"/>
  <c r="K256" i="5"/>
  <c r="D256" i="5"/>
  <c r="F256" i="5"/>
  <c r="E255" i="5"/>
  <c r="K255" i="5"/>
  <c r="D255" i="5"/>
  <c r="J255" i="5"/>
  <c r="G255" i="5"/>
  <c r="E254" i="5"/>
  <c r="G254" i="5"/>
  <c r="D254" i="5"/>
  <c r="F254" i="5"/>
  <c r="E253" i="5"/>
  <c r="K253" i="5"/>
  <c r="L253" i="5"/>
  <c r="D253" i="5"/>
  <c r="J253" i="5"/>
  <c r="F253" i="5"/>
  <c r="E252" i="5"/>
  <c r="D252" i="5"/>
  <c r="H252" i="5"/>
  <c r="F252" i="5"/>
  <c r="J252" i="5"/>
  <c r="E251" i="5"/>
  <c r="D251" i="5"/>
  <c r="G251" i="5"/>
  <c r="E250" i="5"/>
  <c r="D250" i="5"/>
  <c r="J250" i="5"/>
  <c r="G250" i="5"/>
  <c r="E249" i="5"/>
  <c r="D249" i="5"/>
  <c r="J249" i="5"/>
  <c r="E248" i="5"/>
  <c r="L248" i="5"/>
  <c r="D248" i="5"/>
  <c r="F248" i="5"/>
  <c r="H248" i="5"/>
  <c r="J248" i="5"/>
  <c r="I248" i="5"/>
  <c r="G248" i="5"/>
  <c r="E247" i="5"/>
  <c r="D247" i="5"/>
  <c r="K247" i="5"/>
  <c r="J247" i="5"/>
  <c r="H247" i="5"/>
  <c r="L247" i="5"/>
  <c r="G247" i="5"/>
  <c r="E246" i="5"/>
  <c r="K246" i="5"/>
  <c r="D246" i="5"/>
  <c r="F246" i="5"/>
  <c r="H246" i="5"/>
  <c r="J246" i="5"/>
  <c r="I246" i="5"/>
  <c r="E245" i="5"/>
  <c r="D245" i="5"/>
  <c r="H245" i="5"/>
  <c r="G245" i="5"/>
  <c r="E244" i="5"/>
  <c r="L244" i="5"/>
  <c r="D244" i="5"/>
  <c r="J244" i="5"/>
  <c r="H244" i="5"/>
  <c r="G244" i="5"/>
  <c r="E243" i="5"/>
  <c r="D243" i="5"/>
  <c r="E242" i="5"/>
  <c r="K242" i="5"/>
  <c r="D242" i="5"/>
  <c r="J242" i="5"/>
  <c r="E241" i="5"/>
  <c r="D241" i="5"/>
  <c r="J241" i="5"/>
  <c r="H241" i="5"/>
  <c r="E240" i="5"/>
  <c r="L240" i="5"/>
  <c r="D240" i="5"/>
  <c r="J240" i="5"/>
  <c r="E239" i="5"/>
  <c r="K239" i="5"/>
  <c r="D239" i="5"/>
  <c r="I239" i="5"/>
  <c r="H239" i="5"/>
  <c r="L239" i="5"/>
  <c r="E238" i="5"/>
  <c r="G238" i="5"/>
  <c r="D238" i="5"/>
  <c r="H238" i="5"/>
  <c r="F238" i="5"/>
  <c r="L238" i="5"/>
  <c r="J238" i="5"/>
  <c r="E237" i="5"/>
  <c r="D237" i="5"/>
  <c r="E236" i="5"/>
  <c r="G236" i="5"/>
  <c r="D236" i="5"/>
  <c r="H236" i="5"/>
  <c r="L236" i="5"/>
  <c r="Q16" i="5"/>
  <c r="Q15" i="5"/>
  <c r="P16" i="5"/>
  <c r="P15" i="5"/>
  <c r="O16" i="5"/>
  <c r="O15" i="5"/>
  <c r="N16" i="5"/>
  <c r="N15" i="5"/>
  <c r="E16" i="5"/>
  <c r="E15" i="5"/>
  <c r="D16" i="5"/>
  <c r="D15" i="5"/>
  <c r="D12" i="5"/>
  <c r="M16" i="5"/>
  <c r="M15" i="5"/>
  <c r="G6" i="5"/>
  <c r="G7" i="5"/>
  <c r="G5" i="5"/>
  <c r="G4" i="5"/>
  <c r="E193" i="3"/>
  <c r="F193" i="3"/>
  <c r="T193" i="3"/>
  <c r="F194" i="3"/>
  <c r="G194" i="3"/>
  <c r="K194" i="3"/>
  <c r="T194" i="3"/>
  <c r="F122" i="3"/>
  <c r="G122" i="3"/>
  <c r="J122" i="3"/>
  <c r="F123" i="3"/>
  <c r="G123" i="3"/>
  <c r="F124" i="3"/>
  <c r="G124" i="3"/>
  <c r="F125" i="3"/>
  <c r="F126" i="3"/>
  <c r="G126" i="3"/>
  <c r="E127" i="3"/>
  <c r="F127" i="3"/>
  <c r="E128" i="3"/>
  <c r="F128" i="3"/>
  <c r="E129" i="3"/>
  <c r="F129" i="3"/>
  <c r="F130" i="3"/>
  <c r="F131" i="3"/>
  <c r="G131" i="3"/>
  <c r="F134" i="3"/>
  <c r="G134" i="3"/>
  <c r="F140" i="3"/>
  <c r="G140" i="3"/>
  <c r="F146" i="3"/>
  <c r="F147" i="3"/>
  <c r="G147" i="3"/>
  <c r="F148" i="3"/>
  <c r="G148" i="3"/>
  <c r="F149" i="3"/>
  <c r="G149" i="3"/>
  <c r="F150" i="3"/>
  <c r="G150" i="3"/>
  <c r="F152" i="3"/>
  <c r="F157" i="3"/>
  <c r="G157" i="3"/>
  <c r="I157" i="3"/>
  <c r="F159" i="3"/>
  <c r="G159" i="3"/>
  <c r="F162" i="3"/>
  <c r="G162" i="3"/>
  <c r="F163" i="3"/>
  <c r="G163" i="3"/>
  <c r="E166" i="3"/>
  <c r="F166" i="3"/>
  <c r="F167" i="3"/>
  <c r="G167" i="3"/>
  <c r="F169" i="3"/>
  <c r="G169" i="3"/>
  <c r="F170" i="3"/>
  <c r="G170" i="3"/>
  <c r="E171" i="3"/>
  <c r="F171" i="3"/>
  <c r="E173" i="3"/>
  <c r="F173" i="3"/>
  <c r="G173" i="3"/>
  <c r="I173" i="3"/>
  <c r="F174" i="3"/>
  <c r="G174" i="3"/>
  <c r="E175" i="3"/>
  <c r="F175" i="3"/>
  <c r="G175" i="3"/>
  <c r="I175" i="3"/>
  <c r="F176" i="3"/>
  <c r="G176" i="3"/>
  <c r="E177" i="3"/>
  <c r="F177" i="3"/>
  <c r="E179" i="3"/>
  <c r="F179" i="3"/>
  <c r="G179" i="3"/>
  <c r="E180" i="3"/>
  <c r="F180" i="3"/>
  <c r="G180" i="3"/>
  <c r="J180" i="3"/>
  <c r="E181" i="3"/>
  <c r="F181" i="3"/>
  <c r="G181" i="3"/>
  <c r="F182" i="3"/>
  <c r="F183" i="3"/>
  <c r="G183" i="3"/>
  <c r="F184" i="3"/>
  <c r="G184" i="3"/>
  <c r="I184" i="3"/>
  <c r="E185" i="3"/>
  <c r="F185" i="3"/>
  <c r="P185" i="3"/>
  <c r="F186" i="3"/>
  <c r="G186" i="3"/>
  <c r="F188" i="3"/>
  <c r="G188" i="3"/>
  <c r="E189" i="3"/>
  <c r="F189" i="3"/>
  <c r="E190" i="3"/>
  <c r="F190" i="3"/>
  <c r="F191" i="3"/>
  <c r="P191" i="3"/>
  <c r="F192" i="3"/>
  <c r="F195" i="3"/>
  <c r="G195" i="3"/>
  <c r="F196" i="3"/>
  <c r="G196" i="3"/>
  <c r="J196" i="3"/>
  <c r="E198" i="3"/>
  <c r="F198" i="3"/>
  <c r="F199" i="3"/>
  <c r="G199" i="3"/>
  <c r="J199" i="3"/>
  <c r="Y8" i="3"/>
  <c r="Y9" i="3"/>
  <c r="Y10" i="3"/>
  <c r="D14" i="3"/>
  <c r="P219" i="3"/>
  <c r="R219" i="3" s="1"/>
  <c r="T219" i="3" s="1"/>
  <c r="P220" i="3"/>
  <c r="R220" i="3" s="1"/>
  <c r="T220" i="3" s="1"/>
  <c r="P233" i="3"/>
  <c r="R233" i="3" s="1"/>
  <c r="T233" i="3" s="1"/>
  <c r="P237" i="3"/>
  <c r="R237" i="3" s="1"/>
  <c r="T237" i="3" s="1"/>
  <c r="P246" i="3"/>
  <c r="R246" i="3" s="1"/>
  <c r="T246" i="3" s="1"/>
  <c r="P259" i="3"/>
  <c r="R259" i="3" s="1"/>
  <c r="T259" i="3" s="1"/>
  <c r="P267" i="3"/>
  <c r="R267" i="3" s="1"/>
  <c r="T267" i="3" s="1"/>
  <c r="P268" i="3"/>
  <c r="R268" i="3" s="1"/>
  <c r="T268" i="3" s="1"/>
  <c r="P269" i="3"/>
  <c r="R269" i="3" s="1"/>
  <c r="T269" i="3" s="1"/>
  <c r="T185" i="3"/>
  <c r="T189" i="3"/>
  <c r="T191" i="3"/>
  <c r="T192" i="3"/>
  <c r="P203" i="3"/>
  <c r="R203" i="3" s="1"/>
  <c r="T203" i="3" s="1"/>
  <c r="P205" i="3"/>
  <c r="R205" i="3" s="1"/>
  <c r="T205" i="3" s="1"/>
  <c r="P214" i="3"/>
  <c r="R214" i="3" s="1"/>
  <c r="T214" i="3" s="1"/>
  <c r="P215" i="3"/>
  <c r="R215" i="3" s="1"/>
  <c r="T215" i="3" s="1"/>
  <c r="P216" i="3"/>
  <c r="R216" i="3" s="1"/>
  <c r="T216" i="3" s="1"/>
  <c r="P227" i="3"/>
  <c r="R227" i="3" s="1"/>
  <c r="T227" i="3" s="1"/>
  <c r="P228" i="3"/>
  <c r="R228" i="3" s="1"/>
  <c r="T228" i="3" s="1"/>
  <c r="P244" i="3"/>
  <c r="R244" i="3" s="1"/>
  <c r="T244" i="3" s="1"/>
  <c r="P258" i="3"/>
  <c r="R258" i="3" s="1"/>
  <c r="T258" i="3" s="1"/>
  <c r="F110" i="3"/>
  <c r="G110" i="3"/>
  <c r="J110" i="3"/>
  <c r="T110" i="3"/>
  <c r="F111" i="3"/>
  <c r="T111" i="3"/>
  <c r="F112" i="3"/>
  <c r="P112" i="3"/>
  <c r="T112" i="3"/>
  <c r="F113" i="3"/>
  <c r="T113" i="3"/>
  <c r="F114" i="3"/>
  <c r="P114" i="3"/>
  <c r="T114" i="3"/>
  <c r="F115" i="3"/>
  <c r="T115" i="3"/>
  <c r="F117" i="3"/>
  <c r="G117" i="3"/>
  <c r="J117" i="3"/>
  <c r="T117" i="3"/>
  <c r="F118" i="3"/>
  <c r="P118" i="3"/>
  <c r="T118" i="3"/>
  <c r="F119" i="3"/>
  <c r="G119" i="3"/>
  <c r="J119" i="3"/>
  <c r="T119" i="3"/>
  <c r="F120" i="3"/>
  <c r="P120" i="3"/>
  <c r="G120" i="3"/>
  <c r="T120" i="3"/>
  <c r="F121" i="3"/>
  <c r="G121" i="3"/>
  <c r="T121" i="3"/>
  <c r="P122" i="3"/>
  <c r="T122" i="3"/>
  <c r="T123" i="3"/>
  <c r="T124" i="3"/>
  <c r="T125" i="3"/>
  <c r="P126" i="3"/>
  <c r="T126" i="3"/>
  <c r="T127" i="3"/>
  <c r="T128" i="3"/>
  <c r="T129" i="3"/>
  <c r="T186" i="3"/>
  <c r="T188" i="3"/>
  <c r="P180" i="3"/>
  <c r="T180" i="3"/>
  <c r="T181" i="3"/>
  <c r="T190" i="3"/>
  <c r="F21" i="3"/>
  <c r="T21" i="3"/>
  <c r="F22" i="3"/>
  <c r="P22" i="3"/>
  <c r="T22" i="3"/>
  <c r="F23" i="3"/>
  <c r="T23" i="3"/>
  <c r="F25" i="3"/>
  <c r="G25" i="3"/>
  <c r="T25" i="3"/>
  <c r="F26" i="3"/>
  <c r="T26" i="3"/>
  <c r="F28" i="3"/>
  <c r="T28" i="3"/>
  <c r="F29" i="3"/>
  <c r="T29" i="3"/>
  <c r="F30" i="3"/>
  <c r="P30" i="3"/>
  <c r="G30" i="3"/>
  <c r="T30" i="3"/>
  <c r="F31" i="3"/>
  <c r="T31" i="3"/>
  <c r="T32" i="3"/>
  <c r="E33" i="3"/>
  <c r="F33" i="3"/>
  <c r="T33" i="3"/>
  <c r="F35" i="3"/>
  <c r="G35" i="3"/>
  <c r="H35" i="3"/>
  <c r="T35" i="3"/>
  <c r="F36" i="3"/>
  <c r="T36" i="3"/>
  <c r="F37" i="3"/>
  <c r="T37" i="3"/>
  <c r="F38" i="3"/>
  <c r="G38" i="3"/>
  <c r="T38" i="3"/>
  <c r="F39" i="3"/>
  <c r="G39" i="3"/>
  <c r="H39" i="3"/>
  <c r="P39" i="3"/>
  <c r="T39" i="3"/>
  <c r="F40" i="3"/>
  <c r="T40" i="3"/>
  <c r="F41" i="3"/>
  <c r="G41" i="3"/>
  <c r="H41" i="3"/>
  <c r="T41" i="3"/>
  <c r="F42" i="3"/>
  <c r="T42" i="3"/>
  <c r="F43" i="3"/>
  <c r="G43" i="3"/>
  <c r="H43" i="3"/>
  <c r="T43" i="3"/>
  <c r="F44" i="3"/>
  <c r="P44" i="3"/>
  <c r="T44" i="3"/>
  <c r="F45" i="3"/>
  <c r="T45" i="3"/>
  <c r="F46" i="3"/>
  <c r="G46" i="3"/>
  <c r="T46" i="3"/>
  <c r="E48" i="3"/>
  <c r="F48" i="3"/>
  <c r="T48" i="3"/>
  <c r="F49" i="3"/>
  <c r="G49" i="3"/>
  <c r="H49" i="3"/>
  <c r="P49" i="3"/>
  <c r="T49" i="3"/>
  <c r="F51" i="3"/>
  <c r="G51" i="3"/>
  <c r="T51" i="3"/>
  <c r="F52" i="3"/>
  <c r="G52" i="3"/>
  <c r="H52" i="3"/>
  <c r="P52" i="3"/>
  <c r="T52" i="3"/>
  <c r="E53" i="3"/>
  <c r="F53" i="3"/>
  <c r="G53" i="3"/>
  <c r="T53" i="3"/>
  <c r="F54" i="3"/>
  <c r="P54" i="3"/>
  <c r="G54" i="3"/>
  <c r="H54" i="3"/>
  <c r="T54" i="3"/>
  <c r="F55" i="3"/>
  <c r="T55" i="3"/>
  <c r="F56" i="3"/>
  <c r="P56" i="3"/>
  <c r="T56" i="3"/>
  <c r="F57" i="3"/>
  <c r="T57" i="3"/>
  <c r="F59" i="3"/>
  <c r="T59" i="3"/>
  <c r="F60" i="3"/>
  <c r="P60" i="3"/>
  <c r="G60" i="3"/>
  <c r="T60" i="3"/>
  <c r="F61" i="3"/>
  <c r="T61" i="3"/>
  <c r="F62" i="3"/>
  <c r="P62" i="3"/>
  <c r="G62" i="3"/>
  <c r="T62" i="3"/>
  <c r="F63" i="3"/>
  <c r="T63" i="3"/>
  <c r="F64" i="3"/>
  <c r="P64" i="3"/>
  <c r="T64" i="3"/>
  <c r="F65" i="3"/>
  <c r="T65" i="3"/>
  <c r="F66" i="3"/>
  <c r="T66" i="3"/>
  <c r="F67" i="3"/>
  <c r="T67" i="3"/>
  <c r="F68" i="3"/>
  <c r="G68" i="3"/>
  <c r="H68" i="3"/>
  <c r="T68" i="3"/>
  <c r="F69" i="3"/>
  <c r="P69" i="3"/>
  <c r="G69" i="3"/>
  <c r="H69" i="3"/>
  <c r="T69" i="3"/>
  <c r="F70" i="3"/>
  <c r="G70" i="3"/>
  <c r="T70" i="3"/>
  <c r="F71" i="3"/>
  <c r="P71" i="3"/>
  <c r="G71" i="3"/>
  <c r="H71" i="3"/>
  <c r="T71" i="3"/>
  <c r="F72" i="3"/>
  <c r="T72" i="3"/>
  <c r="F24" i="3"/>
  <c r="P24" i="3"/>
  <c r="T24" i="3"/>
  <c r="F34" i="3"/>
  <c r="T34" i="3"/>
  <c r="F50" i="3"/>
  <c r="T50" i="3"/>
  <c r="F73" i="3"/>
  <c r="P73" i="3"/>
  <c r="T73" i="3"/>
  <c r="F74" i="3"/>
  <c r="T74" i="3"/>
  <c r="F75" i="3"/>
  <c r="P75" i="3"/>
  <c r="G75" i="3"/>
  <c r="T75" i="3"/>
  <c r="F76" i="3"/>
  <c r="T76" i="3"/>
  <c r="F78" i="3"/>
  <c r="G78" i="3"/>
  <c r="T78" i="3"/>
  <c r="F79" i="3"/>
  <c r="T79" i="3"/>
  <c r="F80" i="3"/>
  <c r="G80" i="3"/>
  <c r="T80" i="3"/>
  <c r="F81" i="3"/>
  <c r="T81" i="3"/>
  <c r="F82" i="3"/>
  <c r="G82" i="3"/>
  <c r="T82" i="3"/>
  <c r="F83" i="3"/>
  <c r="G83" i="3"/>
  <c r="T83" i="3"/>
  <c r="F84" i="3"/>
  <c r="G84" i="3"/>
  <c r="T84" i="3"/>
  <c r="F85" i="3"/>
  <c r="G85" i="3"/>
  <c r="H85" i="3"/>
  <c r="T85" i="3"/>
  <c r="F86" i="3"/>
  <c r="T86" i="3"/>
  <c r="E87" i="3"/>
  <c r="F87" i="3"/>
  <c r="T87" i="3"/>
  <c r="F88" i="3"/>
  <c r="T88" i="3"/>
  <c r="F89" i="3"/>
  <c r="G89" i="3"/>
  <c r="H89" i="3"/>
  <c r="T89" i="3"/>
  <c r="F90" i="3"/>
  <c r="T90" i="3"/>
  <c r="F91" i="3"/>
  <c r="P91" i="3"/>
  <c r="G91" i="3"/>
  <c r="T91" i="3"/>
  <c r="F92" i="3"/>
  <c r="T92" i="3"/>
  <c r="F93" i="3"/>
  <c r="T93" i="3"/>
  <c r="F94" i="3"/>
  <c r="T94" i="3"/>
  <c r="F95" i="3"/>
  <c r="G95" i="3"/>
  <c r="H95" i="3"/>
  <c r="T95" i="3"/>
  <c r="F96" i="3"/>
  <c r="T96" i="3"/>
  <c r="F97" i="3"/>
  <c r="G97" i="3"/>
  <c r="H97" i="3"/>
  <c r="T97" i="3"/>
  <c r="F98" i="3"/>
  <c r="T98" i="3"/>
  <c r="F99" i="3"/>
  <c r="P99" i="3"/>
  <c r="T99" i="3"/>
  <c r="F100" i="3"/>
  <c r="T100" i="3"/>
  <c r="E101" i="3"/>
  <c r="F101" i="3"/>
  <c r="T101" i="3"/>
  <c r="F102" i="3"/>
  <c r="P102" i="3"/>
  <c r="G102" i="3"/>
  <c r="T102" i="3"/>
  <c r="F103" i="3"/>
  <c r="G103" i="3"/>
  <c r="H103" i="3"/>
  <c r="P103" i="3"/>
  <c r="T103" i="3"/>
  <c r="F104" i="3"/>
  <c r="G104" i="3"/>
  <c r="H104" i="3"/>
  <c r="T104" i="3"/>
  <c r="F106" i="3"/>
  <c r="G106" i="3"/>
  <c r="H106" i="3"/>
  <c r="T106" i="3"/>
  <c r="F107" i="3"/>
  <c r="T107" i="3"/>
  <c r="F108" i="3"/>
  <c r="G108" i="3"/>
  <c r="T108" i="3"/>
  <c r="F109" i="3"/>
  <c r="T109" i="3"/>
  <c r="E116" i="3"/>
  <c r="F116" i="3"/>
  <c r="T116" i="3"/>
  <c r="T130" i="3"/>
  <c r="T131" i="3"/>
  <c r="P134" i="3"/>
  <c r="T134" i="3"/>
  <c r="P140" i="3"/>
  <c r="T140" i="3"/>
  <c r="T166" i="3"/>
  <c r="T167" i="3"/>
  <c r="T169" i="3"/>
  <c r="P176" i="3"/>
  <c r="T176" i="3"/>
  <c r="T182" i="3"/>
  <c r="T146" i="3"/>
  <c r="T147" i="3"/>
  <c r="T148" i="3"/>
  <c r="P149" i="3"/>
  <c r="T149" i="3"/>
  <c r="T150" i="3"/>
  <c r="T152" i="3"/>
  <c r="T157" i="3"/>
  <c r="P159" i="3"/>
  <c r="T159" i="3"/>
  <c r="P162" i="3"/>
  <c r="T162" i="3"/>
  <c r="T163" i="3"/>
  <c r="T170" i="3"/>
  <c r="T171" i="3"/>
  <c r="P173" i="3"/>
  <c r="T173" i="3"/>
  <c r="T174" i="3"/>
  <c r="T175" i="3"/>
  <c r="T177" i="3"/>
  <c r="T179" i="3"/>
  <c r="P183" i="3"/>
  <c r="T183" i="3"/>
  <c r="T184" i="3"/>
  <c r="P256" i="3"/>
  <c r="R256" i="3" s="1"/>
  <c r="T256" i="3" s="1"/>
  <c r="P257" i="3"/>
  <c r="R257" i="3" s="1"/>
  <c r="T257" i="3" s="1"/>
  <c r="F16" i="3"/>
  <c r="F17" i="3" s="1"/>
  <c r="C17" i="3"/>
  <c r="Y17" i="3"/>
  <c r="Y18" i="3"/>
  <c r="Y19" i="3"/>
  <c r="Q193" i="3"/>
  <c r="Q194" i="3"/>
  <c r="K218" i="3"/>
  <c r="Q218" i="3"/>
  <c r="K219" i="3"/>
  <c r="Q219" i="3"/>
  <c r="K220" i="3"/>
  <c r="Q220" i="3"/>
  <c r="K222" i="3"/>
  <c r="Q222" i="3"/>
  <c r="K223" i="3"/>
  <c r="Q223" i="3"/>
  <c r="K224" i="3"/>
  <c r="Q224" i="3"/>
  <c r="K232" i="3"/>
  <c r="Q232" i="3"/>
  <c r="K233" i="3"/>
  <c r="Q233" i="3"/>
  <c r="K237" i="3"/>
  <c r="Q237" i="3"/>
  <c r="K239" i="3"/>
  <c r="Q239" i="3"/>
  <c r="K240" i="3"/>
  <c r="Q240" i="3"/>
  <c r="K241" i="3"/>
  <c r="Q241" i="3"/>
  <c r="K242" i="3"/>
  <c r="Q242" i="3"/>
  <c r="K243" i="3"/>
  <c r="Q243" i="3"/>
  <c r="K246" i="3"/>
  <c r="Q246" i="3"/>
  <c r="Q250" i="3"/>
  <c r="K259" i="3"/>
  <c r="Q259" i="3"/>
  <c r="K260" i="3"/>
  <c r="Q260" i="3"/>
  <c r="K264" i="3"/>
  <c r="Q264" i="3"/>
  <c r="K265" i="3"/>
  <c r="Q265" i="3"/>
  <c r="K266" i="3"/>
  <c r="Q266" i="3"/>
  <c r="K267" i="3"/>
  <c r="Q267" i="3"/>
  <c r="K268" i="3"/>
  <c r="Q268" i="3"/>
  <c r="K269" i="3"/>
  <c r="Q269" i="3"/>
  <c r="K270" i="3"/>
  <c r="Q270" i="3"/>
  <c r="K271" i="3"/>
  <c r="Q271" i="3"/>
  <c r="K272" i="3"/>
  <c r="Q272" i="3"/>
  <c r="Q185" i="3"/>
  <c r="Q189" i="3"/>
  <c r="Q191" i="3"/>
  <c r="Q192" i="3"/>
  <c r="J195" i="3"/>
  <c r="Q195" i="3"/>
  <c r="Q196" i="3"/>
  <c r="Q198" i="3"/>
  <c r="Q199" i="3"/>
  <c r="J200" i="3"/>
  <c r="Q200" i="3"/>
  <c r="J201" i="3"/>
  <c r="Q201" i="3"/>
  <c r="J203" i="3"/>
  <c r="Q203" i="3"/>
  <c r="J205" i="3"/>
  <c r="Q205" i="3"/>
  <c r="J207" i="3"/>
  <c r="Q207" i="3"/>
  <c r="J209" i="3"/>
  <c r="Q209" i="3"/>
  <c r="J211" i="3"/>
  <c r="Q211" i="3"/>
  <c r="J212" i="3"/>
  <c r="Q212" i="3"/>
  <c r="J213" i="3"/>
  <c r="Q213" i="3"/>
  <c r="J214" i="3"/>
  <c r="Q214" i="3"/>
  <c r="J215" i="3"/>
  <c r="Q215" i="3"/>
  <c r="J216" i="3"/>
  <c r="Q216" i="3"/>
  <c r="J217" i="3"/>
  <c r="Q217" i="3"/>
  <c r="J221" i="3"/>
  <c r="Q221" i="3"/>
  <c r="J225" i="3"/>
  <c r="Q225" i="3"/>
  <c r="J226" i="3"/>
  <c r="Q226" i="3"/>
  <c r="J227" i="3"/>
  <c r="Q227" i="3"/>
  <c r="J228" i="3"/>
  <c r="Q228" i="3"/>
  <c r="J229" i="3"/>
  <c r="Q229" i="3"/>
  <c r="J230" i="3"/>
  <c r="Q230" i="3"/>
  <c r="J234" i="3"/>
  <c r="Q234" i="3"/>
  <c r="J235" i="3"/>
  <c r="Q235" i="3"/>
  <c r="J236" i="3"/>
  <c r="Q236" i="3"/>
  <c r="J244" i="3"/>
  <c r="Q244" i="3"/>
  <c r="J245" i="3"/>
  <c r="Q245" i="3"/>
  <c r="J247" i="3"/>
  <c r="Q247" i="3"/>
  <c r="J249" i="3"/>
  <c r="Q249" i="3"/>
  <c r="J258" i="3"/>
  <c r="Q258" i="3"/>
  <c r="Q110" i="3"/>
  <c r="Q111" i="3"/>
  <c r="Q112" i="3"/>
  <c r="Q113" i="3"/>
  <c r="Q114" i="3"/>
  <c r="Q115" i="3"/>
  <c r="Q117" i="3"/>
  <c r="Q118" i="3"/>
  <c r="Q119" i="3"/>
  <c r="J120" i="3"/>
  <c r="Q120" i="3"/>
  <c r="J121" i="3"/>
  <c r="Q121" i="3"/>
  <c r="Q122" i="3"/>
  <c r="J123" i="3"/>
  <c r="Q123" i="3"/>
  <c r="J124" i="3"/>
  <c r="Q124" i="3"/>
  <c r="Q125" i="3"/>
  <c r="J126" i="3"/>
  <c r="Q126" i="3"/>
  <c r="Q127" i="3"/>
  <c r="Q128" i="3"/>
  <c r="Q129" i="3"/>
  <c r="J186" i="3"/>
  <c r="Q186" i="3"/>
  <c r="J188" i="3"/>
  <c r="Q188" i="3"/>
  <c r="Q180" i="3"/>
  <c r="J181" i="3"/>
  <c r="Q181" i="3"/>
  <c r="Q190" i="3"/>
  <c r="Q21" i="3"/>
  <c r="Q22" i="3"/>
  <c r="Q23" i="3"/>
  <c r="H25" i="3"/>
  <c r="Q25" i="3"/>
  <c r="Q26" i="3"/>
  <c r="Q28" i="3"/>
  <c r="Q29" i="3"/>
  <c r="H30" i="3"/>
  <c r="Q30" i="3"/>
  <c r="Q31" i="3"/>
  <c r="Q32" i="3"/>
  <c r="Q33" i="3"/>
  <c r="Q35" i="3"/>
  <c r="Q36" i="3"/>
  <c r="Q37" i="3"/>
  <c r="H38" i="3"/>
  <c r="Q38" i="3"/>
  <c r="Q39" i="3"/>
  <c r="Q40" i="3"/>
  <c r="Q41" i="3"/>
  <c r="Q42" i="3"/>
  <c r="Q43" i="3"/>
  <c r="Q44" i="3"/>
  <c r="Q45" i="3"/>
  <c r="H46" i="3"/>
  <c r="Q46" i="3"/>
  <c r="Q48" i="3"/>
  <c r="Q49" i="3"/>
  <c r="H51" i="3"/>
  <c r="Q51" i="3"/>
  <c r="Q52" i="3"/>
  <c r="H53" i="3"/>
  <c r="Q53" i="3"/>
  <c r="Q54" i="3"/>
  <c r="Q55" i="3"/>
  <c r="Q56" i="3"/>
  <c r="Q57" i="3"/>
  <c r="Q59" i="3"/>
  <c r="H60" i="3"/>
  <c r="Q60" i="3"/>
  <c r="Q61" i="3"/>
  <c r="H62" i="3"/>
  <c r="Q62" i="3"/>
  <c r="Q63" i="3"/>
  <c r="Q64" i="3"/>
  <c r="Q65" i="3"/>
  <c r="Q66" i="3"/>
  <c r="Q67" i="3"/>
  <c r="Q68" i="3"/>
  <c r="Q69" i="3"/>
  <c r="H70" i="3"/>
  <c r="Q70" i="3"/>
  <c r="Q71" i="3"/>
  <c r="Q72" i="3"/>
  <c r="Q24" i="3"/>
  <c r="Q34" i="3"/>
  <c r="Q50" i="3"/>
  <c r="Q73" i="3"/>
  <c r="Q74" i="3"/>
  <c r="H75" i="3"/>
  <c r="Q75" i="3"/>
  <c r="Q76" i="3"/>
  <c r="H78" i="3"/>
  <c r="Q78" i="3"/>
  <c r="Q79" i="3"/>
  <c r="H80" i="3"/>
  <c r="Q80" i="3"/>
  <c r="Q81" i="3"/>
  <c r="H82" i="3"/>
  <c r="Q82" i="3"/>
  <c r="H83" i="3"/>
  <c r="Q83" i="3"/>
  <c r="H84" i="3"/>
  <c r="Q84" i="3"/>
  <c r="Q85" i="3"/>
  <c r="Q86" i="3"/>
  <c r="Q87" i="3"/>
  <c r="Q88" i="3"/>
  <c r="Q89" i="3"/>
  <c r="Q90" i="3"/>
  <c r="H91" i="3"/>
  <c r="Q91" i="3"/>
  <c r="Q92" i="3"/>
  <c r="Q93" i="3"/>
  <c r="Q94" i="3"/>
  <c r="Q95" i="3"/>
  <c r="Q96" i="3"/>
  <c r="Q97" i="3"/>
  <c r="Q98" i="3"/>
  <c r="Q99" i="3"/>
  <c r="Q100" i="3"/>
  <c r="Q101" i="3"/>
  <c r="H102" i="3"/>
  <c r="Q102" i="3"/>
  <c r="Q103" i="3"/>
  <c r="Q104" i="3"/>
  <c r="Q106" i="3"/>
  <c r="Q107" i="3"/>
  <c r="H108" i="3"/>
  <c r="Q108" i="3"/>
  <c r="Q109" i="3"/>
  <c r="Q116" i="3"/>
  <c r="Q130" i="3"/>
  <c r="I131" i="3"/>
  <c r="Q131" i="3"/>
  <c r="I134" i="3"/>
  <c r="Q134" i="3"/>
  <c r="I140" i="3"/>
  <c r="Q140" i="3"/>
  <c r="Q166" i="3"/>
  <c r="I167" i="3"/>
  <c r="Q167" i="3"/>
  <c r="I169" i="3"/>
  <c r="Q169" i="3"/>
  <c r="I176" i="3"/>
  <c r="Q176" i="3"/>
  <c r="Q182" i="3"/>
  <c r="Q146" i="3"/>
  <c r="I147" i="3"/>
  <c r="Q147" i="3"/>
  <c r="I148" i="3"/>
  <c r="Q148" i="3"/>
  <c r="I149" i="3"/>
  <c r="Q149" i="3"/>
  <c r="I150" i="3"/>
  <c r="Q150" i="3"/>
  <c r="Q152" i="3"/>
  <c r="Q157" i="3"/>
  <c r="I159" i="3"/>
  <c r="Q159" i="3"/>
  <c r="I162" i="3"/>
  <c r="Q162" i="3"/>
  <c r="I163" i="3"/>
  <c r="Q163" i="3"/>
  <c r="I170" i="3"/>
  <c r="Q170" i="3"/>
  <c r="Q171" i="3"/>
  <c r="Q173" i="3"/>
  <c r="I174" i="3"/>
  <c r="Q174" i="3"/>
  <c r="Q175" i="3"/>
  <c r="Q177" i="3"/>
  <c r="I179" i="3"/>
  <c r="Q179" i="3"/>
  <c r="I183" i="3"/>
  <c r="Q183" i="3"/>
  <c r="Q184" i="3"/>
  <c r="Q252" i="3"/>
  <c r="Q253" i="3"/>
  <c r="K254" i="3"/>
  <c r="Q254" i="3"/>
  <c r="K255" i="3"/>
  <c r="Q255" i="3"/>
  <c r="K256" i="3"/>
  <c r="Q256" i="3"/>
  <c r="K257" i="3"/>
  <c r="Q257" i="3"/>
  <c r="C7" i="2"/>
  <c r="D11" i="2"/>
  <c r="P117" i="2" s="1"/>
  <c r="R117" i="2" s="1"/>
  <c r="T117" i="2" s="1"/>
  <c r="D12" i="2"/>
  <c r="D9" i="2"/>
  <c r="E9" i="2"/>
  <c r="D13" i="2"/>
  <c r="D14" i="2"/>
  <c r="F16" i="2"/>
  <c r="F17" i="2" s="1"/>
  <c r="C17" i="2"/>
  <c r="Q21" i="2"/>
  <c r="T21" i="2"/>
  <c r="E22" i="2"/>
  <c r="F22" i="2"/>
  <c r="G22" i="2"/>
  <c r="J22" i="2"/>
  <c r="Q22" i="2"/>
  <c r="Q23" i="2"/>
  <c r="E24" i="2"/>
  <c r="F24" i="2"/>
  <c r="G24" i="2"/>
  <c r="J24" i="2"/>
  <c r="Q24" i="2"/>
  <c r="Q25" i="2"/>
  <c r="E26" i="2"/>
  <c r="F26" i="2"/>
  <c r="G26" i="2"/>
  <c r="J26" i="2"/>
  <c r="Q26" i="2"/>
  <c r="E27" i="2"/>
  <c r="F27" i="2"/>
  <c r="Q27" i="2"/>
  <c r="E28" i="2"/>
  <c r="F28" i="2"/>
  <c r="Q28" i="2"/>
  <c r="Q29" i="2"/>
  <c r="Q30" i="2"/>
  <c r="Q31" i="2"/>
  <c r="E32" i="2"/>
  <c r="F32" i="2"/>
  <c r="G32" i="2"/>
  <c r="J32" i="2"/>
  <c r="Q32" i="2"/>
  <c r="Q33" i="2"/>
  <c r="E34" i="2"/>
  <c r="F34" i="2"/>
  <c r="G34" i="2"/>
  <c r="J34" i="2"/>
  <c r="Q34" i="2"/>
  <c r="E35" i="2"/>
  <c r="F35" i="2"/>
  <c r="Q35" i="2"/>
  <c r="E36" i="2"/>
  <c r="F36" i="2"/>
  <c r="Q36" i="2"/>
  <c r="Q37" i="2"/>
  <c r="Q38" i="2"/>
  <c r="Q39" i="2"/>
  <c r="E40" i="2"/>
  <c r="F40" i="2"/>
  <c r="G40" i="2"/>
  <c r="J40" i="2"/>
  <c r="Q40" i="2"/>
  <c r="Q41" i="2"/>
  <c r="E42" i="2"/>
  <c r="F42" i="2"/>
  <c r="G42" i="2"/>
  <c r="K42" i="2"/>
  <c r="Q42" i="2"/>
  <c r="E43" i="2"/>
  <c r="F43" i="2"/>
  <c r="Q43" i="2"/>
  <c r="E44" i="2"/>
  <c r="F44" i="2"/>
  <c r="Q44" i="2"/>
  <c r="Q45" i="2"/>
  <c r="Q46" i="2"/>
  <c r="Q47" i="2"/>
  <c r="E48" i="2"/>
  <c r="F48" i="2"/>
  <c r="G48" i="2"/>
  <c r="K48" i="2"/>
  <c r="Q48" i="2"/>
  <c r="Q49" i="2"/>
  <c r="E50" i="2"/>
  <c r="F50" i="2"/>
  <c r="G50" i="2"/>
  <c r="K50" i="2"/>
  <c r="Q50" i="2"/>
  <c r="E51" i="2"/>
  <c r="F51" i="2"/>
  <c r="Q51" i="2"/>
  <c r="E52" i="2"/>
  <c r="F52" i="2"/>
  <c r="Q52" i="2"/>
  <c r="Q53" i="2"/>
  <c r="Q54" i="2"/>
  <c r="Q55" i="2"/>
  <c r="E56" i="2"/>
  <c r="F56" i="2"/>
  <c r="G56" i="2"/>
  <c r="K56" i="2"/>
  <c r="Q56" i="2"/>
  <c r="E57" i="2"/>
  <c r="F57" i="2"/>
  <c r="G57" i="2"/>
  <c r="K57" i="2"/>
  <c r="Q57" i="2"/>
  <c r="E58" i="2"/>
  <c r="F58" i="2"/>
  <c r="G58" i="2"/>
  <c r="K58" i="2"/>
  <c r="Q58" i="2"/>
  <c r="E59" i="2"/>
  <c r="F59" i="2"/>
  <c r="Q59" i="2"/>
  <c r="E60" i="2"/>
  <c r="F60" i="2"/>
  <c r="Q60" i="2"/>
  <c r="Q61" i="2"/>
  <c r="Q62" i="2"/>
  <c r="Q63" i="2"/>
  <c r="E64" i="2"/>
  <c r="F64" i="2"/>
  <c r="G64" i="2"/>
  <c r="K64" i="2"/>
  <c r="Q64" i="2"/>
  <c r="E65" i="2"/>
  <c r="F65" i="2"/>
  <c r="G65" i="2"/>
  <c r="K65" i="2"/>
  <c r="Q65" i="2"/>
  <c r="E66" i="2"/>
  <c r="F66" i="2"/>
  <c r="G66" i="2"/>
  <c r="K66" i="2"/>
  <c r="Q66" i="2"/>
  <c r="E67" i="2"/>
  <c r="F67" i="2"/>
  <c r="Q67" i="2"/>
  <c r="E68" i="2"/>
  <c r="F68" i="2"/>
  <c r="Q68" i="2"/>
  <c r="Q69" i="2"/>
  <c r="Q70" i="2"/>
  <c r="Q71" i="2"/>
  <c r="E72" i="2"/>
  <c r="F72" i="2"/>
  <c r="G72" i="2"/>
  <c r="I72" i="2"/>
  <c r="Q72" i="2"/>
  <c r="E73" i="2"/>
  <c r="F73" i="2"/>
  <c r="G73" i="2"/>
  <c r="I73" i="2"/>
  <c r="Q73" i="2"/>
  <c r="E74" i="2"/>
  <c r="F74" i="2"/>
  <c r="G74" i="2"/>
  <c r="I74" i="2"/>
  <c r="Q74" i="2"/>
  <c r="E75" i="2"/>
  <c r="F75" i="2"/>
  <c r="Q75" i="2"/>
  <c r="E76" i="2"/>
  <c r="F76" i="2"/>
  <c r="Q76" i="2"/>
  <c r="Q77" i="2"/>
  <c r="Q78" i="2"/>
  <c r="Q79" i="2"/>
  <c r="E80" i="2"/>
  <c r="F80" i="2"/>
  <c r="G80" i="2"/>
  <c r="I80" i="2"/>
  <c r="Q80" i="2"/>
  <c r="E81" i="2"/>
  <c r="F81" i="2"/>
  <c r="G81" i="2"/>
  <c r="I81" i="2"/>
  <c r="Q81" i="2"/>
  <c r="E82" i="2"/>
  <c r="F82" i="2"/>
  <c r="G82" i="2"/>
  <c r="I82" i="2"/>
  <c r="Q82" i="2"/>
  <c r="E83" i="2"/>
  <c r="F83" i="2"/>
  <c r="Q83" i="2"/>
  <c r="E84" i="2"/>
  <c r="F84" i="2"/>
  <c r="G84" i="2"/>
  <c r="J84" i="2"/>
  <c r="Q84" i="2"/>
  <c r="Q85" i="2"/>
  <c r="Q86" i="2"/>
  <c r="E87" i="2"/>
  <c r="F87" i="2"/>
  <c r="Q87" i="2"/>
  <c r="E88" i="2"/>
  <c r="F88" i="2"/>
  <c r="G88" i="2"/>
  <c r="J88" i="2"/>
  <c r="Q88" i="2"/>
  <c r="Q89" i="2"/>
  <c r="Q90" i="2"/>
  <c r="E91" i="2"/>
  <c r="F91" i="2"/>
  <c r="Q91" i="2"/>
  <c r="E92" i="2"/>
  <c r="F92" i="2"/>
  <c r="G92" i="2"/>
  <c r="J92" i="2"/>
  <c r="Q92" i="2"/>
  <c r="Q93" i="2"/>
  <c r="Q94" i="2"/>
  <c r="E95" i="2"/>
  <c r="F95" i="2"/>
  <c r="Q95" i="2"/>
  <c r="E96" i="2"/>
  <c r="F96" i="2"/>
  <c r="G96" i="2"/>
  <c r="J96" i="2"/>
  <c r="Q96" i="2"/>
  <c r="E97" i="2"/>
  <c r="F97" i="2"/>
  <c r="G97" i="2"/>
  <c r="J97" i="2"/>
  <c r="Q97" i="2"/>
  <c r="E98" i="2"/>
  <c r="F98" i="2"/>
  <c r="G98" i="2"/>
  <c r="J98" i="2"/>
  <c r="Q98" i="2"/>
  <c r="E99" i="2"/>
  <c r="F99" i="2"/>
  <c r="G99" i="2"/>
  <c r="J99" i="2"/>
  <c r="Q99" i="2"/>
  <c r="E100" i="2"/>
  <c r="F100" i="2"/>
  <c r="G100" i="2"/>
  <c r="N100" i="2"/>
  <c r="Q100" i="2"/>
  <c r="E101" i="2"/>
  <c r="F101" i="2"/>
  <c r="G101" i="2"/>
  <c r="J101" i="2"/>
  <c r="Q101" i="2"/>
  <c r="E102" i="2"/>
  <c r="F102" i="2"/>
  <c r="G102" i="2"/>
  <c r="J102" i="2"/>
  <c r="Q102" i="2"/>
  <c r="E103" i="2"/>
  <c r="F103" i="2"/>
  <c r="G103" i="2"/>
  <c r="J103" i="2"/>
  <c r="Q103" i="2"/>
  <c r="E104" i="2"/>
  <c r="F104" i="2"/>
  <c r="G104" i="2"/>
  <c r="L104" i="2"/>
  <c r="Q104" i="2"/>
  <c r="E105" i="2"/>
  <c r="F105" i="2"/>
  <c r="G105" i="2"/>
  <c r="L105" i="2"/>
  <c r="Q105" i="2"/>
  <c r="E106" i="2"/>
  <c r="F106" i="2"/>
  <c r="G106" i="2"/>
  <c r="L106" i="2"/>
  <c r="Q106" i="2"/>
  <c r="E107" i="2"/>
  <c r="F107" i="2"/>
  <c r="G107" i="2"/>
  <c r="J107" i="2"/>
  <c r="Q107" i="2"/>
  <c r="E108" i="2"/>
  <c r="F108" i="2"/>
  <c r="G108" i="2"/>
  <c r="J108" i="2"/>
  <c r="Q108" i="2"/>
  <c r="E109" i="2"/>
  <c r="F109" i="2"/>
  <c r="G109" i="2"/>
  <c r="J109" i="2"/>
  <c r="Q109" i="2"/>
  <c r="E110" i="2"/>
  <c r="F110" i="2"/>
  <c r="G110" i="2"/>
  <c r="J110" i="2"/>
  <c r="Q110" i="2"/>
  <c r="E111" i="2"/>
  <c r="F111" i="2"/>
  <c r="G111" i="2"/>
  <c r="J111" i="2"/>
  <c r="Q111" i="2"/>
  <c r="E112" i="2"/>
  <c r="F112" i="2"/>
  <c r="G112" i="2"/>
  <c r="J112" i="2"/>
  <c r="Q112" i="2"/>
  <c r="E113" i="2"/>
  <c r="F113" i="2"/>
  <c r="Q113" i="2"/>
  <c r="E114" i="2"/>
  <c r="F114" i="2"/>
  <c r="G114" i="2"/>
  <c r="J114" i="2"/>
  <c r="Q114" i="2"/>
  <c r="E115" i="2"/>
  <c r="F115" i="2"/>
  <c r="G115" i="2"/>
  <c r="J115" i="2"/>
  <c r="Q115" i="2"/>
  <c r="E116" i="2"/>
  <c r="F116" i="2"/>
  <c r="G116" i="2"/>
  <c r="J116" i="2"/>
  <c r="Q116" i="2"/>
  <c r="E117" i="2"/>
  <c r="F117" i="2"/>
  <c r="Q117" i="2"/>
  <c r="E118" i="2"/>
  <c r="F118" i="2"/>
  <c r="G118" i="2"/>
  <c r="L118" i="2"/>
  <c r="Q118" i="2"/>
  <c r="E119" i="2"/>
  <c r="F119" i="2"/>
  <c r="G119" i="2"/>
  <c r="J119" i="2"/>
  <c r="Q119" i="2"/>
  <c r="E120" i="2"/>
  <c r="F120" i="2"/>
  <c r="G120" i="2"/>
  <c r="J120" i="2"/>
  <c r="Q120" i="2"/>
  <c r="E121" i="2"/>
  <c r="F121" i="2"/>
  <c r="G121" i="2"/>
  <c r="J121" i="2"/>
  <c r="Q121" i="2"/>
  <c r="E122" i="2"/>
  <c r="F122" i="2"/>
  <c r="G122" i="2"/>
  <c r="J122" i="2"/>
  <c r="Q122" i="2"/>
  <c r="E123" i="2"/>
  <c r="F123" i="2"/>
  <c r="G123" i="2"/>
  <c r="J123" i="2"/>
  <c r="Q123" i="2"/>
  <c r="E124" i="2"/>
  <c r="F124" i="2"/>
  <c r="G124" i="2"/>
  <c r="J124" i="2"/>
  <c r="Q124" i="2"/>
  <c r="E125" i="2"/>
  <c r="F125" i="2"/>
  <c r="Q125" i="2"/>
  <c r="E126" i="2"/>
  <c r="F126" i="2"/>
  <c r="G126" i="2"/>
  <c r="J126" i="2"/>
  <c r="Q126" i="2"/>
  <c r="E127" i="2"/>
  <c r="F127" i="2"/>
  <c r="G127" i="2"/>
  <c r="J127" i="2"/>
  <c r="Q127" i="2"/>
  <c r="E128" i="2"/>
  <c r="F128" i="2"/>
  <c r="G128" i="2"/>
  <c r="J128" i="2"/>
  <c r="Q128" i="2"/>
  <c r="E129" i="2"/>
  <c r="F129" i="2"/>
  <c r="G129" i="2"/>
  <c r="M129" i="2"/>
  <c r="Q129" i="2"/>
  <c r="E130" i="2"/>
  <c r="F130" i="2"/>
  <c r="G130" i="2"/>
  <c r="M130" i="2"/>
  <c r="Q130" i="2"/>
  <c r="E131" i="2"/>
  <c r="F131" i="2"/>
  <c r="G131" i="2"/>
  <c r="M131" i="2"/>
  <c r="Q131" i="2"/>
  <c r="E132" i="2"/>
  <c r="F132" i="2"/>
  <c r="G132" i="2"/>
  <c r="M132" i="2"/>
  <c r="Q132" i="2"/>
  <c r="E133" i="2"/>
  <c r="F133" i="2"/>
  <c r="G133" i="2"/>
  <c r="M133" i="2"/>
  <c r="Q133" i="2"/>
  <c r="E134" i="2"/>
  <c r="F134" i="2"/>
  <c r="G134" i="2"/>
  <c r="M134" i="2"/>
  <c r="Q134" i="2"/>
  <c r="E135" i="2"/>
  <c r="F135" i="2"/>
  <c r="Q135" i="2"/>
  <c r="E136" i="2"/>
  <c r="F136" i="2"/>
  <c r="G136" i="2"/>
  <c r="J136" i="2"/>
  <c r="Q136" i="2"/>
  <c r="E137" i="2"/>
  <c r="F137" i="2"/>
  <c r="G137" i="2"/>
  <c r="J137" i="2"/>
  <c r="Q137" i="2"/>
  <c r="E138" i="2"/>
  <c r="F138" i="2"/>
  <c r="Q138" i="2"/>
  <c r="E139" i="2"/>
  <c r="F139" i="2"/>
  <c r="G139" i="2"/>
  <c r="M139" i="2"/>
  <c r="Q139" i="2"/>
  <c r="E140" i="2"/>
  <c r="F140" i="2"/>
  <c r="G140" i="2"/>
  <c r="M140" i="2"/>
  <c r="Q140" i="2"/>
  <c r="E141" i="2"/>
  <c r="F141" i="2"/>
  <c r="G141" i="2"/>
  <c r="M141" i="2"/>
  <c r="Q141" i="2"/>
  <c r="E142" i="2"/>
  <c r="F142" i="2"/>
  <c r="Q142" i="2"/>
  <c r="E143" i="2"/>
  <c r="F143" i="2"/>
  <c r="Q143" i="2"/>
  <c r="E144" i="2"/>
  <c r="F144" i="2"/>
  <c r="Q144" i="2"/>
  <c r="E145" i="2"/>
  <c r="F145" i="2"/>
  <c r="G145" i="2"/>
  <c r="M145" i="2"/>
  <c r="Q145" i="2"/>
  <c r="E146" i="2"/>
  <c r="F146" i="2"/>
  <c r="G146" i="2"/>
  <c r="M146" i="2"/>
  <c r="Q146" i="2"/>
  <c r="E147" i="2"/>
  <c r="F147" i="2"/>
  <c r="G147" i="2"/>
  <c r="M147" i="2"/>
  <c r="Q147" i="2"/>
  <c r="C7" i="1"/>
  <c r="E21" i="1"/>
  <c r="F21" i="1"/>
  <c r="G21" i="1"/>
  <c r="J21" i="1"/>
  <c r="C8" i="1"/>
  <c r="E22" i="1"/>
  <c r="F22" i="1"/>
  <c r="G22" i="1"/>
  <c r="J22" i="1"/>
  <c r="D11" i="1"/>
  <c r="D12" i="1"/>
  <c r="D13" i="1"/>
  <c r="C18" i="1"/>
  <c r="C19" i="1"/>
  <c r="Q21" i="1"/>
  <c r="Q22" i="1"/>
  <c r="Q23" i="1"/>
  <c r="E24" i="1"/>
  <c r="F24" i="1"/>
  <c r="G24" i="1"/>
  <c r="J24" i="1"/>
  <c r="Q24" i="1"/>
  <c r="Q25" i="1"/>
  <c r="Q26" i="1"/>
  <c r="Q27" i="1"/>
  <c r="Q28" i="1"/>
  <c r="Q29" i="1"/>
  <c r="Q30" i="1"/>
  <c r="Q31" i="1"/>
  <c r="E32" i="1"/>
  <c r="F32" i="1"/>
  <c r="G32" i="1"/>
  <c r="J32" i="1"/>
  <c r="Q32" i="1"/>
  <c r="Q33" i="1"/>
  <c r="Q34" i="1"/>
  <c r="Q35" i="1"/>
  <c r="Q36" i="1"/>
  <c r="Q37" i="1"/>
  <c r="Q38" i="1"/>
  <c r="Q39" i="1"/>
  <c r="E40" i="1"/>
  <c r="F40" i="1"/>
  <c r="G40" i="1"/>
  <c r="J40" i="1"/>
  <c r="Q40" i="1"/>
  <c r="Q41" i="1"/>
  <c r="Q42" i="1"/>
  <c r="Q43" i="1"/>
  <c r="Q44" i="1"/>
  <c r="Q45" i="1"/>
  <c r="Q46" i="1"/>
  <c r="Q47" i="1"/>
  <c r="E48" i="1"/>
  <c r="F48" i="1"/>
  <c r="G48" i="1"/>
  <c r="K48" i="1"/>
  <c r="Q48" i="1"/>
  <c r="Q49" i="1"/>
  <c r="Q50" i="1"/>
  <c r="Q51" i="1"/>
  <c r="Q52" i="1"/>
  <c r="Q53" i="1"/>
  <c r="Q54" i="1"/>
  <c r="Q55" i="1"/>
  <c r="E56" i="1"/>
  <c r="F56" i="1"/>
  <c r="G56" i="1"/>
  <c r="K56" i="1"/>
  <c r="Q56" i="1"/>
  <c r="Q57" i="1"/>
  <c r="Q58" i="1"/>
  <c r="Q59" i="1"/>
  <c r="Q60" i="1"/>
  <c r="Q61" i="1"/>
  <c r="Q62" i="1"/>
  <c r="Q63" i="1"/>
  <c r="E64" i="1"/>
  <c r="F64" i="1"/>
  <c r="G64" i="1"/>
  <c r="K64" i="1"/>
  <c r="Q64" i="1"/>
  <c r="Q65" i="1"/>
  <c r="Q66" i="1"/>
  <c r="Q67" i="1"/>
  <c r="Q68" i="1"/>
  <c r="E69" i="1"/>
  <c r="F69" i="1"/>
  <c r="G69" i="1"/>
  <c r="I69" i="1"/>
  <c r="Q69" i="1"/>
  <c r="E70" i="1"/>
  <c r="F70" i="1"/>
  <c r="G70" i="1"/>
  <c r="I70" i="1"/>
  <c r="Q70" i="1"/>
  <c r="Q71" i="1"/>
  <c r="E72" i="1"/>
  <c r="F72" i="1"/>
  <c r="G72" i="1"/>
  <c r="I72" i="1"/>
  <c r="Q72" i="1"/>
  <c r="Q73" i="1"/>
  <c r="Q74" i="1"/>
  <c r="E75" i="1"/>
  <c r="F75" i="1"/>
  <c r="G75" i="1"/>
  <c r="I75" i="1"/>
  <c r="Q75" i="1"/>
  <c r="Q76" i="1"/>
  <c r="E77" i="1"/>
  <c r="F77" i="1"/>
  <c r="G77" i="1"/>
  <c r="I77" i="1"/>
  <c r="Q77" i="1"/>
  <c r="E78" i="1"/>
  <c r="F78" i="1"/>
  <c r="G78" i="1"/>
  <c r="Q78" i="1"/>
  <c r="E79" i="1"/>
  <c r="F79" i="1"/>
  <c r="Q79" i="1"/>
  <c r="E80" i="1"/>
  <c r="F80" i="1"/>
  <c r="G80" i="1"/>
  <c r="I80" i="1"/>
  <c r="Q80" i="1"/>
  <c r="E81" i="1"/>
  <c r="F81" i="1"/>
  <c r="G81" i="1"/>
  <c r="I81" i="1"/>
  <c r="Q81" i="1"/>
  <c r="E82" i="1"/>
  <c r="F82" i="1"/>
  <c r="P82" i="1"/>
  <c r="Q82" i="1"/>
  <c r="E83" i="1"/>
  <c r="F83" i="1"/>
  <c r="G83" i="1"/>
  <c r="J83" i="1"/>
  <c r="Q83" i="1"/>
  <c r="E84" i="1"/>
  <c r="F84" i="1"/>
  <c r="G84" i="1"/>
  <c r="J84" i="1"/>
  <c r="Q84" i="1"/>
  <c r="E85" i="1"/>
  <c r="F85" i="1"/>
  <c r="G85" i="1"/>
  <c r="J85" i="1"/>
  <c r="Q85" i="1"/>
  <c r="E86" i="1"/>
  <c r="F86" i="1"/>
  <c r="Q86" i="1"/>
  <c r="E87" i="1"/>
  <c r="F87" i="1"/>
  <c r="Q87" i="1"/>
  <c r="E88" i="1"/>
  <c r="F88" i="1"/>
  <c r="G88" i="1"/>
  <c r="J88" i="1"/>
  <c r="Q88" i="1"/>
  <c r="E89" i="1"/>
  <c r="F89" i="1"/>
  <c r="G89" i="1"/>
  <c r="J89" i="1"/>
  <c r="Q89" i="1"/>
  <c r="E90" i="1"/>
  <c r="F90" i="1"/>
  <c r="P90" i="1"/>
  <c r="Q90" i="1"/>
  <c r="E91" i="1"/>
  <c r="F91" i="1"/>
  <c r="G91" i="1"/>
  <c r="J91" i="1"/>
  <c r="Q91" i="1"/>
  <c r="E92" i="1"/>
  <c r="F92" i="1"/>
  <c r="G92" i="1"/>
  <c r="J92" i="1"/>
  <c r="Q92" i="1"/>
  <c r="E93" i="1"/>
  <c r="F93" i="1"/>
  <c r="G93" i="1"/>
  <c r="J93" i="1"/>
  <c r="Q93" i="1"/>
  <c r="E94" i="1"/>
  <c r="F94" i="1"/>
  <c r="Q94" i="1"/>
  <c r="E95" i="1"/>
  <c r="F95" i="1"/>
  <c r="Q95" i="1"/>
  <c r="E96" i="1"/>
  <c r="F96" i="1"/>
  <c r="G96" i="1"/>
  <c r="J96" i="1"/>
  <c r="Q96" i="1"/>
  <c r="E97" i="1"/>
  <c r="F97" i="1"/>
  <c r="G97" i="1"/>
  <c r="J97" i="1"/>
  <c r="Q97" i="1"/>
  <c r="E98" i="1"/>
  <c r="F98" i="1"/>
  <c r="P98" i="1"/>
  <c r="Q98" i="1"/>
  <c r="E99" i="1"/>
  <c r="F99" i="1"/>
  <c r="G99" i="1"/>
  <c r="J99" i="1"/>
  <c r="Q99" i="1"/>
  <c r="E100" i="1"/>
  <c r="F100" i="1"/>
  <c r="G100" i="1"/>
  <c r="J100" i="1"/>
  <c r="Q100" i="1"/>
  <c r="E101" i="1"/>
  <c r="F101" i="1"/>
  <c r="G101" i="1"/>
  <c r="J101" i="1"/>
  <c r="Q101" i="1"/>
  <c r="E102" i="1"/>
  <c r="F102" i="1"/>
  <c r="Q102" i="1"/>
  <c r="E103" i="1"/>
  <c r="F103" i="1"/>
  <c r="Q103" i="1"/>
  <c r="E104" i="1"/>
  <c r="F104" i="1"/>
  <c r="G104" i="1"/>
  <c r="J104" i="1"/>
  <c r="Q104" i="1"/>
  <c r="E105" i="1"/>
  <c r="F105" i="1"/>
  <c r="G105" i="1"/>
  <c r="J105" i="1"/>
  <c r="Q105" i="1"/>
  <c r="E106" i="1"/>
  <c r="F106" i="1"/>
  <c r="P106" i="1"/>
  <c r="Q106" i="1"/>
  <c r="E107" i="1"/>
  <c r="F107" i="1"/>
  <c r="G107" i="1"/>
  <c r="J107" i="1"/>
  <c r="Q107" i="1"/>
  <c r="E108" i="1"/>
  <c r="F108" i="1"/>
  <c r="G108" i="1"/>
  <c r="J108" i="1"/>
  <c r="Q108" i="1"/>
  <c r="E109" i="1"/>
  <c r="F109" i="1"/>
  <c r="G109" i="1"/>
  <c r="L109" i="1"/>
  <c r="Q109" i="1"/>
  <c r="G116" i="3"/>
  <c r="I116" i="3"/>
  <c r="G32" i="3"/>
  <c r="H32" i="3"/>
  <c r="G45" i="3"/>
  <c r="H45" i="3"/>
  <c r="P78" i="1"/>
  <c r="R78" i="1"/>
  <c r="P80" i="1"/>
  <c r="P81" i="1"/>
  <c r="R81" i="1"/>
  <c r="P83" i="1"/>
  <c r="R83" i="1"/>
  <c r="P84" i="1"/>
  <c r="R84" i="1"/>
  <c r="P85" i="1"/>
  <c r="R85" i="1"/>
  <c r="P88" i="1"/>
  <c r="R88" i="1"/>
  <c r="P89" i="1"/>
  <c r="R89" i="1"/>
  <c r="P91" i="1"/>
  <c r="R91" i="1"/>
  <c r="P92" i="1"/>
  <c r="R92" i="1"/>
  <c r="P93" i="1"/>
  <c r="R93" i="1"/>
  <c r="P96" i="1"/>
  <c r="R96" i="1"/>
  <c r="P97" i="1"/>
  <c r="R97" i="1"/>
  <c r="P99" i="1"/>
  <c r="R99" i="1"/>
  <c r="P100" i="1"/>
  <c r="R100" i="1"/>
  <c r="P101" i="1"/>
  <c r="R101" i="1"/>
  <c r="P104" i="1"/>
  <c r="R104" i="1"/>
  <c r="P105" i="1"/>
  <c r="R105" i="1"/>
  <c r="P107" i="1"/>
  <c r="R107" i="1"/>
  <c r="P108" i="1"/>
  <c r="R108" i="1"/>
  <c r="G37" i="3"/>
  <c r="H37" i="3"/>
  <c r="G152" i="3"/>
  <c r="I152" i="3"/>
  <c r="P166" i="3"/>
  <c r="G166" i="3"/>
  <c r="I166" i="3"/>
  <c r="G81" i="3"/>
  <c r="H81" i="3"/>
  <c r="G125" i="2"/>
  <c r="J125" i="2"/>
  <c r="G67" i="3"/>
  <c r="H67" i="3"/>
  <c r="J78" i="1"/>
  <c r="G138" i="2"/>
  <c r="M138" i="2"/>
  <c r="G101" i="3"/>
  <c r="H101" i="3"/>
  <c r="G33" i="3"/>
  <c r="H33" i="3"/>
  <c r="P103" i="2"/>
  <c r="R103" i="2" s="1"/>
  <c r="T103" i="2" s="1"/>
  <c r="G98" i="3"/>
  <c r="H98" i="3"/>
  <c r="E74" i="1"/>
  <c r="F74" i="1"/>
  <c r="E66" i="1"/>
  <c r="F66" i="1"/>
  <c r="G66" i="1"/>
  <c r="K66" i="1"/>
  <c r="E58" i="1"/>
  <c r="F58" i="1"/>
  <c r="G58" i="1"/>
  <c r="K58" i="1"/>
  <c r="E50" i="1"/>
  <c r="F50" i="1"/>
  <c r="G50" i="1"/>
  <c r="K50" i="1"/>
  <c r="E42" i="1"/>
  <c r="F42" i="1"/>
  <c r="E34" i="1"/>
  <c r="F34" i="1"/>
  <c r="G34" i="1"/>
  <c r="J34" i="1"/>
  <c r="E26" i="1"/>
  <c r="F26" i="1"/>
  <c r="G26" i="1"/>
  <c r="J26" i="1"/>
  <c r="G79" i="3"/>
  <c r="H79" i="3"/>
  <c r="G65" i="3"/>
  <c r="H65" i="3"/>
  <c r="G115" i="3"/>
  <c r="J115" i="3"/>
  <c r="G130" i="3"/>
  <c r="I130" i="3"/>
  <c r="P130" i="3"/>
  <c r="P96" i="3"/>
  <c r="G96" i="3"/>
  <c r="H96" i="3"/>
  <c r="G88" i="3"/>
  <c r="H88" i="3"/>
  <c r="G23" i="3"/>
  <c r="H23" i="3"/>
  <c r="G146" i="3"/>
  <c r="I146" i="3"/>
  <c r="W13" i="2"/>
  <c r="G26" i="3"/>
  <c r="H26" i="3"/>
  <c r="G189" i="3"/>
  <c r="J189" i="3"/>
  <c r="P189" i="3"/>
  <c r="G177" i="3"/>
  <c r="I177" i="3"/>
  <c r="G171" i="3"/>
  <c r="I171" i="3"/>
  <c r="P171" i="3"/>
  <c r="F218" i="5"/>
  <c r="J218" i="5"/>
  <c r="I218" i="5"/>
  <c r="K218" i="5"/>
  <c r="H218" i="5"/>
  <c r="L218" i="5"/>
  <c r="H133" i="5"/>
  <c r="J133" i="5"/>
  <c r="L133" i="5"/>
  <c r="K133" i="5"/>
  <c r="I133" i="5"/>
  <c r="F133" i="5"/>
  <c r="H12" i="5"/>
  <c r="K204" i="5"/>
  <c r="L204" i="5"/>
  <c r="G204" i="5"/>
  <c r="K172" i="5"/>
  <c r="G172" i="5"/>
  <c r="L172" i="5"/>
  <c r="K140" i="5"/>
  <c r="L140" i="5"/>
  <c r="G140" i="5"/>
  <c r="O12" i="5"/>
  <c r="O13" i="5"/>
  <c r="G243" i="5"/>
  <c r="L243" i="5"/>
  <c r="K243" i="5"/>
  <c r="E73" i="1"/>
  <c r="F73" i="1"/>
  <c r="G73" i="1"/>
  <c r="I73" i="1"/>
  <c r="E65" i="1"/>
  <c r="F65" i="1"/>
  <c r="G65" i="1"/>
  <c r="K65" i="1"/>
  <c r="E57" i="1"/>
  <c r="F57" i="1"/>
  <c r="G57" i="1"/>
  <c r="K57" i="1"/>
  <c r="E49" i="1"/>
  <c r="F49" i="1"/>
  <c r="G49" i="1"/>
  <c r="K49" i="1"/>
  <c r="E41" i="1"/>
  <c r="F41" i="1"/>
  <c r="G41" i="1"/>
  <c r="K41" i="1"/>
  <c r="E33" i="1"/>
  <c r="F33" i="1"/>
  <c r="G33" i="1"/>
  <c r="J33" i="1"/>
  <c r="E25" i="1"/>
  <c r="F25" i="1"/>
  <c r="G25" i="1"/>
  <c r="J25" i="1"/>
  <c r="G27" i="2"/>
  <c r="J27" i="2"/>
  <c r="E29" i="2"/>
  <c r="F29" i="2"/>
  <c r="G29" i="2"/>
  <c r="J29" i="2"/>
  <c r="G35" i="2"/>
  <c r="J35" i="2"/>
  <c r="E37" i="2"/>
  <c r="F37" i="2"/>
  <c r="G37" i="2"/>
  <c r="J37" i="2"/>
  <c r="G43" i="2"/>
  <c r="K43" i="2"/>
  <c r="E45" i="2"/>
  <c r="F45" i="2"/>
  <c r="G45" i="2"/>
  <c r="K45" i="2"/>
  <c r="G51" i="2"/>
  <c r="K51" i="2"/>
  <c r="E53" i="2"/>
  <c r="F53" i="2"/>
  <c r="G53" i="2"/>
  <c r="K53" i="2"/>
  <c r="G59" i="2"/>
  <c r="K59" i="2"/>
  <c r="E61" i="2"/>
  <c r="F61" i="2"/>
  <c r="G61" i="2"/>
  <c r="K61" i="2"/>
  <c r="G67" i="2"/>
  <c r="H67" i="2"/>
  <c r="E69" i="2"/>
  <c r="F69" i="2"/>
  <c r="G75" i="2"/>
  <c r="I75" i="2"/>
  <c r="E77" i="2"/>
  <c r="F77" i="2"/>
  <c r="G77" i="2"/>
  <c r="I77" i="2"/>
  <c r="G83" i="2"/>
  <c r="J83" i="2"/>
  <c r="E86" i="2"/>
  <c r="F86" i="2"/>
  <c r="G87" i="2"/>
  <c r="J87" i="2"/>
  <c r="E90" i="2"/>
  <c r="F90" i="2"/>
  <c r="G91" i="2"/>
  <c r="J91" i="2"/>
  <c r="E94" i="2"/>
  <c r="F94" i="2"/>
  <c r="G95" i="2"/>
  <c r="J95" i="2"/>
  <c r="E23" i="2"/>
  <c r="F23" i="2"/>
  <c r="G23" i="2"/>
  <c r="J23" i="2"/>
  <c r="E31" i="2"/>
  <c r="F31" i="2"/>
  <c r="G31" i="2"/>
  <c r="J31" i="2"/>
  <c r="E39" i="2"/>
  <c r="F39" i="2"/>
  <c r="G39" i="2"/>
  <c r="J39" i="2"/>
  <c r="E47" i="2"/>
  <c r="F47" i="2"/>
  <c r="G47" i="2"/>
  <c r="K47" i="2"/>
  <c r="E55" i="2"/>
  <c r="F55" i="2"/>
  <c r="G55" i="2"/>
  <c r="K55" i="2"/>
  <c r="E63" i="2"/>
  <c r="F63" i="2"/>
  <c r="G63" i="2"/>
  <c r="K63" i="2"/>
  <c r="G69" i="2"/>
  <c r="I69" i="2"/>
  <c r="E71" i="2"/>
  <c r="F71" i="2"/>
  <c r="G71" i="2"/>
  <c r="I71" i="2"/>
  <c r="E79" i="2"/>
  <c r="F79" i="2"/>
  <c r="G79" i="2"/>
  <c r="J79" i="2"/>
  <c r="E85" i="2"/>
  <c r="F85" i="2"/>
  <c r="G86" i="2"/>
  <c r="J86" i="2"/>
  <c r="E89" i="2"/>
  <c r="F89" i="2"/>
  <c r="E93" i="2"/>
  <c r="F93" i="2"/>
  <c r="G93" i="2"/>
  <c r="J93" i="2"/>
  <c r="E21" i="2"/>
  <c r="F21" i="2"/>
  <c r="G21" i="2"/>
  <c r="J21" i="2"/>
  <c r="G28" i="2"/>
  <c r="J28" i="2"/>
  <c r="E30" i="2"/>
  <c r="F30" i="2"/>
  <c r="G30" i="2"/>
  <c r="J30" i="2"/>
  <c r="G36" i="2"/>
  <c r="J36" i="2"/>
  <c r="E38" i="2"/>
  <c r="F38" i="2"/>
  <c r="G38" i="2"/>
  <c r="J38" i="2"/>
  <c r="G44" i="2"/>
  <c r="K44" i="2"/>
  <c r="E46" i="2"/>
  <c r="F46" i="2"/>
  <c r="G46" i="2"/>
  <c r="K46" i="2"/>
  <c r="G52" i="2"/>
  <c r="K52" i="2"/>
  <c r="E54" i="2"/>
  <c r="F54" i="2"/>
  <c r="G54" i="2"/>
  <c r="K54" i="2"/>
  <c r="G60" i="2"/>
  <c r="K60" i="2"/>
  <c r="E62" i="2"/>
  <c r="F62" i="2"/>
  <c r="G62" i="2"/>
  <c r="K62" i="2"/>
  <c r="G68" i="2"/>
  <c r="I68" i="2"/>
  <c r="E70" i="2"/>
  <c r="F70" i="2"/>
  <c r="G70" i="2"/>
  <c r="I70" i="2"/>
  <c r="G76" i="2"/>
  <c r="I76" i="2"/>
  <c r="E78" i="2"/>
  <c r="F78" i="2"/>
  <c r="G78" i="2"/>
  <c r="J78" i="2"/>
  <c r="G100" i="3"/>
  <c r="H100" i="3"/>
  <c r="P92" i="3"/>
  <c r="G92" i="3"/>
  <c r="H92" i="3"/>
  <c r="G50" i="3"/>
  <c r="H50" i="3"/>
  <c r="G59" i="3"/>
  <c r="H59" i="3"/>
  <c r="P29" i="3"/>
  <c r="G29" i="3"/>
  <c r="H29" i="3"/>
  <c r="G90" i="3"/>
  <c r="H90" i="3"/>
  <c r="E76" i="1"/>
  <c r="F76" i="1"/>
  <c r="G76" i="1"/>
  <c r="I76" i="1"/>
  <c r="G74" i="1"/>
  <c r="I74" i="1"/>
  <c r="E68" i="1"/>
  <c r="F68" i="1"/>
  <c r="G68" i="1"/>
  <c r="I68" i="1"/>
  <c r="E60" i="1"/>
  <c r="F60" i="1"/>
  <c r="G60" i="1"/>
  <c r="K60" i="1"/>
  <c r="E52" i="1"/>
  <c r="F52" i="1"/>
  <c r="G52" i="1"/>
  <c r="K52" i="1"/>
  <c r="E44" i="1"/>
  <c r="F44" i="1"/>
  <c r="G44" i="1"/>
  <c r="K44" i="1"/>
  <c r="G42" i="1"/>
  <c r="K42" i="1"/>
  <c r="E36" i="1"/>
  <c r="F36" i="1"/>
  <c r="G36" i="1"/>
  <c r="J36" i="1"/>
  <c r="E28" i="1"/>
  <c r="F28" i="1"/>
  <c r="G28" i="1"/>
  <c r="J28" i="1"/>
  <c r="P145" i="2"/>
  <c r="R145" i="2" s="1"/>
  <c r="T145" i="2" s="1"/>
  <c r="G74" i="3"/>
  <c r="H74" i="3"/>
  <c r="G61" i="3"/>
  <c r="H61" i="3"/>
  <c r="G113" i="3"/>
  <c r="J113" i="3"/>
  <c r="G192" i="3"/>
  <c r="J192" i="3"/>
  <c r="G182" i="3"/>
  <c r="I182" i="3"/>
  <c r="F264" i="5"/>
  <c r="J264" i="5"/>
  <c r="H264" i="5"/>
  <c r="I264" i="5"/>
  <c r="E71" i="1"/>
  <c r="F71" i="1"/>
  <c r="G71" i="1"/>
  <c r="I71" i="1"/>
  <c r="E63" i="1"/>
  <c r="F63" i="1"/>
  <c r="G63" i="1"/>
  <c r="K63" i="1"/>
  <c r="E55" i="1"/>
  <c r="F55" i="1"/>
  <c r="G55" i="1"/>
  <c r="K55" i="1"/>
  <c r="E47" i="1"/>
  <c r="F47" i="1"/>
  <c r="G47" i="1"/>
  <c r="K47" i="1"/>
  <c r="E39" i="1"/>
  <c r="F39" i="1"/>
  <c r="G39" i="1"/>
  <c r="J39" i="1"/>
  <c r="E31" i="1"/>
  <c r="F31" i="1"/>
  <c r="G31" i="1"/>
  <c r="J31" i="1"/>
  <c r="G94" i="3"/>
  <c r="H94" i="3"/>
  <c r="G76" i="3"/>
  <c r="H76" i="3"/>
  <c r="G63" i="3"/>
  <c r="H63" i="3"/>
  <c r="G31" i="3"/>
  <c r="H31" i="3"/>
  <c r="P21" i="3"/>
  <c r="G21" i="3"/>
  <c r="H21" i="3"/>
  <c r="G125" i="3"/>
  <c r="J125" i="3"/>
  <c r="F288" i="5"/>
  <c r="J288" i="5"/>
  <c r="H288" i="5"/>
  <c r="I288" i="5"/>
  <c r="P87" i="2"/>
  <c r="R87" i="2" s="1"/>
  <c r="T87" i="2" s="1"/>
  <c r="G241" i="5"/>
  <c r="L241" i="5"/>
  <c r="K241" i="5"/>
  <c r="L312" i="5"/>
  <c r="K312" i="5"/>
  <c r="G312" i="5"/>
  <c r="H325" i="5"/>
  <c r="I325" i="5"/>
  <c r="F325" i="5"/>
  <c r="J325" i="5"/>
  <c r="L325" i="5"/>
  <c r="K325" i="5"/>
  <c r="M12" i="5"/>
  <c r="E12" i="5"/>
  <c r="P12" i="5"/>
  <c r="G246" i="5"/>
  <c r="L246" i="5"/>
  <c r="G264" i="5"/>
  <c r="L264" i="5"/>
  <c r="K264" i="5"/>
  <c r="G193" i="3"/>
  <c r="K193" i="3"/>
  <c r="F236" i="5"/>
  <c r="I236" i="5"/>
  <c r="J236" i="5"/>
  <c r="N12" i="5"/>
  <c r="Q12" i="5"/>
  <c r="J237" i="5"/>
  <c r="F237" i="5"/>
  <c r="I237" i="5"/>
  <c r="H237" i="5"/>
  <c r="K237" i="5"/>
  <c r="L260" i="5"/>
  <c r="K260" i="5"/>
  <c r="G260" i="5"/>
  <c r="K257" i="5"/>
  <c r="F272" i="5"/>
  <c r="J272" i="5"/>
  <c r="H272" i="5"/>
  <c r="I272" i="5"/>
  <c r="L272" i="5"/>
  <c r="K272" i="5"/>
  <c r="J278" i="5"/>
  <c r="I278" i="5"/>
  <c r="F278" i="5"/>
  <c r="H278" i="5"/>
  <c r="L278" i="5"/>
  <c r="K278" i="5"/>
  <c r="K319" i="5"/>
  <c r="G319" i="5"/>
  <c r="L319" i="5"/>
  <c r="H266" i="5"/>
  <c r="J266" i="5"/>
  <c r="F266" i="5"/>
  <c r="I266" i="5"/>
  <c r="F240" i="5"/>
  <c r="I240" i="5"/>
  <c r="H240" i="5"/>
  <c r="G249" i="5"/>
  <c r="L249" i="5"/>
  <c r="I222" i="5"/>
  <c r="K222" i="5"/>
  <c r="F222" i="5"/>
  <c r="L222" i="5"/>
  <c r="J222" i="5"/>
  <c r="H222" i="5"/>
  <c r="F151" i="5"/>
  <c r="K151" i="5"/>
  <c r="L151" i="5"/>
  <c r="H151" i="5"/>
  <c r="J151" i="5"/>
  <c r="I151" i="5"/>
  <c r="H145" i="5"/>
  <c r="K145" i="5"/>
  <c r="J145" i="5"/>
  <c r="I145" i="5"/>
  <c r="L145" i="5"/>
  <c r="F145" i="5"/>
  <c r="H131" i="5"/>
  <c r="I131" i="5"/>
  <c r="K131" i="5"/>
  <c r="F131" i="5"/>
  <c r="L131" i="5"/>
  <c r="J131" i="5"/>
  <c r="H117" i="5"/>
  <c r="J117" i="5"/>
  <c r="L117" i="5"/>
  <c r="F117" i="5"/>
  <c r="I117" i="5"/>
  <c r="K117" i="5"/>
  <c r="K212" i="5"/>
  <c r="L212" i="5"/>
  <c r="G212" i="5"/>
  <c r="K180" i="5"/>
  <c r="L180" i="5"/>
  <c r="G180" i="5"/>
  <c r="K148" i="5"/>
  <c r="L148" i="5"/>
  <c r="G148" i="5"/>
  <c r="G240" i="5"/>
  <c r="K240" i="5"/>
  <c r="G257" i="5"/>
  <c r="L259" i="5"/>
  <c r="K259" i="5"/>
  <c r="J13" i="5"/>
  <c r="J12" i="5"/>
  <c r="J168" i="5"/>
  <c r="H168" i="5"/>
  <c r="F168" i="5"/>
  <c r="I168" i="5"/>
  <c r="H158" i="5"/>
  <c r="I158" i="5"/>
  <c r="L158" i="5"/>
  <c r="F158" i="5"/>
  <c r="J158" i="5"/>
  <c r="K158" i="5"/>
  <c r="F251" i="5"/>
  <c r="J251" i="5"/>
  <c r="K251" i="5"/>
  <c r="I251" i="5"/>
  <c r="H251" i="5"/>
  <c r="I293" i="5"/>
  <c r="F293" i="5"/>
  <c r="H293" i="5"/>
  <c r="K293" i="5"/>
  <c r="L293" i="5"/>
  <c r="J293" i="5"/>
  <c r="G318" i="5"/>
  <c r="L318" i="5"/>
  <c r="K318" i="5"/>
  <c r="F245" i="5"/>
  <c r="I245" i="5"/>
  <c r="L237" i="5"/>
  <c r="F243" i="5"/>
  <c r="J243" i="5"/>
  <c r="K250" i="5"/>
  <c r="H250" i="5"/>
  <c r="I250" i="5"/>
  <c r="K258" i="5"/>
  <c r="F258" i="5"/>
  <c r="J258" i="5"/>
  <c r="H258" i="5"/>
  <c r="I258" i="5"/>
  <c r="F259" i="5"/>
  <c r="J259" i="5"/>
  <c r="K288" i="5"/>
  <c r="L288" i="5"/>
  <c r="F295" i="5"/>
  <c r="J295" i="5"/>
  <c r="H295" i="5"/>
  <c r="I295" i="5"/>
  <c r="L295" i="5"/>
  <c r="K295" i="5"/>
  <c r="F312" i="5"/>
  <c r="J312" i="5"/>
  <c r="H312" i="5"/>
  <c r="I312" i="5"/>
  <c r="K327" i="5"/>
  <c r="G327" i="5"/>
  <c r="J232" i="5"/>
  <c r="H232" i="5"/>
  <c r="F232" i="5"/>
  <c r="I232" i="5"/>
  <c r="L232" i="5"/>
  <c r="H217" i="5"/>
  <c r="K217" i="5"/>
  <c r="J217" i="5"/>
  <c r="I217" i="5"/>
  <c r="F217" i="5"/>
  <c r="L217" i="5"/>
  <c r="K236" i="5"/>
  <c r="I241" i="5"/>
  <c r="F241" i="5"/>
  <c r="H242" i="5"/>
  <c r="I242" i="5"/>
  <c r="I244" i="5"/>
  <c r="F244" i="5"/>
  <c r="L245" i="5"/>
  <c r="I247" i="5"/>
  <c r="F247" i="5"/>
  <c r="L251" i="5"/>
  <c r="F255" i="5"/>
  <c r="L258" i="5"/>
  <c r="I259" i="5"/>
  <c r="H263" i="5"/>
  <c r="I263" i="5"/>
  <c r="J263" i="5"/>
  <c r="F263" i="5"/>
  <c r="F270" i="5"/>
  <c r="H270" i="5"/>
  <c r="J270" i="5"/>
  <c r="K285" i="5"/>
  <c r="H317" i="5"/>
  <c r="I317" i="5"/>
  <c r="F317" i="5"/>
  <c r="L317" i="5"/>
  <c r="K317" i="5"/>
  <c r="F326" i="5"/>
  <c r="J326" i="5"/>
  <c r="H326" i="5"/>
  <c r="I326" i="5"/>
  <c r="F204" i="5"/>
  <c r="H204" i="5"/>
  <c r="J204" i="5"/>
  <c r="I204" i="5"/>
  <c r="G237" i="5"/>
  <c r="G263" i="5"/>
  <c r="K281" i="5"/>
  <c r="G287" i="5"/>
  <c r="K287" i="5"/>
  <c r="F289" i="5"/>
  <c r="J289" i="5"/>
  <c r="I289" i="5"/>
  <c r="H294" i="5"/>
  <c r="I294" i="5"/>
  <c r="F294" i="5"/>
  <c r="F301" i="5"/>
  <c r="H301" i="5"/>
  <c r="L301" i="5"/>
  <c r="I301" i="5"/>
  <c r="F320" i="5"/>
  <c r="J320" i="5"/>
  <c r="H320" i="5"/>
  <c r="I320" i="5"/>
  <c r="H243" i="5"/>
  <c r="K252" i="5"/>
  <c r="G252" i="5"/>
  <c r="H256" i="5"/>
  <c r="I256" i="5"/>
  <c r="F273" i="5"/>
  <c r="J273" i="5"/>
  <c r="L273" i="5"/>
  <c r="H273" i="5"/>
  <c r="H279" i="5"/>
  <c r="I279" i="5"/>
  <c r="L279" i="5"/>
  <c r="G288" i="5"/>
  <c r="G294" i="5"/>
  <c r="L294" i="5"/>
  <c r="F311" i="5"/>
  <c r="J311" i="5"/>
  <c r="H311" i="5"/>
  <c r="I311" i="5"/>
  <c r="L311" i="5"/>
  <c r="L327" i="5"/>
  <c r="I12" i="5"/>
  <c r="I13" i="5"/>
  <c r="I214" i="5"/>
  <c r="H214" i="5"/>
  <c r="F214" i="5"/>
  <c r="K214" i="5"/>
  <c r="L214" i="5"/>
  <c r="J214" i="5"/>
  <c r="H209" i="5"/>
  <c r="K209" i="5"/>
  <c r="I209" i="5"/>
  <c r="J209" i="5"/>
  <c r="F209" i="5"/>
  <c r="L209" i="5"/>
  <c r="I243" i="5"/>
  <c r="K244" i="5"/>
  <c r="F250" i="5"/>
  <c r="L252" i="5"/>
  <c r="H253" i="5"/>
  <c r="I253" i="5"/>
  <c r="I255" i="5"/>
  <c r="G256" i="5"/>
  <c r="L256" i="5"/>
  <c r="L275" i="5"/>
  <c r="F285" i="5"/>
  <c r="H285" i="5"/>
  <c r="J285" i="5"/>
  <c r="L298" i="5"/>
  <c r="K298" i="5"/>
  <c r="G298" i="5"/>
  <c r="L313" i="5"/>
  <c r="K313" i="5"/>
  <c r="G313" i="5"/>
  <c r="F318" i="5"/>
  <c r="J318" i="5"/>
  <c r="H318" i="5"/>
  <c r="I318" i="5"/>
  <c r="J208" i="5"/>
  <c r="I208" i="5"/>
  <c r="F208" i="5"/>
  <c r="H208" i="5"/>
  <c r="K208" i="5"/>
  <c r="I261" i="5"/>
  <c r="L266" i="5"/>
  <c r="K266" i="5"/>
  <c r="F281" i="5"/>
  <c r="J281" i="5"/>
  <c r="H287" i="5"/>
  <c r="I287" i="5"/>
  <c r="F319" i="5"/>
  <c r="J319" i="5"/>
  <c r="H319" i="5"/>
  <c r="I319" i="5"/>
  <c r="L320" i="5"/>
  <c r="K320" i="5"/>
  <c r="L321" i="5"/>
  <c r="K321" i="5"/>
  <c r="L334" i="5"/>
  <c r="H213" i="5"/>
  <c r="J213" i="5"/>
  <c r="F213" i="5"/>
  <c r="K213" i="5"/>
  <c r="L213" i="5"/>
  <c r="H146" i="5"/>
  <c r="F146" i="5"/>
  <c r="J146" i="5"/>
  <c r="I146" i="5"/>
  <c r="F111" i="5"/>
  <c r="K111" i="5"/>
  <c r="L111" i="5"/>
  <c r="H111" i="5"/>
  <c r="H104" i="5"/>
  <c r="J104" i="5"/>
  <c r="L104" i="5"/>
  <c r="I104" i="5"/>
  <c r="K104" i="5"/>
  <c r="H97" i="5"/>
  <c r="K97" i="5"/>
  <c r="F97" i="5"/>
  <c r="L97" i="5"/>
  <c r="J97" i="5"/>
  <c r="I97" i="5"/>
  <c r="H90" i="5"/>
  <c r="F90" i="5"/>
  <c r="K90" i="5"/>
  <c r="L90" i="5"/>
  <c r="J90" i="5"/>
  <c r="L176" i="5"/>
  <c r="G176" i="5"/>
  <c r="L144" i="5"/>
  <c r="G144" i="5"/>
  <c r="J157" i="5"/>
  <c r="L157" i="5"/>
  <c r="H157" i="5"/>
  <c r="F157" i="5"/>
  <c r="I157" i="5"/>
  <c r="K216" i="5"/>
  <c r="G216" i="5"/>
  <c r="L184" i="5"/>
  <c r="K184" i="5"/>
  <c r="G184" i="5"/>
  <c r="L152" i="5"/>
  <c r="K152" i="5"/>
  <c r="G152" i="5"/>
  <c r="K273" i="5"/>
  <c r="L289" i="5"/>
  <c r="K289" i="5"/>
  <c r="F296" i="5"/>
  <c r="J296" i="5"/>
  <c r="H296" i="5"/>
  <c r="I296" i="5"/>
  <c r="H302" i="5"/>
  <c r="I302" i="5"/>
  <c r="F304" i="5"/>
  <c r="J304" i="5"/>
  <c r="H304" i="5"/>
  <c r="I304" i="5"/>
  <c r="H309" i="5"/>
  <c r="I309" i="5"/>
  <c r="F310" i="5"/>
  <c r="J310" i="5"/>
  <c r="H310" i="5"/>
  <c r="I310" i="5"/>
  <c r="K311" i="5"/>
  <c r="G311" i="5"/>
  <c r="F336" i="5"/>
  <c r="J336" i="5"/>
  <c r="H336" i="5"/>
  <c r="I336" i="5"/>
  <c r="H341" i="5"/>
  <c r="I341" i="5"/>
  <c r="F104" i="5"/>
  <c r="I111" i="5"/>
  <c r="I182" i="5"/>
  <c r="H182" i="5"/>
  <c r="K182" i="5"/>
  <c r="H177" i="5"/>
  <c r="K177" i="5"/>
  <c r="L177" i="5"/>
  <c r="F177" i="5"/>
  <c r="J177" i="5"/>
  <c r="I172" i="5"/>
  <c r="F172" i="5"/>
  <c r="H162" i="5"/>
  <c r="F162" i="5"/>
  <c r="I162" i="5"/>
  <c r="K162" i="5"/>
  <c r="L162" i="5"/>
  <c r="H156" i="5"/>
  <c r="J156" i="5"/>
  <c r="I156" i="5"/>
  <c r="K220" i="5"/>
  <c r="L220" i="5"/>
  <c r="G220" i="5"/>
  <c r="K188" i="5"/>
  <c r="L188" i="5"/>
  <c r="G188" i="5"/>
  <c r="K156" i="5"/>
  <c r="G156" i="5"/>
  <c r="G12" i="5"/>
  <c r="F265" i="5"/>
  <c r="J265" i="5"/>
  <c r="H271" i="5"/>
  <c r="I271" i="5"/>
  <c r="G280" i="5"/>
  <c r="L282" i="5"/>
  <c r="K282" i="5"/>
  <c r="K296" i="5"/>
  <c r="F297" i="5"/>
  <c r="J297" i="5"/>
  <c r="F303" i="5"/>
  <c r="J303" i="5"/>
  <c r="H303" i="5"/>
  <c r="I303" i="5"/>
  <c r="L304" i="5"/>
  <c r="K304" i="5"/>
  <c r="L305" i="5"/>
  <c r="K305" i="5"/>
  <c r="F335" i="5"/>
  <c r="J335" i="5"/>
  <c r="H335" i="5"/>
  <c r="I335" i="5"/>
  <c r="L336" i="5"/>
  <c r="K336" i="5"/>
  <c r="L337" i="5"/>
  <c r="K337" i="5"/>
  <c r="C13" i="5"/>
  <c r="C12" i="5"/>
  <c r="K12" i="5"/>
  <c r="H181" i="5"/>
  <c r="J181" i="5"/>
  <c r="I181" i="5"/>
  <c r="K181" i="5"/>
  <c r="F181" i="5"/>
  <c r="K224" i="5"/>
  <c r="G224" i="5"/>
  <c r="L192" i="5"/>
  <c r="K192" i="5"/>
  <c r="G192" i="5"/>
  <c r="L160" i="5"/>
  <c r="K160" i="5"/>
  <c r="G160" i="5"/>
  <c r="L128" i="5"/>
  <c r="K128" i="5"/>
  <c r="G128" i="5"/>
  <c r="L265" i="5"/>
  <c r="K265" i="5"/>
  <c r="L271" i="5"/>
  <c r="F280" i="5"/>
  <c r="J280" i="5"/>
  <c r="H280" i="5"/>
  <c r="I280" i="5"/>
  <c r="G283" i="5"/>
  <c r="K286" i="5"/>
  <c r="F287" i="5"/>
  <c r="L290" i="5"/>
  <c r="K290" i="5"/>
  <c r="L296" i="5"/>
  <c r="L297" i="5"/>
  <c r="K297" i="5"/>
  <c r="L302" i="5"/>
  <c r="K303" i="5"/>
  <c r="G305" i="5"/>
  <c r="K310" i="5"/>
  <c r="F328" i="5"/>
  <c r="J328" i="5"/>
  <c r="H328" i="5"/>
  <c r="I328" i="5"/>
  <c r="H333" i="5"/>
  <c r="I333" i="5"/>
  <c r="F334" i="5"/>
  <c r="J334" i="5"/>
  <c r="H334" i="5"/>
  <c r="I334" i="5"/>
  <c r="K335" i="5"/>
  <c r="G335" i="5"/>
  <c r="G337" i="5"/>
  <c r="J200" i="5"/>
  <c r="H200" i="5"/>
  <c r="I200" i="5"/>
  <c r="F186" i="5"/>
  <c r="L186" i="5"/>
  <c r="J186" i="5"/>
  <c r="J176" i="5"/>
  <c r="F176" i="5"/>
  <c r="I176" i="5"/>
  <c r="K228" i="5"/>
  <c r="L228" i="5"/>
  <c r="G228" i="5"/>
  <c r="K196" i="5"/>
  <c r="L196" i="5"/>
  <c r="G196" i="5"/>
  <c r="K164" i="5"/>
  <c r="G164" i="5"/>
  <c r="K132" i="5"/>
  <c r="G132" i="5"/>
  <c r="L274" i="5"/>
  <c r="K274" i="5"/>
  <c r="F327" i="5"/>
  <c r="J327" i="5"/>
  <c r="H327" i="5"/>
  <c r="I327" i="5"/>
  <c r="L328" i="5"/>
  <c r="K328" i="5"/>
  <c r="L329" i="5"/>
  <c r="K329" i="5"/>
  <c r="K157" i="5"/>
  <c r="I190" i="5"/>
  <c r="K190" i="5"/>
  <c r="J190" i="5"/>
  <c r="F190" i="5"/>
  <c r="H185" i="5"/>
  <c r="K185" i="5"/>
  <c r="J185" i="5"/>
  <c r="F185" i="5"/>
  <c r="I185" i="5"/>
  <c r="H99" i="5"/>
  <c r="I99" i="5"/>
  <c r="F99" i="5"/>
  <c r="L99" i="5"/>
  <c r="J99" i="5"/>
  <c r="H85" i="5"/>
  <c r="J85" i="5"/>
  <c r="L85" i="5"/>
  <c r="I85" i="5"/>
  <c r="K85" i="5"/>
  <c r="K232" i="5"/>
  <c r="G232" i="5"/>
  <c r="K200" i="5"/>
  <c r="G200" i="5"/>
  <c r="L168" i="5"/>
  <c r="K168" i="5"/>
  <c r="G168" i="5"/>
  <c r="L136" i="5"/>
  <c r="G136" i="5"/>
  <c r="H124" i="5"/>
  <c r="K124" i="5"/>
  <c r="H118" i="5"/>
  <c r="I118" i="5"/>
  <c r="H105" i="5"/>
  <c r="K105" i="5"/>
  <c r="H98" i="5"/>
  <c r="F98" i="5"/>
  <c r="F132" i="5"/>
  <c r="J139" i="5"/>
  <c r="H221" i="5"/>
  <c r="J221" i="5"/>
  <c r="H189" i="5"/>
  <c r="J189" i="5"/>
  <c r="H155" i="5"/>
  <c r="I155" i="5"/>
  <c r="H137" i="5"/>
  <c r="K137" i="5"/>
  <c r="H130" i="5"/>
  <c r="F130" i="5"/>
  <c r="H116" i="5"/>
  <c r="K116" i="5"/>
  <c r="H110" i="5"/>
  <c r="I110" i="5"/>
  <c r="H96" i="5"/>
  <c r="J96" i="5"/>
  <c r="L96" i="5"/>
  <c r="J305" i="5"/>
  <c r="K306" i="5"/>
  <c r="J313" i="5"/>
  <c r="K314" i="5"/>
  <c r="J321" i="5"/>
  <c r="K322" i="5"/>
  <c r="J329" i="5"/>
  <c r="K330" i="5"/>
  <c r="J337" i="5"/>
  <c r="K338" i="5"/>
  <c r="L189" i="5"/>
  <c r="L130" i="5"/>
  <c r="L91" i="5"/>
  <c r="F189" i="5"/>
  <c r="F180" i="5"/>
  <c r="F110" i="5"/>
  <c r="F91" i="5"/>
  <c r="K226" i="5"/>
  <c r="K194" i="5"/>
  <c r="I137" i="5"/>
  <c r="I98" i="5"/>
  <c r="J118" i="5"/>
  <c r="J98" i="5"/>
  <c r="H225" i="5"/>
  <c r="K225" i="5"/>
  <c r="H193" i="5"/>
  <c r="K193" i="5"/>
  <c r="H154" i="5"/>
  <c r="F154" i="5"/>
  <c r="J149" i="5"/>
  <c r="L149" i="5"/>
  <c r="H136" i="5"/>
  <c r="J136" i="5"/>
  <c r="H129" i="5"/>
  <c r="K129" i="5"/>
  <c r="H122" i="5"/>
  <c r="F122" i="5"/>
  <c r="H109" i="5"/>
  <c r="J109" i="5"/>
  <c r="L109" i="5"/>
  <c r="F95" i="5"/>
  <c r="H95" i="5"/>
  <c r="H88" i="5"/>
  <c r="J88" i="5"/>
  <c r="L88" i="5"/>
  <c r="L221" i="5"/>
  <c r="L139" i="5"/>
  <c r="L110" i="5"/>
  <c r="F139" i="5"/>
  <c r="K130" i="5"/>
  <c r="I116" i="5"/>
  <c r="J155" i="5"/>
  <c r="J137" i="5"/>
  <c r="J116" i="5"/>
  <c r="H229" i="5"/>
  <c r="J229" i="5"/>
  <c r="H224" i="5"/>
  <c r="H206" i="5"/>
  <c r="H197" i="5"/>
  <c r="J197" i="5"/>
  <c r="H192" i="5"/>
  <c r="H174" i="5"/>
  <c r="H165" i="5"/>
  <c r="J165" i="5"/>
  <c r="H160" i="5"/>
  <c r="J160" i="5"/>
  <c r="H153" i="5"/>
  <c r="H142" i="5"/>
  <c r="I142" i="5"/>
  <c r="H135" i="5"/>
  <c r="H128" i="5"/>
  <c r="J128" i="5"/>
  <c r="L118" i="5"/>
  <c r="L98" i="5"/>
  <c r="F118" i="5"/>
  <c r="K139" i="5"/>
  <c r="K110" i="5"/>
  <c r="K91" i="5"/>
  <c r="I105" i="5"/>
  <c r="I96" i="5"/>
  <c r="H233" i="5"/>
  <c r="K233" i="5"/>
  <c r="H201" i="5"/>
  <c r="K201" i="5"/>
  <c r="H169" i="5"/>
  <c r="K169" i="5"/>
  <c r="H141" i="5"/>
  <c r="J141" i="5"/>
  <c r="L141" i="5"/>
  <c r="F127" i="5"/>
  <c r="H127" i="5"/>
  <c r="H120" i="5"/>
  <c r="J120" i="5"/>
  <c r="L120" i="5"/>
  <c r="H114" i="5"/>
  <c r="F114" i="5"/>
  <c r="H101" i="5"/>
  <c r="J101" i="5"/>
  <c r="L101" i="5"/>
  <c r="K118" i="5"/>
  <c r="I226" i="5"/>
  <c r="I189" i="5"/>
  <c r="I124" i="5"/>
  <c r="J124" i="5"/>
  <c r="J105" i="5"/>
  <c r="H205" i="5"/>
  <c r="J205" i="5"/>
  <c r="H173" i="5"/>
  <c r="J173" i="5"/>
  <c r="H92" i="5"/>
  <c r="K92" i="5"/>
  <c r="H86" i="5"/>
  <c r="I86" i="5"/>
  <c r="I126" i="5"/>
  <c r="I94" i="5"/>
  <c r="J21" i="5"/>
  <c r="F21" i="5"/>
  <c r="I21" i="5"/>
  <c r="E27" i="6"/>
  <c r="E21" i="6"/>
  <c r="G187" i="3"/>
  <c r="J187" i="3"/>
  <c r="P155" i="3"/>
  <c r="R155" i="3" s="1"/>
  <c r="G155" i="3"/>
  <c r="I155" i="3"/>
  <c r="E79" i="6"/>
  <c r="E43" i="6"/>
  <c r="E25" i="6"/>
  <c r="E51" i="6"/>
  <c r="E59" i="6"/>
  <c r="E92" i="6"/>
  <c r="P145" i="3"/>
  <c r="R145" i="3" s="1"/>
  <c r="G145" i="3"/>
  <c r="I145" i="3"/>
  <c r="E45" i="6"/>
  <c r="E47" i="6"/>
  <c r="E53" i="6"/>
  <c r="E109" i="6"/>
  <c r="E131" i="6"/>
  <c r="E225" i="6"/>
  <c r="G132" i="3"/>
  <c r="I132" i="3"/>
  <c r="G178" i="3"/>
  <c r="I178" i="3"/>
  <c r="G154" i="3"/>
  <c r="I154" i="3"/>
  <c r="G144" i="3"/>
  <c r="I144" i="3"/>
  <c r="P143" i="3"/>
  <c r="R143" i="3" s="1"/>
  <c r="G143" i="3"/>
  <c r="I143" i="3"/>
  <c r="G105" i="3"/>
  <c r="H105" i="3"/>
  <c r="P137" i="3"/>
  <c r="R137" i="3" s="1"/>
  <c r="P151" i="3"/>
  <c r="R151" i="3" s="1"/>
  <c r="P164" i="3"/>
  <c r="R164" i="3" s="1"/>
  <c r="E161" i="6"/>
  <c r="G238" i="3"/>
  <c r="K238" i="3"/>
  <c r="P238" i="3"/>
  <c r="R238" i="3" s="1"/>
  <c r="G172" i="3"/>
  <c r="I172" i="3"/>
  <c r="G153" i="3"/>
  <c r="I153" i="3"/>
  <c r="P142" i="3"/>
  <c r="R142" i="3" s="1"/>
  <c r="G142" i="3"/>
  <c r="I142" i="3"/>
  <c r="G77" i="3"/>
  <c r="I77" i="3"/>
  <c r="P77" i="3"/>
  <c r="R77" i="3" s="1"/>
  <c r="G286" i="3"/>
  <c r="G168" i="3"/>
  <c r="I168" i="3"/>
  <c r="P168" i="3"/>
  <c r="R168" i="3" s="1"/>
  <c r="G160" i="3"/>
  <c r="I160" i="3"/>
  <c r="P160" i="3"/>
  <c r="R160" i="3" s="1"/>
  <c r="G136" i="3"/>
  <c r="J136" i="3"/>
  <c r="G263" i="3"/>
  <c r="K263" i="3"/>
  <c r="P263" i="3"/>
  <c r="R263" i="3" s="1"/>
  <c r="G158" i="3"/>
  <c r="I158" i="3"/>
  <c r="G141" i="3"/>
  <c r="I141" i="3"/>
  <c r="G262" i="3"/>
  <c r="K262" i="3"/>
  <c r="P210" i="3"/>
  <c r="R210" i="3" s="1"/>
  <c r="G210" i="3"/>
  <c r="K210" i="3"/>
  <c r="G156" i="3"/>
  <c r="I156" i="3"/>
  <c r="G139" i="3"/>
  <c r="G135" i="3"/>
  <c r="P135" i="3"/>
  <c r="R135" i="3" s="1"/>
  <c r="P58" i="3"/>
  <c r="R58" i="3" s="1"/>
  <c r="G294" i="3"/>
  <c r="K294" i="3"/>
  <c r="G285" i="3"/>
  <c r="K285" i="3"/>
  <c r="G208" i="3"/>
  <c r="K208" i="3"/>
  <c r="P208" i="3"/>
  <c r="R208" i="3" s="1"/>
  <c r="G197" i="3"/>
  <c r="K197" i="3"/>
  <c r="P197" i="3"/>
  <c r="R197" i="3" s="1"/>
  <c r="G133" i="3"/>
  <c r="I133" i="3"/>
  <c r="P293" i="3"/>
  <c r="R293" i="3" s="1"/>
  <c r="G277" i="3"/>
  <c r="E253" i="3"/>
  <c r="F253" i="3"/>
  <c r="G292" i="3"/>
  <c r="K292" i="3"/>
  <c r="G284" i="3"/>
  <c r="K284" i="3"/>
  <c r="G252" i="3"/>
  <c r="E250" i="3"/>
  <c r="Y23" i="3"/>
  <c r="E297" i="3"/>
  <c r="F297" i="3"/>
  <c r="G283" i="3"/>
  <c r="G295" i="3"/>
  <c r="K295" i="3"/>
  <c r="G291" i="3"/>
  <c r="K291" i="3"/>
  <c r="G287" i="3"/>
  <c r="K287" i="3"/>
  <c r="G282" i="3"/>
  <c r="G281" i="3"/>
  <c r="K252" i="3"/>
  <c r="G94" i="2"/>
  <c r="J94" i="2"/>
  <c r="R153" i="3"/>
  <c r="K282" i="3"/>
  <c r="K283" i="3"/>
  <c r="G253" i="3"/>
  <c r="K253" i="3"/>
  <c r="K277" i="3"/>
  <c r="I139" i="3"/>
  <c r="F250" i="3"/>
  <c r="E172" i="6"/>
  <c r="G89" i="2"/>
  <c r="J89" i="2"/>
  <c r="G85" i="2"/>
  <c r="J85" i="2"/>
  <c r="K286" i="3"/>
  <c r="K281" i="3"/>
  <c r="G297" i="3"/>
  <c r="K297" i="3"/>
  <c r="J135" i="3"/>
  <c r="G90" i="2"/>
  <c r="J90" i="2"/>
  <c r="G94" i="1"/>
  <c r="J94" i="1"/>
  <c r="P94" i="1"/>
  <c r="G102" i="1"/>
  <c r="J102" i="1"/>
  <c r="P102" i="1"/>
  <c r="R102" i="1"/>
  <c r="G113" i="2"/>
  <c r="J113" i="2"/>
  <c r="P109" i="1"/>
  <c r="R109" i="1"/>
  <c r="G144" i="2"/>
  <c r="M144" i="2"/>
  <c r="R80" i="1"/>
  <c r="G135" i="2"/>
  <c r="M135" i="2"/>
  <c r="P79" i="1"/>
  <c r="G79" i="1"/>
  <c r="G143" i="2"/>
  <c r="M143" i="2"/>
  <c r="P87" i="1"/>
  <c r="G87" i="1"/>
  <c r="J87" i="1"/>
  <c r="P95" i="1"/>
  <c r="R95" i="1"/>
  <c r="G95" i="1"/>
  <c r="J95" i="1"/>
  <c r="G142" i="2"/>
  <c r="M142" i="2"/>
  <c r="P103" i="1"/>
  <c r="R103" i="1"/>
  <c r="G103" i="1"/>
  <c r="L103" i="1"/>
  <c r="G86" i="1"/>
  <c r="J86" i="1"/>
  <c r="P86" i="1"/>
  <c r="R86" i="1"/>
  <c r="G109" i="3"/>
  <c r="H109" i="3"/>
  <c r="G86" i="3"/>
  <c r="H86" i="3"/>
  <c r="G106" i="1"/>
  <c r="G98" i="1"/>
  <c r="J98" i="1"/>
  <c r="G90" i="1"/>
  <c r="J90" i="1"/>
  <c r="G82" i="1"/>
  <c r="I82" i="1"/>
  <c r="E67" i="1"/>
  <c r="F67" i="1"/>
  <c r="G67" i="1"/>
  <c r="H67" i="1"/>
  <c r="E59" i="1"/>
  <c r="F59" i="1"/>
  <c r="G59" i="1"/>
  <c r="K59" i="1"/>
  <c r="E51" i="1"/>
  <c r="F51" i="1"/>
  <c r="G51" i="1"/>
  <c r="K51" i="1"/>
  <c r="E43" i="1"/>
  <c r="F43" i="1"/>
  <c r="G43" i="1"/>
  <c r="K43" i="1"/>
  <c r="E35" i="1"/>
  <c r="F35" i="1"/>
  <c r="G35" i="1"/>
  <c r="J35" i="1"/>
  <c r="E27" i="1"/>
  <c r="F27" i="1"/>
  <c r="G27" i="1"/>
  <c r="J27" i="1"/>
  <c r="G117" i="2"/>
  <c r="P190" i="3"/>
  <c r="G190" i="3"/>
  <c r="J190" i="3"/>
  <c r="G198" i="3"/>
  <c r="J198" i="3"/>
  <c r="G129" i="3"/>
  <c r="J129" i="3"/>
  <c r="P129" i="3"/>
  <c r="E61" i="1"/>
  <c r="F61" i="1"/>
  <c r="G61" i="1"/>
  <c r="K61" i="1"/>
  <c r="E53" i="1"/>
  <c r="F53" i="1"/>
  <c r="G53" i="1"/>
  <c r="K53" i="1"/>
  <c r="E45" i="1"/>
  <c r="F45" i="1"/>
  <c r="G45" i="1"/>
  <c r="K45" i="1"/>
  <c r="E37" i="1"/>
  <c r="F37" i="1"/>
  <c r="G37" i="1"/>
  <c r="J37" i="1"/>
  <c r="E29" i="1"/>
  <c r="F29" i="1"/>
  <c r="G29" i="1"/>
  <c r="J29" i="1"/>
  <c r="G128" i="3"/>
  <c r="J128" i="3"/>
  <c r="P128" i="3"/>
  <c r="E23" i="1"/>
  <c r="F23" i="1"/>
  <c r="G23" i="1"/>
  <c r="J23" i="1"/>
  <c r="G107" i="3"/>
  <c r="H107" i="3"/>
  <c r="G127" i="3"/>
  <c r="J127" i="3"/>
  <c r="E62" i="1"/>
  <c r="F62" i="1"/>
  <c r="G62" i="1"/>
  <c r="K62" i="1"/>
  <c r="E54" i="1"/>
  <c r="F54" i="1"/>
  <c r="G54" i="1"/>
  <c r="K54" i="1"/>
  <c r="E46" i="1"/>
  <c r="F46" i="1"/>
  <c r="G46" i="1"/>
  <c r="K46" i="1"/>
  <c r="E38" i="1"/>
  <c r="F38" i="1"/>
  <c r="G38" i="1"/>
  <c r="J38" i="1"/>
  <c r="E30" i="1"/>
  <c r="F30" i="1"/>
  <c r="G30" i="1"/>
  <c r="J30" i="1"/>
  <c r="E25" i="2"/>
  <c r="F25" i="2"/>
  <c r="G25" i="2"/>
  <c r="J25" i="2"/>
  <c r="E33" i="2"/>
  <c r="F33" i="2"/>
  <c r="G33" i="2"/>
  <c r="J33" i="2"/>
  <c r="E41" i="2"/>
  <c r="F41" i="2"/>
  <c r="G41" i="2"/>
  <c r="K41" i="2"/>
  <c r="E49" i="2"/>
  <c r="F49" i="2"/>
  <c r="G49" i="2"/>
  <c r="K49" i="2"/>
  <c r="G87" i="3"/>
  <c r="H87" i="3"/>
  <c r="P93" i="3"/>
  <c r="G93" i="3"/>
  <c r="H93" i="3"/>
  <c r="G24" i="3"/>
  <c r="H24" i="3"/>
  <c r="G57" i="3"/>
  <c r="H57" i="3"/>
  <c r="G55" i="3"/>
  <c r="H55" i="3"/>
  <c r="G44" i="3"/>
  <c r="H44" i="3"/>
  <c r="G42" i="3"/>
  <c r="H42" i="3"/>
  <c r="G40" i="3"/>
  <c r="H40" i="3"/>
  <c r="G36" i="3"/>
  <c r="H36" i="3"/>
  <c r="G22" i="3"/>
  <c r="H22" i="3"/>
  <c r="P117" i="3"/>
  <c r="D13" i="5"/>
  <c r="J239" i="5"/>
  <c r="F242" i="5"/>
  <c r="K248" i="5"/>
  <c r="H249" i="5"/>
  <c r="G253" i="5"/>
  <c r="K254" i="5"/>
  <c r="F257" i="5"/>
  <c r="I262" i="5"/>
  <c r="F262" i="5"/>
  <c r="J267" i="5"/>
  <c r="F267" i="5"/>
  <c r="K271" i="5"/>
  <c r="G284" i="5"/>
  <c r="G315" i="5"/>
  <c r="G114" i="3"/>
  <c r="J114" i="3"/>
  <c r="G112" i="3"/>
  <c r="J112" i="3"/>
  <c r="G191" i="3"/>
  <c r="J191" i="3"/>
  <c r="F249" i="5"/>
  <c r="L254" i="5"/>
  <c r="K267" i="5"/>
  <c r="L267" i="5"/>
  <c r="J271" i="5"/>
  <c r="F271" i="5"/>
  <c r="K284" i="5"/>
  <c r="J292" i="5"/>
  <c r="I292" i="5"/>
  <c r="F292" i="5"/>
  <c r="K302" i="5"/>
  <c r="G302" i="5"/>
  <c r="F305" i="5"/>
  <c r="H305" i="5"/>
  <c r="I316" i="5"/>
  <c r="F316" i="5"/>
  <c r="H316" i="5"/>
  <c r="K316" i="5"/>
  <c r="L12" i="5"/>
  <c r="J256" i="5"/>
  <c r="J261" i="5"/>
  <c r="H261" i="5"/>
  <c r="K280" i="5"/>
  <c r="I291" i="5"/>
  <c r="L292" i="5"/>
  <c r="I307" i="5"/>
  <c r="L308" i="5"/>
  <c r="K308" i="5"/>
  <c r="K315" i="5"/>
  <c r="G99" i="3"/>
  <c r="H99" i="3"/>
  <c r="G34" i="3"/>
  <c r="H34" i="3"/>
  <c r="G64" i="3"/>
  <c r="H64" i="3"/>
  <c r="G28" i="3"/>
  <c r="H28" i="3"/>
  <c r="F239" i="5"/>
  <c r="J245" i="5"/>
  <c r="I252" i="5"/>
  <c r="J254" i="5"/>
  <c r="H254" i="5"/>
  <c r="L261" i="5"/>
  <c r="J269" i="5"/>
  <c r="F269" i="5"/>
  <c r="L269" i="5"/>
  <c r="J284" i="5"/>
  <c r="I284" i="5"/>
  <c r="F284" i="5"/>
  <c r="I286" i="5"/>
  <c r="F286" i="5"/>
  <c r="J286" i="5"/>
  <c r="G73" i="3"/>
  <c r="H73" i="3"/>
  <c r="G72" i="3"/>
  <c r="H72" i="3"/>
  <c r="G66" i="3"/>
  <c r="H66" i="3"/>
  <c r="G56" i="3"/>
  <c r="H56" i="3"/>
  <c r="G48" i="3"/>
  <c r="H48" i="3"/>
  <c r="G118" i="3"/>
  <c r="J118" i="3"/>
  <c r="G111" i="3"/>
  <c r="J111" i="3"/>
  <c r="G185" i="3"/>
  <c r="K185" i="3"/>
  <c r="P194" i="3"/>
  <c r="K238" i="5"/>
  <c r="J291" i="5"/>
  <c r="F291" i="5"/>
  <c r="F307" i="5"/>
  <c r="H307" i="5"/>
  <c r="J307" i="5"/>
  <c r="F322" i="5"/>
  <c r="H322" i="5"/>
  <c r="J322" i="5"/>
  <c r="I322" i="5"/>
  <c r="L323" i="5"/>
  <c r="K323" i="5"/>
  <c r="G242" i="5"/>
  <c r="J268" i="5"/>
  <c r="I268" i="5"/>
  <c r="F268" i="5"/>
  <c r="H281" i="5"/>
  <c r="I281" i="5"/>
  <c r="K291" i="5"/>
  <c r="L291" i="5"/>
  <c r="L322" i="5"/>
  <c r="G239" i="5"/>
  <c r="K245" i="5"/>
  <c r="I249" i="5"/>
  <c r="L255" i="5"/>
  <c r="J257" i="5"/>
  <c r="K262" i="5"/>
  <c r="L268" i="5"/>
  <c r="K275" i="5"/>
  <c r="F276" i="5"/>
  <c r="H276" i="5"/>
  <c r="J276" i="5"/>
  <c r="J283" i="5"/>
  <c r="F283" i="5"/>
  <c r="L285" i="5"/>
  <c r="G292" i="5"/>
  <c r="G308" i="5"/>
  <c r="J314" i="5"/>
  <c r="I314" i="5"/>
  <c r="F314" i="5"/>
  <c r="G323" i="5"/>
  <c r="I238" i="5"/>
  <c r="L242" i="5"/>
  <c r="K249" i="5"/>
  <c r="L250" i="5"/>
  <c r="I254" i="5"/>
  <c r="H255" i="5"/>
  <c r="H257" i="5"/>
  <c r="G261" i="5"/>
  <c r="H262" i="5"/>
  <c r="H267" i="5"/>
  <c r="G270" i="5"/>
  <c r="L270" i="5"/>
  <c r="K283" i="5"/>
  <c r="L283" i="5"/>
  <c r="J290" i="5"/>
  <c r="I290" i="5"/>
  <c r="F290" i="5"/>
  <c r="K292" i="5"/>
  <c r="J302" i="5"/>
  <c r="L314" i="5"/>
  <c r="J316" i="5"/>
  <c r="F324" i="5"/>
  <c r="H324" i="5"/>
  <c r="K324" i="5"/>
  <c r="J324" i="5"/>
  <c r="I324" i="5"/>
  <c r="J298" i="5"/>
  <c r="K299" i="5"/>
  <c r="J306" i="5"/>
  <c r="I308" i="5"/>
  <c r="G309" i="5"/>
  <c r="H315" i="5"/>
  <c r="F330" i="5"/>
  <c r="H331" i="5"/>
  <c r="K332" i="5"/>
  <c r="K333" i="5"/>
  <c r="F338" i="5"/>
  <c r="H339" i="5"/>
  <c r="K340" i="5"/>
  <c r="K341" i="5"/>
  <c r="L206" i="5"/>
  <c r="L106" i="5"/>
  <c r="K206" i="5"/>
  <c r="K106" i="5"/>
  <c r="I113" i="5"/>
  <c r="H235" i="5"/>
  <c r="H230" i="5"/>
  <c r="H215" i="5"/>
  <c r="H164" i="5"/>
  <c r="H121" i="5"/>
  <c r="H115" i="5"/>
  <c r="H87" i="5"/>
  <c r="G30" i="5"/>
  <c r="I73" i="5"/>
  <c r="H73" i="5"/>
  <c r="L332" i="5"/>
  <c r="L333" i="5"/>
  <c r="L340" i="5"/>
  <c r="K94" i="5"/>
  <c r="J94" i="5"/>
  <c r="G73" i="5"/>
  <c r="K47" i="5"/>
  <c r="H68" i="5"/>
  <c r="K68" i="5"/>
  <c r="F68" i="5"/>
  <c r="I68" i="5"/>
  <c r="I64" i="5"/>
  <c r="J42" i="5"/>
  <c r="F42" i="5"/>
  <c r="J275" i="5"/>
  <c r="F299" i="5"/>
  <c r="H332" i="5"/>
  <c r="H340" i="5"/>
  <c r="L216" i="5"/>
  <c r="F231" i="5"/>
  <c r="F206" i="5"/>
  <c r="I135" i="5"/>
  <c r="I122" i="5"/>
  <c r="J195" i="5"/>
  <c r="J169" i="5"/>
  <c r="F234" i="5"/>
  <c r="H188" i="5"/>
  <c r="H103" i="5"/>
  <c r="G82" i="5"/>
  <c r="F81" i="5"/>
  <c r="F332" i="5"/>
  <c r="F340" i="5"/>
  <c r="F195" i="5"/>
  <c r="K186" i="5"/>
  <c r="I186" i="5"/>
  <c r="J206" i="5"/>
  <c r="F178" i="5"/>
  <c r="F135" i="5"/>
  <c r="H119" i="5"/>
  <c r="F103" i="5"/>
  <c r="I91" i="5"/>
  <c r="J91" i="5"/>
  <c r="G77" i="5"/>
  <c r="G45" i="5"/>
  <c r="G28" i="5"/>
  <c r="K28" i="5"/>
  <c r="J46" i="5"/>
  <c r="I231" i="5"/>
  <c r="I195" i="5"/>
  <c r="I106" i="5"/>
  <c r="I61" i="5"/>
  <c r="I330" i="5"/>
  <c r="I338" i="5"/>
  <c r="L200" i="5"/>
  <c r="L123" i="5"/>
  <c r="F216" i="5"/>
  <c r="K231" i="5"/>
  <c r="K150" i="5"/>
  <c r="K122" i="5"/>
  <c r="I103" i="5"/>
  <c r="J231" i="5"/>
  <c r="J122" i="5"/>
  <c r="L57" i="5"/>
  <c r="K30" i="5"/>
  <c r="K55" i="5"/>
  <c r="H61" i="5"/>
  <c r="F79" i="5"/>
  <c r="I79" i="5"/>
  <c r="J79" i="5"/>
  <c r="L94" i="5"/>
  <c r="K166" i="5"/>
  <c r="I216" i="5"/>
  <c r="I129" i="5"/>
  <c r="J230" i="5"/>
  <c r="J174" i="5"/>
  <c r="H216" i="5"/>
  <c r="H106" i="5"/>
  <c r="J83" i="5"/>
  <c r="H53" i="5"/>
  <c r="H44" i="5"/>
  <c r="E19" i="6"/>
  <c r="J55" i="5"/>
  <c r="G70" i="5"/>
  <c r="G46" i="5"/>
  <c r="G38" i="5"/>
  <c r="H54" i="5"/>
  <c r="I50" i="5"/>
  <c r="F72" i="5"/>
  <c r="F54" i="5"/>
  <c r="F28" i="5"/>
  <c r="E17" i="6"/>
  <c r="E68" i="6"/>
  <c r="E88" i="6"/>
  <c r="H50" i="5"/>
  <c r="E30" i="6"/>
  <c r="E52" i="6"/>
  <c r="E33" i="6"/>
  <c r="E77" i="6"/>
  <c r="P206" i="3"/>
  <c r="R206" i="3" s="1"/>
  <c r="G206" i="3"/>
  <c r="K206" i="3"/>
  <c r="P138" i="3"/>
  <c r="R138" i="3" s="1"/>
  <c r="G138" i="3"/>
  <c r="I138" i="3"/>
  <c r="G202" i="3"/>
  <c r="K202" i="3"/>
  <c r="P248" i="3"/>
  <c r="R248" i="3" s="1"/>
  <c r="G248" i="3"/>
  <c r="K248" i="3"/>
  <c r="E61" i="6"/>
  <c r="E66" i="6"/>
  <c r="E71" i="6"/>
  <c r="G231" i="3"/>
  <c r="K231" i="3"/>
  <c r="P231" i="3"/>
  <c r="R231" i="3" s="1"/>
  <c r="E46" i="6"/>
  <c r="E64" i="6"/>
  <c r="E74" i="6"/>
  <c r="G27" i="3"/>
  <c r="H27" i="3"/>
  <c r="G161" i="3"/>
  <c r="E288" i="3"/>
  <c r="F288" i="3"/>
  <c r="E296" i="3"/>
  <c r="F296" i="3"/>
  <c r="G298" i="3"/>
  <c r="J79" i="1"/>
  <c r="C12" i="1"/>
  <c r="C16" i="1"/>
  <c r="D18" i="1"/>
  <c r="C11" i="1"/>
  <c r="R98" i="1"/>
  <c r="P250" i="3"/>
  <c r="R250" i="3" s="1"/>
  <c r="T250" i="3" s="1"/>
  <c r="G250" i="3"/>
  <c r="K250" i="3"/>
  <c r="R79" i="1"/>
  <c r="K298" i="3"/>
  <c r="R90" i="1"/>
  <c r="G296" i="3"/>
  <c r="K296" i="3"/>
  <c r="P296" i="3"/>
  <c r="R296" i="3" s="1"/>
  <c r="J117" i="2"/>
  <c r="R87" i="1"/>
  <c r="R82" i="1"/>
  <c r="P288" i="3"/>
  <c r="R288" i="3" s="1"/>
  <c r="G288" i="3"/>
  <c r="I161" i="3"/>
  <c r="E247" i="6"/>
  <c r="J106" i="1"/>
  <c r="R106" i="1"/>
  <c r="R94" i="1"/>
  <c r="O81" i="1"/>
  <c r="O89" i="1"/>
  <c r="O97" i="1"/>
  <c r="O105" i="1"/>
  <c r="O84" i="1"/>
  <c r="O85" i="1"/>
  <c r="O93" i="1"/>
  <c r="O101" i="1"/>
  <c r="O109" i="1"/>
  <c r="O80" i="1"/>
  <c r="O88" i="1"/>
  <c r="O96" i="1"/>
  <c r="O90" i="1"/>
  <c r="O102" i="1"/>
  <c r="O91" i="1"/>
  <c r="O103" i="1"/>
  <c r="O78" i="1"/>
  <c r="O92" i="1"/>
  <c r="O104" i="1"/>
  <c r="O79" i="1"/>
  <c r="O94" i="1"/>
  <c r="O106" i="1"/>
  <c r="O82" i="1"/>
  <c r="O95" i="1"/>
  <c r="O107" i="1"/>
  <c r="O83" i="1"/>
  <c r="O98" i="1"/>
  <c r="O108" i="1"/>
  <c r="O86" i="1"/>
  <c r="O99" i="1"/>
  <c r="O87" i="1"/>
  <c r="O100" i="1"/>
  <c r="E14" i="1"/>
  <c r="K288" i="3"/>
  <c r="C11" i="2"/>
  <c r="C12" i="2"/>
  <c r="C18" i="5"/>
  <c r="D18" i="5"/>
  <c r="G35" i="5" l="1"/>
  <c r="J32" i="5"/>
  <c r="L48" i="5"/>
  <c r="H69" i="5"/>
  <c r="J61" i="5"/>
  <c r="I55" i="5"/>
  <c r="L59" i="5"/>
  <c r="L72" i="5"/>
  <c r="J25" i="5"/>
  <c r="H48" i="5"/>
  <c r="K59" i="5"/>
  <c r="L68" i="5"/>
  <c r="J56" i="5"/>
  <c r="F48" i="5"/>
  <c r="K50" i="5"/>
  <c r="J54" i="5"/>
  <c r="L28" i="5"/>
  <c r="J78" i="5"/>
  <c r="G312" i="3"/>
  <c r="K312" i="3" s="1"/>
  <c r="P312" i="3"/>
  <c r="R312" i="3" s="1"/>
  <c r="P89" i="2"/>
  <c r="R89" i="2" s="1"/>
  <c r="T89" i="2" s="1"/>
  <c r="P93" i="2"/>
  <c r="R93" i="2" s="1"/>
  <c r="T93" i="2" s="1"/>
  <c r="P115" i="2"/>
  <c r="R115" i="2" s="1"/>
  <c r="T115" i="2" s="1"/>
  <c r="P120" i="2"/>
  <c r="R120" i="2" s="1"/>
  <c r="T120" i="2" s="1"/>
  <c r="P121" i="2"/>
  <c r="R121" i="2" s="1"/>
  <c r="T121" i="2" s="1"/>
  <c r="K38" i="5"/>
  <c r="H23" i="5"/>
  <c r="I44" i="5"/>
  <c r="P113" i="2"/>
  <c r="R113" i="2" s="1"/>
  <c r="T113" i="2" s="1"/>
  <c r="W12" i="2"/>
  <c r="W9" i="2"/>
  <c r="P97" i="2"/>
  <c r="R97" i="2" s="1"/>
  <c r="T97" i="2" s="1"/>
  <c r="P127" i="2"/>
  <c r="R127" i="2" s="1"/>
  <c r="T127" i="2" s="1"/>
  <c r="P88" i="2"/>
  <c r="R88" i="2" s="1"/>
  <c r="T88" i="2" s="1"/>
  <c r="P147" i="2"/>
  <c r="R147" i="2" s="1"/>
  <c r="T147" i="2" s="1"/>
  <c r="L84" i="5"/>
  <c r="K34" i="5"/>
  <c r="K72" i="5"/>
  <c r="I53" i="5"/>
  <c r="P142" i="2"/>
  <c r="R142" i="2" s="1"/>
  <c r="T142" i="2" s="1"/>
  <c r="W20" i="2"/>
  <c r="P114" i="2"/>
  <c r="R114" i="2" s="1"/>
  <c r="T114" i="2" s="1"/>
  <c r="K24" i="5"/>
  <c r="H75" i="5"/>
  <c r="W16" i="2"/>
  <c r="J24" i="5"/>
  <c r="K71" i="5"/>
  <c r="H24" i="5"/>
  <c r="P85" i="2"/>
  <c r="R85" i="2" s="1"/>
  <c r="T85" i="2" s="1"/>
  <c r="P106" i="2"/>
  <c r="R106" i="2" s="1"/>
  <c r="T106" i="2" s="1"/>
  <c r="P107" i="2"/>
  <c r="R107" i="2" s="1"/>
  <c r="T107" i="2" s="1"/>
  <c r="P105" i="2"/>
  <c r="R105" i="2" s="1"/>
  <c r="T105" i="2" s="1"/>
  <c r="P131" i="2"/>
  <c r="R131" i="2" s="1"/>
  <c r="T131" i="2" s="1"/>
  <c r="P134" i="2"/>
  <c r="R134" i="2" s="1"/>
  <c r="T134" i="2" s="1"/>
  <c r="J77" i="5"/>
  <c r="J44" i="5"/>
  <c r="I78" i="5"/>
  <c r="P123" i="2"/>
  <c r="R123" i="2" s="1"/>
  <c r="T123" i="2" s="1"/>
  <c r="P116" i="2"/>
  <c r="R116" i="2" s="1"/>
  <c r="T116" i="2" s="1"/>
  <c r="P124" i="2"/>
  <c r="R124" i="2" s="1"/>
  <c r="T124" i="2" s="1"/>
  <c r="P109" i="2"/>
  <c r="R109" i="2" s="1"/>
  <c r="T109" i="2" s="1"/>
  <c r="P126" i="2"/>
  <c r="R126" i="2" s="1"/>
  <c r="T126" i="2" s="1"/>
  <c r="L26" i="5"/>
  <c r="J74" i="5"/>
  <c r="I74" i="5"/>
  <c r="L58" i="5"/>
  <c r="P291" i="3"/>
  <c r="R291" i="3" s="1"/>
  <c r="P90" i="2"/>
  <c r="R90" i="2" s="1"/>
  <c r="T90" i="2" s="1"/>
  <c r="P129" i="2"/>
  <c r="R129" i="2" s="1"/>
  <c r="T129" i="2" s="1"/>
  <c r="K32" i="5"/>
  <c r="L71" i="5"/>
  <c r="K67" i="5"/>
  <c r="F24" i="5"/>
  <c r="I24" i="5"/>
  <c r="P144" i="2"/>
  <c r="R144" i="2" s="1"/>
  <c r="T144" i="2" s="1"/>
  <c r="P140" i="2"/>
  <c r="R140" i="2" s="1"/>
  <c r="T140" i="2" s="1"/>
  <c r="W11" i="2"/>
  <c r="P141" i="2"/>
  <c r="R141" i="2" s="1"/>
  <c r="T141" i="2" s="1"/>
  <c r="P139" i="2"/>
  <c r="R139" i="2" s="1"/>
  <c r="T139" i="2" s="1"/>
  <c r="P136" i="2"/>
  <c r="R136" i="2" s="1"/>
  <c r="T136" i="2" s="1"/>
  <c r="P138" i="2"/>
  <c r="R138" i="2" s="1"/>
  <c r="T138" i="2" s="1"/>
  <c r="K84" i="5"/>
  <c r="H41" i="5"/>
  <c r="F41" i="5"/>
  <c r="P100" i="2"/>
  <c r="R100" i="2" s="1"/>
  <c r="T100" i="2" s="1"/>
  <c r="W19" i="2"/>
  <c r="P98" i="2"/>
  <c r="R98" i="2" s="1"/>
  <c r="T98" i="2" s="1"/>
  <c r="W21" i="2"/>
  <c r="W14" i="2"/>
  <c r="P128" i="2"/>
  <c r="R128" i="2" s="1"/>
  <c r="T128" i="2" s="1"/>
  <c r="L82" i="5"/>
  <c r="L74" i="5"/>
  <c r="G56" i="5"/>
  <c r="K56" i="5"/>
  <c r="L56" i="5"/>
  <c r="G42" i="5"/>
  <c r="L42" i="5"/>
  <c r="J33" i="5"/>
  <c r="I33" i="5"/>
  <c r="H33" i="5"/>
  <c r="G48" i="5"/>
  <c r="F45" i="5"/>
  <c r="L62" i="5"/>
  <c r="K62" i="5"/>
  <c r="L54" i="5"/>
  <c r="G54" i="5"/>
  <c r="G62" i="5"/>
  <c r="K82" i="5"/>
  <c r="G75" i="5"/>
  <c r="L75" i="5"/>
  <c r="G61" i="5"/>
  <c r="K61" i="5"/>
  <c r="L61" i="5"/>
  <c r="H70" i="5"/>
  <c r="J64" i="5"/>
  <c r="H64" i="5"/>
  <c r="F77" i="5"/>
  <c r="H77" i="5"/>
  <c r="I77" i="5"/>
  <c r="I70" i="5"/>
  <c r="J70" i="5"/>
  <c r="H63" i="5"/>
  <c r="L63" i="5"/>
  <c r="K63" i="5"/>
  <c r="J57" i="5"/>
  <c r="H57" i="5"/>
  <c r="F57" i="5"/>
  <c r="F58" i="5"/>
  <c r="J58" i="5"/>
  <c r="H52" i="5"/>
  <c r="J52" i="5"/>
  <c r="I52" i="5"/>
  <c r="L52" i="5"/>
  <c r="F38" i="5"/>
  <c r="J38" i="5"/>
  <c r="L34" i="5"/>
  <c r="F83" i="5"/>
  <c r="H83" i="5"/>
  <c r="F69" i="5"/>
  <c r="J69" i="5"/>
  <c r="F62" i="5"/>
  <c r="H62" i="5"/>
  <c r="J45" i="5"/>
  <c r="K36" i="5"/>
  <c r="L36" i="5"/>
  <c r="G22" i="5"/>
  <c r="L22" i="5"/>
  <c r="K22" i="5"/>
  <c r="H28" i="5"/>
  <c r="I28" i="5"/>
  <c r="K13" i="5"/>
  <c r="L13" i="5"/>
  <c r="G43" i="5"/>
  <c r="K43" i="5"/>
  <c r="G21" i="5"/>
  <c r="K21" i="5"/>
  <c r="L21" i="5"/>
  <c r="H45" i="5"/>
  <c r="I38" i="5"/>
  <c r="J82" i="5"/>
  <c r="H82" i="5"/>
  <c r="F34" i="5"/>
  <c r="J34" i="5"/>
  <c r="H34" i="5"/>
  <c r="P133" i="3"/>
  <c r="R133" i="3" s="1"/>
  <c r="P139" i="3"/>
  <c r="R139" i="3" s="1"/>
  <c r="P141" i="3"/>
  <c r="R141" i="3" s="1"/>
  <c r="P47" i="3"/>
  <c r="R47" i="3" s="1"/>
  <c r="P144" i="3"/>
  <c r="R144" i="3" s="1"/>
  <c r="P178" i="3"/>
  <c r="R178" i="3" s="1"/>
  <c r="P182" i="3"/>
  <c r="P53" i="3"/>
  <c r="P133" i="2"/>
  <c r="R133" i="2" s="1"/>
  <c r="T133" i="2" s="1"/>
  <c r="P41" i="3"/>
  <c r="P94" i="2"/>
  <c r="R94" i="2" s="1"/>
  <c r="T94" i="2" s="1"/>
  <c r="P137" i="2"/>
  <c r="R137" i="2" s="1"/>
  <c r="T137" i="2" s="1"/>
  <c r="W22" i="2"/>
  <c r="P99" i="2"/>
  <c r="R99" i="2" s="1"/>
  <c r="T99" i="2" s="1"/>
  <c r="P92" i="2"/>
  <c r="R92" i="2" s="1"/>
  <c r="T92" i="2" s="1"/>
  <c r="W18" i="2"/>
  <c r="P119" i="2"/>
  <c r="R119" i="2" s="1"/>
  <c r="T119" i="2" s="1"/>
  <c r="P118" i="2"/>
  <c r="R118" i="2" s="1"/>
  <c r="T118" i="2" s="1"/>
  <c r="P33" i="3"/>
  <c r="P152" i="3"/>
  <c r="Y22" i="3"/>
  <c r="P255" i="3"/>
  <c r="R255" i="3" s="1"/>
  <c r="T255" i="3" s="1"/>
  <c r="P148" i="3"/>
  <c r="P169" i="3"/>
  <c r="P85" i="3"/>
  <c r="P83" i="3"/>
  <c r="P78" i="3"/>
  <c r="P50" i="3"/>
  <c r="P59" i="3"/>
  <c r="P46" i="3"/>
  <c r="P188" i="3"/>
  <c r="P121" i="3"/>
  <c r="P119" i="3"/>
  <c r="P111" i="3"/>
  <c r="P249" i="3"/>
  <c r="R249" i="3" s="1"/>
  <c r="T249" i="3" s="1"/>
  <c r="P236" i="3"/>
  <c r="R236" i="3" s="1"/>
  <c r="T236" i="3" s="1"/>
  <c r="P226" i="3"/>
  <c r="R226" i="3" s="1"/>
  <c r="T226" i="3" s="1"/>
  <c r="P213" i="3"/>
  <c r="R213" i="3" s="1"/>
  <c r="T213" i="3" s="1"/>
  <c r="P201" i="3"/>
  <c r="R201" i="3" s="1"/>
  <c r="T201" i="3" s="1"/>
  <c r="P272" i="3"/>
  <c r="R272" i="3" s="1"/>
  <c r="T272" i="3" s="1"/>
  <c r="P266" i="3"/>
  <c r="R266" i="3" s="1"/>
  <c r="T266" i="3" s="1"/>
  <c r="P243" i="3"/>
  <c r="R243" i="3" s="1"/>
  <c r="T243" i="3" s="1"/>
  <c r="P232" i="3"/>
  <c r="R232" i="3" s="1"/>
  <c r="T232" i="3" s="1"/>
  <c r="P218" i="3"/>
  <c r="R218" i="3" s="1"/>
  <c r="T218" i="3" s="1"/>
  <c r="Y7" i="3"/>
  <c r="J73" i="5"/>
  <c r="I56" i="5"/>
  <c r="P282" i="3"/>
  <c r="R282" i="3" s="1"/>
  <c r="T282" i="3" s="1"/>
  <c r="P161" i="3"/>
  <c r="R161" i="3" s="1"/>
  <c r="P292" i="3"/>
  <c r="R292" i="3" s="1"/>
  <c r="P202" i="3"/>
  <c r="R202" i="3" s="1"/>
  <c r="P27" i="3"/>
  <c r="R27" i="3" s="1"/>
  <c r="P196" i="3"/>
  <c r="R196" i="3" s="1"/>
  <c r="T196" i="3" s="1"/>
  <c r="P87" i="3"/>
  <c r="P108" i="2"/>
  <c r="R108" i="2" s="1"/>
  <c r="T108" i="2" s="1"/>
  <c r="P107" i="3"/>
  <c r="P198" i="3"/>
  <c r="R198" i="3" s="1"/>
  <c r="T198" i="3" s="1"/>
  <c r="P86" i="3"/>
  <c r="P143" i="2"/>
  <c r="R143" i="2" s="1"/>
  <c r="T143" i="2" s="1"/>
  <c r="P253" i="3"/>
  <c r="R253" i="3" s="1"/>
  <c r="T253" i="3" s="1"/>
  <c r="Y24" i="3"/>
  <c r="P165" i="3"/>
  <c r="R165" i="3" s="1"/>
  <c r="P262" i="3"/>
  <c r="R262" i="3" s="1"/>
  <c r="P286" i="3"/>
  <c r="R286" i="3" s="1"/>
  <c r="P187" i="3"/>
  <c r="R187" i="3" s="1"/>
  <c r="W8" i="2"/>
  <c r="P125" i="3"/>
  <c r="P31" i="3"/>
  <c r="P132" i="2"/>
  <c r="R132" i="2" s="1"/>
  <c r="T132" i="2" s="1"/>
  <c r="P146" i="2"/>
  <c r="R146" i="2" s="1"/>
  <c r="T146" i="2" s="1"/>
  <c r="P86" i="2"/>
  <c r="R86" i="2" s="1"/>
  <c r="T86" i="2" s="1"/>
  <c r="P91" i="2"/>
  <c r="R91" i="2" s="1"/>
  <c r="T91" i="2" s="1"/>
  <c r="P23" i="3"/>
  <c r="P84" i="2"/>
  <c r="R84" i="2" s="1"/>
  <c r="T84" i="2" s="1"/>
  <c r="P111" i="2"/>
  <c r="R111" i="2" s="1"/>
  <c r="T111" i="2" s="1"/>
  <c r="P110" i="2"/>
  <c r="R110" i="2" s="1"/>
  <c r="T110" i="2" s="1"/>
  <c r="P112" i="2"/>
  <c r="R112" i="2" s="1"/>
  <c r="T112" i="2" s="1"/>
  <c r="P101" i="3"/>
  <c r="P81" i="3"/>
  <c r="P37" i="3"/>
  <c r="P32" i="3"/>
  <c r="W7" i="2"/>
  <c r="Y16" i="3"/>
  <c r="P254" i="3"/>
  <c r="R254" i="3" s="1"/>
  <c r="T254" i="3" s="1"/>
  <c r="P170" i="3"/>
  <c r="P157" i="3"/>
  <c r="P131" i="3"/>
  <c r="P72" i="3"/>
  <c r="P66" i="3"/>
  <c r="P61" i="3"/>
  <c r="P55" i="3"/>
  <c r="P36" i="3"/>
  <c r="P247" i="3"/>
  <c r="R247" i="3" s="1"/>
  <c r="T247" i="3" s="1"/>
  <c r="P235" i="3"/>
  <c r="R235" i="3" s="1"/>
  <c r="T235" i="3" s="1"/>
  <c r="P212" i="3"/>
  <c r="R212" i="3" s="1"/>
  <c r="T212" i="3" s="1"/>
  <c r="P265" i="3"/>
  <c r="R265" i="3" s="1"/>
  <c r="T265" i="3" s="1"/>
  <c r="P242" i="3"/>
  <c r="R242" i="3" s="1"/>
  <c r="T242" i="3" s="1"/>
  <c r="K52" i="5"/>
  <c r="L32" i="5"/>
  <c r="P278" i="3"/>
  <c r="R278" i="3" s="1"/>
  <c r="T278" i="3" s="1"/>
  <c r="P275" i="3"/>
  <c r="R275" i="3" s="1"/>
  <c r="T275" i="3" s="1"/>
  <c r="P287" i="3"/>
  <c r="R287" i="3" s="1"/>
  <c r="P193" i="3"/>
  <c r="P35" i="3"/>
  <c r="P94" i="3"/>
  <c r="P100" i="3"/>
  <c r="P177" i="3"/>
  <c r="P26" i="3"/>
  <c r="Y21" i="3"/>
  <c r="P252" i="3"/>
  <c r="R252" i="3" s="1"/>
  <c r="T252" i="3" s="1"/>
  <c r="P175" i="3"/>
  <c r="P147" i="3"/>
  <c r="P167" i="3"/>
  <c r="P74" i="3"/>
  <c r="P70" i="3"/>
  <c r="P63" i="3"/>
  <c r="P25" i="3"/>
  <c r="P186" i="3"/>
  <c r="P124" i="3"/>
  <c r="P113" i="3"/>
  <c r="P234" i="3"/>
  <c r="R234" i="3" s="1"/>
  <c r="T234" i="3" s="1"/>
  <c r="P225" i="3"/>
  <c r="R225" i="3" s="1"/>
  <c r="T225" i="3" s="1"/>
  <c r="P211" i="3"/>
  <c r="R211" i="3" s="1"/>
  <c r="T211" i="3" s="1"/>
  <c r="P200" i="3"/>
  <c r="R200" i="3" s="1"/>
  <c r="T200" i="3" s="1"/>
  <c r="E14" i="3" s="1"/>
  <c r="P271" i="3"/>
  <c r="R271" i="3" s="1"/>
  <c r="T271" i="3" s="1"/>
  <c r="P264" i="3"/>
  <c r="R264" i="3" s="1"/>
  <c r="T264" i="3" s="1"/>
  <c r="P241" i="3"/>
  <c r="R241" i="3" s="1"/>
  <c r="T241" i="3" s="1"/>
  <c r="P224" i="3"/>
  <c r="R224" i="3" s="1"/>
  <c r="T224" i="3" s="1"/>
  <c r="Y13" i="3"/>
  <c r="P195" i="3"/>
  <c r="R195" i="3" s="1"/>
  <c r="T195" i="3" s="1"/>
  <c r="H80" i="5"/>
  <c r="P281" i="3"/>
  <c r="R281" i="3" s="1"/>
  <c r="T281" i="3" s="1"/>
  <c r="P289" i="3"/>
  <c r="R289" i="3" s="1"/>
  <c r="T289" i="3" s="1"/>
  <c r="P158" i="3"/>
  <c r="R158" i="3" s="1"/>
  <c r="P261" i="3"/>
  <c r="R261" i="3" s="1"/>
  <c r="P105" i="3"/>
  <c r="R105" i="3" s="1"/>
  <c r="P154" i="3"/>
  <c r="R154" i="3" s="1"/>
  <c r="P181" i="3"/>
  <c r="P43" i="3"/>
  <c r="P108" i="3"/>
  <c r="P192" i="3"/>
  <c r="P106" i="3"/>
  <c r="P98" i="3"/>
  <c r="P104" i="2"/>
  <c r="R104" i="2" s="1"/>
  <c r="T104" i="2" s="1"/>
  <c r="P67" i="3"/>
  <c r="P45" i="3"/>
  <c r="Y15" i="3"/>
  <c r="P163" i="3"/>
  <c r="P95" i="3"/>
  <c r="P76" i="3"/>
  <c r="P34" i="3"/>
  <c r="P57" i="3"/>
  <c r="P51" i="3"/>
  <c r="P48" i="3"/>
  <c r="P40" i="3"/>
  <c r="P110" i="3"/>
  <c r="P245" i="3"/>
  <c r="R245" i="3" s="1"/>
  <c r="T245" i="3" s="1"/>
  <c r="P230" i="3"/>
  <c r="R230" i="3" s="1"/>
  <c r="T230" i="3" s="1"/>
  <c r="P221" i="3"/>
  <c r="R221" i="3" s="1"/>
  <c r="T221" i="3" s="1"/>
  <c r="P209" i="3"/>
  <c r="R209" i="3" s="1"/>
  <c r="T209" i="3" s="1"/>
  <c r="P199" i="3"/>
  <c r="R199" i="3" s="1"/>
  <c r="T199" i="3" s="1"/>
  <c r="P240" i="3"/>
  <c r="R240" i="3" s="1"/>
  <c r="T240" i="3" s="1"/>
  <c r="P223" i="3"/>
  <c r="R223" i="3" s="1"/>
  <c r="T223" i="3" s="1"/>
  <c r="Y12" i="3"/>
  <c r="J81" i="5"/>
  <c r="L38" i="5"/>
  <c r="L30" i="5"/>
  <c r="H78" i="5"/>
  <c r="H56" i="5"/>
  <c r="I71" i="5"/>
  <c r="P274" i="3"/>
  <c r="R274" i="3" s="1"/>
  <c r="T274" i="3" s="1"/>
  <c r="P251" i="3"/>
  <c r="R251" i="3" s="1"/>
  <c r="T251" i="3" s="1"/>
  <c r="P80" i="3"/>
  <c r="P83" i="2"/>
  <c r="R83" i="2" s="1"/>
  <c r="T83" i="2" s="1"/>
  <c r="P127" i="3"/>
  <c r="P109" i="3"/>
  <c r="P135" i="2"/>
  <c r="R135" i="2" s="1"/>
  <c r="T135" i="2" s="1"/>
  <c r="P297" i="3"/>
  <c r="R297" i="3" s="1"/>
  <c r="P294" i="3"/>
  <c r="R294" i="3" s="1"/>
  <c r="P156" i="3"/>
  <c r="R156" i="3" s="1"/>
  <c r="P295" i="3"/>
  <c r="R295" i="3" s="1"/>
  <c r="P285" i="3"/>
  <c r="R285" i="3" s="1"/>
  <c r="P172" i="3"/>
  <c r="R172" i="3" s="1"/>
  <c r="P204" i="3"/>
  <c r="R204" i="3" s="1"/>
  <c r="P132" i="3"/>
  <c r="R132" i="3" s="1"/>
  <c r="P179" i="3"/>
  <c r="P95" i="2"/>
  <c r="R95" i="2" s="1"/>
  <c r="T95" i="2" s="1"/>
  <c r="W10" i="2"/>
  <c r="W15" i="2"/>
  <c r="P90" i="3"/>
  <c r="P146" i="3"/>
  <c r="P88" i="3"/>
  <c r="P122" i="2"/>
  <c r="R122" i="2" s="1"/>
  <c r="T122" i="2" s="1"/>
  <c r="P101" i="2"/>
  <c r="R101" i="2" s="1"/>
  <c r="T101" i="2" s="1"/>
  <c r="W17" i="2"/>
  <c r="P102" i="2"/>
  <c r="R102" i="2" s="1"/>
  <c r="T102" i="2" s="1"/>
  <c r="P96" i="2"/>
  <c r="R96" i="2" s="1"/>
  <c r="T96" i="2" s="1"/>
  <c r="P130" i="2"/>
  <c r="R130" i="2" s="1"/>
  <c r="T130" i="2" s="1"/>
  <c r="P125" i="2"/>
  <c r="R125" i="2" s="1"/>
  <c r="T125" i="2" s="1"/>
  <c r="P116" i="3"/>
  <c r="Y20" i="3"/>
  <c r="Y14" i="3"/>
  <c r="P184" i="3"/>
  <c r="P174" i="3"/>
  <c r="P150" i="3"/>
  <c r="P104" i="3"/>
  <c r="P97" i="3"/>
  <c r="P89" i="3"/>
  <c r="P84" i="3"/>
  <c r="P82" i="3"/>
  <c r="P79" i="3"/>
  <c r="P68" i="3"/>
  <c r="P65" i="3"/>
  <c r="P42" i="3"/>
  <c r="P38" i="3"/>
  <c r="P28" i="3"/>
  <c r="P123" i="3"/>
  <c r="P115" i="3"/>
  <c r="P229" i="3"/>
  <c r="R229" i="3" s="1"/>
  <c r="T229" i="3" s="1"/>
  <c r="P217" i="3"/>
  <c r="R217" i="3" s="1"/>
  <c r="T217" i="3" s="1"/>
  <c r="P207" i="3"/>
  <c r="R207" i="3" s="1"/>
  <c r="T207" i="3" s="1"/>
  <c r="P270" i="3"/>
  <c r="R270" i="3" s="1"/>
  <c r="T270" i="3" s="1"/>
  <c r="P260" i="3"/>
  <c r="R260" i="3" s="1"/>
  <c r="T260" i="3" s="1"/>
  <c r="P239" i="3"/>
  <c r="R239" i="3" s="1"/>
  <c r="T239" i="3" s="1"/>
  <c r="P222" i="3"/>
  <c r="R222" i="3" s="1"/>
  <c r="T222" i="3" s="1"/>
  <c r="Y11" i="3"/>
  <c r="L73" i="5"/>
  <c r="J80" i="5"/>
  <c r="J49" i="5"/>
  <c r="L77" i="5"/>
  <c r="L70" i="5"/>
  <c r="P280" i="3"/>
  <c r="R280" i="3" s="1"/>
  <c r="T280" i="3" s="1"/>
  <c r="P277" i="3"/>
  <c r="R277" i="3" s="1"/>
  <c r="T277" i="3" s="1"/>
  <c r="P136" i="3"/>
  <c r="R136" i="3" s="1"/>
  <c r="P283" i="3"/>
  <c r="R283" i="3" s="1"/>
  <c r="T283" i="3" s="1"/>
  <c r="G311" i="3"/>
  <c r="K311" i="3" s="1"/>
  <c r="P311" i="3"/>
  <c r="R311" i="3" s="1"/>
  <c r="K35" i="5"/>
  <c r="J62" i="5"/>
  <c r="J37" i="5"/>
  <c r="J26" i="5"/>
  <c r="H40" i="5"/>
  <c r="I23" i="5"/>
  <c r="L51" i="5"/>
  <c r="L33" i="5"/>
  <c r="K83" i="5"/>
  <c r="K48" i="5"/>
  <c r="J72" i="5"/>
  <c r="J48" i="5"/>
  <c r="H58" i="5"/>
  <c r="H37" i="5"/>
  <c r="F63" i="5"/>
  <c r="F49" i="5"/>
  <c r="H65" i="5"/>
  <c r="F40" i="5"/>
  <c r="F23" i="5"/>
  <c r="K51" i="5"/>
  <c r="L29" i="5"/>
  <c r="K78" i="5"/>
  <c r="K76" i="5"/>
  <c r="G52" i="5"/>
  <c r="G36" i="5"/>
  <c r="H72" i="5"/>
  <c r="I63" i="5"/>
  <c r="I26" i="5"/>
  <c r="I49" i="5"/>
  <c r="H35" i="5"/>
  <c r="F35" i="5"/>
  <c r="L80" i="5"/>
  <c r="K65" i="5"/>
  <c r="I62" i="5"/>
  <c r="F37" i="5"/>
  <c r="F26" i="5"/>
  <c r="K23" i="5"/>
  <c r="L40" i="5"/>
  <c r="L78" i="5"/>
  <c r="K33" i="5"/>
  <c r="H51" i="5"/>
  <c r="K40" i="5"/>
  <c r="I29" i="5"/>
  <c r="K44" i="5"/>
  <c r="K39" i="5"/>
  <c r="L23" i="5"/>
  <c r="L76" i="5"/>
  <c r="L44" i="5"/>
  <c r="L25" i="5"/>
  <c r="K26" i="5"/>
  <c r="J65" i="5"/>
  <c r="H67" i="5"/>
  <c r="L55" i="5"/>
  <c r="H29" i="5"/>
  <c r="J35" i="5"/>
  <c r="F76" i="5"/>
  <c r="L39" i="5"/>
  <c r="K25" i="5"/>
  <c r="J76" i="5"/>
  <c r="J53" i="5"/>
  <c r="J40" i="5"/>
  <c r="J29" i="5"/>
  <c r="I58" i="5"/>
  <c r="G310" i="3"/>
  <c r="K310" i="3" s="1"/>
  <c r="P310" i="3"/>
  <c r="R310" i="3" s="1"/>
  <c r="G309" i="3"/>
  <c r="K309" i="3" s="1"/>
  <c r="P309" i="3"/>
  <c r="R309" i="3" s="1"/>
  <c r="G305" i="3"/>
  <c r="K305" i="3" s="1"/>
  <c r="P305" i="3"/>
  <c r="R305" i="3" s="1"/>
  <c r="G301" i="3"/>
  <c r="K301" i="3" s="1"/>
  <c r="P301" i="3"/>
  <c r="R301" i="3" s="1"/>
  <c r="G306" i="3"/>
  <c r="K306" i="3" s="1"/>
  <c r="P306" i="3"/>
  <c r="R306" i="3" s="1"/>
  <c r="G308" i="3"/>
  <c r="K308" i="3" s="1"/>
  <c r="P308" i="3"/>
  <c r="R308" i="3" s="1"/>
  <c r="G304" i="3"/>
  <c r="K304" i="3" s="1"/>
  <c r="P304" i="3"/>
  <c r="R304" i="3" s="1"/>
  <c r="G300" i="3"/>
  <c r="K300" i="3" s="1"/>
  <c r="P300" i="3"/>
  <c r="R300" i="3" s="1"/>
  <c r="G302" i="3"/>
  <c r="K302" i="3" s="1"/>
  <c r="P302" i="3"/>
  <c r="R302" i="3" s="1"/>
  <c r="G307" i="3"/>
  <c r="K307" i="3" s="1"/>
  <c r="P307" i="3"/>
  <c r="R307" i="3" s="1"/>
  <c r="G303" i="3"/>
  <c r="K303" i="3" s="1"/>
  <c r="P303" i="3"/>
  <c r="R303" i="3" s="1"/>
  <c r="G299" i="3"/>
  <c r="P299" i="3"/>
  <c r="R299" i="3" s="1"/>
  <c r="C16" i="2"/>
  <c r="D18" i="2" s="1"/>
  <c r="O83" i="2"/>
  <c r="O87" i="2"/>
  <c r="O95" i="2"/>
  <c r="C15" i="2"/>
  <c r="O84" i="2"/>
  <c r="O137" i="2"/>
  <c r="O105" i="2"/>
  <c r="O121" i="2"/>
  <c r="O107" i="2"/>
  <c r="O142" i="2"/>
  <c r="O146" i="2"/>
  <c r="O100" i="2"/>
  <c r="O104" i="2"/>
  <c r="O130" i="2"/>
  <c r="O106" i="2"/>
  <c r="O90" i="2"/>
  <c r="O91" i="2"/>
  <c r="O125" i="2"/>
  <c r="O143" i="2"/>
  <c r="O136" i="2"/>
  <c r="O109" i="2"/>
  <c r="O144" i="2"/>
  <c r="O96" i="2"/>
  <c r="O103" i="2"/>
  <c r="O122" i="2"/>
  <c r="O133" i="2"/>
  <c r="O92" i="2"/>
  <c r="O139" i="2"/>
  <c r="O89" i="2"/>
  <c r="O135" i="2"/>
  <c r="O132" i="2"/>
  <c r="O129" i="2"/>
  <c r="O93" i="2"/>
  <c r="O102" i="2"/>
  <c r="O112" i="2"/>
  <c r="O99" i="2"/>
  <c r="O114" i="2"/>
  <c r="O101" i="2"/>
  <c r="O85" i="2"/>
  <c r="O127" i="2"/>
  <c r="O141" i="2"/>
  <c r="O128" i="2"/>
  <c r="O131" i="2"/>
  <c r="O124" i="2"/>
  <c r="O97" i="2"/>
  <c r="O119" i="2"/>
  <c r="O138" i="2"/>
  <c r="O118" i="2"/>
  <c r="O110" i="2"/>
  <c r="O145" i="2"/>
  <c r="O115" i="2"/>
  <c r="O98" i="2"/>
  <c r="O116" i="2"/>
  <c r="O88" i="2"/>
  <c r="O113" i="2"/>
  <c r="O111" i="2"/>
  <c r="O126" i="2"/>
  <c r="O140" i="2"/>
  <c r="O123" i="2"/>
  <c r="O117" i="2"/>
  <c r="O120" i="2"/>
  <c r="O147" i="2"/>
  <c r="O134" i="2"/>
  <c r="O94" i="2"/>
  <c r="O108" i="2"/>
  <c r="O86" i="2"/>
  <c r="G65" i="5"/>
  <c r="L65" i="5"/>
  <c r="K27" i="5"/>
  <c r="L27" i="5"/>
  <c r="I31" i="5"/>
  <c r="I47" i="5"/>
  <c r="H47" i="5"/>
  <c r="F47" i="5"/>
  <c r="J47" i="5"/>
  <c r="L47" i="5"/>
  <c r="H27" i="5"/>
  <c r="J27" i="5"/>
  <c r="I27" i="5"/>
  <c r="G53" i="5"/>
  <c r="K53" i="5"/>
  <c r="L53" i="5"/>
  <c r="G37" i="5"/>
  <c r="K37" i="5"/>
  <c r="L37" i="5"/>
  <c r="F75" i="5"/>
  <c r="J75" i="5"/>
  <c r="I46" i="5"/>
  <c r="F46" i="5"/>
  <c r="H46" i="5"/>
  <c r="F31" i="5"/>
  <c r="K31" i="5"/>
  <c r="P13" i="5"/>
  <c r="F13" i="5"/>
  <c r="M13" i="5"/>
  <c r="Q13" i="5"/>
  <c r="B15" i="5"/>
  <c r="H13" i="5"/>
  <c r="E13" i="5"/>
  <c r="N13" i="5"/>
  <c r="G13" i="5"/>
  <c r="L81" i="5"/>
  <c r="K81" i="5"/>
  <c r="F64" i="5"/>
  <c r="L64" i="5"/>
  <c r="K64" i="5"/>
  <c r="L60" i="5"/>
  <c r="H60" i="5"/>
  <c r="J60" i="5"/>
  <c r="K60" i="5"/>
  <c r="J31" i="5"/>
  <c r="G69" i="5"/>
  <c r="K69" i="5"/>
  <c r="L69" i="5"/>
  <c r="G57" i="5"/>
  <c r="K57" i="5"/>
  <c r="G41" i="5"/>
  <c r="K41" i="5"/>
  <c r="L41" i="5"/>
  <c r="J50" i="5"/>
  <c r="F50" i="5"/>
  <c r="H39" i="5"/>
  <c r="F39" i="5"/>
  <c r="I39" i="5"/>
  <c r="L46" i="5"/>
  <c r="H79" i="5"/>
  <c r="L79" i="5"/>
  <c r="K79" i="5"/>
  <c r="K45" i="5"/>
  <c r="L45" i="5"/>
  <c r="L67" i="5"/>
  <c r="J67" i="5"/>
  <c r="I67" i="5"/>
  <c r="H42" i="5"/>
  <c r="I42" i="5"/>
  <c r="L31" i="5"/>
  <c r="G49" i="5"/>
  <c r="L49" i="5"/>
  <c r="L83" i="5"/>
  <c r="I83" i="5"/>
  <c r="F71" i="5"/>
  <c r="J71" i="5"/>
  <c r="F27" i="5"/>
  <c r="G80" i="5"/>
  <c r="K58" i="5"/>
  <c r="K46" i="5"/>
  <c r="K29" i="5"/>
  <c r="H32" i="5"/>
  <c r="H55" i="5"/>
  <c r="L66" i="5"/>
  <c r="L50" i="5"/>
  <c r="K74" i="5"/>
  <c r="K42" i="5"/>
  <c r="H76" i="5"/>
  <c r="H43" i="5"/>
  <c r="I80" i="5"/>
  <c r="F65" i="5"/>
  <c r="F51" i="5"/>
  <c r="F25" i="5"/>
  <c r="K70" i="5"/>
  <c r="K54" i="5"/>
  <c r="G74" i="5"/>
  <c r="G66" i="5"/>
  <c r="I51" i="5"/>
  <c r="F32" i="5"/>
  <c r="I25" i="5"/>
  <c r="I18" i="5"/>
  <c r="C11" i="3"/>
  <c r="C12" i="3"/>
  <c r="K18" i="5"/>
  <c r="J18" i="5"/>
  <c r="G18" i="5"/>
  <c r="L18" i="5"/>
  <c r="H18" i="5"/>
  <c r="F18" i="5"/>
  <c r="E14" i="2" l="1"/>
  <c r="O312" i="3"/>
  <c r="O311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256" i="3"/>
  <c r="O280" i="3"/>
  <c r="O259" i="3"/>
  <c r="O287" i="3"/>
  <c r="O283" i="3"/>
  <c r="O296" i="3"/>
  <c r="O243" i="3"/>
  <c r="O289" i="3"/>
  <c r="O260" i="3"/>
  <c r="O288" i="3"/>
  <c r="O246" i="3"/>
  <c r="O245" i="3"/>
  <c r="O293" i="3"/>
  <c r="O252" i="3"/>
  <c r="O249" i="3"/>
  <c r="O238" i="3"/>
  <c r="O269" i="3"/>
  <c r="O255" i="3"/>
  <c r="O286" i="3"/>
  <c r="O248" i="3"/>
  <c r="O277" i="3"/>
  <c r="O266" i="3"/>
  <c r="O228" i="3"/>
  <c r="O267" i="3"/>
  <c r="O282" i="3"/>
  <c r="O226" i="3"/>
  <c r="O274" i="3"/>
  <c r="O258" i="3"/>
  <c r="O251" i="3"/>
  <c r="O242" i="3"/>
  <c r="O290" i="3"/>
  <c r="O244" i="3"/>
  <c r="O297" i="3"/>
  <c r="O268" i="3"/>
  <c r="O271" i="3"/>
  <c r="O263" i="3"/>
  <c r="O279" i="3"/>
  <c r="O284" i="3"/>
  <c r="O291" i="3"/>
  <c r="O223" i="3"/>
  <c r="O236" i="3"/>
  <c r="O272" i="3"/>
  <c r="O227" i="3"/>
  <c r="O273" i="3"/>
  <c r="O233" i="3"/>
  <c r="O241" i="3"/>
  <c r="O225" i="3"/>
  <c r="O237" i="3"/>
  <c r="O229" i="3"/>
  <c r="O270" i="3"/>
  <c r="O278" i="3"/>
  <c r="O275" i="3"/>
  <c r="O239" i="3"/>
  <c r="O230" i="3"/>
  <c r="O253" i="3"/>
  <c r="O276" i="3"/>
  <c r="O234" i="3"/>
  <c r="O261" i="3"/>
  <c r="O298" i="3"/>
  <c r="O295" i="3"/>
  <c r="O240" i="3"/>
  <c r="O294" i="3"/>
  <c r="O247" i="3"/>
  <c r="O262" i="3"/>
  <c r="O224" i="3"/>
  <c r="O231" i="3"/>
  <c r="O265" i="3"/>
  <c r="O250" i="3"/>
  <c r="O292" i="3"/>
  <c r="O232" i="3"/>
  <c r="O281" i="3"/>
  <c r="C15" i="3"/>
  <c r="F18" i="3" s="1"/>
  <c r="F19" i="3" s="1"/>
  <c r="O222" i="3"/>
  <c r="O254" i="3"/>
  <c r="O264" i="3"/>
  <c r="O235" i="3"/>
  <c r="O285" i="3"/>
  <c r="O257" i="3"/>
  <c r="C16" i="3"/>
  <c r="D18" i="3" s="1"/>
  <c r="K299" i="3"/>
  <c r="O1" i="5"/>
  <c r="O6" i="5"/>
  <c r="O5" i="5"/>
  <c r="O3" i="5"/>
  <c r="O2" i="5"/>
  <c r="O4" i="5"/>
  <c r="C18" i="2"/>
  <c r="F18" i="2"/>
  <c r="F19" i="2" s="1"/>
  <c r="E18" i="5"/>
  <c r="C18" i="3" l="1"/>
  <c r="P333" i="5"/>
  <c r="P199" i="5"/>
  <c r="P262" i="5"/>
  <c r="P341" i="5"/>
  <c r="P182" i="5"/>
  <c r="P134" i="5"/>
  <c r="P219" i="5"/>
  <c r="P67" i="5"/>
  <c r="P299" i="5"/>
  <c r="P39" i="5"/>
  <c r="P21" i="5"/>
  <c r="P175" i="5"/>
  <c r="P321" i="5"/>
  <c r="P308" i="5"/>
  <c r="P231" i="5"/>
  <c r="P248" i="5"/>
  <c r="P223" i="5"/>
  <c r="P244" i="5"/>
  <c r="P196" i="5"/>
  <c r="P315" i="5"/>
  <c r="P245" i="5"/>
  <c r="P177" i="5"/>
  <c r="P75" i="5"/>
  <c r="P273" i="5"/>
  <c r="P310" i="5"/>
  <c r="P326" i="5"/>
  <c r="P47" i="5"/>
  <c r="P195" i="5"/>
  <c r="P53" i="5"/>
  <c r="P176" i="5"/>
  <c r="P98" i="5"/>
  <c r="P193" i="5"/>
  <c r="P307" i="5"/>
  <c r="P236" i="5"/>
  <c r="P174" i="5"/>
  <c r="P59" i="5"/>
  <c r="P28" i="5"/>
  <c r="P267" i="5"/>
  <c r="P89" i="5"/>
  <c r="P33" i="5"/>
  <c r="P249" i="5"/>
  <c r="P143" i="5"/>
  <c r="P242" i="5"/>
  <c r="P60" i="5"/>
  <c r="P263" i="5"/>
  <c r="P77" i="5"/>
  <c r="P285" i="5"/>
  <c r="P145" i="5"/>
  <c r="P114" i="5"/>
  <c r="P152" i="5"/>
  <c r="P111" i="5"/>
  <c r="P272" i="5"/>
  <c r="P229" i="5"/>
  <c r="P252" i="5"/>
  <c r="P312" i="5"/>
  <c r="P216" i="5"/>
  <c r="P205" i="5"/>
  <c r="P36" i="5"/>
  <c r="P198" i="5"/>
  <c r="P43" i="5"/>
  <c r="P266" i="5"/>
  <c r="P313" i="5"/>
  <c r="P288" i="5"/>
  <c r="P159" i="5"/>
  <c r="P91" i="5"/>
  <c r="P233" i="5"/>
  <c r="P179" i="5"/>
  <c r="P49" i="5"/>
  <c r="P108" i="5"/>
  <c r="P317" i="5"/>
  <c r="P156" i="5"/>
  <c r="P126" i="5"/>
  <c r="P161" i="5"/>
  <c r="P22" i="5"/>
  <c r="P281" i="5"/>
  <c r="P257" i="5"/>
  <c r="P303" i="5"/>
  <c r="P48" i="5"/>
  <c r="P225" i="5"/>
  <c r="P82" i="5"/>
  <c r="P212" i="5"/>
  <c r="P123" i="5"/>
  <c r="P335" i="5"/>
  <c r="P270" i="5"/>
  <c r="P113" i="5"/>
  <c r="P81" i="5"/>
  <c r="P88" i="5"/>
  <c r="P151" i="5"/>
  <c r="P290" i="5"/>
  <c r="P165" i="5"/>
  <c r="P189" i="5"/>
  <c r="P132" i="5"/>
  <c r="P339" i="5"/>
  <c r="P260" i="5"/>
  <c r="P203" i="5"/>
  <c r="P99" i="5"/>
  <c r="P127" i="5"/>
  <c r="P304" i="5"/>
  <c r="P338" i="5"/>
  <c r="P265" i="5"/>
  <c r="P180" i="5"/>
  <c r="P50" i="5"/>
  <c r="P325" i="5"/>
  <c r="P97" i="5"/>
  <c r="P70" i="5"/>
  <c r="P54" i="5"/>
  <c r="P279" i="5"/>
  <c r="P93" i="5"/>
  <c r="P41" i="5"/>
  <c r="P274" i="5"/>
  <c r="P157" i="5"/>
  <c r="P295" i="5"/>
  <c r="P68" i="5"/>
  <c r="P289" i="5"/>
  <c r="P92" i="5"/>
  <c r="P293" i="5"/>
  <c r="P149" i="5"/>
  <c r="P118" i="5"/>
  <c r="P155" i="5"/>
  <c r="P210" i="5"/>
  <c r="P328" i="5"/>
  <c r="P232" i="5"/>
  <c r="P268" i="5"/>
  <c r="P26" i="5"/>
  <c r="P38" i="5"/>
  <c r="P66" i="5"/>
  <c r="P206" i="5"/>
  <c r="P107" i="5"/>
  <c r="P172" i="5"/>
  <c r="P334" i="5"/>
  <c r="P137" i="5"/>
  <c r="P106" i="5"/>
  <c r="P136" i="5"/>
  <c r="P64" i="5"/>
  <c r="P269" i="5"/>
  <c r="P331" i="5"/>
  <c r="P239" i="5"/>
  <c r="P133" i="5"/>
  <c r="P23" i="5"/>
  <c r="P221" i="5"/>
  <c r="P240" i="5"/>
  <c r="P291" i="5"/>
  <c r="P120" i="5"/>
  <c r="P166" i="5"/>
  <c r="P251" i="5"/>
  <c r="P76" i="5"/>
  <c r="P51" i="5"/>
  <c r="P100" i="5"/>
  <c r="P309" i="5"/>
  <c r="P153" i="5"/>
  <c r="P122" i="5"/>
  <c r="P158" i="5"/>
  <c r="P218" i="5"/>
  <c r="P255" i="5"/>
  <c r="P250" i="5"/>
  <c r="P282" i="5"/>
  <c r="P35" i="5"/>
  <c r="P40" i="5"/>
  <c r="P74" i="5"/>
  <c r="P209" i="5"/>
  <c r="P115" i="5"/>
  <c r="P230" i="5"/>
  <c r="P319" i="5"/>
  <c r="P109" i="5"/>
  <c r="P73" i="5"/>
  <c r="P85" i="5"/>
  <c r="P87" i="5"/>
  <c r="P256" i="5"/>
  <c r="P226" i="5"/>
  <c r="P247" i="5"/>
  <c r="P238" i="5"/>
  <c r="P95" i="5"/>
  <c r="P278" i="5"/>
  <c r="P323" i="5"/>
  <c r="P183" i="5"/>
  <c r="P259" i="5"/>
  <c r="P37" i="5"/>
  <c r="P173" i="5"/>
  <c r="P139" i="5"/>
  <c r="P294" i="5"/>
  <c r="P90" i="5"/>
  <c r="P215" i="5"/>
  <c r="P191" i="5"/>
  <c r="P148" i="5"/>
  <c r="P211" i="5"/>
  <c r="P246" i="5"/>
  <c r="P254" i="5"/>
  <c r="P27" i="5"/>
  <c r="P169" i="5"/>
  <c r="P162" i="5"/>
  <c r="P124" i="5"/>
  <c r="P305" i="5"/>
  <c r="P322" i="5"/>
  <c r="P128" i="5"/>
  <c r="P129" i="5"/>
  <c r="P213" i="5"/>
  <c r="P125" i="5"/>
  <c r="P112" i="5"/>
  <c r="P311" i="5"/>
  <c r="P241" i="5"/>
  <c r="P324" i="5"/>
  <c r="P150" i="5"/>
  <c r="P163" i="5"/>
  <c r="P71" i="5"/>
  <c r="P228" i="5"/>
  <c r="P208" i="5"/>
  <c r="P201" i="5"/>
  <c r="P292" i="5"/>
  <c r="P138" i="5"/>
  <c r="P261" i="5"/>
  <c r="P202" i="5"/>
  <c r="P178" i="5"/>
  <c r="P200" i="5"/>
  <c r="P42" i="5"/>
  <c r="P336" i="5"/>
  <c r="P72" i="5"/>
  <c r="P170" i="5"/>
  <c r="P131" i="5"/>
  <c r="P286" i="5"/>
  <c r="P86" i="5"/>
  <c r="P207" i="5"/>
  <c r="P168" i="5"/>
  <c r="P140" i="5"/>
  <c r="P188" i="5"/>
  <c r="P283" i="5"/>
  <c r="P314" i="5"/>
  <c r="P65" i="5"/>
  <c r="P30" i="5"/>
  <c r="P214" i="5"/>
  <c r="P258" i="5"/>
  <c r="P116" i="5"/>
  <c r="P84" i="5"/>
  <c r="P298" i="5"/>
  <c r="P197" i="5"/>
  <c r="P190" i="5"/>
  <c r="P220" i="5"/>
  <c r="P46" i="5"/>
  <c r="P320" i="5"/>
  <c r="P31" i="5"/>
  <c r="P58" i="5"/>
  <c r="P52" i="5"/>
  <c r="P61" i="5"/>
  <c r="P141" i="5"/>
  <c r="P144" i="5"/>
  <c r="P327" i="5"/>
  <c r="P25" i="5"/>
  <c r="P32" i="5"/>
  <c r="P275" i="5"/>
  <c r="P297" i="5"/>
  <c r="P160" i="5"/>
  <c r="P330" i="5"/>
  <c r="P302" i="5"/>
  <c r="P94" i="5"/>
  <c r="P224" i="5"/>
  <c r="P194" i="5"/>
  <c r="P187" i="5"/>
  <c r="P217" i="5"/>
  <c r="P271" i="5"/>
  <c r="P102" i="5"/>
  <c r="P318" i="5"/>
  <c r="P147" i="5"/>
  <c r="P287" i="5"/>
  <c r="P329" i="5"/>
  <c r="P62" i="5"/>
  <c r="P235" i="5"/>
  <c r="P45" i="5"/>
  <c r="P117" i="5"/>
  <c r="P96" i="5"/>
  <c r="P296" i="5"/>
  <c r="P192" i="5"/>
  <c r="P300" i="5"/>
  <c r="P142" i="5"/>
  <c r="P119" i="5"/>
  <c r="P105" i="5"/>
  <c r="P69" i="5"/>
  <c r="P101" i="5"/>
  <c r="P243" i="5"/>
  <c r="P306" i="5"/>
  <c r="P146" i="5"/>
  <c r="P110" i="5"/>
  <c r="P222" i="5"/>
  <c r="P57" i="5"/>
  <c r="P280" i="5"/>
  <c r="P79" i="5"/>
  <c r="P29" i="5"/>
  <c r="P184" i="5"/>
  <c r="P181" i="5"/>
  <c r="P83" i="5"/>
  <c r="P135" i="5"/>
  <c r="P227" i="5"/>
  <c r="P204" i="5"/>
  <c r="P56" i="5"/>
  <c r="P80" i="5"/>
  <c r="P284" i="5"/>
  <c r="P332" i="5"/>
  <c r="P34" i="5"/>
  <c r="P154" i="5"/>
  <c r="P78" i="5"/>
  <c r="P130" i="5"/>
  <c r="P121" i="5"/>
  <c r="P237" i="5"/>
  <c r="P24" i="5"/>
  <c r="P276" i="5"/>
  <c r="P340" i="5"/>
  <c r="P164" i="5"/>
  <c r="P171" i="5"/>
  <c r="P316" i="5"/>
  <c r="P277" i="5"/>
  <c r="P185" i="5"/>
  <c r="P167" i="5"/>
  <c r="P337" i="5"/>
  <c r="P253" i="5"/>
  <c r="P234" i="5"/>
  <c r="P44" i="5"/>
  <c r="P186" i="5"/>
  <c r="P63" i="5"/>
  <c r="P55" i="5"/>
  <c r="P301" i="5"/>
  <c r="P103" i="5"/>
  <c r="P264" i="5"/>
  <c r="P104" i="5"/>
  <c r="Q70" i="5"/>
  <c r="Q249" i="5"/>
  <c r="Q250" i="5"/>
  <c r="Q201" i="5"/>
  <c r="Q27" i="5"/>
  <c r="Q323" i="5"/>
  <c r="Q211" i="5"/>
  <c r="Q313" i="5"/>
  <c r="Q127" i="5"/>
  <c r="Q34" i="5"/>
  <c r="Q303" i="5"/>
  <c r="Q40" i="5"/>
  <c r="Q68" i="5"/>
  <c r="Q164" i="5"/>
  <c r="Q206" i="5"/>
  <c r="Q173" i="5"/>
  <c r="Q49" i="5"/>
  <c r="Q270" i="5"/>
  <c r="Q260" i="5"/>
  <c r="Q134" i="5"/>
  <c r="Q55" i="5"/>
  <c r="Q333" i="5"/>
  <c r="Q188" i="5"/>
  <c r="Q296" i="5"/>
  <c r="Q230" i="5"/>
  <c r="Q63" i="5"/>
  <c r="Q325" i="5"/>
  <c r="Q184" i="5"/>
  <c r="Q62" i="5"/>
  <c r="Q257" i="5"/>
  <c r="Q267" i="5"/>
  <c r="Q231" i="5"/>
  <c r="Q149" i="5"/>
  <c r="Q209" i="5"/>
  <c r="Q183" i="5"/>
  <c r="Q238" i="5"/>
  <c r="Q242" i="5"/>
  <c r="Q324" i="5"/>
  <c r="Q208" i="5"/>
  <c r="Q162" i="5"/>
  <c r="Q107" i="5"/>
  <c r="Q21" i="5"/>
  <c r="Q275" i="5"/>
  <c r="Q137" i="5"/>
  <c r="Q221" i="5"/>
  <c r="Q338" i="5"/>
  <c r="Q35" i="5"/>
  <c r="Q320" i="5"/>
  <c r="Q41" i="5"/>
  <c r="Q278" i="5"/>
  <c r="Q269" i="5"/>
  <c r="Q138" i="5"/>
  <c r="Q148" i="5"/>
  <c r="Q50" i="5"/>
  <c r="Q287" i="5"/>
  <c r="Q245" i="5"/>
  <c r="Q102" i="5"/>
  <c r="Q56" i="5"/>
  <c r="Q326" i="5"/>
  <c r="Q156" i="5"/>
  <c r="Q177" i="5"/>
  <c r="Q167" i="5"/>
  <c r="Q64" i="5"/>
  <c r="Q318" i="5"/>
  <c r="Q315" i="5"/>
  <c r="Q332" i="5"/>
  <c r="Q212" i="5"/>
  <c r="Q165" i="5"/>
  <c r="Q115" i="5"/>
  <c r="Q276" i="5"/>
  <c r="Q218" i="5"/>
  <c r="Q304" i="5"/>
  <c r="Q187" i="5"/>
  <c r="Q140" i="5"/>
  <c r="Q124" i="5"/>
  <c r="Q108" i="5"/>
  <c r="Q219" i="5"/>
  <c r="Q79" i="5"/>
  <c r="Q309" i="5"/>
  <c r="Q176" i="5"/>
  <c r="Q240" i="5"/>
  <c r="Q207" i="5"/>
  <c r="Q85" i="5"/>
  <c r="Q330" i="5"/>
  <c r="Q105" i="5"/>
  <c r="Q262" i="5"/>
  <c r="Q96" i="5"/>
  <c r="Q29" i="5"/>
  <c r="Q255" i="5"/>
  <c r="Q42" i="5"/>
  <c r="Q295" i="5"/>
  <c r="Q254" i="5"/>
  <c r="Q106" i="5"/>
  <c r="Q280" i="5"/>
  <c r="Q51" i="5"/>
  <c r="Q277" i="5"/>
  <c r="Q179" i="5"/>
  <c r="Q274" i="5"/>
  <c r="Q57" i="5"/>
  <c r="Q76" i="5"/>
  <c r="Q252" i="5"/>
  <c r="Q130" i="5"/>
  <c r="Q132" i="5"/>
  <c r="Q65" i="5"/>
  <c r="Q335" i="5"/>
  <c r="Q80" i="5"/>
  <c r="Q302" i="5"/>
  <c r="Q300" i="5"/>
  <c r="Q150" i="5"/>
  <c r="Q193" i="5"/>
  <c r="Q78" i="5"/>
  <c r="Q241" i="5"/>
  <c r="Q229" i="5"/>
  <c r="Q198" i="5"/>
  <c r="Q222" i="5"/>
  <c r="Q22" i="5"/>
  <c r="Q329" i="5"/>
  <c r="Q43" i="5"/>
  <c r="Q292" i="5"/>
  <c r="Q182" i="5"/>
  <c r="Q284" i="5"/>
  <c r="Q339" i="5"/>
  <c r="Q45" i="5"/>
  <c r="Q328" i="5"/>
  <c r="Q125" i="5"/>
  <c r="Q189" i="5"/>
  <c r="Q58" i="5"/>
  <c r="Q279" i="5"/>
  <c r="Q239" i="5"/>
  <c r="Q98" i="5"/>
  <c r="Q205" i="5"/>
  <c r="Q66" i="5"/>
  <c r="Q271" i="5"/>
  <c r="Q72" i="5"/>
  <c r="Q310" i="5"/>
  <c r="Q312" i="5"/>
  <c r="Q171" i="5"/>
  <c r="Q264" i="5"/>
  <c r="Q213" i="5"/>
  <c r="Q202" i="5"/>
  <c r="Q103" i="5"/>
  <c r="Q314" i="5"/>
  <c r="Q81" i="5"/>
  <c r="Q319" i="5"/>
  <c r="Q261" i="5"/>
  <c r="Q118" i="5"/>
  <c r="Q23" i="5"/>
  <c r="Q316" i="5"/>
  <c r="Q204" i="5"/>
  <c r="Q159" i="5"/>
  <c r="Q99" i="5"/>
  <c r="Q151" i="5"/>
  <c r="Q28" i="5"/>
  <c r="Q232" i="5"/>
  <c r="Q37" i="5"/>
  <c r="Q331" i="5"/>
  <c r="Q129" i="5"/>
  <c r="Q215" i="5"/>
  <c r="Q111" i="5"/>
  <c r="Q38" i="5"/>
  <c r="Q291" i="5"/>
  <c r="Q93" i="5"/>
  <c r="Q248" i="5"/>
  <c r="Q59" i="5"/>
  <c r="Q322" i="5"/>
  <c r="Q153" i="5"/>
  <c r="Q273" i="5"/>
  <c r="Q163" i="5"/>
  <c r="Q67" i="5"/>
  <c r="Q321" i="5"/>
  <c r="Q73" i="5"/>
  <c r="Q327" i="5"/>
  <c r="Q265" i="5"/>
  <c r="Q122" i="5"/>
  <c r="Q116" i="5"/>
  <c r="Q227" i="5"/>
  <c r="Q82" i="5"/>
  <c r="Q84" i="5"/>
  <c r="Q214" i="5"/>
  <c r="Q86" i="5"/>
  <c r="Q24" i="5"/>
  <c r="Q301" i="5"/>
  <c r="Q172" i="5"/>
  <c r="Q235" i="5"/>
  <c r="Q251" i="5"/>
  <c r="Q31" i="5"/>
  <c r="Q308" i="5"/>
  <c r="Q200" i="5"/>
  <c r="Q30" i="5"/>
  <c r="Q298" i="5"/>
  <c r="Q97" i="5"/>
  <c r="Q225" i="5"/>
  <c r="Q234" i="5"/>
  <c r="Q52" i="5"/>
  <c r="Q224" i="5"/>
  <c r="Q197" i="5"/>
  <c r="Q139" i="5"/>
  <c r="Q53" i="5"/>
  <c r="Q285" i="5"/>
  <c r="Q121" i="5"/>
  <c r="Q186" i="5"/>
  <c r="Q178" i="5"/>
  <c r="Q61" i="5"/>
  <c r="Q272" i="5"/>
  <c r="Q74" i="5"/>
  <c r="Q263" i="5"/>
  <c r="Q217" i="5"/>
  <c r="Q90" i="5"/>
  <c r="Q199" i="5"/>
  <c r="Q104" i="5"/>
  <c r="Q128" i="5"/>
  <c r="Q282" i="5"/>
  <c r="Q288" i="5"/>
  <c r="Q258" i="5"/>
  <c r="Q236" i="5"/>
  <c r="Q307" i="5"/>
  <c r="Q77" i="5"/>
  <c r="Q256" i="5"/>
  <c r="Q109" i="5"/>
  <c r="Q154" i="5"/>
  <c r="Q26" i="5"/>
  <c r="Q311" i="5"/>
  <c r="Q259" i="5"/>
  <c r="Q114" i="5"/>
  <c r="Q100" i="5"/>
  <c r="Q33" i="5"/>
  <c r="Q286" i="5"/>
  <c r="Q39" i="5"/>
  <c r="Q60" i="5"/>
  <c r="Q196" i="5"/>
  <c r="Q305" i="5"/>
  <c r="Q290" i="5"/>
  <c r="Q48" i="5"/>
  <c r="Q334" i="5"/>
  <c r="Q160" i="5"/>
  <c r="Q203" i="5"/>
  <c r="Q170" i="5"/>
  <c r="Q44" i="5"/>
  <c r="Q220" i="5"/>
  <c r="Q194" i="5"/>
  <c r="Q131" i="5"/>
  <c r="Q95" i="5"/>
  <c r="Q340" i="5"/>
  <c r="Q216" i="5"/>
  <c r="Q69" i="5"/>
  <c r="Q266" i="5"/>
  <c r="Q113" i="5"/>
  <c r="Q157" i="5"/>
  <c r="Q161" i="5"/>
  <c r="Q133" i="5"/>
  <c r="Q289" i="5"/>
  <c r="Q223" i="5"/>
  <c r="Q283" i="5"/>
  <c r="Q317" i="5"/>
  <c r="Q253" i="5"/>
  <c r="Q101" i="5"/>
  <c r="Q144" i="5"/>
  <c r="Q94" i="5"/>
  <c r="Q136" i="5"/>
  <c r="Q146" i="5"/>
  <c r="Q147" i="5"/>
  <c r="Q89" i="5"/>
  <c r="Q299" i="5"/>
  <c r="Q135" i="5"/>
  <c r="Q142" i="5"/>
  <c r="Q226" i="5"/>
  <c r="Q123" i="5"/>
  <c r="Q281" i="5"/>
  <c r="Q32" i="5"/>
  <c r="Q341" i="5"/>
  <c r="Q166" i="5"/>
  <c r="Q145" i="5"/>
  <c r="Q169" i="5"/>
  <c r="Q88" i="5"/>
  <c r="Q195" i="5"/>
  <c r="Q143" i="5"/>
  <c r="Q25" i="5"/>
  <c r="Q36" i="5"/>
  <c r="Q244" i="5"/>
  <c r="Q71" i="5"/>
  <c r="Q210" i="5"/>
  <c r="Q181" i="5"/>
  <c r="Q337" i="5"/>
  <c r="Q87" i="5"/>
  <c r="Q91" i="5"/>
  <c r="Q83" i="5"/>
  <c r="Q47" i="5"/>
  <c r="Q180" i="5"/>
  <c r="Q120" i="5"/>
  <c r="Q112" i="5"/>
  <c r="Q141" i="5"/>
  <c r="Q192" i="5"/>
  <c r="Q243" i="5"/>
  <c r="Q336" i="5"/>
  <c r="Q185" i="5"/>
  <c r="Q237" i="5"/>
  <c r="Q297" i="5"/>
  <c r="Q246" i="5"/>
  <c r="Q126" i="5"/>
  <c r="Q306" i="5"/>
  <c r="Q294" i="5"/>
  <c r="Q46" i="5"/>
  <c r="Q119" i="5"/>
  <c r="Q175" i="5"/>
  <c r="Q92" i="5"/>
  <c r="Q293" i="5"/>
  <c r="Q54" i="5"/>
  <c r="Q117" i="5"/>
  <c r="Q155" i="5"/>
  <c r="Q168" i="5"/>
  <c r="Q268" i="5"/>
  <c r="Q174" i="5"/>
  <c r="Q158" i="5"/>
  <c r="Q152" i="5"/>
  <c r="Q110" i="5"/>
  <c r="Q191" i="5"/>
  <c r="Q190" i="5"/>
  <c r="Q228" i="5"/>
  <c r="Q247" i="5"/>
  <c r="Q233" i="5"/>
  <c r="Q75" i="5"/>
  <c r="O340" i="5"/>
  <c r="O299" i="5"/>
  <c r="O336" i="5"/>
  <c r="O42" i="5"/>
  <c r="O177" i="5"/>
  <c r="O35" i="5"/>
  <c r="O291" i="5"/>
  <c r="O310" i="5"/>
  <c r="O34" i="5"/>
  <c r="O174" i="5"/>
  <c r="O31" i="5"/>
  <c r="O333" i="5"/>
  <c r="O335" i="5"/>
  <c r="O182" i="5"/>
  <c r="O86" i="5"/>
  <c r="O221" i="5"/>
  <c r="O289" i="5"/>
  <c r="O222" i="5"/>
  <c r="O125" i="5"/>
  <c r="O51" i="5"/>
  <c r="O33" i="5"/>
  <c r="O261" i="5"/>
  <c r="O144" i="5"/>
  <c r="O89" i="5"/>
  <c r="O213" i="5"/>
  <c r="O206" i="5"/>
  <c r="O287" i="5"/>
  <c r="O108" i="5"/>
  <c r="O296" i="5"/>
  <c r="O298" i="5"/>
  <c r="O256" i="5"/>
  <c r="O223" i="5"/>
  <c r="O61" i="5"/>
  <c r="O168" i="5"/>
  <c r="O119" i="5"/>
  <c r="O328" i="5"/>
  <c r="O187" i="5"/>
  <c r="O276" i="5"/>
  <c r="O268" i="5"/>
  <c r="O258" i="5"/>
  <c r="O188" i="5"/>
  <c r="O102" i="5"/>
  <c r="O29" i="5"/>
  <c r="O341" i="5"/>
  <c r="O250" i="5"/>
  <c r="O185" i="5"/>
  <c r="O94" i="5"/>
  <c r="O24" i="5"/>
  <c r="O295" i="5"/>
  <c r="O225" i="5"/>
  <c r="O129" i="5"/>
  <c r="O70" i="5"/>
  <c r="O90" i="5"/>
  <c r="O267" i="5"/>
  <c r="O148" i="5"/>
  <c r="O93" i="5"/>
  <c r="O216" i="5"/>
  <c r="O59" i="5"/>
  <c r="O321" i="5"/>
  <c r="O112" i="5"/>
  <c r="O338" i="5"/>
  <c r="O288" i="5"/>
  <c r="O161" i="5"/>
  <c r="O105" i="5"/>
  <c r="O263" i="5"/>
  <c r="O122" i="5"/>
  <c r="O279" i="5"/>
  <c r="O158" i="5"/>
  <c r="O101" i="5"/>
  <c r="O244" i="5"/>
  <c r="O115" i="5"/>
  <c r="O262" i="5"/>
  <c r="O120" i="5"/>
  <c r="O39" i="5"/>
  <c r="O30" i="5"/>
  <c r="O201" i="5"/>
  <c r="O235" i="5"/>
  <c r="O85" i="5"/>
  <c r="O200" i="5"/>
  <c r="O143" i="5"/>
  <c r="O218" i="5"/>
  <c r="O199" i="5"/>
  <c r="O234" i="5"/>
  <c r="O60" i="5"/>
  <c r="O67" i="5"/>
  <c r="O331" i="5"/>
  <c r="O163" i="5"/>
  <c r="O66" i="5"/>
  <c r="O334" i="5"/>
  <c r="O178" i="5"/>
  <c r="O292" i="5"/>
  <c r="O280" i="5"/>
  <c r="O217" i="5"/>
  <c r="O118" i="5"/>
  <c r="O99" i="5"/>
  <c r="O277" i="5"/>
  <c r="O325" i="5"/>
  <c r="O215" i="5"/>
  <c r="O265" i="5"/>
  <c r="O162" i="5"/>
  <c r="O103" i="5"/>
  <c r="O49" i="5"/>
  <c r="O211" i="5"/>
  <c r="O259" i="5"/>
  <c r="O84" i="5"/>
  <c r="O95" i="5"/>
  <c r="O322" i="5"/>
  <c r="O175" i="5"/>
  <c r="O170" i="5"/>
  <c r="O241" i="5"/>
  <c r="O237" i="5"/>
  <c r="O324" i="5"/>
  <c r="O303" i="5"/>
  <c r="O245" i="5"/>
  <c r="O142" i="5"/>
  <c r="O23" i="5"/>
  <c r="O309" i="5"/>
  <c r="O272" i="5"/>
  <c r="O318" i="5"/>
  <c r="O176" i="5"/>
  <c r="O329" i="5"/>
  <c r="O179" i="5"/>
  <c r="O283" i="5"/>
  <c r="O332" i="5"/>
  <c r="O260" i="5"/>
  <c r="O26" i="5"/>
  <c r="O278" i="5"/>
  <c r="O81" i="5"/>
  <c r="O282" i="5"/>
  <c r="O153" i="5"/>
  <c r="O22" i="5"/>
  <c r="O300" i="5"/>
  <c r="O193" i="5"/>
  <c r="O194" i="5"/>
  <c r="O106" i="5"/>
  <c r="O326" i="5"/>
  <c r="O205" i="5"/>
  <c r="O43" i="5"/>
  <c r="O114" i="5"/>
  <c r="O155" i="5"/>
  <c r="O50" i="5"/>
  <c r="O180" i="5"/>
  <c r="O48" i="5"/>
  <c r="O270" i="5"/>
  <c r="O55" i="5"/>
  <c r="O46" i="5"/>
  <c r="O124" i="5"/>
  <c r="O41" i="5"/>
  <c r="O239" i="5"/>
  <c r="O226" i="5"/>
  <c r="O62" i="5"/>
  <c r="O242" i="5"/>
  <c r="O83" i="5"/>
  <c r="O167" i="5"/>
  <c r="O305" i="5"/>
  <c r="O181" i="5"/>
  <c r="O319" i="5"/>
  <c r="O69" i="5"/>
  <c r="O126" i="5"/>
  <c r="O154" i="5"/>
  <c r="O191" i="5"/>
  <c r="O145" i="5"/>
  <c r="O80" i="5"/>
  <c r="O307" i="5"/>
  <c r="O248" i="5"/>
  <c r="O141" i="5"/>
  <c r="O192" i="5"/>
  <c r="O45" i="5"/>
  <c r="O255" i="5"/>
  <c r="O232" i="5"/>
  <c r="O160" i="5"/>
  <c r="O92" i="5"/>
  <c r="O166" i="5"/>
  <c r="O207" i="5"/>
  <c r="O76" i="5"/>
  <c r="O314" i="5"/>
  <c r="O82" i="5"/>
  <c r="O184" i="5"/>
  <c r="O297" i="5"/>
  <c r="O197" i="5"/>
  <c r="O157" i="5"/>
  <c r="O253" i="5"/>
  <c r="O208" i="5"/>
  <c r="O56" i="5"/>
  <c r="O198" i="5"/>
  <c r="O159" i="5"/>
  <c r="O113" i="5"/>
  <c r="O224" i="5"/>
  <c r="O284" i="5"/>
  <c r="O164" i="5"/>
  <c r="O109" i="5"/>
  <c r="O290" i="5"/>
  <c r="O139" i="5"/>
  <c r="O315" i="5"/>
  <c r="O128" i="5"/>
  <c r="O54" i="5"/>
  <c r="O264" i="5"/>
  <c r="O47" i="5"/>
  <c r="O37" i="5"/>
  <c r="O88" i="5"/>
  <c r="O151" i="5"/>
  <c r="O203" i="5"/>
  <c r="O68" i="5"/>
  <c r="O339" i="5"/>
  <c r="O74" i="5"/>
  <c r="O65" i="5"/>
  <c r="O78" i="5"/>
  <c r="O286" i="5"/>
  <c r="O117" i="5"/>
  <c r="O127" i="5"/>
  <c r="O285" i="5"/>
  <c r="O136" i="5"/>
  <c r="O44" i="5"/>
  <c r="O91" i="5"/>
  <c r="O275" i="5"/>
  <c r="O266" i="5"/>
  <c r="O165" i="5"/>
  <c r="O111" i="5"/>
  <c r="O123" i="5"/>
  <c r="O238" i="5"/>
  <c r="O312" i="5"/>
  <c r="O147" i="5"/>
  <c r="O246" i="5"/>
  <c r="O311" i="5"/>
  <c r="O77" i="5"/>
  <c r="O252" i="5"/>
  <c r="O149" i="5"/>
  <c r="O323" i="5"/>
  <c r="O257" i="5"/>
  <c r="O320" i="5"/>
  <c r="O240" i="5"/>
  <c r="O131" i="5"/>
  <c r="O96" i="5"/>
  <c r="O247" i="5"/>
  <c r="O130" i="5"/>
  <c r="O87" i="5"/>
  <c r="O233" i="5"/>
  <c r="O236" i="5"/>
  <c r="O21" i="5"/>
  <c r="O79" i="5"/>
  <c r="O313" i="5"/>
  <c r="O243" i="5"/>
  <c r="O219" i="5"/>
  <c r="O36" i="5"/>
  <c r="O137" i="5"/>
  <c r="O228" i="5"/>
  <c r="O273" i="5"/>
  <c r="O73" i="5"/>
  <c r="O27" i="5"/>
  <c r="O121" i="5"/>
  <c r="O301" i="5"/>
  <c r="O52" i="5"/>
  <c r="O281" i="5"/>
  <c r="O25" i="5"/>
  <c r="O274" i="5"/>
  <c r="O110" i="5"/>
  <c r="O306" i="5"/>
  <c r="O302" i="5"/>
  <c r="O173" i="5"/>
  <c r="O304" i="5"/>
  <c r="O317" i="5"/>
  <c r="O212" i="5"/>
  <c r="O230" i="5"/>
  <c r="O227" i="5"/>
  <c r="O28" i="5"/>
  <c r="O251" i="5"/>
  <c r="O40" i="5"/>
  <c r="O132" i="5"/>
  <c r="O64" i="5"/>
  <c r="O293" i="5"/>
  <c r="O189" i="5"/>
  <c r="O133" i="5"/>
  <c r="O152" i="5"/>
  <c r="O327" i="5"/>
  <c r="O138" i="5"/>
  <c r="O134" i="5"/>
  <c r="O195" i="5"/>
  <c r="O210" i="5"/>
  <c r="O190" i="5"/>
  <c r="O72" i="5"/>
  <c r="O100" i="5"/>
  <c r="O172" i="5"/>
  <c r="O308" i="5"/>
  <c r="O169" i="5"/>
  <c r="O229" i="5"/>
  <c r="O254" i="5"/>
  <c r="O171" i="5"/>
  <c r="O316" i="5"/>
  <c r="O38" i="5"/>
  <c r="O271" i="5"/>
  <c r="O53" i="5"/>
  <c r="O104" i="5"/>
  <c r="O146" i="5"/>
  <c r="O202" i="5"/>
  <c r="O32" i="5"/>
  <c r="O183" i="5"/>
  <c r="O330" i="5"/>
  <c r="O249" i="5"/>
  <c r="O150" i="5"/>
  <c r="O156" i="5"/>
  <c r="O196" i="5"/>
  <c r="O204" i="5"/>
  <c r="O220" i="5"/>
  <c r="O209" i="5"/>
  <c r="O71" i="5"/>
  <c r="O294" i="5"/>
  <c r="O63" i="5"/>
  <c r="O107" i="5"/>
  <c r="O135" i="5"/>
  <c r="O140" i="5"/>
  <c r="O269" i="5"/>
  <c r="O98" i="5"/>
  <c r="O337" i="5"/>
  <c r="O58" i="5"/>
  <c r="O186" i="5"/>
  <c r="O75" i="5"/>
  <c r="O97" i="5"/>
  <c r="O214" i="5"/>
  <c r="O231" i="5"/>
  <c r="O116" i="5"/>
  <c r="O57" i="5"/>
  <c r="O7" i="5"/>
  <c r="O18" i="5"/>
  <c r="P18" i="5"/>
  <c r="Q18" i="5"/>
  <c r="E6" i="5" l="1"/>
  <c r="E9" i="5" s="1"/>
  <c r="E10" i="5" s="1"/>
  <c r="E5" i="5"/>
  <c r="E4" i="5"/>
  <c r="M63" i="5" l="1"/>
  <c r="M251" i="5"/>
  <c r="M130" i="5"/>
  <c r="M252" i="5"/>
  <c r="M246" i="5"/>
  <c r="M69" i="5"/>
  <c r="M289" i="5"/>
  <c r="M173" i="5"/>
  <c r="M227" i="5"/>
  <c r="M226" i="5"/>
  <c r="M100" i="5"/>
  <c r="M71" i="5"/>
  <c r="M333" i="5"/>
  <c r="M122" i="5"/>
  <c r="M207" i="5"/>
  <c r="M231" i="5"/>
  <c r="M77" i="5"/>
  <c r="M330" i="5"/>
  <c r="M165" i="5"/>
  <c r="M198" i="5"/>
  <c r="M167" i="5"/>
  <c r="V24" i="5"/>
  <c r="M79" i="5"/>
  <c r="M300" i="5"/>
  <c r="M114" i="5"/>
  <c r="M178" i="5"/>
  <c r="M220" i="5"/>
  <c r="M53" i="5"/>
  <c r="M321" i="5"/>
  <c r="M189" i="5"/>
  <c r="M255" i="5"/>
  <c r="M96" i="5"/>
  <c r="V5" i="5"/>
  <c r="M55" i="5"/>
  <c r="M263" i="5"/>
  <c r="M64" i="5"/>
  <c r="M245" i="5"/>
  <c r="M241" i="5"/>
  <c r="M258" i="5"/>
  <c r="M140" i="5"/>
  <c r="M66" i="5"/>
  <c r="M299" i="5"/>
  <c r="M33" i="5"/>
  <c r="M320" i="5"/>
  <c r="M209" i="5"/>
  <c r="V31" i="5"/>
  <c r="M136" i="5"/>
  <c r="M202" i="5"/>
  <c r="M35" i="5"/>
  <c r="M293" i="5"/>
  <c r="M62" i="5"/>
  <c r="M307" i="5"/>
  <c r="M264" i="5"/>
  <c r="M123" i="5"/>
  <c r="M214" i="5"/>
  <c r="M176" i="5"/>
  <c r="M68" i="5"/>
  <c r="M237" i="5"/>
  <c r="M218" i="5"/>
  <c r="M222" i="5"/>
  <c r="M133" i="5"/>
  <c r="M70" i="5"/>
  <c r="M291" i="5"/>
  <c r="M248" i="5"/>
  <c r="M115" i="5"/>
  <c r="M208" i="5"/>
  <c r="V13" i="5"/>
  <c r="M76" i="5"/>
  <c r="M229" i="5"/>
  <c r="M212" i="5"/>
  <c r="M216" i="5"/>
  <c r="M132" i="5"/>
  <c r="M78" i="5"/>
  <c r="M275" i="5"/>
  <c r="M232" i="5"/>
  <c r="M107" i="5"/>
  <c r="M137" i="5"/>
  <c r="V19" i="5"/>
  <c r="M52" i="5"/>
  <c r="M265" i="5"/>
  <c r="M296" i="5"/>
  <c r="M240" i="5"/>
  <c r="M196" i="5"/>
  <c r="M54" i="5"/>
  <c r="M323" i="5"/>
  <c r="M30" i="5"/>
  <c r="M318" i="5"/>
  <c r="M295" i="5"/>
  <c r="M36" i="5"/>
  <c r="M171" i="5"/>
  <c r="M341" i="5"/>
  <c r="V29" i="5"/>
  <c r="M304" i="5"/>
  <c r="M308" i="5"/>
  <c r="M319" i="5"/>
  <c r="M117" i="5"/>
  <c r="M44" i="5"/>
  <c r="M301" i="5"/>
  <c r="V12" i="5"/>
  <c r="V9" i="5"/>
  <c r="M48" i="5"/>
  <c r="M193" i="5"/>
  <c r="M139" i="5"/>
  <c r="V3" i="5"/>
  <c r="M82" i="5"/>
  <c r="M286" i="5"/>
  <c r="M192" i="5"/>
  <c r="M129" i="5"/>
  <c r="M22" i="5"/>
  <c r="M280" i="5"/>
  <c r="M106" i="5"/>
  <c r="M172" i="5"/>
  <c r="M159" i="5"/>
  <c r="M26" i="5"/>
  <c r="M298" i="5"/>
  <c r="M340" i="5"/>
  <c r="M163" i="5"/>
  <c r="M239" i="5"/>
  <c r="M149" i="5"/>
  <c r="M31" i="5"/>
  <c r="M174" i="5"/>
  <c r="M105" i="5"/>
  <c r="M312" i="5"/>
  <c r="M126" i="5"/>
  <c r="M128" i="5"/>
  <c r="M116" i="5"/>
  <c r="M338" i="5"/>
  <c r="M168" i="5"/>
  <c r="M219" i="5"/>
  <c r="M93" i="5"/>
  <c r="M337" i="5"/>
  <c r="M235" i="5"/>
  <c r="M204" i="5"/>
  <c r="V26" i="5"/>
  <c r="M80" i="5"/>
  <c r="M161" i="5"/>
  <c r="V8" i="5"/>
  <c r="M125" i="5"/>
  <c r="M51" i="5"/>
  <c r="M221" i="5"/>
  <c r="M135" i="5"/>
  <c r="V20" i="5"/>
  <c r="M23" i="5"/>
  <c r="M261" i="5"/>
  <c r="M249" i="5"/>
  <c r="M309" i="5"/>
  <c r="M187" i="5"/>
  <c r="M58" i="5"/>
  <c r="M315" i="5"/>
  <c r="M270" i="5"/>
  <c r="M127" i="5"/>
  <c r="V2" i="5"/>
  <c r="M184" i="5"/>
  <c r="M32" i="5"/>
  <c r="M98" i="5"/>
  <c r="M242" i="5"/>
  <c r="M282" i="5"/>
  <c r="M94" i="5"/>
  <c r="M236" i="5"/>
  <c r="M41" i="5"/>
  <c r="M274" i="5"/>
  <c r="M90" i="5"/>
  <c r="M120" i="5"/>
  <c r="M109" i="5"/>
  <c r="M266" i="5"/>
  <c r="M150" i="5"/>
  <c r="M310" i="5"/>
  <c r="M108" i="5"/>
  <c r="M329" i="5"/>
  <c r="M294" i="5"/>
  <c r="M292" i="5"/>
  <c r="V21" i="5"/>
  <c r="M83" i="5"/>
  <c r="M157" i="5"/>
  <c r="M103" i="5"/>
  <c r="M162" i="5"/>
  <c r="M24" i="5"/>
  <c r="M217" i="5"/>
  <c r="M180" i="5"/>
  <c r="M152" i="5"/>
  <c r="V15" i="5"/>
  <c r="M27" i="5"/>
  <c r="M325" i="5"/>
  <c r="M200" i="5"/>
  <c r="M95" i="5"/>
  <c r="M113" i="5"/>
  <c r="M297" i="5"/>
  <c r="M230" i="5"/>
  <c r="M182" i="5"/>
  <c r="M334" i="5"/>
  <c r="M311" i="5"/>
  <c r="M290" i="5"/>
  <c r="M160" i="5"/>
  <c r="M92" i="5"/>
  <c r="M335" i="5"/>
  <c r="M151" i="5"/>
  <c r="M97" i="5"/>
  <c r="M38" i="5"/>
  <c r="M303" i="5"/>
  <c r="M279" i="5"/>
  <c r="M194" i="5"/>
  <c r="M42" i="5"/>
  <c r="M272" i="5"/>
  <c r="M86" i="5"/>
  <c r="M191" i="5"/>
  <c r="M49" i="5"/>
  <c r="M339" i="5"/>
  <c r="M332" i="5"/>
  <c r="M104" i="5"/>
  <c r="V30" i="5"/>
  <c r="M314" i="5"/>
  <c r="M206" i="5"/>
  <c r="M175" i="5"/>
  <c r="V10" i="5"/>
  <c r="M336" i="5"/>
  <c r="M153" i="5"/>
  <c r="M166" i="5"/>
  <c r="M277" i="5"/>
  <c r="M257" i="5"/>
  <c r="M28" i="5"/>
  <c r="M269" i="5"/>
  <c r="M102" i="5"/>
  <c r="V16" i="5"/>
  <c r="M156" i="5"/>
  <c r="M316" i="5"/>
  <c r="M91" i="5"/>
  <c r="M37" i="5"/>
  <c r="M205" i="5"/>
  <c r="M119" i="5"/>
  <c r="M243" i="5"/>
  <c r="M39" i="5"/>
  <c r="M233" i="5"/>
  <c r="M224" i="5"/>
  <c r="M89" i="5"/>
  <c r="M74" i="5"/>
  <c r="M324" i="5"/>
  <c r="M273" i="5"/>
  <c r="M145" i="5"/>
  <c r="M81" i="5"/>
  <c r="M327" i="5"/>
  <c r="M186" i="5"/>
  <c r="M164" i="5"/>
  <c r="M21" i="5"/>
  <c r="M331" i="5"/>
  <c r="M142" i="5"/>
  <c r="M155" i="5"/>
  <c r="M101" i="5"/>
  <c r="M313" i="5"/>
  <c r="M285" i="5"/>
  <c r="M131" i="5"/>
  <c r="V6" i="5"/>
  <c r="V25" i="5"/>
  <c r="M60" i="5"/>
  <c r="M253" i="5"/>
  <c r="M247" i="5"/>
  <c r="M281" i="5"/>
  <c r="M179" i="5"/>
  <c r="M65" i="5"/>
  <c r="M177" i="5"/>
  <c r="M234" i="5"/>
  <c r="M67" i="5"/>
  <c r="M256" i="5"/>
  <c r="M210" i="5"/>
  <c r="M124" i="5"/>
  <c r="M72" i="5"/>
  <c r="M169" i="5"/>
  <c r="V17" i="5"/>
  <c r="V22" i="5"/>
  <c r="M75" i="5"/>
  <c r="M197" i="5"/>
  <c r="M111" i="5"/>
  <c r="M223" i="5"/>
  <c r="M47" i="5"/>
  <c r="M225" i="5"/>
  <c r="M195" i="5"/>
  <c r="V23" i="5"/>
  <c r="M50" i="5"/>
  <c r="M276" i="5"/>
  <c r="M183" i="5"/>
  <c r="V32" i="5"/>
  <c r="M57" i="5"/>
  <c r="M326" i="5"/>
  <c r="M138" i="5"/>
  <c r="M302" i="5"/>
  <c r="M287" i="5"/>
  <c r="M61" i="5"/>
  <c r="M305" i="5"/>
  <c r="M181" i="5"/>
  <c r="M238" i="5"/>
  <c r="M254" i="5"/>
  <c r="M190" i="5"/>
  <c r="M260" i="5"/>
  <c r="M40" i="5"/>
  <c r="M43" i="5"/>
  <c r="M46" i="5"/>
  <c r="M85" i="5"/>
  <c r="M25" i="5"/>
  <c r="M121" i="5"/>
  <c r="M154" i="5"/>
  <c r="V7" i="5"/>
  <c r="M278" i="5"/>
  <c r="M283" i="5"/>
  <c r="M322" i="5"/>
  <c r="M84" i="5"/>
  <c r="M56" i="5"/>
  <c r="M199" i="5"/>
  <c r="M268" i="5"/>
  <c r="M34" i="5"/>
  <c r="M201" i="5"/>
  <c r="M284" i="5"/>
  <c r="M271" i="5"/>
  <c r="M267" i="5"/>
  <c r="M306" i="5"/>
  <c r="M29" i="5"/>
  <c r="M144" i="5"/>
  <c r="M317" i="5"/>
  <c r="M215" i="5"/>
  <c r="M118" i="5"/>
  <c r="M146" i="5"/>
  <c r="M288" i="5"/>
  <c r="M185" i="5"/>
  <c r="M59" i="5"/>
  <c r="M250" i="5"/>
  <c r="M87" i="5"/>
  <c r="M147" i="5"/>
  <c r="M143" i="5"/>
  <c r="M262" i="5"/>
  <c r="M110" i="5"/>
  <c r="M203" i="5"/>
  <c r="M328" i="5"/>
  <c r="M228" i="5"/>
  <c r="M211" i="5"/>
  <c r="M170" i="5"/>
  <c r="M112" i="5"/>
  <c r="M158" i="5"/>
  <c r="V4" i="5"/>
  <c r="M244" i="5"/>
  <c r="M259" i="5"/>
  <c r="M73" i="5"/>
  <c r="M45" i="5"/>
  <c r="V11" i="5"/>
  <c r="V18" i="5"/>
  <c r="V27" i="5"/>
  <c r="M88" i="5"/>
  <c r="M134" i="5"/>
  <c r="V28" i="5"/>
  <c r="M213" i="5"/>
  <c r="M188" i="5"/>
  <c r="V14" i="5"/>
  <c r="M99" i="5"/>
  <c r="M148" i="5"/>
  <c r="M141" i="5"/>
  <c r="N141" i="5" l="1"/>
  <c r="R141" i="5"/>
  <c r="R88" i="5"/>
  <c r="N88" i="5"/>
  <c r="N110" i="5"/>
  <c r="R110" i="5"/>
  <c r="N288" i="5"/>
  <c r="R288" i="5"/>
  <c r="N267" i="5"/>
  <c r="R267" i="5"/>
  <c r="N84" i="5"/>
  <c r="R84" i="5"/>
  <c r="N85" i="5"/>
  <c r="R85" i="5"/>
  <c r="N181" i="5"/>
  <c r="R181" i="5"/>
  <c r="N223" i="5"/>
  <c r="R223" i="5"/>
  <c r="N124" i="5"/>
  <c r="R124" i="5"/>
  <c r="R281" i="5"/>
  <c r="N281" i="5"/>
  <c r="N313" i="5"/>
  <c r="R313" i="5"/>
  <c r="R327" i="5"/>
  <c r="N327" i="5"/>
  <c r="N233" i="5"/>
  <c r="R233" i="5"/>
  <c r="N156" i="5"/>
  <c r="R156" i="5"/>
  <c r="N153" i="5"/>
  <c r="R153" i="5"/>
  <c r="R332" i="5"/>
  <c r="N332" i="5"/>
  <c r="N279" i="5"/>
  <c r="R279" i="5"/>
  <c r="N290" i="5"/>
  <c r="R290" i="5"/>
  <c r="R200" i="5"/>
  <c r="N200" i="5"/>
  <c r="N162" i="5"/>
  <c r="R162" i="5"/>
  <c r="N108" i="5"/>
  <c r="R108" i="5"/>
  <c r="R41" i="5"/>
  <c r="N41" i="5"/>
  <c r="R261" i="5"/>
  <c r="N261" i="5"/>
  <c r="N161" i="5"/>
  <c r="R161" i="5"/>
  <c r="N168" i="5"/>
  <c r="R168" i="5"/>
  <c r="N31" i="5"/>
  <c r="R31" i="5"/>
  <c r="R172" i="5"/>
  <c r="N172" i="5"/>
  <c r="N117" i="5"/>
  <c r="R117" i="5"/>
  <c r="R295" i="5"/>
  <c r="N295" i="5"/>
  <c r="N265" i="5"/>
  <c r="R265" i="5"/>
  <c r="N132" i="5"/>
  <c r="R132" i="5"/>
  <c r="R248" i="5"/>
  <c r="N248" i="5"/>
  <c r="N176" i="5"/>
  <c r="R176" i="5"/>
  <c r="N202" i="5"/>
  <c r="R202" i="5"/>
  <c r="R140" i="5"/>
  <c r="N140" i="5"/>
  <c r="N96" i="5"/>
  <c r="R96" i="5"/>
  <c r="R300" i="5"/>
  <c r="N300" i="5"/>
  <c r="N231" i="5"/>
  <c r="R231" i="5"/>
  <c r="N173" i="5"/>
  <c r="R173" i="5"/>
  <c r="R148" i="5"/>
  <c r="N148" i="5"/>
  <c r="N158" i="5"/>
  <c r="R158" i="5"/>
  <c r="R262" i="5"/>
  <c r="N262" i="5"/>
  <c r="R146" i="5"/>
  <c r="N146" i="5"/>
  <c r="N271" i="5"/>
  <c r="R271" i="5"/>
  <c r="R322" i="5"/>
  <c r="N322" i="5"/>
  <c r="N46" i="5"/>
  <c r="R46" i="5"/>
  <c r="N305" i="5"/>
  <c r="R305" i="5"/>
  <c r="R183" i="5"/>
  <c r="N183" i="5"/>
  <c r="N111" i="5"/>
  <c r="R111" i="5"/>
  <c r="N210" i="5"/>
  <c r="R210" i="5"/>
  <c r="N247" i="5"/>
  <c r="R247" i="5"/>
  <c r="R101" i="5"/>
  <c r="N101" i="5"/>
  <c r="N81" i="5"/>
  <c r="R81" i="5"/>
  <c r="R39" i="5"/>
  <c r="N39" i="5"/>
  <c r="R336" i="5"/>
  <c r="N336" i="5"/>
  <c r="R339" i="5"/>
  <c r="N339" i="5"/>
  <c r="N303" i="5"/>
  <c r="R303" i="5"/>
  <c r="N311" i="5"/>
  <c r="R311" i="5"/>
  <c r="R325" i="5"/>
  <c r="N325" i="5"/>
  <c r="R103" i="5"/>
  <c r="N103" i="5"/>
  <c r="R310" i="5"/>
  <c r="N310" i="5"/>
  <c r="N236" i="5"/>
  <c r="R236" i="5"/>
  <c r="R127" i="5"/>
  <c r="N127" i="5"/>
  <c r="R23" i="5"/>
  <c r="N23" i="5"/>
  <c r="N80" i="5"/>
  <c r="R80" i="5"/>
  <c r="R338" i="5"/>
  <c r="N338" i="5"/>
  <c r="N149" i="5"/>
  <c r="R149" i="5"/>
  <c r="N106" i="5"/>
  <c r="R106" i="5"/>
  <c r="R139" i="5"/>
  <c r="N139" i="5"/>
  <c r="R319" i="5"/>
  <c r="N319" i="5"/>
  <c r="R318" i="5"/>
  <c r="N318" i="5"/>
  <c r="N52" i="5"/>
  <c r="R52" i="5"/>
  <c r="N216" i="5"/>
  <c r="R216" i="5"/>
  <c r="R291" i="5"/>
  <c r="N291" i="5"/>
  <c r="R214" i="5"/>
  <c r="N214" i="5"/>
  <c r="N136" i="5"/>
  <c r="R136" i="5"/>
  <c r="R258" i="5"/>
  <c r="N258" i="5"/>
  <c r="N255" i="5"/>
  <c r="R255" i="5"/>
  <c r="R79" i="5"/>
  <c r="N79" i="5"/>
  <c r="R207" i="5"/>
  <c r="N207" i="5"/>
  <c r="R289" i="5"/>
  <c r="N289" i="5"/>
  <c r="N99" i="5"/>
  <c r="R99" i="5"/>
  <c r="R112" i="5"/>
  <c r="N112" i="5"/>
  <c r="R143" i="5"/>
  <c r="N143" i="5"/>
  <c r="R118" i="5"/>
  <c r="N118" i="5"/>
  <c r="R284" i="5"/>
  <c r="N284" i="5"/>
  <c r="N283" i="5"/>
  <c r="R283" i="5"/>
  <c r="N43" i="5"/>
  <c r="R43" i="5"/>
  <c r="R61" i="5"/>
  <c r="N61" i="5"/>
  <c r="N276" i="5"/>
  <c r="R276" i="5"/>
  <c r="N197" i="5"/>
  <c r="R197" i="5"/>
  <c r="N256" i="5"/>
  <c r="R256" i="5"/>
  <c r="R253" i="5"/>
  <c r="N253" i="5"/>
  <c r="N155" i="5"/>
  <c r="R155" i="5"/>
  <c r="N145" i="5"/>
  <c r="R145" i="5"/>
  <c r="N243" i="5"/>
  <c r="R243" i="5"/>
  <c r="N102" i="5"/>
  <c r="R102" i="5"/>
  <c r="N49" i="5"/>
  <c r="R49" i="5"/>
  <c r="R38" i="5"/>
  <c r="N38" i="5"/>
  <c r="N334" i="5"/>
  <c r="R334" i="5"/>
  <c r="R27" i="5"/>
  <c r="N27" i="5"/>
  <c r="N157" i="5"/>
  <c r="R157" i="5"/>
  <c r="N150" i="5"/>
  <c r="R150" i="5"/>
  <c r="N94" i="5"/>
  <c r="R94" i="5"/>
  <c r="R270" i="5"/>
  <c r="N270" i="5"/>
  <c r="R116" i="5"/>
  <c r="N116" i="5"/>
  <c r="N239" i="5"/>
  <c r="R239" i="5"/>
  <c r="N280" i="5"/>
  <c r="R280" i="5"/>
  <c r="N193" i="5"/>
  <c r="R193" i="5"/>
  <c r="N308" i="5"/>
  <c r="R308" i="5"/>
  <c r="N30" i="5"/>
  <c r="R30" i="5"/>
  <c r="R212" i="5"/>
  <c r="N212" i="5"/>
  <c r="R70" i="5"/>
  <c r="N70" i="5"/>
  <c r="N123" i="5"/>
  <c r="R123" i="5"/>
  <c r="N241" i="5"/>
  <c r="R241" i="5"/>
  <c r="R189" i="5"/>
  <c r="N189" i="5"/>
  <c r="R122" i="5"/>
  <c r="N122" i="5"/>
  <c r="N69" i="5"/>
  <c r="R69" i="5"/>
  <c r="N170" i="5"/>
  <c r="R170" i="5"/>
  <c r="R147" i="5"/>
  <c r="N147" i="5"/>
  <c r="N215" i="5"/>
  <c r="R215" i="5"/>
  <c r="R201" i="5"/>
  <c r="N201" i="5"/>
  <c r="R278" i="5"/>
  <c r="N278" i="5"/>
  <c r="N40" i="5"/>
  <c r="R40" i="5"/>
  <c r="N287" i="5"/>
  <c r="R287" i="5"/>
  <c r="R50" i="5"/>
  <c r="N50" i="5"/>
  <c r="N75" i="5"/>
  <c r="R75" i="5"/>
  <c r="N67" i="5"/>
  <c r="R67" i="5"/>
  <c r="N60" i="5"/>
  <c r="R60" i="5"/>
  <c r="N142" i="5"/>
  <c r="R142" i="5"/>
  <c r="N273" i="5"/>
  <c r="R273" i="5"/>
  <c r="N119" i="5"/>
  <c r="R119" i="5"/>
  <c r="R269" i="5"/>
  <c r="N269" i="5"/>
  <c r="R175" i="5"/>
  <c r="N175" i="5"/>
  <c r="N191" i="5"/>
  <c r="R191" i="5"/>
  <c r="N97" i="5"/>
  <c r="R97" i="5"/>
  <c r="N182" i="5"/>
  <c r="R182" i="5"/>
  <c r="R83" i="5"/>
  <c r="N83" i="5"/>
  <c r="N266" i="5"/>
  <c r="R266" i="5"/>
  <c r="N282" i="5"/>
  <c r="R282" i="5"/>
  <c r="N315" i="5"/>
  <c r="R315" i="5"/>
  <c r="R135" i="5"/>
  <c r="N135" i="5"/>
  <c r="R204" i="5"/>
  <c r="N204" i="5"/>
  <c r="R128" i="5"/>
  <c r="N128" i="5"/>
  <c r="N163" i="5"/>
  <c r="R163" i="5"/>
  <c r="N22" i="5"/>
  <c r="R22" i="5"/>
  <c r="N48" i="5"/>
  <c r="R48" i="5"/>
  <c r="N304" i="5"/>
  <c r="R304" i="5"/>
  <c r="N323" i="5"/>
  <c r="R323" i="5"/>
  <c r="R137" i="5"/>
  <c r="N137" i="5"/>
  <c r="R229" i="5"/>
  <c r="N229" i="5"/>
  <c r="N133" i="5"/>
  <c r="R133" i="5"/>
  <c r="N264" i="5"/>
  <c r="R264" i="5"/>
  <c r="N209" i="5"/>
  <c r="R209" i="5"/>
  <c r="R245" i="5"/>
  <c r="N245" i="5"/>
  <c r="R321" i="5"/>
  <c r="N321" i="5"/>
  <c r="R167" i="5"/>
  <c r="N167" i="5"/>
  <c r="N333" i="5"/>
  <c r="R333" i="5"/>
  <c r="R246" i="5"/>
  <c r="N246" i="5"/>
  <c r="N188" i="5"/>
  <c r="R188" i="5"/>
  <c r="N45" i="5"/>
  <c r="R45" i="5"/>
  <c r="N211" i="5"/>
  <c r="R211" i="5"/>
  <c r="N87" i="5"/>
  <c r="R87" i="5"/>
  <c r="R317" i="5"/>
  <c r="N317" i="5"/>
  <c r="N34" i="5"/>
  <c r="R34" i="5"/>
  <c r="N260" i="5"/>
  <c r="R260" i="5"/>
  <c r="N302" i="5"/>
  <c r="R302" i="5"/>
  <c r="R234" i="5"/>
  <c r="N234" i="5"/>
  <c r="N331" i="5"/>
  <c r="R331" i="5"/>
  <c r="R324" i="5"/>
  <c r="N324" i="5"/>
  <c r="N205" i="5"/>
  <c r="R205" i="5"/>
  <c r="R28" i="5"/>
  <c r="N28" i="5"/>
  <c r="N206" i="5"/>
  <c r="R206" i="5"/>
  <c r="R86" i="5"/>
  <c r="N86" i="5"/>
  <c r="N151" i="5"/>
  <c r="R151" i="5"/>
  <c r="R230" i="5"/>
  <c r="N230" i="5"/>
  <c r="R152" i="5"/>
  <c r="N152" i="5"/>
  <c r="N109" i="5"/>
  <c r="R109" i="5"/>
  <c r="N242" i="5"/>
  <c r="R242" i="5"/>
  <c r="N58" i="5"/>
  <c r="R58" i="5"/>
  <c r="N221" i="5"/>
  <c r="R221" i="5"/>
  <c r="R235" i="5"/>
  <c r="N235" i="5"/>
  <c r="N126" i="5"/>
  <c r="R126" i="5"/>
  <c r="R340" i="5"/>
  <c r="N340" i="5"/>
  <c r="N129" i="5"/>
  <c r="R129" i="5"/>
  <c r="R54" i="5"/>
  <c r="N54" i="5"/>
  <c r="R107" i="5"/>
  <c r="N107" i="5"/>
  <c r="N76" i="5"/>
  <c r="R76" i="5"/>
  <c r="R222" i="5"/>
  <c r="N222" i="5"/>
  <c r="R307" i="5"/>
  <c r="N307" i="5"/>
  <c r="N320" i="5"/>
  <c r="R320" i="5"/>
  <c r="N64" i="5"/>
  <c r="R64" i="5"/>
  <c r="R53" i="5"/>
  <c r="N53" i="5"/>
  <c r="R198" i="5"/>
  <c r="N198" i="5"/>
  <c r="N71" i="5"/>
  <c r="R71" i="5"/>
  <c r="N252" i="5"/>
  <c r="R252" i="5"/>
  <c r="N213" i="5"/>
  <c r="R213" i="5"/>
  <c r="N73" i="5"/>
  <c r="R73" i="5"/>
  <c r="N228" i="5"/>
  <c r="R228" i="5"/>
  <c r="N250" i="5"/>
  <c r="R250" i="5"/>
  <c r="N144" i="5"/>
  <c r="R144" i="5"/>
  <c r="N268" i="5"/>
  <c r="R268" i="5"/>
  <c r="R154" i="5"/>
  <c r="N154" i="5"/>
  <c r="N190" i="5"/>
  <c r="R190" i="5"/>
  <c r="R138" i="5"/>
  <c r="N138" i="5"/>
  <c r="N195" i="5"/>
  <c r="R195" i="5"/>
  <c r="R177" i="5"/>
  <c r="N177" i="5"/>
  <c r="N21" i="5"/>
  <c r="R21" i="5"/>
  <c r="R74" i="5"/>
  <c r="N74" i="5"/>
  <c r="R37" i="5"/>
  <c r="N37" i="5"/>
  <c r="N257" i="5"/>
  <c r="R257" i="5"/>
  <c r="N314" i="5"/>
  <c r="R314" i="5"/>
  <c r="N272" i="5"/>
  <c r="R272" i="5"/>
  <c r="N335" i="5"/>
  <c r="R335" i="5"/>
  <c r="R297" i="5"/>
  <c r="N297" i="5"/>
  <c r="N180" i="5"/>
  <c r="R180" i="5"/>
  <c r="R292" i="5"/>
  <c r="N292" i="5"/>
  <c r="N120" i="5"/>
  <c r="R120" i="5"/>
  <c r="N98" i="5"/>
  <c r="R98" i="5"/>
  <c r="N187" i="5"/>
  <c r="R187" i="5"/>
  <c r="R51" i="5"/>
  <c r="N51" i="5"/>
  <c r="N337" i="5"/>
  <c r="R337" i="5"/>
  <c r="N312" i="5"/>
  <c r="R312" i="5"/>
  <c r="R298" i="5"/>
  <c r="N298" i="5"/>
  <c r="R192" i="5"/>
  <c r="N192" i="5"/>
  <c r="N341" i="5"/>
  <c r="R341" i="5"/>
  <c r="N196" i="5"/>
  <c r="R196" i="5"/>
  <c r="R232" i="5"/>
  <c r="N232" i="5"/>
  <c r="R218" i="5"/>
  <c r="N218" i="5"/>
  <c r="N62" i="5"/>
  <c r="R62" i="5"/>
  <c r="N33" i="5"/>
  <c r="R33" i="5"/>
  <c r="N263" i="5"/>
  <c r="R263" i="5"/>
  <c r="R220" i="5"/>
  <c r="N220" i="5"/>
  <c r="R165" i="5"/>
  <c r="N165" i="5"/>
  <c r="R100" i="5"/>
  <c r="N100" i="5"/>
  <c r="N130" i="5"/>
  <c r="R130" i="5"/>
  <c r="N259" i="5"/>
  <c r="R259" i="5"/>
  <c r="R328" i="5"/>
  <c r="N328" i="5"/>
  <c r="R59" i="5"/>
  <c r="N59" i="5"/>
  <c r="R29" i="5"/>
  <c r="N29" i="5"/>
  <c r="R199" i="5"/>
  <c r="N199" i="5"/>
  <c r="N121" i="5"/>
  <c r="R121" i="5"/>
  <c r="N254" i="5"/>
  <c r="R254" i="5"/>
  <c r="R326" i="5"/>
  <c r="N326" i="5"/>
  <c r="R225" i="5"/>
  <c r="N225" i="5"/>
  <c r="N169" i="5"/>
  <c r="R169" i="5"/>
  <c r="N65" i="5"/>
  <c r="R65" i="5"/>
  <c r="R131" i="5"/>
  <c r="N131" i="5"/>
  <c r="R164" i="5"/>
  <c r="N164" i="5"/>
  <c r="R89" i="5"/>
  <c r="N89" i="5"/>
  <c r="R91" i="5"/>
  <c r="N91" i="5"/>
  <c r="N277" i="5"/>
  <c r="R277" i="5"/>
  <c r="N42" i="5"/>
  <c r="R42" i="5"/>
  <c r="N92" i="5"/>
  <c r="R92" i="5"/>
  <c r="N113" i="5"/>
  <c r="R113" i="5"/>
  <c r="N217" i="5"/>
  <c r="R217" i="5"/>
  <c r="N294" i="5"/>
  <c r="R294" i="5"/>
  <c r="R90" i="5"/>
  <c r="N90" i="5"/>
  <c r="N32" i="5"/>
  <c r="R32" i="5"/>
  <c r="N309" i="5"/>
  <c r="R309" i="5"/>
  <c r="N125" i="5"/>
  <c r="R125" i="5"/>
  <c r="R93" i="5"/>
  <c r="N93" i="5"/>
  <c r="N105" i="5"/>
  <c r="R105" i="5"/>
  <c r="N26" i="5"/>
  <c r="R26" i="5"/>
  <c r="N286" i="5"/>
  <c r="R286" i="5"/>
  <c r="N301" i="5"/>
  <c r="R301" i="5"/>
  <c r="R171" i="5"/>
  <c r="N171" i="5"/>
  <c r="N240" i="5"/>
  <c r="R240" i="5"/>
  <c r="N275" i="5"/>
  <c r="R275" i="5"/>
  <c r="R208" i="5"/>
  <c r="N208" i="5"/>
  <c r="N237" i="5"/>
  <c r="R237" i="5"/>
  <c r="R293" i="5"/>
  <c r="N293" i="5"/>
  <c r="N299" i="5"/>
  <c r="R299" i="5"/>
  <c r="N55" i="5"/>
  <c r="R55" i="5"/>
  <c r="N178" i="5"/>
  <c r="R178" i="5"/>
  <c r="N330" i="5"/>
  <c r="R330" i="5"/>
  <c r="R226" i="5"/>
  <c r="N226" i="5"/>
  <c r="R251" i="5"/>
  <c r="N251" i="5"/>
  <c r="R134" i="5"/>
  <c r="N134" i="5"/>
  <c r="N244" i="5"/>
  <c r="R244" i="5"/>
  <c r="R203" i="5"/>
  <c r="N203" i="5"/>
  <c r="N185" i="5"/>
  <c r="R185" i="5"/>
  <c r="R306" i="5"/>
  <c r="N306" i="5"/>
  <c r="N56" i="5"/>
  <c r="R56" i="5"/>
  <c r="R25" i="5"/>
  <c r="N25" i="5"/>
  <c r="N238" i="5"/>
  <c r="R238" i="5"/>
  <c r="R57" i="5"/>
  <c r="N57" i="5"/>
  <c r="N47" i="5"/>
  <c r="R47" i="5"/>
  <c r="N72" i="5"/>
  <c r="R72" i="5"/>
  <c r="R179" i="5"/>
  <c r="N179" i="5"/>
  <c r="R285" i="5"/>
  <c r="N285" i="5"/>
  <c r="R186" i="5"/>
  <c r="N186" i="5"/>
  <c r="N224" i="5"/>
  <c r="R224" i="5"/>
  <c r="R316" i="5"/>
  <c r="N316" i="5"/>
  <c r="N166" i="5"/>
  <c r="R166" i="5"/>
  <c r="N104" i="5"/>
  <c r="R104" i="5"/>
  <c r="R194" i="5"/>
  <c r="N194" i="5"/>
  <c r="N160" i="5"/>
  <c r="R160" i="5"/>
  <c r="R95" i="5"/>
  <c r="N95" i="5"/>
  <c r="N24" i="5"/>
  <c r="R24" i="5"/>
  <c r="N329" i="5"/>
  <c r="R329" i="5"/>
  <c r="R274" i="5"/>
  <c r="N274" i="5"/>
  <c r="N184" i="5"/>
  <c r="R184" i="5"/>
  <c r="N249" i="5"/>
  <c r="R249" i="5"/>
  <c r="R219" i="5"/>
  <c r="N219" i="5"/>
  <c r="R174" i="5"/>
  <c r="N174" i="5"/>
  <c r="R159" i="5"/>
  <c r="N159" i="5"/>
  <c r="N82" i="5"/>
  <c r="R82" i="5"/>
  <c r="N44" i="5"/>
  <c r="R44" i="5"/>
  <c r="R36" i="5"/>
  <c r="N36" i="5"/>
  <c r="N296" i="5"/>
  <c r="R296" i="5"/>
  <c r="R78" i="5"/>
  <c r="N78" i="5"/>
  <c r="R115" i="5"/>
  <c r="N115" i="5"/>
  <c r="R68" i="5"/>
  <c r="N68" i="5"/>
  <c r="N35" i="5"/>
  <c r="R35" i="5"/>
  <c r="N66" i="5"/>
  <c r="R66" i="5"/>
  <c r="N114" i="5"/>
  <c r="R114" i="5"/>
  <c r="N77" i="5"/>
  <c r="R77" i="5"/>
  <c r="R227" i="5"/>
  <c r="N227" i="5"/>
  <c r="N63" i="5"/>
  <c r="R63" i="5"/>
  <c r="N18" i="5"/>
  <c r="E7" i="5" l="1"/>
  <c r="F4" i="5" l="1"/>
  <c r="H4" i="5" s="1"/>
  <c r="F6" i="5"/>
  <c r="H6" i="5" s="1"/>
  <c r="F9" i="5" s="1"/>
  <c r="F10" i="5" s="1"/>
  <c r="F5" i="5"/>
  <c r="H5" i="5" s="1"/>
  <c r="F8" i="5"/>
  <c r="G9" i="5" l="1"/>
</calcChain>
</file>

<file path=xl/sharedStrings.xml><?xml version="1.0" encoding="utf-8"?>
<sst xmlns="http://schemas.openxmlformats.org/spreadsheetml/2006/main" count="3826" uniqueCount="1046">
  <si>
    <t>IBVS 6244</t>
  </si>
  <si>
    <t>VSB-063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</si>
  <si>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</si>
  <si>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</si>
  <si>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</si>
  <si>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</si>
  <si>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</si>
  <si>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</si>
  <si>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</si>
  <si>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</si>
  <si>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</si>
  <si>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</si>
  <si>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</si>
  <si>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</si>
  <si>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</si>
  <si>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</si>
  <si>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</si>
  <si>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</si>
  <si>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</si>
  <si>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</si>
  <si>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</si>
  <si>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</si>
  <si>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</si>
  <si>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</si>
  <si>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</si>
  <si>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</si>
  <si>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</si>
  <si>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</si>
  <si>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</si>
  <si>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</si>
  <si>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UV Lyn</t>
  </si>
  <si>
    <t>Diethelm R</t>
  </si>
  <si>
    <t>BBSAG Bull.21</t>
  </si>
  <si>
    <t>B</t>
  </si>
  <si>
    <t>BBSAG Bull.23</t>
  </si>
  <si>
    <t>BBSAG Bull.47</t>
  </si>
  <si>
    <t>BBSAG Bull.59</t>
  </si>
  <si>
    <t>BBSAG Bull.79</t>
  </si>
  <si>
    <t>BBSAG Bull.87</t>
  </si>
  <si>
    <t>S</t>
  </si>
  <si>
    <t>BBSAG Bull.91</t>
  </si>
  <si>
    <t>BBSAG Bull.94</t>
  </si>
  <si>
    <t>BBSAG Bull.100</t>
  </si>
  <si>
    <t>Blaettler E</t>
  </si>
  <si>
    <t>BBSAG Bull.103</t>
  </si>
  <si>
    <t>BBSAG Bull.108</t>
  </si>
  <si>
    <t>BBSAG Bull.112</t>
  </si>
  <si>
    <t>BBSAG</t>
  </si>
  <si>
    <t>IBVS 5056</t>
  </si>
  <si>
    <t>I</t>
  </si>
  <si>
    <t>II</t>
  </si>
  <si>
    <t>Vanko 2001</t>
  </si>
  <si>
    <t>Vanko</t>
  </si>
  <si>
    <t>There are more …..</t>
  </si>
  <si>
    <t>Nelson</t>
  </si>
  <si>
    <t>IBVS</t>
  </si>
  <si>
    <t>IBVS 5493</t>
  </si>
  <si>
    <t>IBVS 4240</t>
  </si>
  <si>
    <t>IBVS 5069</t>
  </si>
  <si>
    <t>IBVS 5623</t>
  </si>
  <si>
    <t>IBVS 5494</t>
  </si>
  <si>
    <t>IBVS 5643</t>
  </si>
  <si>
    <t>RHN 2006</t>
  </si>
  <si>
    <t># of data points:</t>
  </si>
  <si>
    <t>EW/KW</t>
  </si>
  <si>
    <t>UV Lyn / GSC 02983-01870</t>
  </si>
  <si>
    <t>IBVS 5657</t>
  </si>
  <si>
    <t>IBVS 5694</t>
  </si>
  <si>
    <t>IBVS 5731</t>
  </si>
  <si>
    <t>IBVS 5760</t>
  </si>
  <si>
    <t>IBVS 5784</t>
  </si>
  <si>
    <t>IBVS 5870</t>
  </si>
  <si>
    <t>IBVS 5917</t>
  </si>
  <si>
    <t>IBVS 5938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</si>
  <si>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</si>
  <si>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</si>
  <si>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</si>
  <si>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</si>
  <si>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</si>
  <si>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</si>
  <si>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</si>
  <si>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</si>
  <si>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OEJV 0137</t>
  </si>
  <si>
    <t>IBVS 5777</t>
  </si>
  <si>
    <t>IBVS 5835</t>
  </si>
  <si>
    <t>IBVS 5918</t>
  </si>
  <si>
    <t>.0013</t>
  </si>
  <si>
    <t>.0021</t>
  </si>
  <si>
    <t>IBVS 5959</t>
  </si>
  <si>
    <t>.0002</t>
  </si>
  <si>
    <t>IBVS 5992</t>
  </si>
  <si>
    <t>IBVS 6010</t>
  </si>
  <si>
    <t>.0001</t>
  </si>
  <si>
    <t>2013JAVSO..41..122</t>
  </si>
  <si>
    <t>OEJV 0160</t>
  </si>
  <si>
    <t>OEJV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</si>
  <si>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</si>
  <si>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</si>
  <si>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</si>
  <si>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</t>
  </si>
  <si>
    <t>dP/dt =</t>
  </si>
  <si>
    <t>pg</t>
  </si>
  <si>
    <t>vis</t>
  </si>
  <si>
    <t>PE</t>
  </si>
  <si>
    <t>CCD</t>
  </si>
  <si>
    <t>s5</t>
  </si>
  <si>
    <t>s6</t>
  </si>
  <si>
    <t>s7</t>
  </si>
  <si>
    <t>pg?</t>
  </si>
  <si>
    <t>PE?</t>
  </si>
  <si>
    <t>Bossen (1973)</t>
  </si>
  <si>
    <t>Strohmeier et al. (1964)</t>
  </si>
  <si>
    <t>BBSAG 59 (1983)</t>
  </si>
  <si>
    <t>BAV-M 36 (1983)</t>
  </si>
  <si>
    <t>BAV-M 38 (1984)</t>
  </si>
  <si>
    <t>BBSAG 79 (1986)</t>
  </si>
  <si>
    <t>BBSAG 87 (1988)</t>
  </si>
  <si>
    <t>BSAG 91 (1989)</t>
  </si>
  <si>
    <t>BAA VSS Circ. 73 (1992)</t>
  </si>
  <si>
    <t>BAV-M 56 (1990)</t>
  </si>
  <si>
    <t>BBSAG 94 (1990)</t>
  </si>
  <si>
    <t>BAV-M 51 (1991)</t>
  </si>
  <si>
    <t>Vanko 2001CoSka..31..129</t>
  </si>
  <si>
    <t>BBSAG 100 (1992)</t>
  </si>
  <si>
    <t>BAV-M 62 (1993)</t>
  </si>
  <si>
    <t>BBSAG 103 (1993)</t>
  </si>
  <si>
    <t>Zhang (1998)</t>
  </si>
  <si>
    <t>BBSAG 108 (1995)</t>
  </si>
  <si>
    <t>BBSAG 112 (1996)</t>
  </si>
  <si>
    <t>Zhang et al. (1995)</t>
  </si>
  <si>
    <t>Data from Vanko et al 2001CoSka..31..129</t>
  </si>
  <si>
    <t>Ref</t>
  </si>
  <si>
    <t>Sort</t>
  </si>
  <si>
    <t>K</t>
  </si>
  <si>
    <t>V</t>
  </si>
  <si>
    <t>F</t>
  </si>
  <si>
    <t>E</t>
  </si>
  <si>
    <t>dP/dt</t>
  </si>
  <si>
    <t>Quad Fit</t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</si>
  <si>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</si>
  <si>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</si>
  <si>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</si>
  <si>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</si>
  <si>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</si>
  <si>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</si>
  <si>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</si>
  <si>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</si>
  <si>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</si>
  <si>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 xml:space="preserve">ZC = </t>
  </si>
  <si>
    <t>X1.X3-X2.X2</t>
  </si>
  <si>
    <t>By:</t>
  </si>
  <si>
    <t>Bob Nelson</t>
  </si>
  <si>
    <t xml:space="preserve">A = </t>
  </si>
  <si>
    <t xml:space="preserve">ZD = </t>
  </si>
  <si>
    <t>N.X4-X2.X2</t>
  </si>
  <si>
    <t>Date:</t>
  </si>
  <si>
    <t xml:space="preserve">B = </t>
  </si>
  <si>
    <t xml:space="preserve">ZE = </t>
  </si>
  <si>
    <t>N.X3-X1.X2</t>
  </si>
  <si>
    <t xml:space="preserve">C = </t>
  </si>
  <si>
    <t xml:space="preserve">ZF = </t>
  </si>
  <si>
    <t>N.X2-X1.X1</t>
  </si>
  <si>
    <t xml:space="preserve">δy = </t>
  </si>
  <si>
    <t>MM =</t>
  </si>
  <si>
    <t>many terms</t>
  </si>
  <si>
    <t>Start Row</t>
  </si>
  <si>
    <t>End Row</t>
  </si>
  <si>
    <t>A</t>
  </si>
  <si>
    <t>SCALE FACTORS</t>
  </si>
  <si>
    <t xml:space="preserve">N = </t>
  </si>
  <si>
    <t>DUMP DATA HERE</t>
  </si>
  <si>
    <t>X1</t>
  </si>
  <si>
    <t>Y1</t>
  </si>
  <si>
    <t>X2</t>
  </si>
  <si>
    <t>X3</t>
  </si>
  <si>
    <t>X4</t>
  </si>
  <si>
    <t>W1</t>
  </si>
  <si>
    <t>W2</t>
  </si>
  <si>
    <t>X</t>
  </si>
  <si>
    <t>Y</t>
  </si>
  <si>
    <t>Q.Fit</t>
  </si>
  <si>
    <t>for δA</t>
  </si>
  <si>
    <t>for δB</t>
  </si>
  <si>
    <t>for δC</t>
  </si>
  <si>
    <t>Dev'n</t>
  </si>
  <si>
    <t>C</t>
  </si>
  <si>
    <t>D</t>
  </si>
  <si>
    <t>G</t>
  </si>
  <si>
    <t>H</t>
  </si>
  <si>
    <t>J</t>
  </si>
  <si>
    <t>L</t>
  </si>
  <si>
    <t>M</t>
  </si>
  <si>
    <t>N</t>
  </si>
  <si>
    <t>O</t>
  </si>
  <si>
    <t>P</t>
  </si>
  <si>
    <t>Q</t>
  </si>
  <si>
    <t>R</t>
  </si>
  <si>
    <t>T</t>
  </si>
  <si>
    <t>U</t>
  </si>
  <si>
    <t>W</t>
  </si>
  <si>
    <t>Z</t>
  </si>
  <si>
    <t>%</t>
  </si>
  <si>
    <t xml:space="preserve">Correlation = 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</si>
  <si>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</si>
  <si>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</si>
  <si>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</si>
  <si>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</si>
  <si>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</si>
  <si>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</si>
  <si>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</si>
  <si>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</si>
  <si>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</si>
  <si>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</si>
  <si>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</si>
  <si>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</si>
  <si>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</si>
  <si>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</si>
  <si>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</si>
  <si>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</si>
  <si>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</si>
  <si>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IBVS 6125</t>
  </si>
  <si>
    <t>IBVS 6149</t>
  </si>
  <si>
    <t>IBVS 6152</t>
  </si>
  <si>
    <t>OEJV 0165</t>
  </si>
  <si>
    <t>5,00E-05</t>
  </si>
  <si>
    <t>OEJV 0168</t>
  </si>
  <si>
    <t>IBVS 6167</t>
  </si>
  <si>
    <t>Minima from the Lichtenknecker Database of the BAV</t>
  </si>
  <si>
    <t>http://www.bav-astro.de/LkDB/index.php?lang=en&amp;sprache_dial=en</t>
  </si>
  <si>
    <t>F </t>
  </si>
  <si>
    <t>2415021.906 </t>
  </si>
  <si>
    <t> 02.01.1900 09:44 </t>
  </si>
  <si>
    <t> -0.086 </t>
  </si>
  <si>
    <t>P </t>
  </si>
  <si>
    <t> Harvard plates </t>
  </si>
  <si>
    <t> AAPS 10.223 </t>
  </si>
  <si>
    <t>2415023.786 </t>
  </si>
  <si>
    <t> 04.01.1900 06:51 </t>
  </si>
  <si>
    <t> -0.073 </t>
  </si>
  <si>
    <t>2415674.892 </t>
  </si>
  <si>
    <t> 17.10.1901 09:24 </t>
  </si>
  <si>
    <t> -0.072 </t>
  </si>
  <si>
    <t>2415892.580 </t>
  </si>
  <si>
    <t> 23.05.1902 01:55 </t>
  </si>
  <si>
    <t> -0.041 </t>
  </si>
  <si>
    <t>2416153.726 </t>
  </si>
  <si>
    <t> 08.02.1903 05:25 </t>
  </si>
  <si>
    <t> -0.126 </t>
  </si>
  <si>
    <t>2416625.580 </t>
  </si>
  <si>
    <t> 25.05.1904 01:55 </t>
  </si>
  <si>
    <t> -0.105 </t>
  </si>
  <si>
    <t>2416901.696 </t>
  </si>
  <si>
    <t> 25.02.1905 04:42 </t>
  </si>
  <si>
    <t> -0.159 </t>
  </si>
  <si>
    <t>2416932.655 </t>
  </si>
  <si>
    <t> 28.03.1905 03:43 </t>
  </si>
  <si>
    <t> -0.116 </t>
  </si>
  <si>
    <t>2418335.707 </t>
  </si>
  <si>
    <t> 29.01.1909 04:58 </t>
  </si>
  <si>
    <t> -0.114 </t>
  </si>
  <si>
    <t>2418679.932 </t>
  </si>
  <si>
    <t> 08.01.1910 10:22 </t>
  </si>
  <si>
    <t>2419036.813 </t>
  </si>
  <si>
    <t> 31.12.1910 07:30 </t>
  </si>
  <si>
    <t> -0.119 </t>
  </si>
  <si>
    <t>2419336.709 </t>
  </si>
  <si>
    <t> 27.10.1911 05:00 </t>
  </si>
  <si>
    <t> -0.254 </t>
  </si>
  <si>
    <t>2420439.915 </t>
  </si>
  <si>
    <t> 03.11.1914 09:57 </t>
  </si>
  <si>
    <t> -0.067 </t>
  </si>
  <si>
    <t>2420547.713 </t>
  </si>
  <si>
    <t> 19.02.1915 05:06 </t>
  </si>
  <si>
    <t> -0.164 </t>
  </si>
  <si>
    <t>2420959.632 </t>
  </si>
  <si>
    <t> 06.04.1916 03:10 </t>
  </si>
  <si>
    <t> -0.113 </t>
  </si>
  <si>
    <t>2421532.860 </t>
  </si>
  <si>
    <t> 31.10.1917 08:38 </t>
  </si>
  <si>
    <t> -0.182 </t>
  </si>
  <si>
    <t>2422079.619 </t>
  </si>
  <si>
    <t> 01.05.1919 02:51 </t>
  </si>
  <si>
    <t> -0.160 </t>
  </si>
  <si>
    <t>2422601.895 </t>
  </si>
  <si>
    <t> 04.10.1920 09:28 </t>
  </si>
  <si>
    <t> -0.137 </t>
  </si>
  <si>
    <t>2423450.726 </t>
  </si>
  <si>
    <t> 31.01.1923 05:25 </t>
  </si>
  <si>
    <t> -0.150 </t>
  </si>
  <si>
    <t>2424259.561 </t>
  </si>
  <si>
    <t> 19.04.1925 01:27 </t>
  </si>
  <si>
    <t> -0.112 </t>
  </si>
  <si>
    <t>2424528.858 </t>
  </si>
  <si>
    <t> 13.01.1926 08:35 </t>
  </si>
  <si>
    <t> -0.138 </t>
  </si>
  <si>
    <t>2424532.783 </t>
  </si>
  <si>
    <t> 17.01.1926 06:47 </t>
  </si>
  <si>
    <t> -0.155 </t>
  </si>
  <si>
    <t>2425221.907 </t>
  </si>
  <si>
    <t> 07.12.1927 09:46 </t>
  </si>
  <si>
    <t> -0.107 </t>
  </si>
  <si>
    <t>2425728.560 </t>
  </si>
  <si>
    <t> 27.04.1929 01:26 </t>
  </si>
  <si>
    <t> -0.146 </t>
  </si>
  <si>
    <t>2425942.899 </t>
  </si>
  <si>
    <t> 27.11.1929 09:34 </t>
  </si>
  <si>
    <t> -0.144 </t>
  </si>
  <si>
    <t>2426024.636 </t>
  </si>
  <si>
    <t> 17.02.1930 03:15 </t>
  </si>
  <si>
    <t>2426335.872 </t>
  </si>
  <si>
    <t> 25.12.1930 08:55 </t>
  </si>
  <si>
    <t> -0.158 </t>
  </si>
  <si>
    <t>2426767.435 </t>
  </si>
  <si>
    <t> 29.02.1932 22:26 </t>
  </si>
  <si>
    <t> -0.175 </t>
  </si>
  <si>
    <t> Strohmeier et al. </t>
  </si>
  <si>
    <t> VB 5.18 </t>
  </si>
  <si>
    <t>2426767.457 </t>
  </si>
  <si>
    <t> 29.02.1932 22:58 </t>
  </si>
  <si>
    <t> -0.153 </t>
  </si>
  <si>
    <t>2426767.478 </t>
  </si>
  <si>
    <t> 29.02.1932 23:28 </t>
  </si>
  <si>
    <t> -0.132 </t>
  </si>
  <si>
    <t>2426770.354 </t>
  </si>
  <si>
    <t> 03.03.1932 20:29 </t>
  </si>
  <si>
    <t> -0.161 </t>
  </si>
  <si>
    <t>2426798.361 </t>
  </si>
  <si>
    <t> 31.03.1932 20:39 </t>
  </si>
  <si>
    <t> -0.165 </t>
  </si>
  <si>
    <t>2426798.381 </t>
  </si>
  <si>
    <t> 31.03.1932 21:08 </t>
  </si>
  <si>
    <t> -0.145 </t>
  </si>
  <si>
    <t>2426798.404 </t>
  </si>
  <si>
    <t> 31.03.1932 21:41 </t>
  </si>
  <si>
    <t> -0.122 </t>
  </si>
  <si>
    <t>2426802.404 </t>
  </si>
  <si>
    <t> 04.04.1932 21:41 </t>
  </si>
  <si>
    <t> -0.065 </t>
  </si>
  <si>
    <t>2426825.394 </t>
  </si>
  <si>
    <t> 27.04.1932 21:27 </t>
  </si>
  <si>
    <t> -0.106 </t>
  </si>
  <si>
    <t>2427050.706 </t>
  </si>
  <si>
    <t> 09.12.1932 04:56 </t>
  </si>
  <si>
    <t> -0.129 </t>
  </si>
  <si>
    <t>2427064.818 </t>
  </si>
  <si>
    <t> 23.12.1932 07:37 </t>
  </si>
  <si>
    <t>2427075.793 </t>
  </si>
  <si>
    <t> 03.01.1933 07:01 </t>
  </si>
  <si>
    <t> -0.148 </t>
  </si>
  <si>
    <t>2427102.410 </t>
  </si>
  <si>
    <t> 29.01.1933 21:50 </t>
  </si>
  <si>
    <t> -0.090 </t>
  </si>
  <si>
    <t>2427126.442 </t>
  </si>
  <si>
    <t> 22.02.1933 22:36 </t>
  </si>
  <si>
    <t> -0.127 </t>
  </si>
  <si>
    <t>2427130.525 </t>
  </si>
  <si>
    <t> 27.02.1933 00:36 </t>
  </si>
  <si>
    <t> -0.194 </t>
  </si>
  <si>
    <t>2427133.362 </t>
  </si>
  <si>
    <t> 01.03.1933 20:41 </t>
  </si>
  <si>
    <t> -0.262 </t>
  </si>
  <si>
    <t>2427365.656 </t>
  </si>
  <si>
    <t> 20.10.1933 03:44 </t>
  </si>
  <si>
    <t> -0.149 </t>
  </si>
  <si>
    <t>2427482.681 </t>
  </si>
  <si>
    <t> 14.02.1934 04:20 </t>
  </si>
  <si>
    <t>2427538.344 </t>
  </si>
  <si>
    <t> 10.04.1934 20:15 </t>
  </si>
  <si>
    <t> -0.093 </t>
  </si>
  <si>
    <t>2427568.381 </t>
  </si>
  <si>
    <t> 10.05.1934 21:08 </t>
  </si>
  <si>
    <t> -0.142 </t>
  </si>
  <si>
    <t>2427758.858 </t>
  </si>
  <si>
    <t> 17.11.1934 08:35 </t>
  </si>
  <si>
    <t>2427901.350 </t>
  </si>
  <si>
    <t> 08.04.1935 20:24 </t>
  </si>
  <si>
    <t> -0.196 </t>
  </si>
  <si>
    <t>2427901.364 </t>
  </si>
  <si>
    <t> 08.04.1935 20:44 </t>
  </si>
  <si>
    <t>2427901.372 </t>
  </si>
  <si>
    <t> 08.04.1935 20:55 </t>
  </si>
  <si>
    <t> -0.174 </t>
  </si>
  <si>
    <t>2427901.388 </t>
  </si>
  <si>
    <t> 08.04.1935 21:18 </t>
  </si>
  <si>
    <t>2428193.543 </t>
  </si>
  <si>
    <t> 26.01.1936 01:01 </t>
  </si>
  <si>
    <t>2428213.385 </t>
  </si>
  <si>
    <t> 14.02.1936 21:14 </t>
  </si>
  <si>
    <t> -0.226 </t>
  </si>
  <si>
    <t>2428219.481 </t>
  </si>
  <si>
    <t> 20.02.1936 23:32 </t>
  </si>
  <si>
    <t> -0.147 </t>
  </si>
  <si>
    <t>2428248.403 </t>
  </si>
  <si>
    <t> 20.03.1936 21:40 </t>
  </si>
  <si>
    <t>2428607.415 </t>
  </si>
  <si>
    <t> 14.03.1937 21:57 </t>
  </si>
  <si>
    <t> -0.013 </t>
  </si>
  <si>
    <t>2428607.438 </t>
  </si>
  <si>
    <t> 14.03.1937 22:30 </t>
  </si>
  <si>
    <t> 0.010 </t>
  </si>
  <si>
    <t>2428626.388 </t>
  </si>
  <si>
    <t> 02.04.1937 21:18 </t>
  </si>
  <si>
    <t> 0.078 </t>
  </si>
  <si>
    <t>2428635.484 </t>
  </si>
  <si>
    <t> 11.04.1937 23:36 </t>
  </si>
  <si>
    <t> 0.045 </t>
  </si>
  <si>
    <t>2428950.415 </t>
  </si>
  <si>
    <t> 20.02.1938 21:57 </t>
  </si>
  <si>
    <t> 0.005 </t>
  </si>
  <si>
    <t>2428954.450 </t>
  </si>
  <si>
    <t> 24.02.1938 22:48 </t>
  </si>
  <si>
    <t> 0.098 </t>
  </si>
  <si>
    <t>2428962.475 </t>
  </si>
  <si>
    <t> 04.03.1938 23:24 </t>
  </si>
  <si>
    <t> 0.031 </t>
  </si>
  <si>
    <t>2428977.400 </t>
  </si>
  <si>
    <t> 19.03.1938 21:36 </t>
  </si>
  <si>
    <t> 0.016 </t>
  </si>
  <si>
    <t>2429231.487 </t>
  </si>
  <si>
    <t> 28.11.1938 23:41 </t>
  </si>
  <si>
    <t> 0.135 </t>
  </si>
  <si>
    <t>2429315.642 </t>
  </si>
  <si>
    <t> 21.02.1939 03:24 </t>
  </si>
  <si>
    <t> 0.049 </t>
  </si>
  <si>
    <t>2429317.500 </t>
  </si>
  <si>
    <t> 23.02.1939 00:00 </t>
  </si>
  <si>
    <t> 0.040 </t>
  </si>
  <si>
    <t>2429341.379 </t>
  </si>
  <si>
    <t> 18.03.1939 21:05 </t>
  </si>
  <si>
    <t> 0.057 </t>
  </si>
  <si>
    <t>2429369.381 </t>
  </si>
  <si>
    <t> 15.04.1939 21:08 </t>
  </si>
  <si>
    <t> 0.048 </t>
  </si>
  <si>
    <t>2429722.485 </t>
  </si>
  <si>
    <t> 02.04.1940 23:38 </t>
  </si>
  <si>
    <t> 0.003 </t>
  </si>
  <si>
    <t>2430031.686 </t>
  </si>
  <si>
    <t> 06.02.1941 04:27 </t>
  </si>
  <si>
    <t> 0.044 </t>
  </si>
  <si>
    <t>2430731.563 </t>
  </si>
  <si>
    <t> 07.01.1943 01:30 </t>
  </si>
  <si>
    <t> 0.055 </t>
  </si>
  <si>
    <t>2431028.663 </t>
  </si>
  <si>
    <t> 31.10.1943 03:54 </t>
  </si>
  <si>
    <t> 0.029 </t>
  </si>
  <si>
    <t>2432118.856 </t>
  </si>
  <si>
    <t> 25.10.1946 08:32 </t>
  </si>
  <si>
    <t> 0.067 </t>
  </si>
  <si>
    <t>2433354.269 </t>
  </si>
  <si>
    <t> 13.03.1950 18:27 </t>
  </si>
  <si>
    <t> 0.082 </t>
  </si>
  <si>
    <t> G.S.Filatov </t>
  </si>
  <si>
    <t> AC 215.21 </t>
  </si>
  <si>
    <t>2433377.229 </t>
  </si>
  <si>
    <t> 05.04.1950 17:29 </t>
  </si>
  <si>
    <t> 0.011 </t>
  </si>
  <si>
    <t>2433392.199 </t>
  </si>
  <si>
    <t> 20.04.1950 16:46 </t>
  </si>
  <si>
    <t> 0.041 </t>
  </si>
  <si>
    <t>2433608.647 </t>
  </si>
  <si>
    <t> 23.11.1950 03:31 </t>
  </si>
  <si>
    <t> 0.077 </t>
  </si>
  <si>
    <t>2433656.538 </t>
  </si>
  <si>
    <t> 10.01.1951 00:54 </t>
  </si>
  <si>
    <t> 0.038 </t>
  </si>
  <si>
    <t>2434126.183 </t>
  </si>
  <si>
    <t> 23.04.1952 16:23 </t>
  </si>
  <si>
    <t> 0.132 </t>
  </si>
  <si>
    <t>2434445.214 </t>
  </si>
  <si>
    <t> 08.03.1953 17:08 </t>
  </si>
  <si>
    <t> 0.042 </t>
  </si>
  <si>
    <t>2434501.379 </t>
  </si>
  <si>
    <t> 03.05.1953 21:05 </t>
  </si>
  <si>
    <t> -0.023 </t>
  </si>
  <si>
    <t>2436247.231 </t>
  </si>
  <si>
    <t> 12.02.1958 17:32 </t>
  </si>
  <si>
    <t>2437375.362 </t>
  </si>
  <si>
    <t> 16.03.1961 20:41 </t>
  </si>
  <si>
    <t>2440165.6815 </t>
  </si>
  <si>
    <t> 05.11.1968 04:21 </t>
  </si>
  <si>
    <t> -0.0016 </t>
  </si>
  <si>
    <t>E </t>
  </si>
  <si>
    <t>?</t>
  </si>
  <si>
    <t> H.Bossen </t>
  </si>
  <si>
    <t>2440187.4654 </t>
  </si>
  <si>
    <t> 26.11.1968 23:10 </t>
  </si>
  <si>
    <t> -0.0042 </t>
  </si>
  <si>
    <t>2440199.7095 </t>
  </si>
  <si>
    <t> 09.12.1968 05:01 </t>
  </si>
  <si>
    <t> -0.0020 </t>
  </si>
  <si>
    <t>2440203.6531 </t>
  </si>
  <si>
    <t> 13.12.1968 03:40 </t>
  </si>
  <si>
    <t> -0.0007 </t>
  </si>
  <si>
    <t>2440205.7238 </t>
  </si>
  <si>
    <t> 15.12.1968 05:22 </t>
  </si>
  <si>
    <t> -0.0049 </t>
  </si>
  <si>
    <t>2440265.4835 </t>
  </si>
  <si>
    <t> 12.02.1969 23:36 </t>
  </si>
  <si>
    <t> -0.0025 </t>
  </si>
  <si>
    <t>2440271.5051 </t>
  </si>
  <si>
    <t> 19.02.1969 00:07 </t>
  </si>
  <si>
    <t> 0.0019 </t>
  </si>
  <si>
    <t>2440303.4562 </t>
  </si>
  <si>
    <t> 22.03.1969 22:56 </t>
  </si>
  <si>
    <t> -0.0005 </t>
  </si>
  <si>
    <t>2440314.4562 </t>
  </si>
  <si>
    <t> 02.04.1969 22:56 </t>
  </si>
  <si>
    <t> 0.0025 </t>
  </si>
  <si>
    <t>2440318.4053 </t>
  </si>
  <si>
    <t> 06.04.1969 21:43 </t>
  </si>
  <si>
    <t> 0.0093 </t>
  </si>
  <si>
    <t>2440319.4341 </t>
  </si>
  <si>
    <t> 07.04.1969 22:25 </t>
  </si>
  <si>
    <t> 0.0006 </t>
  </si>
  <si>
    <t>2440320.4693 </t>
  </si>
  <si>
    <t> 08.04.1969 23:15 </t>
  </si>
  <si>
    <t>2440357.4022 </t>
  </si>
  <si>
    <t> 15.05.1969 21:39 </t>
  </si>
  <si>
    <t>2440377.3230 </t>
  </si>
  <si>
    <t> 04.06.1969 19:45 </t>
  </si>
  <si>
    <t> -0.0003 </t>
  </si>
  <si>
    <t>2440586.6804 </t>
  </si>
  <si>
    <t> 31.12.1969 04:19 </t>
  </si>
  <si>
    <t> -0.0008 </t>
  </si>
  <si>
    <t>2440657.4351 </t>
  </si>
  <si>
    <t> 11.03.1970 22:26 </t>
  </si>
  <si>
    <t>2442469.273 </t>
  </si>
  <si>
    <t> 25.02.1975 18:33 </t>
  </si>
  <si>
    <t>V </t>
  </si>
  <si>
    <t> R.Diethelm </t>
  </si>
  <si>
    <t> BBS 21 </t>
  </si>
  <si>
    <t>2442568.437 </t>
  </si>
  <si>
    <t> 04.06.1975 22:29 </t>
  </si>
  <si>
    <t> 0.015 </t>
  </si>
  <si>
    <t> BBS 23 </t>
  </si>
  <si>
    <t>2443222.387 </t>
  </si>
  <si>
    <t> 19.03.1977 21:17 </t>
  </si>
  <si>
    <t> -0.045 </t>
  </si>
  <si>
    <t> D.Lichtenknecker </t>
  </si>
  <si>
    <t>BAVM 29 </t>
  </si>
  <si>
    <t>2443573.469 </t>
  </si>
  <si>
    <t> 05.03.1978 23:15 </t>
  </si>
  <si>
    <t> -0.037 </t>
  </si>
  <si>
    <t>BAVM 31 </t>
  </si>
  <si>
    <t>2444342.467 </t>
  </si>
  <si>
    <t> 12.04.1980 23:12 </t>
  </si>
  <si>
    <t> 0.001 </t>
  </si>
  <si>
    <t> BBS 47 </t>
  </si>
  <si>
    <t>2444693.7449 </t>
  </si>
  <si>
    <t> 30.03.1981 05:52 </t>
  </si>
  <si>
    <t> N.L.Markworth </t>
  </si>
  <si>
    <t> PASP 94.350 </t>
  </si>
  <si>
    <t>2444694.7842 </t>
  </si>
  <si>
    <t> 31.03.1981 06:49 </t>
  </si>
  <si>
    <t> -0.0002 </t>
  </si>
  <si>
    <t>2444696.6503 </t>
  </si>
  <si>
    <t> 02.04.1981 03:36 </t>
  </si>
  <si>
    <t> -0.0015 </t>
  </si>
  <si>
    <t>2445011.374 </t>
  </si>
  <si>
    <t> 10.02.1982 20:58 </t>
  </si>
  <si>
    <t> H.Zimmermann </t>
  </si>
  <si>
    <t>BAVM 34 </t>
  </si>
  <si>
    <t>2445047.425 </t>
  </si>
  <si>
    <t> 18.03.1982 22:12 </t>
  </si>
  <si>
    <t>2445055.397 </t>
  </si>
  <si>
    <t> 26.03.1982 21:31 </t>
  </si>
  <si>
    <t> -0.006 </t>
  </si>
  <si>
    <t> BBS 59 </t>
  </si>
  <si>
    <t>2445056.355 </t>
  </si>
  <si>
    <t> 27.03.1982 20:31 </t>
  </si>
  <si>
    <t> -0.085 </t>
  </si>
  <si>
    <t> W.Braune </t>
  </si>
  <si>
    <t>2445061.341 </t>
  </si>
  <si>
    <t> 01.04.1982 20:11 </t>
  </si>
  <si>
    <t> -0.079 </t>
  </si>
  <si>
    <t>2445061.363 </t>
  </si>
  <si>
    <t> 01.04.1982 20:42 </t>
  </si>
  <si>
    <t> -0.057 </t>
  </si>
  <si>
    <t> J.Hübscher </t>
  </si>
  <si>
    <t>2445079.379 </t>
  </si>
  <si>
    <t> 19.04.1982 21:05 </t>
  </si>
  <si>
    <t>2445084.372 </t>
  </si>
  <si>
    <t> 24.04.1982 20:55 </t>
  </si>
  <si>
    <t>2445381.363 </t>
  </si>
  <si>
    <t> 15.02.1983 20:42 </t>
  </si>
  <si>
    <t> -0.007 </t>
  </si>
  <si>
    <t> H.Vielmetter </t>
  </si>
  <si>
    <t>BAVM 36 </t>
  </si>
  <si>
    <t>2445382.399 </t>
  </si>
  <si>
    <t> 16.02.1983 21:34 </t>
  </si>
  <si>
    <t> -0.009 </t>
  </si>
  <si>
    <t>2445387.378 </t>
  </si>
  <si>
    <t> 21.02.1983 21:04 </t>
  </si>
  <si>
    <t>2445388.626 </t>
  </si>
  <si>
    <t> 23.02.1983 03:01 </t>
  </si>
  <si>
    <t>2445389.453 </t>
  </si>
  <si>
    <t> 23.02.1983 22:52 </t>
  </si>
  <si>
    <t>2445403.573 </t>
  </si>
  <si>
    <t> 10.03.1983 01:45 </t>
  </si>
  <si>
    <t> H.Grzelczyk </t>
  </si>
  <si>
    <t>2445404.400 </t>
  </si>
  <si>
    <t> 10.03.1983 21:36 </t>
  </si>
  <si>
    <t> -0.002 </t>
  </si>
  <si>
    <t> P.Frank </t>
  </si>
  <si>
    <t>2445405.441 </t>
  </si>
  <si>
    <t> 11.03.1983 22:35 </t>
  </si>
  <si>
    <t> 0.002 </t>
  </si>
  <si>
    <t>2445406.471 </t>
  </si>
  <si>
    <t> 12.03.1983 23:18 </t>
  </si>
  <si>
    <t>2445406.475 </t>
  </si>
  <si>
    <t> 12.03.1983 23:24 </t>
  </si>
  <si>
    <t>2445406.476 </t>
  </si>
  <si>
    <t> 12.03.1983 23:25 </t>
  </si>
  <si>
    <t> -0.001 </t>
  </si>
  <si>
    <t>2445406.4816 </t>
  </si>
  <si>
    <t> 12.03.1983 23:33 </t>
  </si>
  <si>
    <t> 0.0050 </t>
  </si>
  <si>
    <t> M.Fernandes </t>
  </si>
  <si>
    <t>2445406.484 </t>
  </si>
  <si>
    <t> 12.03.1983 23:36 </t>
  </si>
  <si>
    <t> 0.007 </t>
  </si>
  <si>
    <t>2445407.3134 </t>
  </si>
  <si>
    <t> 13.03.1983 19:31 </t>
  </si>
  <si>
    <t> 0.0068 </t>
  </si>
  <si>
    <t>2445407.329 </t>
  </si>
  <si>
    <t> 13.03.1983 19:53 </t>
  </si>
  <si>
    <t> 0.022 </t>
  </si>
  <si>
    <t>2445721.457 </t>
  </si>
  <si>
    <t> 21.01.1984 22:58 </t>
  </si>
  <si>
    <t>BAVM 38 </t>
  </si>
  <si>
    <t>2445781.413 </t>
  </si>
  <si>
    <t> 21.03.1984 21:54 </t>
  </si>
  <si>
    <t>2445782.454 </t>
  </si>
  <si>
    <t> 22.03.1984 22:53 </t>
  </si>
  <si>
    <t>2446095.345 </t>
  </si>
  <si>
    <t> 29.01.1985 20:16 </t>
  </si>
  <si>
    <t> 0.000 </t>
  </si>
  <si>
    <t> W.Quester </t>
  </si>
  <si>
    <t>BAVM 39 </t>
  </si>
  <si>
    <t>2446500.373 </t>
  </si>
  <si>
    <t> 10.03.1986 20:57 </t>
  </si>
  <si>
    <t> BBS 79 </t>
  </si>
  <si>
    <t>2447206.656 </t>
  </si>
  <si>
    <t> 15.02.1988 03:44 </t>
  </si>
  <si>
    <t> -0.008 </t>
  </si>
  <si>
    <t> BBS 87 </t>
  </si>
  <si>
    <t>2447276.386 </t>
  </si>
  <si>
    <t> 24.04.1988 21:15 </t>
  </si>
  <si>
    <t> 0.006 </t>
  </si>
  <si>
    <t> J.Pietz </t>
  </si>
  <si>
    <t>BAVM 52 </t>
  </si>
  <si>
    <t>2447553.370 </t>
  </si>
  <si>
    <t> 26.01.1989 20:52 </t>
  </si>
  <si>
    <t> -0.010 </t>
  </si>
  <si>
    <t> BBS 91 </t>
  </si>
  <si>
    <t>2447554.4261 </t>
  </si>
  <si>
    <t> 27.01.1989 22:13 </t>
  </si>
  <si>
    <t> 0.0085 </t>
  </si>
  <si>
    <t> J.Ells </t>
  </si>
  <si>
    <t> VSSC 73 </t>
  </si>
  <si>
    <t>2447849.4781 </t>
  </si>
  <si>
    <t> 18.11.1989 23:28 </t>
  </si>
  <si>
    <t> 0.0091 </t>
  </si>
  <si>
    <t>B;V</t>
  </si>
  <si>
    <t> F.Agerer </t>
  </si>
  <si>
    <t>BAVM 56 </t>
  </si>
  <si>
    <t>2447929.5706 </t>
  </si>
  <si>
    <t> 07.02.1990 01:41 </t>
  </si>
  <si>
    <t> 0.0102 </t>
  </si>
  <si>
    <t>2447969.393 </t>
  </si>
  <si>
    <t> 18.03.1990 21:25 </t>
  </si>
  <si>
    <t> BBS 94 </t>
  </si>
  <si>
    <t>2448272.3459 </t>
  </si>
  <si>
    <t> 15.01.1991 20:18 </t>
  </si>
  <si>
    <t> 0.0113 </t>
  </si>
  <si>
    <t>BAVM 59 </t>
  </si>
  <si>
    <t>2448700.4016 </t>
  </si>
  <si>
    <t> 18.03.1992 21:38 </t>
  </si>
  <si>
    <t> 0.0143 </t>
  </si>
  <si>
    <t> BBS 100 </t>
  </si>
  <si>
    <t>2449055.4230 </t>
  </si>
  <si>
    <t> 08.03.1993 22:09 </t>
  </si>
  <si>
    <t> 0.0195 </t>
  </si>
  <si>
    <t>BAVM 62 </t>
  </si>
  <si>
    <t>2449055.4248 </t>
  </si>
  <si>
    <t> 08.03.1993 22:11 </t>
  </si>
  <si>
    <t> 0.0213 </t>
  </si>
  <si>
    <t>2449075.3443 </t>
  </si>
  <si>
    <t> 28.03.1993 20:15 </t>
  </si>
  <si>
    <t> 0.0217 </t>
  </si>
  <si>
    <t> E.Blättler </t>
  </si>
  <si>
    <t> BBS 103 </t>
  </si>
  <si>
    <t>2449699.2751 </t>
  </si>
  <si>
    <t> 12.12.1994 18:36 </t>
  </si>
  <si>
    <t> 0.0288 </t>
  </si>
  <si>
    <t> Z.Xiaobin et al. </t>
  </si>
  <si>
    <t>IBVS 4240 </t>
  </si>
  <si>
    <t>2449699.2752 </t>
  </si>
  <si>
    <t> 0.0289 </t>
  </si>
  <si>
    <t>2449700.3088 </t>
  </si>
  <si>
    <t> 13.12.1994 19:24 </t>
  </si>
  <si>
    <t> 0.0250 </t>
  </si>
  <si>
    <t>2449807.3758 </t>
  </si>
  <si>
    <t> 30.03.1995 21:01 </t>
  </si>
  <si>
    <t> 0.0270 </t>
  </si>
  <si>
    <t> BBS 108 </t>
  </si>
  <si>
    <t>2450189.3691 </t>
  </si>
  <si>
    <t> 15.04.1996 20:51 </t>
  </si>
  <si>
    <t> 0.0304 </t>
  </si>
  <si>
    <t> BBS 112 </t>
  </si>
  <si>
    <t>2451898.4814 </t>
  </si>
  <si>
    <t> 19.12.2000 23:33 </t>
  </si>
  <si>
    <t> 0.0439 </t>
  </si>
  <si>
    <t> T.Pribulla et al. </t>
  </si>
  <si>
    <t>IBVS 5056 </t>
  </si>
  <si>
    <t>2451898.4821 </t>
  </si>
  <si>
    <t> 19.12.2000 23:34 </t>
  </si>
  <si>
    <t> 0.0446 </t>
  </si>
  <si>
    <t>2451929.3997 </t>
  </si>
  <si>
    <t> 19.01.2001 21:35 </t>
  </si>
  <si>
    <t> 0.0461 </t>
  </si>
  <si>
    <t>2451929.4004 </t>
  </si>
  <si>
    <t> 19.01.2001 21:36 </t>
  </si>
  <si>
    <t> 0.0468 </t>
  </si>
  <si>
    <t>2451929.6066 </t>
  </si>
  <si>
    <t> 20.01.2001 02:33 </t>
  </si>
  <si>
    <t> 0.0455 </t>
  </si>
  <si>
    <t>2451929.6068 </t>
  </si>
  <si>
    <t> 0.0457 </t>
  </si>
  <si>
    <t>2451935.4137 </t>
  </si>
  <si>
    <t> 25.01.2001 21:55 </t>
  </si>
  <si>
    <t> 0.0429 </t>
  </si>
  <si>
    <t> L.Gürdemir </t>
  </si>
  <si>
    <t>IBVS 5069 </t>
  </si>
  <si>
    <t>2451935.4159 </t>
  </si>
  <si>
    <t> 25.01.2001 21:58 </t>
  </si>
  <si>
    <t> 0.0451 </t>
  </si>
  <si>
    <t>2451935.4166 </t>
  </si>
  <si>
    <t> 25.01.2001 21:59 </t>
  </si>
  <si>
    <t> 0.0458 </t>
  </si>
  <si>
    <t>2451949.5198 </t>
  </si>
  <si>
    <t> 09.02.2001 00:28 </t>
  </si>
  <si>
    <t> 0.0397 </t>
  </si>
  <si>
    <t> U.Akcay </t>
  </si>
  <si>
    <t>2451949.5227 </t>
  </si>
  <si>
    <t> 09.02.2001 00:32 </t>
  </si>
  <si>
    <t> 0.0426 </t>
  </si>
  <si>
    <t>2451958.4490 </t>
  </si>
  <si>
    <t> 17.02.2001 22:46 </t>
  </si>
  <si>
    <t>2451958.4496 </t>
  </si>
  <si>
    <t> 17.02.2001 22:47 </t>
  </si>
  <si>
    <t> 0.0474 </t>
  </si>
  <si>
    <t>2451979.4050 </t>
  </si>
  <si>
    <t> 10.03.2001 21:43 </t>
  </si>
  <si>
    <t> 0.0462 </t>
  </si>
  <si>
    <t> M.Drozdz et al. </t>
  </si>
  <si>
    <t>IBVS 5623 </t>
  </si>
  <si>
    <t>2451980.4435 </t>
  </si>
  <si>
    <t> 11.03.2001 22:38 </t>
  </si>
  <si>
    <t> 0.0473 </t>
  </si>
  <si>
    <t>2451999.3224 </t>
  </si>
  <si>
    <t> 30.03.2001 19:44 </t>
  </si>
  <si>
    <t>2452001.3976 </t>
  </si>
  <si>
    <t> 01.04.2001 21:32 </t>
  </si>
  <si>
    <t> 0.0448 </t>
  </si>
  <si>
    <t>2452667.8611 </t>
  </si>
  <si>
    <t> 28.01.2003 08:39 </t>
  </si>
  <si>
    <t> 0.0491 </t>
  </si>
  <si>
    <t>C </t>
  </si>
  <si>
    <t> S.Dvorak </t>
  </si>
  <si>
    <t> JAAVSO 41;122 </t>
  </si>
  <si>
    <t>2452726.5818 </t>
  </si>
  <si>
    <t> 28.03.2003 01:57 </t>
  </si>
  <si>
    <t> 0.0500 </t>
  </si>
  <si>
    <t> Karska&amp;Maciejewski </t>
  </si>
  <si>
    <t>IBVS 5494 </t>
  </si>
  <si>
    <t>2452726.7944 </t>
  </si>
  <si>
    <t> 28.03.2003 07:03 </t>
  </si>
  <si>
    <t> 0.0551 </t>
  </si>
  <si>
    <t>2452746.5022 </t>
  </si>
  <si>
    <t> 17.04.2003 00:03 </t>
  </si>
  <si>
    <t> 0.0513 </t>
  </si>
  <si>
    <t>o</t>
  </si>
  <si>
    <t> H.Achterberg </t>
  </si>
  <si>
    <t>BAVM 172 </t>
  </si>
  <si>
    <t>2452952.9535 </t>
  </si>
  <si>
    <t> 09.11.2003 10:53 </t>
  </si>
  <si>
    <t> 0.0496 </t>
  </si>
  <si>
    <t> R.Nelson </t>
  </si>
  <si>
    <t>IBVS 5493 </t>
  </si>
  <si>
    <t>2453046.1202 </t>
  </si>
  <si>
    <t> 10.02.2004 14:53 </t>
  </si>
  <si>
    <t> 0.0531 </t>
  </si>
  <si>
    <t> M.Lewandowski et al. </t>
  </si>
  <si>
    <t>IBVS 5784 </t>
  </si>
  <si>
    <t>2453046.3268 </t>
  </si>
  <si>
    <t> 10.02.2004 19:50 </t>
  </si>
  <si>
    <t> 0.0522 </t>
  </si>
  <si>
    <t>2453055.6652 </t>
  </si>
  <si>
    <t> 20.02.2004 03:57 </t>
  </si>
  <si>
    <t> 0.0535 </t>
  </si>
  <si>
    <t>BAVM 173 </t>
  </si>
  <si>
    <t>2453078.4872 </t>
  </si>
  <si>
    <t> 13.03.2004 23:41 </t>
  </si>
  <si>
    <t> 0.0516 </t>
  </si>
  <si>
    <t>2453095.5065 </t>
  </si>
  <si>
    <t> 31.03.2004 00:09 </t>
  </si>
  <si>
    <t> 0.0567 </t>
  </si>
  <si>
    <t>2453096.3308 </t>
  </si>
  <si>
    <t> 31.03.2004 19:56 </t>
  </si>
  <si>
    <t> 0.0510 </t>
  </si>
  <si>
    <t>2453097.3700 </t>
  </si>
  <si>
    <t> 01.04.2004 20:52 </t>
  </si>
  <si>
    <t> 0.0527 </t>
  </si>
  <si>
    <t>2453098.4072 </t>
  </si>
  <si>
    <t> 02.04.2004 21:46 </t>
  </si>
  <si>
    <t> 0.0525 </t>
  </si>
  <si>
    <t>2453401.1355 </t>
  </si>
  <si>
    <t> 30.01.2005 15:15 </t>
  </si>
  <si>
    <t> Nakajima </t>
  </si>
  <si>
    <t>VSB 44 </t>
  </si>
  <si>
    <t>2453422.3014 </t>
  </si>
  <si>
    <t> 20.02.2005 19:14 </t>
  </si>
  <si>
    <t> 0.0541 </t>
  </si>
  <si>
    <t> C.-H.Kim et al. </t>
  </si>
  <si>
    <t>IBVS 5694 </t>
  </si>
  <si>
    <t>2453453.4257 </t>
  </si>
  <si>
    <t> 23.03.2005 22:13 </t>
  </si>
  <si>
    <t> 0.0548 </t>
  </si>
  <si>
    <t> H.Jungbluth </t>
  </si>
  <si>
    <t>BAVM 178 </t>
  </si>
  <si>
    <t>2453463.3837 </t>
  </si>
  <si>
    <t> 02.04.2005 21:12 </t>
  </si>
  <si>
    <t> 0.0533 </t>
  </si>
  <si>
    <t>-I</t>
  </si>
  <si>
    <t>2453463.5928 </t>
  </si>
  <si>
    <t> 03.04.2005 02:13 </t>
  </si>
  <si>
    <t>31789.5</t>
  </si>
  <si>
    <t> 0.0549 </t>
  </si>
  <si>
    <t>2453816.7447 </t>
  </si>
  <si>
    <t> 22.03.2006 05:52 </t>
  </si>
  <si>
    <t>32640.5</t>
  </si>
  <si>
    <t> 0.0581 </t>
  </si>
  <si>
    <t>IBVS 5760 </t>
  </si>
  <si>
    <t>2454067.6037 </t>
  </si>
  <si>
    <t> 28.11.2006 02:29 </t>
  </si>
  <si>
    <t>33245</t>
  </si>
  <si>
    <t> 0.0611 </t>
  </si>
  <si>
    <t> S.Parimucha et al. </t>
  </si>
  <si>
    <t>IBVS 5777 </t>
  </si>
  <si>
    <t>2454068.6367 </t>
  </si>
  <si>
    <t> 29.11.2006 03:16 </t>
  </si>
  <si>
    <t>33247.5</t>
  </si>
  <si>
    <t>2454164.293 </t>
  </si>
  <si>
    <t> 04.03.2007 19:01 </t>
  </si>
  <si>
    <t>33478</t>
  </si>
  <si>
    <t> 0.060 </t>
  </si>
  <si>
    <t> G.Marino et al. </t>
  </si>
  <si>
    <t>IBVS 5917 </t>
  </si>
  <si>
    <t>2454442.5408 </t>
  </si>
  <si>
    <t> 08.12.2007 00:58 </t>
  </si>
  <si>
    <t>34148.5</t>
  </si>
  <si>
    <t> 0.0630 </t>
  </si>
  <si>
    <t> T.Borkovits et al. </t>
  </si>
  <si>
    <t>IBVS 5835 </t>
  </si>
  <si>
    <t>2454544.6278 </t>
  </si>
  <si>
    <t> 19.03.2008 03:04 </t>
  </si>
  <si>
    <t>34394.5</t>
  </si>
  <si>
    <t> 0.0647 </t>
  </si>
  <si>
    <t>IBVS 5870 </t>
  </si>
  <si>
    <t>2454865.4123 </t>
  </si>
  <si>
    <t> 02.02.2009 21:53 </t>
  </si>
  <si>
    <t>35167.5</t>
  </si>
  <si>
    <t> 0.0690 </t>
  </si>
  <si>
    <t> U.Schmidt </t>
  </si>
  <si>
    <t>BAVM 209 </t>
  </si>
  <si>
    <t>2454865.6194 </t>
  </si>
  <si>
    <t> 03.02.2009 02:51 </t>
  </si>
  <si>
    <t>35168</t>
  </si>
  <si>
    <t> 0.0686 </t>
  </si>
  <si>
    <t>2454887.6127 </t>
  </si>
  <si>
    <t> 25.02.2009 02:42 </t>
  </si>
  <si>
    <t>35221</t>
  </si>
  <si>
    <t> 0.0679 </t>
  </si>
  <si>
    <t>IBVS 5938 </t>
  </si>
  <si>
    <t>2454931.3959 </t>
  </si>
  <si>
    <t> 09.04.2009 21:30 </t>
  </si>
  <si>
    <t>35326.5</t>
  </si>
  <si>
    <t> 0.0706 </t>
  </si>
  <si>
    <t>-U;-I</t>
  </si>
  <si>
    <t> M.Rätz &amp; K.Rätz </t>
  </si>
  <si>
    <t>BAVM 214 </t>
  </si>
  <si>
    <t>2455284.3362 </t>
  </si>
  <si>
    <t> 28.03.2010 20:04 </t>
  </si>
  <si>
    <t> 0.0697 </t>
  </si>
  <si>
    <t>IBVS 5980 </t>
  </si>
  <si>
    <t>2455325.4219 </t>
  </si>
  <si>
    <t> 08.05.2010 22:07 </t>
  </si>
  <si>
    <t> 0.0723 </t>
  </si>
  <si>
    <t> M.&amp; K.Rätz </t>
  </si>
  <si>
    <t>BAVM 220 </t>
  </si>
  <si>
    <t>2455592.46584 </t>
  </si>
  <si>
    <t> 30.01.2011 23:10 </t>
  </si>
  <si>
    <t>36919.5</t>
  </si>
  <si>
    <t> 0.07604 </t>
  </si>
  <si>
    <t> M.Lehky </t>
  </si>
  <si>
    <t>OEJV 0160 </t>
  </si>
  <si>
    <t>2455620.4757 </t>
  </si>
  <si>
    <t> 27.02.2011 23:25 </t>
  </si>
  <si>
    <t>36987</t>
  </si>
  <si>
    <t> 0.0747 </t>
  </si>
  <si>
    <t> L.Šmelcer </t>
  </si>
  <si>
    <t>OEJV 0137 </t>
  </si>
  <si>
    <t>2455620.4766 </t>
  </si>
  <si>
    <t> 27.02.2011 23:26 </t>
  </si>
  <si>
    <t> 0.0756 </t>
  </si>
  <si>
    <t>2455620.4773 </t>
  </si>
  <si>
    <t> 27.02.2011 23:27 </t>
  </si>
  <si>
    <t> 0.0763 </t>
  </si>
  <si>
    <t>2455622.3426 </t>
  </si>
  <si>
    <t> 01.03.2011 20:13 </t>
  </si>
  <si>
    <t>36991.5</t>
  </si>
  <si>
    <t> 0.0742 </t>
  </si>
  <si>
    <t> J.Trnka </t>
  </si>
  <si>
    <t>2455622.3444 </t>
  </si>
  <si>
    <t> 01.03.2011 20:15 </t>
  </si>
  <si>
    <t> 0.0760 </t>
  </si>
  <si>
    <t>2455622.3445 </t>
  </si>
  <si>
    <t> 01.03.2011 20:16 </t>
  </si>
  <si>
    <t> 0.0761 </t>
  </si>
  <si>
    <t>2455628.3615 </t>
  </si>
  <si>
    <t> 07.03.2011 20:40 </t>
  </si>
  <si>
    <t>37006</t>
  </si>
  <si>
    <t> 0.0759 </t>
  </si>
  <si>
    <t>2455637.6985 </t>
  </si>
  <si>
    <t> 17.03.2011 04:45 </t>
  </si>
  <si>
    <t>37028.5</t>
  </si>
  <si>
    <t> 0.0758 </t>
  </si>
  <si>
    <t>IBVS 5992 </t>
  </si>
  <si>
    <t>2455970.30899 </t>
  </si>
  <si>
    <t> 12.02.2012 19:24 </t>
  </si>
  <si>
    <t>37830</t>
  </si>
  <si>
    <t> 0.07910 </t>
  </si>
  <si>
    <t>2455991.6787 </t>
  </si>
  <si>
    <t> 05.03.2012 04:17 </t>
  </si>
  <si>
    <t>37881.5</t>
  </si>
  <si>
    <t> 0.0773 </t>
  </si>
  <si>
    <t>IBVS 6029 </t>
  </si>
  <si>
    <t>2455992.3026 </t>
  </si>
  <si>
    <t> 05.03.2012 19:15 </t>
  </si>
  <si>
    <t>37883</t>
  </si>
  <si>
    <t> 0.0787 </t>
  </si>
  <si>
    <t>IBVS 6044 </t>
  </si>
  <si>
    <t>2455995.4149 </t>
  </si>
  <si>
    <t> 08.03.2012 21:57 </t>
  </si>
  <si>
    <t>37890.5</t>
  </si>
  <si>
    <t>2456002.46805 </t>
  </si>
  <si>
    <t> 15.03.2012 23:13 </t>
  </si>
  <si>
    <t>37907.5</t>
  </si>
  <si>
    <t> 0.07714 </t>
  </si>
  <si>
    <t>2456002.46905 </t>
  </si>
  <si>
    <t> 15.03.2012 23:15 </t>
  </si>
  <si>
    <t> 0.07814 </t>
  </si>
  <si>
    <t>2456002.46935 </t>
  </si>
  <si>
    <t> 0.07844 </t>
  </si>
  <si>
    <t>2456015.33439 </t>
  </si>
  <si>
    <t> 28.03.2012 20:01 </t>
  </si>
  <si>
    <t>37938.5</t>
  </si>
  <si>
    <t> 0.07907 </t>
  </si>
  <si>
    <t> S.Poddany </t>
  </si>
  <si>
    <t>2456015.33459 </t>
  </si>
  <si>
    <t> 0.07927 </t>
  </si>
  <si>
    <t>2456015.33549 </t>
  </si>
  <si>
    <t> 28.03.2012 20:03 </t>
  </si>
  <si>
    <t> 0.08017 </t>
  </si>
  <si>
    <t>2456398.36683 </t>
  </si>
  <si>
    <t> 15.04.2013 20:48 </t>
  </si>
  <si>
    <t>38861.5</t>
  </si>
  <si>
    <t> 0.08416 </t>
  </si>
  <si>
    <t>2456398.36715 </t>
  </si>
  <si>
    <t> 0.08448 </t>
  </si>
  <si>
    <t>2456398.36789 </t>
  </si>
  <si>
    <t> 15.04.2013 20:49 </t>
  </si>
  <si>
    <t> 0.08522 </t>
  </si>
  <si>
    <t>2456653.5792 </t>
  </si>
  <si>
    <t> 27.12.2013 01:54 </t>
  </si>
  <si>
    <t>39476.5</t>
  </si>
  <si>
    <t> 0.0833 </t>
  </si>
  <si>
    <t>m</t>
  </si>
  <si>
    <t> U.Demirhan </t>
  </si>
  <si>
    <t>IBVS 6125 </t>
  </si>
  <si>
    <t>2456653.5820 </t>
  </si>
  <si>
    <t> 27.12.2013 01:58 </t>
  </si>
  <si>
    <t> 0.0861 </t>
  </si>
  <si>
    <t> C.Tugrul Tezcan </t>
  </si>
  <si>
    <t>2456713.3410 </t>
  </si>
  <si>
    <t> 24.02.2014 20:11 </t>
  </si>
  <si>
    <t>39620.5</t>
  </si>
  <si>
    <t> 0.0878 </t>
  </si>
  <si>
    <t>BAVM 238 </t>
  </si>
  <si>
    <t>2456713.5464 </t>
  </si>
  <si>
    <t> 25.02.2014 01:06 </t>
  </si>
  <si>
    <t> 0.0858 </t>
  </si>
  <si>
    <t>2456714.3765 </t>
  </si>
  <si>
    <t> 25.02.2014 21:02 </t>
  </si>
  <si>
    <t> 0.0859 </t>
  </si>
  <si>
    <t>2456714.5840 </t>
  </si>
  <si>
    <t> 26.02.2014 02:00 </t>
  </si>
  <si>
    <t>2456729.3173 </t>
  </si>
  <si>
    <t> 12.03.2014 19:36 </t>
  </si>
  <si>
    <t> 0.0874 </t>
  </si>
  <si>
    <t>2456729.5242 </t>
  </si>
  <si>
    <t> 13.03.2014 00:34 </t>
  </si>
  <si>
    <t> 0.0868 </t>
  </si>
  <si>
    <t>2456993.0395 </t>
  </si>
  <si>
    <t> 01.12.2014 12:56 </t>
  </si>
  <si>
    <t> 0.0892 </t>
  </si>
  <si>
    <t> V.Petriew </t>
  </si>
  <si>
    <t> JAAVSO 43-1 </t>
  </si>
  <si>
    <t>2457004.8672 </t>
  </si>
  <si>
    <t> 13.12.2014 08:48 </t>
  </si>
  <si>
    <t> 0.0900 </t>
  </si>
  <si>
    <t>2457020.8444 </t>
  </si>
  <si>
    <t> 29.12.2014 08:15 </t>
  </si>
  <si>
    <t> 0.0904 </t>
  </si>
  <si>
    <t>2457021.0518 </t>
  </si>
  <si>
    <t> 29.12.2014 13:14 </t>
  </si>
  <si>
    <t> 0.0903 </t>
  </si>
  <si>
    <t>2457061.3059 </t>
  </si>
  <si>
    <t> 07.02.2015 19:20 </t>
  </si>
  <si>
    <t> 0.0913 </t>
  </si>
  <si>
    <t>BAVM 239 </t>
  </si>
  <si>
    <t>2457069.3961 </t>
  </si>
  <si>
    <t> 15.02.2015 21:30 </t>
  </si>
  <si>
    <t> 0.0893 </t>
  </si>
  <si>
    <t>IBVS 6196</t>
  </si>
  <si>
    <t>OEJV 0179</t>
  </si>
  <si>
    <t>0.0016</t>
  </si>
  <si>
    <t>JAVSO..43…77</t>
  </si>
  <si>
    <t>JAVSO 43, 77</t>
  </si>
  <si>
    <t>OEJV 0203</t>
  </si>
  <si>
    <t>VSB, 91</t>
  </si>
  <si>
    <t>JBAV, 60</t>
  </si>
  <si>
    <t>JAAVSO, 50, 255</t>
  </si>
  <si>
    <t>JAAVSO 51, 138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</si>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</sst>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E+00"/>
    <numFmt numFmtId="167" formatCode="0.0%"/>
  </numFmts>
  <fonts count="5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i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9"/>
      <color indexed="8"/>
      <name val="CourierNewPSMT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1">
    <xf numFmtId="0" fontId="0" fillId="0" borderId="0">
      <alignment vertical="top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4" applyNumberFormat="0" applyFill="0" applyAlignment="0" applyProtection="0"/>
    <xf numFmtId="0" fontId="43" fillId="22" borderId="0" applyNumberFormat="0" applyBorder="0" applyAlignment="0" applyProtection="0"/>
    <xf numFmtId="0" fontId="33" fillId="0" borderId="0"/>
    <xf numFmtId="0" fontId="8" fillId="0" borderId="0"/>
    <xf numFmtId="0" fontId="8" fillId="0" borderId="0"/>
    <xf numFmtId="0" fontId="33" fillId="23" borderId="5" applyNumberFormat="0" applyFont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5" fillId="0" borderId="14" xfId="28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>
      <alignment vertical="top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5" fillId="0" borderId="0" xfId="0" applyFont="1">
      <alignment vertical="top"/>
    </xf>
    <xf numFmtId="0" fontId="16" fillId="0" borderId="0" xfId="0" applyFont="1">
      <alignment vertical="top"/>
    </xf>
    <xf numFmtId="0" fontId="13" fillId="0" borderId="0" xfId="0" applyFo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/>
    <xf numFmtId="0" fontId="4" fillId="0" borderId="0" xfId="0" applyFont="1">
      <alignment vertical="top"/>
    </xf>
    <xf numFmtId="0" fontId="13" fillId="0" borderId="0" xfId="0" applyFont="1" applyAlignment="1">
      <alignment horizontal="center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7" fillId="0" borderId="0" xfId="0" applyFont="1">
      <alignment vertical="top"/>
    </xf>
    <xf numFmtId="0" fontId="9" fillId="0" borderId="0" xfId="0" applyFont="1" applyAlignment="1">
      <alignment horizontal="center"/>
    </xf>
    <xf numFmtId="22" fontId="13" fillId="0" borderId="0" xfId="0" applyNumberFormat="1" applyFont="1">
      <alignment vertical="top"/>
    </xf>
    <xf numFmtId="0" fontId="0" fillId="0" borderId="8" xfId="0" applyBorder="1">
      <alignment vertical="top"/>
    </xf>
    <xf numFmtId="0" fontId="17" fillId="0" borderId="0" xfId="0" applyFont="1">
      <alignment vertical="top"/>
    </xf>
    <xf numFmtId="0" fontId="16" fillId="0" borderId="0" xfId="0" applyFont="1" applyAlignment="1">
      <alignment horizontal="left"/>
    </xf>
    <xf numFmtId="0" fontId="18" fillId="0" borderId="0" xfId="0" applyFo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/>
    </xf>
    <xf numFmtId="0" fontId="14" fillId="0" borderId="0" xfId="0" applyFont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28" applyNumberFormat="1" applyFont="1" applyBorder="1" applyAlignment="1">
      <alignment horizontal="left"/>
    </xf>
    <xf numFmtId="11" fontId="0" fillId="0" borderId="0" xfId="0" applyNumberFormat="1" applyAlignment="1"/>
    <xf numFmtId="0" fontId="15" fillId="0" borderId="10" xfId="0" applyFont="1" applyBorder="1" applyAlignment="1">
      <alignment horizontal="center"/>
    </xf>
    <xf numFmtId="0" fontId="17" fillId="0" borderId="0" xfId="0" applyFont="1" applyAlignment="1"/>
    <xf numFmtId="0" fontId="20" fillId="0" borderId="10" xfId="0" applyFont="1" applyBorder="1" applyAlignment="1">
      <alignment horizontal="center"/>
    </xf>
    <xf numFmtId="0" fontId="8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horizontal="center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22" fillId="0" borderId="0" xfId="0" applyFont="1">
      <alignment vertical="top"/>
    </xf>
    <xf numFmtId="0" fontId="25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15" xfId="0" applyFont="1" applyBorder="1">
      <alignment vertical="top"/>
    </xf>
    <xf numFmtId="0" fontId="26" fillId="0" borderId="16" xfId="0" applyFont="1" applyBorder="1">
      <alignment vertical="top"/>
    </xf>
    <xf numFmtId="0" fontId="13" fillId="0" borderId="11" xfId="0" applyFont="1" applyBorder="1">
      <alignment vertical="top"/>
    </xf>
    <xf numFmtId="166" fontId="13" fillId="0" borderId="11" xfId="0" applyNumberFormat="1" applyFont="1" applyBorder="1" applyAlignment="1">
      <alignment horizontal="center"/>
    </xf>
    <xf numFmtId="167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7" xfId="0" applyFont="1" applyBorder="1">
      <alignment vertical="top"/>
    </xf>
    <xf numFmtId="0" fontId="26" fillId="0" borderId="18" xfId="0" applyFont="1" applyBorder="1">
      <alignment vertical="top"/>
    </xf>
    <xf numFmtId="0" fontId="13" fillId="0" borderId="12" xfId="0" applyFont="1" applyBorder="1">
      <alignment vertical="top"/>
    </xf>
    <xf numFmtId="166" fontId="13" fillId="0" borderId="12" xfId="0" applyNumberFormat="1" applyFont="1" applyBorder="1" applyAlignment="1">
      <alignment horizontal="center"/>
    </xf>
    <xf numFmtId="0" fontId="7" fillId="0" borderId="19" xfId="0" applyFont="1" applyBorder="1">
      <alignment vertical="top"/>
    </xf>
    <xf numFmtId="0" fontId="26" fillId="0" borderId="20" xfId="0" applyFont="1" applyBorder="1">
      <alignment vertical="top"/>
    </xf>
    <xf numFmtId="0" fontId="13" fillId="0" borderId="13" xfId="0" applyFont="1" applyBorder="1">
      <alignment vertical="top"/>
    </xf>
    <xf numFmtId="166" fontId="13" fillId="0" borderId="13" xfId="0" applyNumberFormat="1" applyFont="1" applyBorder="1" applyAlignment="1">
      <alignment horizontal="center"/>
    </xf>
    <xf numFmtId="0" fontId="25" fillId="0" borderId="10" xfId="0" applyFont="1" applyBorder="1">
      <alignment vertical="top"/>
    </xf>
    <xf numFmtId="0" fontId="0" fillId="0" borderId="10" xfId="0" applyBorder="1">
      <alignment vertical="top"/>
    </xf>
    <xf numFmtId="0" fontId="26" fillId="0" borderId="0" xfId="0" applyFont="1">
      <alignment vertical="top"/>
    </xf>
    <xf numFmtId="166" fontId="13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left" vertical="top"/>
      <protection locked="0"/>
    </xf>
    <xf numFmtId="10" fontId="7" fillId="0" borderId="0" xfId="0" applyNumberFormat="1" applyFont="1">
      <alignment vertical="top"/>
    </xf>
    <xf numFmtId="0" fontId="12" fillId="0" borderId="0" xfId="0" applyFont="1">
      <alignment vertical="top"/>
    </xf>
    <xf numFmtId="167" fontId="12" fillId="0" borderId="0" xfId="0" applyNumberFormat="1" applyFont="1">
      <alignment vertical="top"/>
    </xf>
    <xf numFmtId="10" fontId="12" fillId="0" borderId="0" xfId="0" applyNumberFormat="1" applyFont="1">
      <alignment vertical="top"/>
    </xf>
    <xf numFmtId="0" fontId="16" fillId="0" borderId="0" xfId="0" applyFont="1" applyAlignment="1">
      <alignment horizontal="center"/>
    </xf>
    <xf numFmtId="0" fontId="27" fillId="0" borderId="0" xfId="0" applyFont="1">
      <alignment vertical="top"/>
    </xf>
    <xf numFmtId="0" fontId="28" fillId="0" borderId="0" xfId="0" applyFont="1">
      <alignment vertical="top"/>
    </xf>
    <xf numFmtId="0" fontId="29" fillId="0" borderId="0" xfId="0" applyFont="1" applyAlignment="1">
      <alignment horizontal="center"/>
    </xf>
    <xf numFmtId="0" fontId="16" fillId="24" borderId="5" xfId="0" applyFont="1" applyFill="1" applyBorder="1">
      <alignment vertical="top"/>
    </xf>
    <xf numFmtId="0" fontId="13" fillId="0" borderId="21" xfId="0" applyFont="1" applyBorder="1">
      <alignment vertical="top"/>
    </xf>
    <xf numFmtId="0" fontId="13" fillId="0" borderId="0" xfId="0" applyFont="1" applyAlignment="1">
      <alignment horizontal="left"/>
    </xf>
    <xf numFmtId="0" fontId="7" fillId="0" borderId="5" xfId="0" applyFont="1" applyBorder="1">
      <alignment vertical="top"/>
    </xf>
    <xf numFmtId="0" fontId="0" fillId="0" borderId="5" xfId="0" applyBorder="1">
      <alignment vertical="top"/>
    </xf>
    <xf numFmtId="0" fontId="0" fillId="0" borderId="10" xfId="0" applyBorder="1" applyAlignment="1"/>
    <xf numFmtId="0" fontId="17" fillId="0" borderId="10" xfId="0" applyFont="1" applyBorder="1" applyAlignment="1"/>
    <xf numFmtId="14" fontId="0" fillId="0" borderId="10" xfId="0" applyNumberFormat="1" applyBorder="1" applyAlignment="1"/>
    <xf numFmtId="0" fontId="8" fillId="0" borderId="10" xfId="0" applyFont="1" applyBorder="1" applyAlignment="1"/>
    <xf numFmtId="0" fontId="8" fillId="0" borderId="10" xfId="0" applyFont="1" applyBorder="1" applyAlignment="1">
      <alignment horizontal="center"/>
    </xf>
    <xf numFmtId="0" fontId="16" fillId="24" borderId="21" xfId="0" applyFont="1" applyFill="1" applyBorder="1" applyAlignment="1">
      <alignment horizontal="center" vertical="top"/>
    </xf>
    <xf numFmtId="0" fontId="16" fillId="24" borderId="5" xfId="0" applyFont="1" applyFill="1" applyBorder="1" applyAlignment="1">
      <alignment horizontal="center" vertical="top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24" fillId="0" borderId="0" xfId="39" applyAlignment="1" applyProtection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>
      <alignment vertical="top"/>
    </xf>
    <xf numFmtId="0" fontId="0" fillId="0" borderId="0" xfId="0" quotePrefix="1">
      <alignment vertical="top"/>
    </xf>
    <xf numFmtId="0" fontId="5" fillId="25" borderId="22" xfId="0" applyFont="1" applyFill="1" applyBorder="1" applyAlignment="1">
      <alignment horizontal="left" vertical="top" wrapText="1" indent="1"/>
    </xf>
    <xf numFmtId="0" fontId="5" fillId="25" borderId="22" xfId="0" applyFont="1" applyFill="1" applyBorder="1" applyAlignment="1">
      <alignment horizontal="center" vertical="top" wrapText="1"/>
    </xf>
    <xf numFmtId="0" fontId="5" fillId="25" borderId="22" xfId="0" applyFont="1" applyFill="1" applyBorder="1" applyAlignment="1">
      <alignment horizontal="right" vertical="top" wrapText="1"/>
    </xf>
    <xf numFmtId="0" fontId="24" fillId="25" borderId="22" xfId="39" applyFill="1" applyBorder="1" applyAlignment="1" applyProtection="1">
      <alignment horizontal="right" vertical="top" wrapText="1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0" fillId="0" borderId="0" xfId="44" applyFont="1"/>
    <xf numFmtId="0" fontId="10" fillId="0" borderId="0" xfId="44" applyFont="1" applyAlignment="1">
      <alignment horizontal="center"/>
    </xf>
    <xf numFmtId="0" fontId="10" fillId="0" borderId="0" xfId="44" applyFont="1" applyAlignment="1">
      <alignment horizontal="left"/>
    </xf>
    <xf numFmtId="0" fontId="10" fillId="0" borderId="0" xfId="43" applyFont="1" applyAlignment="1">
      <alignment wrapText="1"/>
    </xf>
    <xf numFmtId="0" fontId="10" fillId="0" borderId="0" xfId="43" applyFont="1" applyAlignment="1">
      <alignment horizontal="center" wrapText="1"/>
    </xf>
    <xf numFmtId="0" fontId="10" fillId="0" borderId="0" xfId="43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45" applyFont="1" applyAlignment="1">
      <alignment horizontal="left"/>
    </xf>
    <xf numFmtId="0" fontId="48" fillId="0" borderId="0" xfId="45" applyFont="1" applyAlignment="1">
      <alignment horizontal="center"/>
    </xf>
    <xf numFmtId="0" fontId="48" fillId="0" borderId="0" xfId="45" applyFont="1" applyAlignment="1">
      <alignment horizontal="center" wrapText="1"/>
    </xf>
    <xf numFmtId="0" fontId="48" fillId="0" borderId="0" xfId="45" applyFont="1" applyAlignment="1">
      <alignment horizontal="left"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>
      <alignment horizontal="left" vertical="center" wrapText="1"/>
    </xf>
    <xf numFmtId="165" fontId="49" fillId="0" borderId="0" xfId="0" applyNumberFormat="1" applyFont="1" applyAlignment="1">
      <alignment horizontal="left" vertical="center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 xr:uid="{00000000-0005-0000-0000-00002B000000}"/>
    <cellStyle name="Normal_A_1" xfId="44" xr:uid="{00000000-0005-0000-0000-00002C000000}"/>
    <cellStyle name="Normal_A_A" xfId="45" xr:uid="{00000000-0005-0000-0000-00002D000000}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UV Lyn - O-C Diagr.</a:t>
            </a:r>
          </a:p>
        </c:rich>
      </c:tx>
      <c:layout>
        <c:manualLayout>
          <c:xMode val="edge"/>
          <c:yMode val="edge"/>
          <c:x val="0.3707488349670576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874631089616"/>
          <c:y val="0.14634168126798494"/>
          <c:w val="0.79762037232337557"/>
          <c:h val="0.661586350732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Active!$H$21:$H$973</c:f>
              <c:numCache>
                <c:formatCode>General</c:formatCode>
                <c:ptCount val="953"/>
                <c:pt idx="0">
                  <c:v>-9.6707903305286891E-2</c:v>
                </c:pt>
                <c:pt idx="1">
                  <c:v>-8.4136384342855308E-2</c:v>
                </c:pt>
                <c:pt idx="2">
                  <c:v>-8.820010579074733E-2</c:v>
                </c:pt>
                <c:pt idx="3">
                  <c:v>-5.936417328666721E-2</c:v>
                </c:pt>
                <c:pt idx="4">
                  <c:v>6.1632588478460093E-2</c:v>
                </c:pt>
                <c:pt idx="5">
                  <c:v>7.8703046550799627E-2</c:v>
                </c:pt>
                <c:pt idx="6">
                  <c:v>2.2779906572395703E-2</c:v>
                </c:pt>
                <c:pt idx="7">
                  <c:v>6.5463942741189385E-2</c:v>
                </c:pt>
                <c:pt idx="8">
                  <c:v>5.619852386371349E-2</c:v>
                </c:pt>
                <c:pt idx="9">
                  <c:v>5.1881852774386061E-2</c:v>
                </c:pt>
                <c:pt idx="10">
                  <c:v>4.6549921320547583E-2</c:v>
                </c:pt>
                <c:pt idx="11">
                  <c:v>-9.0959365235903533E-2</c:v>
                </c:pt>
                <c:pt idx="12">
                  <c:v>7.7284502443944803E-2</c:v>
                </c:pt>
                <c:pt idx="13">
                  <c:v>8.7284502445982071E-2</c:v>
                </c:pt>
                <c:pt idx="14">
                  <c:v>-1.0583290786598809E-2</c:v>
                </c:pt>
                <c:pt idx="15">
                  <c:v>3.6690613909740932E-2</c:v>
                </c:pt>
                <c:pt idx="16">
                  <c:v>-3.5853064346156316E-2</c:v>
                </c:pt>
                <c:pt idx="17">
                  <c:v>-1.8413901194435311E-2</c:v>
                </c:pt>
                <c:pt idx="18">
                  <c:v>8.7568889284739271E-5</c:v>
                </c:pt>
                <c:pt idx="19">
                  <c:v>-1.8903088999650208E-2</c:v>
                </c:pt>
                <c:pt idx="20">
                  <c:v>1.2072568679286633E-2</c:v>
                </c:pt>
                <c:pt idx="21">
                  <c:v>-1.5612807495926972E-2</c:v>
                </c:pt>
                <c:pt idx="22">
                  <c:v>-3.2961823020741576E-2</c:v>
                </c:pt>
                <c:pt idx="23">
                  <c:v>9.9286744516575709E-3</c:v>
                </c:pt>
                <c:pt idx="24">
                  <c:v>-3.2665846829331713E-2</c:v>
                </c:pt>
                <c:pt idx="25">
                  <c:v>-3.2957059145701351E-2</c:v>
                </c:pt>
                <c:pt idx="26">
                  <c:v>-4.7826117865042761E-2</c:v>
                </c:pt>
                <c:pt idx="27">
                  <c:v>-4.4826117864431581E-2</c:v>
                </c:pt>
                <c:pt idx="28">
                  <c:v>-4.990629064195673E-2</c:v>
                </c:pt>
                <c:pt idx="29">
                  <c:v>-7.0377463558543241E-2</c:v>
                </c:pt>
                <c:pt idx="30">
                  <c:v>-4.8377463561337208E-2</c:v>
                </c:pt>
                <c:pt idx="31">
                  <c:v>-2.7377463560696924E-2</c:v>
                </c:pt>
                <c:pt idx="32">
                  <c:v>-4.8361570454289904E-2</c:v>
                </c:pt>
                <c:pt idx="33">
                  <c:v>-5.6266211839101743E-2</c:v>
                </c:pt>
                <c:pt idx="34">
                  <c:v>-6.0693427385558607E-2</c:v>
                </c:pt>
                <c:pt idx="35">
                  <c:v>-4.069342738512205E-2</c:v>
                </c:pt>
                <c:pt idx="36">
                  <c:v>-1.7693427387712291E-2</c:v>
                </c:pt>
                <c:pt idx="38">
                  <c:v>-1.6603756957920268E-3</c:v>
                </c:pt>
                <c:pt idx="39">
                  <c:v>-2.6030420784081798E-2</c:v>
                </c:pt>
                <c:pt idx="40">
                  <c:v>-2.3490055282309186E-2</c:v>
                </c:pt>
                <c:pt idx="41">
                  <c:v>-4.5568888053821865E-2</c:v>
                </c:pt>
                <c:pt idx="42">
                  <c:v>1.2448270532331662E-2</c:v>
                </c:pt>
                <c:pt idx="43">
                  <c:v>-2.4629929492220981E-2</c:v>
                </c:pt>
                <c:pt idx="44">
                  <c:v>-9.1470998464501463E-2</c:v>
                </c:pt>
                <c:pt idx="45">
                  <c:v>4.8132306706975214E-2</c:v>
                </c:pt>
                <c:pt idx="46">
                  <c:v>-4.8967555634590099E-2</c:v>
                </c:pt>
                <c:pt idx="47">
                  <c:v>-4.9485700597870164E-2</c:v>
                </c:pt>
                <c:pt idx="48">
                  <c:v>5.6439751970174257E-3</c:v>
                </c:pt>
                <c:pt idx="49">
                  <c:v>-4.3703774834284559E-2</c:v>
                </c:pt>
                <c:pt idx="50">
                  <c:v>-4.4408840574760688E-2</c:v>
                </c:pt>
                <c:pt idx="51">
                  <c:v>-9.9449559711501934E-2</c:v>
                </c:pt>
                <c:pt idx="52">
                  <c:v>-8.5449559708649758E-2</c:v>
                </c:pt>
                <c:pt idx="53">
                  <c:v>-7.7449559710657923E-2</c:v>
                </c:pt>
                <c:pt idx="54">
                  <c:v>-6.1449559711036272E-2</c:v>
                </c:pt>
                <c:pt idx="55">
                  <c:v>-5.5260815217479831E-2</c:v>
                </c:pt>
                <c:pt idx="57">
                  <c:v>-5.3767496283398941E-2</c:v>
                </c:pt>
                <c:pt idx="58">
                  <c:v>2.6837074368813774E-2</c:v>
                </c:pt>
                <c:pt idx="59">
                  <c:v>7.7584608436154667E-2</c:v>
                </c:pt>
                <c:pt idx="60">
                  <c:v>0.10058460843356443</c:v>
                </c:pt>
                <c:pt idx="61">
                  <c:v>-3.8684308830852387E-2</c:v>
                </c:pt>
                <c:pt idx="62">
                  <c:v>-7.2334660562773934E-2</c:v>
                </c:pt>
                <c:pt idx="63">
                  <c:v>9.3220258037035819E-2</c:v>
                </c:pt>
                <c:pt idx="64">
                  <c:v>-2.1620810937747592E-2</c:v>
                </c:pt>
                <c:pt idx="65">
                  <c:v>-8.8810895431379322E-2</c:v>
                </c:pt>
                <c:pt idx="66">
                  <c:v>-8.6810895430971868E-2</c:v>
                </c:pt>
                <c:pt idx="67">
                  <c:v>-0.10323874372261344</c:v>
                </c:pt>
                <c:pt idx="68">
                  <c:v>1.3487835291016381E-2</c:v>
                </c:pt>
                <c:pt idx="69">
                  <c:v>-7.3285864804347511E-2</c:v>
                </c:pt>
                <c:pt idx="70">
                  <c:v>-8.2714345844578929E-2</c:v>
                </c:pt>
                <c:pt idx="71">
                  <c:v>-6.530049242064706E-2</c:v>
                </c:pt>
                <c:pt idx="72">
                  <c:v>-7.4727707971760537E-2</c:v>
                </c:pt>
                <c:pt idx="73">
                  <c:v>8.5289376100263325E-2</c:v>
                </c:pt>
                <c:pt idx="74">
                  <c:v>-8.4362315639737062E-2</c:v>
                </c:pt>
                <c:pt idx="75">
                  <c:v>-7.8058597493509296E-2</c:v>
                </c:pt>
                <c:pt idx="76">
                  <c:v>0.10081291767710354</c:v>
                </c:pt>
                <c:pt idx="77">
                  <c:v>-7.6927954283746658E-2</c:v>
                </c:pt>
                <c:pt idx="78">
                  <c:v>-7.1614186759688891E-2</c:v>
                </c:pt>
                <c:pt idx="79">
                  <c:v>6.4259933904395439E-2</c:v>
                </c:pt>
                <c:pt idx="80">
                  <c:v>7.4832085607340559E-2</c:v>
                </c:pt>
                <c:pt idx="81">
                  <c:v>9.4832085611415096E-2</c:v>
                </c:pt>
                <c:pt idx="82">
                  <c:v>-7.8871714642446022E-2</c:v>
                </c:pt>
                <c:pt idx="83">
                  <c:v>8.8955992199771572E-2</c:v>
                </c:pt>
                <c:pt idx="84">
                  <c:v>-2.8053015244950075E-2</c:v>
                </c:pt>
                <c:pt idx="85">
                  <c:v>8.7660834382404573E-2</c:v>
                </c:pt>
                <c:pt idx="86">
                  <c:v>2.2314349836960901E-2</c:v>
                </c:pt>
                <c:pt idx="87">
                  <c:v>3.6176634006551467E-2</c:v>
                </c:pt>
                <c:pt idx="88">
                  <c:v>3.288203441479709E-2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82-4F52-A7A9-2D73E071E60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2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Active!$D$22:$D$44</c:f>
                <c:numCache>
                  <c:formatCode>General</c:formatCode>
                  <c:ptCount val="23"/>
                  <c:pt idx="2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Active!$I$21:$I$973</c:f>
              <c:numCache>
                <c:formatCode>General</c:formatCode>
                <c:ptCount val="953"/>
                <c:pt idx="37">
                  <c:v>3.9957557088200701E-2</c:v>
                </c:pt>
                <c:pt idx="56">
                  <c:v>7.4994107166276081E-2</c:v>
                </c:pt>
                <c:pt idx="95">
                  <c:v>0</c:v>
                </c:pt>
                <c:pt idx="109">
                  <c:v>1.3969873296446167E-2</c:v>
                </c:pt>
                <c:pt idx="110">
                  <c:v>-3.2316750948666595E-3</c:v>
                </c:pt>
                <c:pt idx="111">
                  <c:v>-6.8184144816768821E-2</c:v>
                </c:pt>
                <c:pt idx="112">
                  <c:v>-6.2738579712458886E-2</c:v>
                </c:pt>
                <c:pt idx="113">
                  <c:v>-3.0288659923826344E-2</c:v>
                </c:pt>
                <c:pt idx="117">
                  <c:v>-7.7668977937719319E-2</c:v>
                </c:pt>
                <c:pt idx="118">
                  <c:v>7.7205775465699844E-2</c:v>
                </c:pt>
                <c:pt idx="119">
                  <c:v>-4.2984309031453449E-2</c:v>
                </c:pt>
                <c:pt idx="120">
                  <c:v>8.5047477179614361E-2</c:v>
                </c:pt>
                <c:pt idx="121">
                  <c:v>9.1238194414472673E-2</c:v>
                </c:pt>
                <c:pt idx="122">
                  <c:v>-9.4253859038872179E-2</c:v>
                </c:pt>
                <c:pt idx="123">
                  <c:v>7.7429544391634408E-2</c:v>
                </c:pt>
                <c:pt idx="124">
                  <c:v>9.0620261631556787E-2</c:v>
                </c:pt>
                <c:pt idx="125">
                  <c:v>-4.7000276652397588E-2</c:v>
                </c:pt>
                <c:pt idx="126">
                  <c:v>-4.8460543890541885E-2</c:v>
                </c:pt>
                <c:pt idx="127">
                  <c:v>-4.926982666074764E-2</c:v>
                </c:pt>
                <c:pt idx="128">
                  <c:v>-4.6222147349908482E-2</c:v>
                </c:pt>
                <c:pt idx="129">
                  <c:v>-4.9190361140063033E-2</c:v>
                </c:pt>
                <c:pt idx="130">
                  <c:v>-3.8649995643936563E-2</c:v>
                </c:pt>
                <c:pt idx="131">
                  <c:v>-4.1618209434091114E-2</c:v>
                </c:pt>
                <c:pt idx="132">
                  <c:v>-3.8078476682130713E-2</c:v>
                </c:pt>
                <c:pt idx="133">
                  <c:v>-4.5538743921497371E-2</c:v>
                </c:pt>
                <c:pt idx="134">
                  <c:v>-4.1538743920682464E-2</c:v>
                </c:pt>
                <c:pt idx="135">
                  <c:v>-4.0538743916840758E-2</c:v>
                </c:pt>
                <c:pt idx="136">
                  <c:v>-3.4938743920065463E-2</c:v>
                </c:pt>
                <c:pt idx="137">
                  <c:v>-3.2538743922486901E-2</c:v>
                </c:pt>
                <c:pt idx="138">
                  <c:v>-3.310695771506289E-2</c:v>
                </c:pt>
                <c:pt idx="139">
                  <c:v>-1.7506957716250326E-2</c:v>
                </c:pt>
                <c:pt idx="140">
                  <c:v>-3.2475878768309485E-2</c:v>
                </c:pt>
                <c:pt idx="141">
                  <c:v>-4.1679325389850419E-2</c:v>
                </c:pt>
                <c:pt idx="142">
                  <c:v>-3.8139592637890019E-2</c:v>
                </c:pt>
                <c:pt idx="143">
                  <c:v>-4.5156192994909361E-2</c:v>
                </c:pt>
                <c:pt idx="144">
                  <c:v>-4.1644524506409653E-2</c:v>
                </c:pt>
                <c:pt idx="145">
                  <c:v>-4.144452450418612E-2</c:v>
                </c:pt>
                <c:pt idx="146">
                  <c:v>-6.159446325909812E-2</c:v>
                </c:pt>
                <c:pt idx="147">
                  <c:v>-4.8924421964329667E-2</c:v>
                </c:pt>
                <c:pt idx="148">
                  <c:v>-6.68157757318113E-2</c:v>
                </c:pt>
                <c:pt idx="149">
                  <c:v>-4.8176042982959189E-2</c:v>
                </c:pt>
                <c:pt idx="150">
                  <c:v>-5.0376046769088134E-2</c:v>
                </c:pt>
                <c:pt idx="151">
                  <c:v>-4.9876046767167281E-2</c:v>
                </c:pt>
                <c:pt idx="152">
                  <c:v>-4.9376046765246429E-2</c:v>
                </c:pt>
                <c:pt idx="153">
                  <c:v>-4.9308677895169239E-2</c:v>
                </c:pt>
                <c:pt idx="154">
                  <c:v>-4.9308677895169239E-2</c:v>
                </c:pt>
                <c:pt idx="155">
                  <c:v>-6.5382940018025693E-2</c:v>
                </c:pt>
                <c:pt idx="156">
                  <c:v>-5.1080974852084182E-2</c:v>
                </c:pt>
                <c:pt idx="157">
                  <c:v>-5.088097484986065E-2</c:v>
                </c:pt>
                <c:pt idx="158">
                  <c:v>-5.0780974852386862E-2</c:v>
                </c:pt>
                <c:pt idx="161">
                  <c:v>-5.1287239140947349E-2</c:v>
                </c:pt>
                <c:pt idx="162">
                  <c:v>-4.8790689550514799E-2</c:v>
                </c:pt>
                <c:pt idx="163">
                  <c:v>-4.6990689552330878E-2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82-4F52-A7A9-2D73E071E60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3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3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Active!$J$21:$J$973</c:f>
              <c:numCache>
                <c:formatCode>General</c:formatCode>
                <c:ptCount val="953"/>
                <c:pt idx="89">
                  <c:v>-7.527412599301897E-4</c:v>
                </c:pt>
                <c:pt idx="90">
                  <c:v>-3.5183533473173156E-3</c:v>
                </c:pt>
                <c:pt idx="91">
                  <c:v>-1.4495068171527237E-3</c:v>
                </c:pt>
                <c:pt idx="92">
                  <c:v>-1.9852232799166813E-4</c:v>
                </c:pt>
                <c:pt idx="93">
                  <c:v>-4.4190568223712035E-3</c:v>
                </c:pt>
                <c:pt idx="94">
                  <c:v>-2.4304499893332832E-3</c:v>
                </c:pt>
                <c:pt idx="96">
                  <c:v>1.9000000029336661E-3</c:v>
                </c:pt>
                <c:pt idx="97">
                  <c:v>-7.7623107063118368E-4</c:v>
                </c:pt>
                <c:pt idx="98">
                  <c:v>2.1449361593113281E-3</c:v>
                </c:pt>
                <c:pt idx="99">
                  <c:v>8.8959206332219765E-3</c:v>
                </c:pt>
                <c:pt idx="100">
                  <c:v>2.3565339506603777E-4</c:v>
                </c:pt>
                <c:pt idx="101">
                  <c:v>-2.02461385197239E-3</c:v>
                </c:pt>
                <c:pt idx="102">
                  <c:v>-2.7101276864414103E-3</c:v>
                </c:pt>
                <c:pt idx="103">
                  <c:v>-1.1472587430034764E-3</c:v>
                </c:pt>
                <c:pt idx="104">
                  <c:v>-3.2291883035213687E-3</c:v>
                </c:pt>
                <c:pt idx="105">
                  <c:v>-3.3194142379215918E-3</c:v>
                </c:pt>
                <c:pt idx="106">
                  <c:v>-4.6287677323562093E-3</c:v>
                </c:pt>
                <c:pt idx="107">
                  <c:v>-2.7890349738299847E-3</c:v>
                </c:pt>
                <c:pt idx="108">
                  <c:v>-4.1175160076818429E-3</c:v>
                </c:pt>
                <c:pt idx="114">
                  <c:v>-3.6435148263990413E-2</c:v>
                </c:pt>
                <c:pt idx="115">
                  <c:v>-3.4595415498188231E-2</c:v>
                </c:pt>
                <c:pt idx="116">
                  <c:v>-3.5923896539316047E-2</c:v>
                </c:pt>
                <c:pt idx="159">
                  <c:v>-5.0646237104956526E-2</c:v>
                </c:pt>
                <c:pt idx="160">
                  <c:v>-4.8899894005444366E-2</c:v>
                </c:pt>
                <c:pt idx="165">
                  <c:v>-4.6727820619707927E-2</c:v>
                </c:pt>
                <c:pt idx="166">
                  <c:v>-4.4532540312502533E-2</c:v>
                </c:pt>
                <c:pt idx="167">
                  <c:v>-4.4432540315028746E-2</c:v>
                </c:pt>
                <c:pt idx="168">
                  <c:v>-4.4432540307752788E-2</c:v>
                </c:pt>
                <c:pt idx="169">
                  <c:v>-5.6092807550157886E-2</c:v>
                </c:pt>
                <c:pt idx="170">
                  <c:v>-4.8292807550751604E-2</c:v>
                </c:pt>
                <c:pt idx="171">
                  <c:v>-4.7192386984534096E-2</c:v>
                </c:pt>
                <c:pt idx="174">
                  <c:v>-4.6507041151926387E-2</c:v>
                </c:pt>
                <c:pt idx="175">
                  <c:v>-4.5807041147782002E-2</c:v>
                </c:pt>
                <c:pt idx="177">
                  <c:v>-4.4503004974103533E-2</c:v>
                </c:pt>
                <c:pt idx="178">
                  <c:v>-4.3823004976729862E-2</c:v>
                </c:pt>
                <c:pt idx="179">
                  <c:v>-4.5115058426745236E-2</c:v>
                </c:pt>
                <c:pt idx="180">
                  <c:v>-4.4915058424521703E-2</c:v>
                </c:pt>
                <c:pt idx="182">
                  <c:v>-4.778255498240469E-2</c:v>
                </c:pt>
                <c:pt idx="184">
                  <c:v>-4.5542554980784189E-2</c:v>
                </c:pt>
                <c:pt idx="186">
                  <c:v>-4.4882554982905276E-2</c:v>
                </c:pt>
                <c:pt idx="188">
                  <c:v>-5.1132189480995294E-2</c:v>
                </c:pt>
                <c:pt idx="190">
                  <c:v>-4.8192189482506365E-2</c:v>
                </c:pt>
                <c:pt idx="191">
                  <c:v>-4.4110487768193707E-2</c:v>
                </c:pt>
                <c:pt idx="192">
                  <c:v>-4.3510487768799067E-2</c:v>
                </c:pt>
                <c:pt idx="193">
                  <c:v>-4.4807886071794201E-2</c:v>
                </c:pt>
                <c:pt idx="194">
                  <c:v>-4.3768153314886149E-2</c:v>
                </c:pt>
                <c:pt idx="195">
                  <c:v>-4.6645017129776534E-2</c:v>
                </c:pt>
                <c:pt idx="196">
                  <c:v>-4.6365551614144351E-2</c:v>
                </c:pt>
                <c:pt idx="200">
                  <c:v>-4.5729485238553025E-2</c:v>
                </c:pt>
                <c:pt idx="204">
                  <c:v>-4.5889123532106169E-2</c:v>
                </c:pt>
                <c:pt idx="205">
                  <c:v>-4.8015002867032308E-2</c:v>
                </c:pt>
                <c:pt idx="206">
                  <c:v>-4.3063385644927621E-2</c:v>
                </c:pt>
                <c:pt idx="207">
                  <c:v>-4.873159943963401E-2</c:v>
                </c:pt>
                <c:pt idx="208">
                  <c:v>-4.6991866685857531E-2</c:v>
                </c:pt>
                <c:pt idx="209">
                  <c:v>-4.7252133925212547E-2</c:v>
                </c:pt>
                <c:pt idx="213">
                  <c:v>-4.7655584341555368E-2</c:v>
                </c:pt>
                <c:pt idx="214">
                  <c:v>-4.9274149867414963E-2</c:v>
                </c:pt>
                <c:pt idx="215">
                  <c:v>-4.7666203317930922E-2</c:v>
                </c:pt>
                <c:pt idx="223">
                  <c:v>-4.4479301497631241E-2</c:v>
                </c:pt>
                <c:pt idx="224">
                  <c:v>-4.4871354948554654E-2</c:v>
                </c:pt>
                <c:pt idx="226">
                  <c:v>-4.3352298132958822E-2</c:v>
                </c:pt>
                <c:pt idx="228">
                  <c:v>-4.4761796867533121E-2</c:v>
                </c:pt>
                <c:pt idx="237">
                  <c:v>-4.3559831705351826E-2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82-4F52-A7A9-2D73E071E60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Active!$K$21:$K$973</c:f>
              <c:numCache>
                <c:formatCode>General</c:formatCode>
                <c:ptCount val="953"/>
                <c:pt idx="164">
                  <c:v>-4.7027820619405247E-2</c:v>
                </c:pt>
                <c:pt idx="172">
                  <c:v>-4.6862785711709876E-2</c:v>
                </c:pt>
                <c:pt idx="173">
                  <c:v>-4.676278570696013E-2</c:v>
                </c:pt>
                <c:pt idx="176">
                  <c:v>-4.452300497359829E-2</c:v>
                </c:pt>
                <c:pt idx="181">
                  <c:v>-4.7792554985790048E-2</c:v>
                </c:pt>
                <c:pt idx="183">
                  <c:v>-4.5592554983159062E-2</c:v>
                </c:pt>
                <c:pt idx="185">
                  <c:v>-4.4892554986290634E-2</c:v>
                </c:pt>
                <c:pt idx="187">
                  <c:v>-5.1152189480490051E-2</c:v>
                </c:pt>
                <c:pt idx="189">
                  <c:v>-4.8252189480990637E-2</c:v>
                </c:pt>
                <c:pt idx="197">
                  <c:v>-4.7341228251752909E-2</c:v>
                </c:pt>
                <c:pt idx="198">
                  <c:v>-4.6892354184819851E-2</c:v>
                </c:pt>
                <c:pt idx="199">
                  <c:v>-4.1784407629165798E-2</c:v>
                </c:pt>
                <c:pt idx="201">
                  <c:v>-4.9022666513337754E-2</c:v>
                </c:pt>
                <c:pt idx="202">
                  <c:v>-4.6254664899606723E-2</c:v>
                </c:pt>
                <c:pt idx="203">
                  <c:v>-4.7146718345175032E-2</c:v>
                </c:pt>
                <c:pt idx="210">
                  <c:v>-4.9858115315146279E-2</c:v>
                </c:pt>
                <c:pt idx="211">
                  <c:v>-4.8147567067644559E-2</c:v>
                </c:pt>
                <c:pt idx="212">
                  <c:v>-4.8147567067644559E-2</c:v>
                </c:pt>
                <c:pt idx="216">
                  <c:v>-4.7341172699816525E-2</c:v>
                </c:pt>
                <c:pt idx="217">
                  <c:v>-4.724117269506678E-2</c:v>
                </c:pt>
                <c:pt idx="218">
                  <c:v>-4.6133791955071501E-2</c:v>
                </c:pt>
                <c:pt idx="219">
                  <c:v>-5.0594059197464958E-2</c:v>
                </c:pt>
                <c:pt idx="220">
                  <c:v>-4.8130698967725039E-2</c:v>
                </c:pt>
                <c:pt idx="221">
                  <c:v>-4.7174373423331417E-2</c:v>
                </c:pt>
                <c:pt idx="222">
                  <c:v>-4.626467009074986E-2</c:v>
                </c:pt>
                <c:pt idx="225">
                  <c:v>-4.5729020501312334E-2</c:v>
                </c:pt>
                <c:pt idx="227">
                  <c:v>-4.7035214061907027E-2</c:v>
                </c:pt>
                <c:pt idx="229">
                  <c:v>-4.3094585118524265E-2</c:v>
                </c:pt>
                <c:pt idx="230">
                  <c:v>-4.3004585117159877E-2</c:v>
                </c:pt>
                <c:pt idx="231">
                  <c:v>-4.4581800662854221E-2</c:v>
                </c:pt>
                <c:pt idx="232">
                  <c:v>-4.368180066376226E-2</c:v>
                </c:pt>
                <c:pt idx="233">
                  <c:v>-4.2981800666893832E-2</c:v>
                </c:pt>
                <c:pt idx="234">
                  <c:v>-4.5140281697968021E-2</c:v>
                </c:pt>
                <c:pt idx="235">
                  <c:v>-4.33402816997841E-2</c:v>
                </c:pt>
                <c:pt idx="236">
                  <c:v>-4.3240281695034355E-2</c:v>
                </c:pt>
                <c:pt idx="238">
                  <c:v>-4.3702236893295776E-2</c:v>
                </c:pt>
                <c:pt idx="239">
                  <c:v>-4.2973914867616259E-2</c:v>
                </c:pt>
                <c:pt idx="240">
                  <c:v>-4.4945420064323116E-2</c:v>
                </c:pt>
                <c:pt idx="241">
                  <c:v>-4.3521580402739346E-2</c:v>
                </c:pt>
                <c:pt idx="242">
                  <c:v>-4.3602382131211925E-2</c:v>
                </c:pt>
                <c:pt idx="243">
                  <c:v>-4.5182199384726118E-2</c:v>
                </c:pt>
                <c:pt idx="244">
                  <c:v>-4.418219938816037E-2</c:v>
                </c:pt>
                <c:pt idx="245">
                  <c:v>-4.388219938846305E-2</c:v>
                </c:pt>
                <c:pt idx="246">
                  <c:v>-4.3349513187422417E-2</c:v>
                </c:pt>
                <c:pt idx="247">
                  <c:v>-4.3149513192474842E-2</c:v>
                </c:pt>
                <c:pt idx="248">
                  <c:v>-4.2249513193382882E-2</c:v>
                </c:pt>
                <c:pt idx="249">
                  <c:v>-4.1240179154556245E-2</c:v>
                </c:pt>
                <c:pt idx="250">
                  <c:v>-4.0920179155364167E-2</c:v>
                </c:pt>
                <c:pt idx="251">
                  <c:v>-4.0180179152230266E-2</c:v>
                </c:pt>
                <c:pt idx="252">
                  <c:v>-4.4095920835388824E-2</c:v>
                </c:pt>
                <c:pt idx="253">
                  <c:v>-4.1295920833363198E-2</c:v>
                </c:pt>
                <c:pt idx="254">
                  <c:v>-4.0007314004469663E-2</c:v>
                </c:pt>
                <c:pt idx="255">
                  <c:v>-4.2099367456103209E-2</c:v>
                </c:pt>
                <c:pt idx="256">
                  <c:v>-4.196758125181077E-2</c:v>
                </c:pt>
                <c:pt idx="257">
                  <c:v>-4.1959634691011161E-2</c:v>
                </c:pt>
                <c:pt idx="258">
                  <c:v>-4.1006414023286197E-2</c:v>
                </c:pt>
                <c:pt idx="259">
                  <c:v>-4.0666414017323405E-2</c:v>
                </c:pt>
                <c:pt idx="260">
                  <c:v>-4.054641402035486E-2</c:v>
                </c:pt>
                <c:pt idx="261">
                  <c:v>-4.1055429537664168E-2</c:v>
                </c:pt>
                <c:pt idx="262">
                  <c:v>-4.059542953473283E-2</c:v>
                </c:pt>
                <c:pt idx="263">
                  <c:v>-4.1187482987879775E-2</c:v>
                </c:pt>
                <c:pt idx="264">
                  <c:v>-4.069536261522444E-2</c:v>
                </c:pt>
                <c:pt idx="265">
                  <c:v>-4.0142409176041838E-2</c:v>
                </c:pt>
                <c:pt idx="266">
                  <c:v>-3.9830524707213044E-2</c:v>
                </c:pt>
                <c:pt idx="267">
                  <c:v>-3.9922578158439137E-2</c:v>
                </c:pt>
                <c:pt idx="268">
                  <c:v>-3.9280947174120229E-2</c:v>
                </c:pt>
                <c:pt idx="269">
                  <c:v>-4.1271031659562141E-2</c:v>
                </c:pt>
                <c:pt idx="270">
                  <c:v>-4.088236788084032E-2</c:v>
                </c:pt>
                <c:pt idx="271">
                  <c:v>-3.9013761044770945E-2</c:v>
                </c:pt>
                <c:pt idx="272">
                  <c:v>-3.8323761044011917E-2</c:v>
                </c:pt>
                <c:pt idx="273">
                  <c:v>-3.8055916549637914E-2</c:v>
                </c:pt>
                <c:pt idx="274">
                  <c:v>-3.5557394206989557E-2</c:v>
                </c:pt>
                <c:pt idx="275">
                  <c:v>-3.8210913458897267E-2</c:v>
                </c:pt>
                <c:pt idx="276">
                  <c:v>-3.5407117000431754E-2</c:v>
                </c:pt>
                <c:pt idx="277">
                  <c:v>-3.7717342944233678E-2</c:v>
                </c:pt>
                <c:pt idx="278">
                  <c:v>-2.7306361822411418E-2</c:v>
                </c:pt>
                <c:pt idx="279">
                  <c:v>-2.8496446291683242E-2</c:v>
                </c:pt>
                <c:pt idx="280">
                  <c:v>-2.4943492877355311E-2</c:v>
                </c:pt>
                <c:pt idx="281">
                  <c:v>-2.7352775432518683E-2</c:v>
                </c:pt>
                <c:pt idx="282">
                  <c:v>-2.6552775394520722E-2</c:v>
                </c:pt>
                <c:pt idx="283">
                  <c:v>-2.6252775438479148E-2</c:v>
                </c:pt>
                <c:pt idx="284">
                  <c:v>-2.5952775482437573E-2</c:v>
                </c:pt>
                <c:pt idx="285">
                  <c:v>-2.6551510098215658E-2</c:v>
                </c:pt>
                <c:pt idx="286">
                  <c:v>-2.8943563542270567E-2</c:v>
                </c:pt>
                <c:pt idx="287">
                  <c:v>-2.7338993066223338E-2</c:v>
                </c:pt>
                <c:pt idx="288">
                  <c:v>-2.6299260047380812E-2</c:v>
                </c:pt>
                <c:pt idx="289">
                  <c:v>-2.6711993312346749E-2</c:v>
                </c:pt>
                <c:pt idx="290">
                  <c:v>-1.8782246792397927E-2</c:v>
                </c:pt>
                <c:pt idx="291">
                  <c:v>-2.0221492050040979E-2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82-4F52-A7A9-2D73E071E60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Active!$L$21:$L$973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82-4F52-A7A9-2D73E071E60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Active!$M$21:$M$973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82-4F52-A7A9-2D73E071E60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Active!$N$21:$N$973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82-4F52-A7A9-2D73E071E60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Active!$O$21:$O$973</c:f>
              <c:numCache>
                <c:formatCode>General</c:formatCode>
                <c:ptCount val="953"/>
                <c:pt idx="201">
                  <c:v>-6.3039944263839173E-2</c:v>
                </c:pt>
                <c:pt idx="202">
                  <c:v>-6.2503193610679894E-2</c:v>
                </c:pt>
                <c:pt idx="203">
                  <c:v>-6.2501998174926757E-2</c:v>
                </c:pt>
                <c:pt idx="204">
                  <c:v>-6.2448203566035518E-2</c:v>
                </c:pt>
                <c:pt idx="205">
                  <c:v>-6.2316705633190264E-2</c:v>
                </c:pt>
                <c:pt idx="206">
                  <c:v>-6.2218679901432886E-2</c:v>
                </c:pt>
                <c:pt idx="207">
                  <c:v>-6.2213898158420336E-2</c:v>
                </c:pt>
                <c:pt idx="208">
                  <c:v>-6.2207920979654635E-2</c:v>
                </c:pt>
                <c:pt idx="209">
                  <c:v>-6.2201943800888948E-2</c:v>
                </c:pt>
                <c:pt idx="210">
                  <c:v>-6.0457803037059582E-2</c:v>
                </c:pt>
                <c:pt idx="211">
                  <c:v>-6.0335868590239441E-2</c:v>
                </c:pt>
                <c:pt idx="212">
                  <c:v>-6.0335868590239441E-2</c:v>
                </c:pt>
                <c:pt idx="213">
                  <c:v>-6.0156553227268636E-2</c:v>
                </c:pt>
                <c:pt idx="214">
                  <c:v>-6.0099172311117971E-2</c:v>
                </c:pt>
                <c:pt idx="215">
                  <c:v>-6.0097976875364834E-2</c:v>
                </c:pt>
                <c:pt idx="216">
                  <c:v>-5.8063345223522772E-2</c:v>
                </c:pt>
                <c:pt idx="217">
                  <c:v>-5.8063345223522772E-2</c:v>
                </c:pt>
                <c:pt idx="218">
                  <c:v>-5.6618063397978077E-2</c:v>
                </c:pt>
                <c:pt idx="219">
                  <c:v>-5.661208621921239E-2</c:v>
                </c:pt>
                <c:pt idx="220">
                  <c:v>-5.6060990337015448E-2</c:v>
                </c:pt>
                <c:pt idx="221">
                  <c:v>-5.4457910992056449E-2</c:v>
                </c:pt>
                <c:pt idx="222">
                  <c:v>-5.3869756601512206E-2</c:v>
                </c:pt>
                <c:pt idx="223">
                  <c:v>-5.2021612927159788E-2</c:v>
                </c:pt>
                <c:pt idx="224">
                  <c:v>-5.2020417491406651E-2</c:v>
                </c:pt>
                <c:pt idx="225">
                  <c:v>-5.1893701301573947E-2</c:v>
                </c:pt>
                <c:pt idx="226">
                  <c:v>-5.1641464357661676E-2</c:v>
                </c:pt>
                <c:pt idx="227">
                  <c:v>-4.9608028141572752E-2</c:v>
                </c:pt>
                <c:pt idx="228">
                  <c:v>-4.9371331862451281E-2</c:v>
                </c:pt>
                <c:pt idx="229">
                  <c:v>-4.7832806048161786E-2</c:v>
                </c:pt>
                <c:pt idx="230">
                  <c:v>-4.7832806048161786E-2</c:v>
                </c:pt>
                <c:pt idx="231">
                  <c:v>-4.7671422221488055E-2</c:v>
                </c:pt>
                <c:pt idx="232">
                  <c:v>-4.7671422221488055E-2</c:v>
                </c:pt>
                <c:pt idx="233">
                  <c:v>-4.7671422221488055E-2</c:v>
                </c:pt>
                <c:pt idx="234">
                  <c:v>-4.7660663299709805E-2</c:v>
                </c:pt>
                <c:pt idx="235">
                  <c:v>-4.7660663299709805E-2</c:v>
                </c:pt>
                <c:pt idx="236">
                  <c:v>-4.7660663299709805E-2</c:v>
                </c:pt>
                <c:pt idx="237">
                  <c:v>-4.7625995662868792E-2</c:v>
                </c:pt>
                <c:pt idx="238">
                  <c:v>-4.7572201053977539E-2</c:v>
                </c:pt>
                <c:pt idx="239">
                  <c:v>-4.5655917541696206E-2</c:v>
                </c:pt>
                <c:pt idx="240">
                  <c:v>-4.5532787659122928E-2</c:v>
                </c:pt>
                <c:pt idx="241">
                  <c:v>-4.5529201351863502E-2</c:v>
                </c:pt>
                <c:pt idx="242">
                  <c:v>-4.5511269815566427E-2</c:v>
                </c:pt>
                <c:pt idx="243">
                  <c:v>-4.5470624999959713E-2</c:v>
                </c:pt>
                <c:pt idx="244">
                  <c:v>-4.5470624999959713E-2</c:v>
                </c:pt>
                <c:pt idx="245">
                  <c:v>-4.5470624999959713E-2</c:v>
                </c:pt>
                <c:pt idx="246">
                  <c:v>-4.5396507983265111E-2</c:v>
                </c:pt>
                <c:pt idx="247">
                  <c:v>-4.5396507983265111E-2</c:v>
                </c:pt>
                <c:pt idx="248">
                  <c:v>-4.5396507983265111E-2</c:v>
                </c:pt>
                <c:pt idx="249">
                  <c:v>-4.3189733582971068E-2</c:v>
                </c:pt>
                <c:pt idx="250">
                  <c:v>-4.3189733582971068E-2</c:v>
                </c:pt>
                <c:pt idx="251">
                  <c:v>-4.3189733582971068E-2</c:v>
                </c:pt>
                <c:pt idx="252">
                  <c:v>-4.1719347606610474E-2</c:v>
                </c:pt>
                <c:pt idx="253">
                  <c:v>-4.1719347606610474E-2</c:v>
                </c:pt>
                <c:pt idx="254">
                  <c:v>-4.1375062109706526E-2</c:v>
                </c:pt>
                <c:pt idx="255">
                  <c:v>-4.1373866673953388E-2</c:v>
                </c:pt>
                <c:pt idx="256">
                  <c:v>-4.1369084930940839E-2</c:v>
                </c:pt>
                <c:pt idx="257">
                  <c:v>-4.1367889495187701E-2</c:v>
                </c:pt>
                <c:pt idx="258">
                  <c:v>-4.1305726836024487E-2</c:v>
                </c:pt>
                <c:pt idx="259">
                  <c:v>-4.1305726836024487E-2</c:v>
                </c:pt>
                <c:pt idx="260">
                  <c:v>-4.1305726836024487E-2</c:v>
                </c:pt>
                <c:pt idx="261">
                  <c:v>-4.1283013556714848E-2</c:v>
                </c:pt>
                <c:pt idx="262">
                  <c:v>-4.1283013556714848E-2</c:v>
                </c:pt>
                <c:pt idx="263">
                  <c:v>-4.1281818120961711E-2</c:v>
                </c:pt>
                <c:pt idx="264">
                  <c:v>-3.9763614714475565E-2</c:v>
                </c:pt>
                <c:pt idx="265">
                  <c:v>-3.9695474876546663E-2</c:v>
                </c:pt>
                <c:pt idx="266">
                  <c:v>-3.9603426323554972E-2</c:v>
                </c:pt>
                <c:pt idx="267">
                  <c:v>-3.9602230887801834E-2</c:v>
                </c:pt>
                <c:pt idx="268">
                  <c:v>-3.9370316351692927E-2</c:v>
                </c:pt>
                <c:pt idx="269">
                  <c:v>-3.9323694357320527E-2</c:v>
                </c:pt>
                <c:pt idx="270">
                  <c:v>-3.929380846349205E-2</c:v>
                </c:pt>
                <c:pt idx="271">
                  <c:v>-3.8949522966588102E-2</c:v>
                </c:pt>
                <c:pt idx="272">
                  <c:v>-3.8949522966588102E-2</c:v>
                </c:pt>
                <c:pt idx="273">
                  <c:v>-3.7335684699850866E-2</c:v>
                </c:pt>
                <c:pt idx="274">
                  <c:v>-3.6944777208574503E-2</c:v>
                </c:pt>
                <c:pt idx="275">
                  <c:v>-3.5568830656711861E-2</c:v>
                </c:pt>
                <c:pt idx="276">
                  <c:v>-3.5116955942025435E-2</c:v>
                </c:pt>
                <c:pt idx="277">
                  <c:v>-3.4709312350205149E-2</c:v>
                </c:pt>
                <c:pt idx="278">
                  <c:v>-2.6903116882209435E-2</c:v>
                </c:pt>
                <c:pt idx="279">
                  <c:v>-2.6856494887837021E-2</c:v>
                </c:pt>
                <c:pt idx="280">
                  <c:v>-2.6788355049908119E-2</c:v>
                </c:pt>
                <c:pt idx="281">
                  <c:v>-2.6759664591832794E-2</c:v>
                </c:pt>
                <c:pt idx="282">
                  <c:v>-2.6759664591832794E-2</c:v>
                </c:pt>
                <c:pt idx="283">
                  <c:v>-2.6759664591832794E-2</c:v>
                </c:pt>
                <c:pt idx="284">
                  <c:v>-2.6759664591832794E-2</c:v>
                </c:pt>
                <c:pt idx="285">
                  <c:v>-2.6609039686937314E-2</c:v>
                </c:pt>
                <c:pt idx="286">
                  <c:v>-2.6607844251184176E-2</c:v>
                </c:pt>
                <c:pt idx="287">
                  <c:v>-2.6441678681497896E-2</c:v>
                </c:pt>
                <c:pt idx="288">
                  <c:v>-2.6435701502732209E-2</c:v>
                </c:pt>
                <c:pt idx="289">
                  <c:v>-2.4361620471036557E-2</c:v>
                </c:pt>
                <c:pt idx="290">
                  <c:v>-2.4221754487919328E-2</c:v>
                </c:pt>
                <c:pt idx="291">
                  <c:v>-2.2091487975826177E-2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82-4F52-A7A9-2D73E071E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89880"/>
        <c:axId val="1"/>
      </c:scatterChart>
      <c:valAx>
        <c:axId val="859089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10973628296464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020408163265307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0898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897994893495455"/>
          <c:y val="0.92073298764483702"/>
          <c:w val="0.69047726177085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UV Lyn - O-C Diagr.</a:t>
            </a:r>
          </a:p>
        </c:rich>
      </c:tx>
      <c:layout>
        <c:manualLayout>
          <c:xMode val="edge"/>
          <c:yMode val="edge"/>
          <c:x val="0.39042089985486211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8098693759071"/>
          <c:y val="0.14414456686540114"/>
          <c:w val="0.81712626995645865"/>
          <c:h val="0.6906927162300471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Active!$H$21:$H$973</c:f>
              <c:numCache>
                <c:formatCode>General</c:formatCode>
                <c:ptCount val="953"/>
                <c:pt idx="0">
                  <c:v>-9.6707903305286891E-2</c:v>
                </c:pt>
                <c:pt idx="1">
                  <c:v>-8.4136384342855308E-2</c:v>
                </c:pt>
                <c:pt idx="2">
                  <c:v>-8.820010579074733E-2</c:v>
                </c:pt>
                <c:pt idx="3">
                  <c:v>-5.936417328666721E-2</c:v>
                </c:pt>
                <c:pt idx="4">
                  <c:v>6.1632588478460093E-2</c:v>
                </c:pt>
                <c:pt idx="5">
                  <c:v>7.8703046550799627E-2</c:v>
                </c:pt>
                <c:pt idx="6">
                  <c:v>2.2779906572395703E-2</c:v>
                </c:pt>
                <c:pt idx="7">
                  <c:v>6.5463942741189385E-2</c:v>
                </c:pt>
                <c:pt idx="8">
                  <c:v>5.619852386371349E-2</c:v>
                </c:pt>
                <c:pt idx="9">
                  <c:v>5.1881852774386061E-2</c:v>
                </c:pt>
                <c:pt idx="10">
                  <c:v>4.6549921320547583E-2</c:v>
                </c:pt>
                <c:pt idx="11">
                  <c:v>-9.0959365235903533E-2</c:v>
                </c:pt>
                <c:pt idx="12">
                  <c:v>7.7284502443944803E-2</c:v>
                </c:pt>
                <c:pt idx="13">
                  <c:v>8.7284502445982071E-2</c:v>
                </c:pt>
                <c:pt idx="14">
                  <c:v>-1.0583290786598809E-2</c:v>
                </c:pt>
                <c:pt idx="15">
                  <c:v>3.6690613909740932E-2</c:v>
                </c:pt>
                <c:pt idx="16">
                  <c:v>-3.5853064346156316E-2</c:v>
                </c:pt>
                <c:pt idx="17">
                  <c:v>-1.8413901194435311E-2</c:v>
                </c:pt>
                <c:pt idx="18">
                  <c:v>8.7568889284739271E-5</c:v>
                </c:pt>
                <c:pt idx="19">
                  <c:v>-1.8903088999650208E-2</c:v>
                </c:pt>
                <c:pt idx="20">
                  <c:v>1.2072568679286633E-2</c:v>
                </c:pt>
                <c:pt idx="21">
                  <c:v>-1.5612807495926972E-2</c:v>
                </c:pt>
                <c:pt idx="22">
                  <c:v>-3.2961823020741576E-2</c:v>
                </c:pt>
                <c:pt idx="23">
                  <c:v>9.9286744516575709E-3</c:v>
                </c:pt>
                <c:pt idx="24">
                  <c:v>-3.2665846829331713E-2</c:v>
                </c:pt>
                <c:pt idx="25">
                  <c:v>-3.2957059145701351E-2</c:v>
                </c:pt>
                <c:pt idx="26">
                  <c:v>-4.7826117865042761E-2</c:v>
                </c:pt>
                <c:pt idx="27">
                  <c:v>-4.4826117864431581E-2</c:v>
                </c:pt>
                <c:pt idx="28">
                  <c:v>-4.990629064195673E-2</c:v>
                </c:pt>
                <c:pt idx="29">
                  <c:v>-7.0377463558543241E-2</c:v>
                </c:pt>
                <c:pt idx="30">
                  <c:v>-4.8377463561337208E-2</c:v>
                </c:pt>
                <c:pt idx="31">
                  <c:v>-2.7377463560696924E-2</c:v>
                </c:pt>
                <c:pt idx="32">
                  <c:v>-4.8361570454289904E-2</c:v>
                </c:pt>
                <c:pt idx="33">
                  <c:v>-5.6266211839101743E-2</c:v>
                </c:pt>
                <c:pt idx="34">
                  <c:v>-6.0693427385558607E-2</c:v>
                </c:pt>
                <c:pt idx="35">
                  <c:v>-4.069342738512205E-2</c:v>
                </c:pt>
                <c:pt idx="36">
                  <c:v>-1.7693427387712291E-2</c:v>
                </c:pt>
                <c:pt idx="38">
                  <c:v>-1.6603756957920268E-3</c:v>
                </c:pt>
                <c:pt idx="39">
                  <c:v>-2.6030420784081798E-2</c:v>
                </c:pt>
                <c:pt idx="40">
                  <c:v>-2.3490055282309186E-2</c:v>
                </c:pt>
                <c:pt idx="41">
                  <c:v>-4.5568888053821865E-2</c:v>
                </c:pt>
                <c:pt idx="42">
                  <c:v>1.2448270532331662E-2</c:v>
                </c:pt>
                <c:pt idx="43">
                  <c:v>-2.4629929492220981E-2</c:v>
                </c:pt>
                <c:pt idx="44">
                  <c:v>-9.1470998464501463E-2</c:v>
                </c:pt>
                <c:pt idx="45">
                  <c:v>4.8132306706975214E-2</c:v>
                </c:pt>
                <c:pt idx="46">
                  <c:v>-4.8967555634590099E-2</c:v>
                </c:pt>
                <c:pt idx="47">
                  <c:v>-4.9485700597870164E-2</c:v>
                </c:pt>
                <c:pt idx="48">
                  <c:v>5.6439751970174257E-3</c:v>
                </c:pt>
                <c:pt idx="49">
                  <c:v>-4.3703774834284559E-2</c:v>
                </c:pt>
                <c:pt idx="50">
                  <c:v>-4.4408840574760688E-2</c:v>
                </c:pt>
                <c:pt idx="51">
                  <c:v>-9.9449559711501934E-2</c:v>
                </c:pt>
                <c:pt idx="52">
                  <c:v>-8.5449559708649758E-2</c:v>
                </c:pt>
                <c:pt idx="53">
                  <c:v>-7.7449559710657923E-2</c:v>
                </c:pt>
                <c:pt idx="54">
                  <c:v>-6.1449559711036272E-2</c:v>
                </c:pt>
                <c:pt idx="55">
                  <c:v>-5.5260815217479831E-2</c:v>
                </c:pt>
                <c:pt idx="57">
                  <c:v>-5.3767496283398941E-2</c:v>
                </c:pt>
                <c:pt idx="58">
                  <c:v>2.6837074368813774E-2</c:v>
                </c:pt>
                <c:pt idx="59">
                  <c:v>7.7584608436154667E-2</c:v>
                </c:pt>
                <c:pt idx="60">
                  <c:v>0.10058460843356443</c:v>
                </c:pt>
                <c:pt idx="61">
                  <c:v>-3.8684308830852387E-2</c:v>
                </c:pt>
                <c:pt idx="62">
                  <c:v>-7.2334660562773934E-2</c:v>
                </c:pt>
                <c:pt idx="63">
                  <c:v>9.3220258037035819E-2</c:v>
                </c:pt>
                <c:pt idx="64">
                  <c:v>-2.1620810937747592E-2</c:v>
                </c:pt>
                <c:pt idx="65">
                  <c:v>-8.8810895431379322E-2</c:v>
                </c:pt>
                <c:pt idx="66">
                  <c:v>-8.6810895430971868E-2</c:v>
                </c:pt>
                <c:pt idx="67">
                  <c:v>-0.10323874372261344</c:v>
                </c:pt>
                <c:pt idx="68">
                  <c:v>1.3487835291016381E-2</c:v>
                </c:pt>
                <c:pt idx="69">
                  <c:v>-7.3285864804347511E-2</c:v>
                </c:pt>
                <c:pt idx="70">
                  <c:v>-8.2714345844578929E-2</c:v>
                </c:pt>
                <c:pt idx="71">
                  <c:v>-6.530049242064706E-2</c:v>
                </c:pt>
                <c:pt idx="72">
                  <c:v>-7.4727707971760537E-2</c:v>
                </c:pt>
                <c:pt idx="73">
                  <c:v>8.5289376100263325E-2</c:v>
                </c:pt>
                <c:pt idx="74">
                  <c:v>-8.4362315639737062E-2</c:v>
                </c:pt>
                <c:pt idx="75">
                  <c:v>-7.8058597493509296E-2</c:v>
                </c:pt>
                <c:pt idx="76">
                  <c:v>0.10081291767710354</c:v>
                </c:pt>
                <c:pt idx="77">
                  <c:v>-7.6927954283746658E-2</c:v>
                </c:pt>
                <c:pt idx="78">
                  <c:v>-7.1614186759688891E-2</c:v>
                </c:pt>
                <c:pt idx="79">
                  <c:v>6.4259933904395439E-2</c:v>
                </c:pt>
                <c:pt idx="80">
                  <c:v>7.4832085607340559E-2</c:v>
                </c:pt>
                <c:pt idx="81">
                  <c:v>9.4832085611415096E-2</c:v>
                </c:pt>
                <c:pt idx="82">
                  <c:v>-7.8871714642446022E-2</c:v>
                </c:pt>
                <c:pt idx="83">
                  <c:v>8.8955992199771572E-2</c:v>
                </c:pt>
                <c:pt idx="84">
                  <c:v>-2.8053015244950075E-2</c:v>
                </c:pt>
                <c:pt idx="85">
                  <c:v>8.7660834382404573E-2</c:v>
                </c:pt>
                <c:pt idx="86">
                  <c:v>2.2314349836960901E-2</c:v>
                </c:pt>
                <c:pt idx="87">
                  <c:v>3.6176634006551467E-2</c:v>
                </c:pt>
                <c:pt idx="88">
                  <c:v>3.288203441479709E-2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25-4300-A311-C4FC5620D2B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2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Active!$D$22:$D$44</c:f>
                <c:numCache>
                  <c:formatCode>General</c:formatCode>
                  <c:ptCount val="23"/>
                  <c:pt idx="2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Active!$I$21:$I$973</c:f>
              <c:numCache>
                <c:formatCode>General</c:formatCode>
                <c:ptCount val="953"/>
                <c:pt idx="37">
                  <c:v>3.9957557088200701E-2</c:v>
                </c:pt>
                <c:pt idx="56">
                  <c:v>7.4994107166276081E-2</c:v>
                </c:pt>
                <c:pt idx="95">
                  <c:v>0</c:v>
                </c:pt>
                <c:pt idx="109">
                  <c:v>1.3969873296446167E-2</c:v>
                </c:pt>
                <c:pt idx="110">
                  <c:v>-3.2316750948666595E-3</c:v>
                </c:pt>
                <c:pt idx="111">
                  <c:v>-6.8184144816768821E-2</c:v>
                </c:pt>
                <c:pt idx="112">
                  <c:v>-6.2738579712458886E-2</c:v>
                </c:pt>
                <c:pt idx="113">
                  <c:v>-3.0288659923826344E-2</c:v>
                </c:pt>
                <c:pt idx="117">
                  <c:v>-7.7668977937719319E-2</c:v>
                </c:pt>
                <c:pt idx="118">
                  <c:v>7.7205775465699844E-2</c:v>
                </c:pt>
                <c:pt idx="119">
                  <c:v>-4.2984309031453449E-2</c:v>
                </c:pt>
                <c:pt idx="120">
                  <c:v>8.5047477179614361E-2</c:v>
                </c:pt>
                <c:pt idx="121">
                  <c:v>9.1238194414472673E-2</c:v>
                </c:pt>
                <c:pt idx="122">
                  <c:v>-9.4253859038872179E-2</c:v>
                </c:pt>
                <c:pt idx="123">
                  <c:v>7.7429544391634408E-2</c:v>
                </c:pt>
                <c:pt idx="124">
                  <c:v>9.0620261631556787E-2</c:v>
                </c:pt>
                <c:pt idx="125">
                  <c:v>-4.7000276652397588E-2</c:v>
                </c:pt>
                <c:pt idx="126">
                  <c:v>-4.8460543890541885E-2</c:v>
                </c:pt>
                <c:pt idx="127">
                  <c:v>-4.926982666074764E-2</c:v>
                </c:pt>
                <c:pt idx="128">
                  <c:v>-4.6222147349908482E-2</c:v>
                </c:pt>
                <c:pt idx="129">
                  <c:v>-4.9190361140063033E-2</c:v>
                </c:pt>
                <c:pt idx="130">
                  <c:v>-3.8649995643936563E-2</c:v>
                </c:pt>
                <c:pt idx="131">
                  <c:v>-4.1618209434091114E-2</c:v>
                </c:pt>
                <c:pt idx="132">
                  <c:v>-3.8078476682130713E-2</c:v>
                </c:pt>
                <c:pt idx="133">
                  <c:v>-4.5538743921497371E-2</c:v>
                </c:pt>
                <c:pt idx="134">
                  <c:v>-4.1538743920682464E-2</c:v>
                </c:pt>
                <c:pt idx="135">
                  <c:v>-4.0538743916840758E-2</c:v>
                </c:pt>
                <c:pt idx="136">
                  <c:v>-3.4938743920065463E-2</c:v>
                </c:pt>
                <c:pt idx="137">
                  <c:v>-3.2538743922486901E-2</c:v>
                </c:pt>
                <c:pt idx="138">
                  <c:v>-3.310695771506289E-2</c:v>
                </c:pt>
                <c:pt idx="139">
                  <c:v>-1.7506957716250326E-2</c:v>
                </c:pt>
                <c:pt idx="140">
                  <c:v>-3.2475878768309485E-2</c:v>
                </c:pt>
                <c:pt idx="141">
                  <c:v>-4.1679325389850419E-2</c:v>
                </c:pt>
                <c:pt idx="142">
                  <c:v>-3.8139592637890019E-2</c:v>
                </c:pt>
                <c:pt idx="143">
                  <c:v>-4.5156192994909361E-2</c:v>
                </c:pt>
                <c:pt idx="144">
                  <c:v>-4.1644524506409653E-2</c:v>
                </c:pt>
                <c:pt idx="145">
                  <c:v>-4.144452450418612E-2</c:v>
                </c:pt>
                <c:pt idx="146">
                  <c:v>-6.159446325909812E-2</c:v>
                </c:pt>
                <c:pt idx="147">
                  <c:v>-4.8924421964329667E-2</c:v>
                </c:pt>
                <c:pt idx="148">
                  <c:v>-6.68157757318113E-2</c:v>
                </c:pt>
                <c:pt idx="149">
                  <c:v>-4.8176042982959189E-2</c:v>
                </c:pt>
                <c:pt idx="150">
                  <c:v>-5.0376046769088134E-2</c:v>
                </c:pt>
                <c:pt idx="151">
                  <c:v>-4.9876046767167281E-2</c:v>
                </c:pt>
                <c:pt idx="152">
                  <c:v>-4.9376046765246429E-2</c:v>
                </c:pt>
                <c:pt idx="153">
                  <c:v>-4.9308677895169239E-2</c:v>
                </c:pt>
                <c:pt idx="154">
                  <c:v>-4.9308677895169239E-2</c:v>
                </c:pt>
                <c:pt idx="155">
                  <c:v>-6.5382940018025693E-2</c:v>
                </c:pt>
                <c:pt idx="156">
                  <c:v>-5.1080974852084182E-2</c:v>
                </c:pt>
                <c:pt idx="157">
                  <c:v>-5.088097484986065E-2</c:v>
                </c:pt>
                <c:pt idx="158">
                  <c:v>-5.0780974852386862E-2</c:v>
                </c:pt>
                <c:pt idx="161">
                  <c:v>-5.1287239140947349E-2</c:v>
                </c:pt>
                <c:pt idx="162">
                  <c:v>-4.8790689550514799E-2</c:v>
                </c:pt>
                <c:pt idx="163">
                  <c:v>-4.6990689552330878E-2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25-4300-A311-C4FC5620D2B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Active!$D$21:$D$924</c:f>
                <c:numCache>
                  <c:formatCode>General</c:formatCode>
                  <c:ptCount val="904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1">
                    <c:v>0</c:v>
                  </c:pt>
                  <c:pt idx="136">
                    <c:v>0</c:v>
                  </c:pt>
                  <c:pt idx="138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6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1.6999999999999999E-3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5.0000000000000001E-4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1.5E-3</c:v>
                  </c:pt>
                  <c:pt idx="172">
                    <c:v>2.0999999999999999E-3</c:v>
                  </c:pt>
                  <c:pt idx="173">
                    <c:v>2.0999999999999999E-3</c:v>
                  </c:pt>
                  <c:pt idx="174">
                    <c:v>1E-4</c:v>
                  </c:pt>
                  <c:pt idx="175">
                    <c:v>2.0000000000000001E-4</c:v>
                  </c:pt>
                  <c:pt idx="177">
                    <c:v>5.0000000000000002E-5</c:v>
                  </c:pt>
                  <c:pt idx="178">
                    <c:v>2.0000000000000001E-4</c:v>
                  </c:pt>
                  <c:pt idx="179">
                    <c:v>1E-4</c:v>
                  </c:pt>
                  <c:pt idx="180">
                    <c:v>2.0000000000000001E-4</c:v>
                  </c:pt>
                  <c:pt idx="182">
                    <c:v>2.7999999999999998E-4</c:v>
                  </c:pt>
                  <c:pt idx="184">
                    <c:v>3.2000000000000003E-4</c:v>
                  </c:pt>
                  <c:pt idx="186">
                    <c:v>2.1000000000000001E-4</c:v>
                  </c:pt>
                  <c:pt idx="188">
                    <c:v>2.4000000000000001E-4</c:v>
                  </c:pt>
                  <c:pt idx="190">
                    <c:v>4.2000000000000002E-4</c:v>
                  </c:pt>
                  <c:pt idx="191">
                    <c:v>2.0000000000000001E-4</c:v>
                  </c:pt>
                  <c:pt idx="192">
                    <c:v>5.0000000000000001E-4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4.0000000000000002E-4</c:v>
                  </c:pt>
                  <c:pt idx="196">
                    <c:v>4.0000000000000002E-4</c:v>
                  </c:pt>
                  <c:pt idx="197">
                    <c:v>2.9999999999999997E-4</c:v>
                  </c:pt>
                  <c:pt idx="198">
                    <c:v>1.4E-3</c:v>
                  </c:pt>
                  <c:pt idx="199">
                    <c:v>1.8E-3</c:v>
                  </c:pt>
                  <c:pt idx="200">
                    <c:v>1.4E-3</c:v>
                  </c:pt>
                  <c:pt idx="201">
                    <c:v>1E-4</c:v>
                  </c:pt>
                  <c:pt idx="202">
                    <c:v>1.2999999999999999E-3</c:v>
                  </c:pt>
                  <c:pt idx="203">
                    <c:v>5.0000000000000001E-4</c:v>
                  </c:pt>
                  <c:pt idx="204">
                    <c:v>1.8E-3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2E-3</c:v>
                  </c:pt>
                  <c:pt idx="214">
                    <c:v>5.0000000000000001E-4</c:v>
                  </c:pt>
                  <c:pt idx="215">
                    <c:v>1E-3</c:v>
                  </c:pt>
                  <c:pt idx="216">
                    <c:v>2.0000000000000001E-4</c:v>
                  </c:pt>
                  <c:pt idx="218">
                    <c:v>2.0000000000000001E-4</c:v>
                  </c:pt>
                  <c:pt idx="219">
                    <c:v>5.0000000000000001E-4</c:v>
                  </c:pt>
                  <c:pt idx="220">
                    <c:v>3.0000000000000001E-3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1.2999999999999999E-3</c:v>
                  </c:pt>
                  <c:pt idx="224">
                    <c:v>2.0999999999999999E-3</c:v>
                  </c:pt>
                  <c:pt idx="225">
                    <c:v>1E-4</c:v>
                  </c:pt>
                  <c:pt idx="226">
                    <c:v>2.0000000000000001E-4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0</c:v>
                  </c:pt>
                  <c:pt idx="231">
                    <c:v>8.0000000000000004E-4</c:v>
                  </c:pt>
                  <c:pt idx="232">
                    <c:v>6.9999999999999999E-4</c:v>
                  </c:pt>
                  <c:pt idx="233">
                    <c:v>8.0000000000000004E-4</c:v>
                  </c:pt>
                  <c:pt idx="234">
                    <c:v>1E-4</c:v>
                  </c:pt>
                  <c:pt idx="235">
                    <c:v>2.0000000000000001E-4</c:v>
                  </c:pt>
                  <c:pt idx="236">
                    <c:v>5.9999999999999995E-4</c:v>
                  </c:pt>
                  <c:pt idx="237">
                    <c:v>1.1000000000000001E-3</c:v>
                  </c:pt>
                  <c:pt idx="238">
                    <c:v>2.9999999999999997E-4</c:v>
                  </c:pt>
                  <c:pt idx="239">
                    <c:v>2.0000000000000001E-4</c:v>
                  </c:pt>
                  <c:pt idx="243">
                    <c:v>2.0000000000000001E-4</c:v>
                  </c:pt>
                  <c:pt idx="244">
                    <c:v>1E-3</c:v>
                  </c:pt>
                  <c:pt idx="245">
                    <c:v>2.0000000000000001E-4</c:v>
                  </c:pt>
                  <c:pt idx="246">
                    <c:v>1E-4</c:v>
                  </c:pt>
                  <c:pt idx="247">
                    <c:v>2.0000000000000001E-4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2.0000000000000001E-4</c:v>
                  </c:pt>
                  <c:pt idx="251">
                    <c:v>2.0000000000000001E-4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3.0000000000000001E-3</c:v>
                  </c:pt>
                  <c:pt idx="255">
                    <c:v>1.6999999999999999E-3</c:v>
                  </c:pt>
                  <c:pt idx="256">
                    <c:v>4.7999999999999996E-3</c:v>
                  </c:pt>
                  <c:pt idx="257">
                    <c:v>4.3E-3</c:v>
                  </c:pt>
                  <c:pt idx="258">
                    <c:v>2.9999999999999997E-4</c:v>
                  </c:pt>
                  <c:pt idx="259">
                    <c:v>2.0000000000000001E-4</c:v>
                  </c:pt>
                  <c:pt idx="260">
                    <c:v>2.0000000000000001E-4</c:v>
                  </c:pt>
                  <c:pt idx="261">
                    <c:v>1E-4</c:v>
                  </c:pt>
                  <c:pt idx="262">
                    <c:v>1.6000000000000001E-3</c:v>
                  </c:pt>
                  <c:pt idx="263">
                    <c:v>5.4000000000000003E-3</c:v>
                  </c:pt>
                  <c:pt idx="264">
                    <c:v>1E-4</c:v>
                  </c:pt>
                  <c:pt idx="265">
                    <c:v>2.0000000000000001E-4</c:v>
                  </c:pt>
                  <c:pt idx="266">
                    <c:v>2.0000000000000001E-4</c:v>
                  </c:pt>
                  <c:pt idx="267">
                    <c:v>2.0000000000000001E-4</c:v>
                  </c:pt>
                  <c:pt idx="268">
                    <c:v>1.8E-3</c:v>
                  </c:pt>
                  <c:pt idx="269">
                    <c:v>1.5E-3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0</c:v>
                  </c:pt>
                  <c:pt idx="274">
                    <c:v>1E-4</c:v>
                  </c:pt>
                  <c:pt idx="275">
                    <c:v>0</c:v>
                  </c:pt>
                  <c:pt idx="276">
                    <c:v>1E-3</c:v>
                  </c:pt>
                  <c:pt idx="277">
                    <c:v>1.2E-4</c:v>
                  </c:pt>
                  <c:pt idx="285">
                    <c:v>2.7000000000000001E-3</c:v>
                  </c:pt>
                  <c:pt idx="286">
                    <c:v>6.9999999999999999E-4</c:v>
                  </c:pt>
                  <c:pt idx="289">
                    <c:v>2.0000000000000001E-4</c:v>
                  </c:pt>
                  <c:pt idx="290">
                    <c:v>1.2999999999999999E-3</c:v>
                  </c:pt>
                  <c:pt idx="291">
                    <c:v>1E-4</c:v>
                  </c:pt>
                </c:numCache>
              </c:numRef>
            </c:plus>
            <c:minus>
              <c:numRef>
                <c:f>Active!$D$21:$D$924</c:f>
                <c:numCache>
                  <c:formatCode>General</c:formatCode>
                  <c:ptCount val="904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1">
                    <c:v>0</c:v>
                  </c:pt>
                  <c:pt idx="136">
                    <c:v>0</c:v>
                  </c:pt>
                  <c:pt idx="138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6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1.6999999999999999E-3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5.0000000000000001E-4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1.5E-3</c:v>
                  </c:pt>
                  <c:pt idx="172">
                    <c:v>2.0999999999999999E-3</c:v>
                  </c:pt>
                  <c:pt idx="173">
                    <c:v>2.0999999999999999E-3</c:v>
                  </c:pt>
                  <c:pt idx="174">
                    <c:v>1E-4</c:v>
                  </c:pt>
                  <c:pt idx="175">
                    <c:v>2.0000000000000001E-4</c:v>
                  </c:pt>
                  <c:pt idx="177">
                    <c:v>5.0000000000000002E-5</c:v>
                  </c:pt>
                  <c:pt idx="178">
                    <c:v>2.0000000000000001E-4</c:v>
                  </c:pt>
                  <c:pt idx="179">
                    <c:v>1E-4</c:v>
                  </c:pt>
                  <c:pt idx="180">
                    <c:v>2.0000000000000001E-4</c:v>
                  </c:pt>
                  <c:pt idx="182">
                    <c:v>2.7999999999999998E-4</c:v>
                  </c:pt>
                  <c:pt idx="184">
                    <c:v>3.2000000000000003E-4</c:v>
                  </c:pt>
                  <c:pt idx="186">
                    <c:v>2.1000000000000001E-4</c:v>
                  </c:pt>
                  <c:pt idx="188">
                    <c:v>2.4000000000000001E-4</c:v>
                  </c:pt>
                  <c:pt idx="190">
                    <c:v>4.2000000000000002E-4</c:v>
                  </c:pt>
                  <c:pt idx="191">
                    <c:v>2.0000000000000001E-4</c:v>
                  </c:pt>
                  <c:pt idx="192">
                    <c:v>5.0000000000000001E-4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4.0000000000000002E-4</c:v>
                  </c:pt>
                  <c:pt idx="196">
                    <c:v>4.0000000000000002E-4</c:v>
                  </c:pt>
                  <c:pt idx="197">
                    <c:v>2.9999999999999997E-4</c:v>
                  </c:pt>
                  <c:pt idx="198">
                    <c:v>1.4E-3</c:v>
                  </c:pt>
                  <c:pt idx="199">
                    <c:v>1.8E-3</c:v>
                  </c:pt>
                  <c:pt idx="200">
                    <c:v>1.4E-3</c:v>
                  </c:pt>
                  <c:pt idx="201">
                    <c:v>1E-4</c:v>
                  </c:pt>
                  <c:pt idx="202">
                    <c:v>1.2999999999999999E-3</c:v>
                  </c:pt>
                  <c:pt idx="203">
                    <c:v>5.0000000000000001E-4</c:v>
                  </c:pt>
                  <c:pt idx="204">
                    <c:v>1.8E-3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2E-3</c:v>
                  </c:pt>
                  <c:pt idx="214">
                    <c:v>5.0000000000000001E-4</c:v>
                  </c:pt>
                  <c:pt idx="215">
                    <c:v>1E-3</c:v>
                  </c:pt>
                  <c:pt idx="216">
                    <c:v>2.0000000000000001E-4</c:v>
                  </c:pt>
                  <c:pt idx="218">
                    <c:v>2.0000000000000001E-4</c:v>
                  </c:pt>
                  <c:pt idx="219">
                    <c:v>5.0000000000000001E-4</c:v>
                  </c:pt>
                  <c:pt idx="220">
                    <c:v>3.0000000000000001E-3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1.2999999999999999E-3</c:v>
                  </c:pt>
                  <c:pt idx="224">
                    <c:v>2.0999999999999999E-3</c:v>
                  </c:pt>
                  <c:pt idx="225">
                    <c:v>1E-4</c:v>
                  </c:pt>
                  <c:pt idx="226">
                    <c:v>2.0000000000000001E-4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0</c:v>
                  </c:pt>
                  <c:pt idx="231">
                    <c:v>8.0000000000000004E-4</c:v>
                  </c:pt>
                  <c:pt idx="232">
                    <c:v>6.9999999999999999E-4</c:v>
                  </c:pt>
                  <c:pt idx="233">
                    <c:v>8.0000000000000004E-4</c:v>
                  </c:pt>
                  <c:pt idx="234">
                    <c:v>1E-4</c:v>
                  </c:pt>
                  <c:pt idx="235">
                    <c:v>2.0000000000000001E-4</c:v>
                  </c:pt>
                  <c:pt idx="236">
                    <c:v>5.9999999999999995E-4</c:v>
                  </c:pt>
                  <c:pt idx="237">
                    <c:v>1.1000000000000001E-3</c:v>
                  </c:pt>
                  <c:pt idx="238">
                    <c:v>2.9999999999999997E-4</c:v>
                  </c:pt>
                  <c:pt idx="239">
                    <c:v>2.0000000000000001E-4</c:v>
                  </c:pt>
                  <c:pt idx="243">
                    <c:v>2.0000000000000001E-4</c:v>
                  </c:pt>
                  <c:pt idx="244">
                    <c:v>1E-3</c:v>
                  </c:pt>
                  <c:pt idx="245">
                    <c:v>2.0000000000000001E-4</c:v>
                  </c:pt>
                  <c:pt idx="246">
                    <c:v>1E-4</c:v>
                  </c:pt>
                  <c:pt idx="247">
                    <c:v>2.0000000000000001E-4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2.0000000000000001E-4</c:v>
                  </c:pt>
                  <c:pt idx="251">
                    <c:v>2.0000000000000001E-4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3.0000000000000001E-3</c:v>
                  </c:pt>
                  <c:pt idx="255">
                    <c:v>1.6999999999999999E-3</c:v>
                  </c:pt>
                  <c:pt idx="256">
                    <c:v>4.7999999999999996E-3</c:v>
                  </c:pt>
                  <c:pt idx="257">
                    <c:v>4.3E-3</c:v>
                  </c:pt>
                  <c:pt idx="258">
                    <c:v>2.9999999999999997E-4</c:v>
                  </c:pt>
                  <c:pt idx="259">
                    <c:v>2.0000000000000001E-4</c:v>
                  </c:pt>
                  <c:pt idx="260">
                    <c:v>2.0000000000000001E-4</c:v>
                  </c:pt>
                  <c:pt idx="261">
                    <c:v>1E-4</c:v>
                  </c:pt>
                  <c:pt idx="262">
                    <c:v>1.6000000000000001E-3</c:v>
                  </c:pt>
                  <c:pt idx="263">
                    <c:v>5.4000000000000003E-3</c:v>
                  </c:pt>
                  <c:pt idx="264">
                    <c:v>1E-4</c:v>
                  </c:pt>
                  <c:pt idx="265">
                    <c:v>2.0000000000000001E-4</c:v>
                  </c:pt>
                  <c:pt idx="266">
                    <c:v>2.0000000000000001E-4</c:v>
                  </c:pt>
                  <c:pt idx="267">
                    <c:v>2.0000000000000001E-4</c:v>
                  </c:pt>
                  <c:pt idx="268">
                    <c:v>1.8E-3</c:v>
                  </c:pt>
                  <c:pt idx="269">
                    <c:v>1.5E-3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0</c:v>
                  </c:pt>
                  <c:pt idx="274">
                    <c:v>1E-4</c:v>
                  </c:pt>
                  <c:pt idx="275">
                    <c:v>0</c:v>
                  </c:pt>
                  <c:pt idx="276">
                    <c:v>1E-3</c:v>
                  </c:pt>
                  <c:pt idx="277">
                    <c:v>1.2E-4</c:v>
                  </c:pt>
                  <c:pt idx="285">
                    <c:v>2.7000000000000001E-3</c:v>
                  </c:pt>
                  <c:pt idx="286">
                    <c:v>6.9999999999999999E-4</c:v>
                  </c:pt>
                  <c:pt idx="289">
                    <c:v>2.0000000000000001E-4</c:v>
                  </c:pt>
                  <c:pt idx="290">
                    <c:v>1.2999999999999999E-3</c:v>
                  </c:pt>
                  <c:pt idx="29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Active!$J$21:$J$973</c:f>
              <c:numCache>
                <c:formatCode>General</c:formatCode>
                <c:ptCount val="953"/>
                <c:pt idx="89">
                  <c:v>-7.527412599301897E-4</c:v>
                </c:pt>
                <c:pt idx="90">
                  <c:v>-3.5183533473173156E-3</c:v>
                </c:pt>
                <c:pt idx="91">
                  <c:v>-1.4495068171527237E-3</c:v>
                </c:pt>
                <c:pt idx="92">
                  <c:v>-1.9852232799166813E-4</c:v>
                </c:pt>
                <c:pt idx="93">
                  <c:v>-4.4190568223712035E-3</c:v>
                </c:pt>
                <c:pt idx="94">
                  <c:v>-2.4304499893332832E-3</c:v>
                </c:pt>
                <c:pt idx="96">
                  <c:v>1.9000000029336661E-3</c:v>
                </c:pt>
                <c:pt idx="97">
                  <c:v>-7.7623107063118368E-4</c:v>
                </c:pt>
                <c:pt idx="98">
                  <c:v>2.1449361593113281E-3</c:v>
                </c:pt>
                <c:pt idx="99">
                  <c:v>8.8959206332219765E-3</c:v>
                </c:pt>
                <c:pt idx="100">
                  <c:v>2.3565339506603777E-4</c:v>
                </c:pt>
                <c:pt idx="101">
                  <c:v>-2.02461385197239E-3</c:v>
                </c:pt>
                <c:pt idx="102">
                  <c:v>-2.7101276864414103E-3</c:v>
                </c:pt>
                <c:pt idx="103">
                  <c:v>-1.1472587430034764E-3</c:v>
                </c:pt>
                <c:pt idx="104">
                  <c:v>-3.2291883035213687E-3</c:v>
                </c:pt>
                <c:pt idx="105">
                  <c:v>-3.3194142379215918E-3</c:v>
                </c:pt>
                <c:pt idx="106">
                  <c:v>-4.6287677323562093E-3</c:v>
                </c:pt>
                <c:pt idx="107">
                  <c:v>-2.7890349738299847E-3</c:v>
                </c:pt>
                <c:pt idx="108">
                  <c:v>-4.1175160076818429E-3</c:v>
                </c:pt>
                <c:pt idx="114">
                  <c:v>-3.6435148263990413E-2</c:v>
                </c:pt>
                <c:pt idx="115">
                  <c:v>-3.4595415498188231E-2</c:v>
                </c:pt>
                <c:pt idx="116">
                  <c:v>-3.5923896539316047E-2</c:v>
                </c:pt>
                <c:pt idx="159">
                  <c:v>-5.0646237104956526E-2</c:v>
                </c:pt>
                <c:pt idx="160">
                  <c:v>-4.8899894005444366E-2</c:v>
                </c:pt>
                <c:pt idx="165">
                  <c:v>-4.6727820619707927E-2</c:v>
                </c:pt>
                <c:pt idx="166">
                  <c:v>-4.4532540312502533E-2</c:v>
                </c:pt>
                <c:pt idx="167">
                  <c:v>-4.4432540315028746E-2</c:v>
                </c:pt>
                <c:pt idx="168">
                  <c:v>-4.4432540307752788E-2</c:v>
                </c:pt>
                <c:pt idx="169">
                  <c:v>-5.6092807550157886E-2</c:v>
                </c:pt>
                <c:pt idx="170">
                  <c:v>-4.8292807550751604E-2</c:v>
                </c:pt>
                <c:pt idx="171">
                  <c:v>-4.7192386984534096E-2</c:v>
                </c:pt>
                <c:pt idx="174">
                  <c:v>-4.6507041151926387E-2</c:v>
                </c:pt>
                <c:pt idx="175">
                  <c:v>-4.5807041147782002E-2</c:v>
                </c:pt>
                <c:pt idx="177">
                  <c:v>-4.4503004974103533E-2</c:v>
                </c:pt>
                <c:pt idx="178">
                  <c:v>-4.3823004976729862E-2</c:v>
                </c:pt>
                <c:pt idx="179">
                  <c:v>-4.5115058426745236E-2</c:v>
                </c:pt>
                <c:pt idx="180">
                  <c:v>-4.4915058424521703E-2</c:v>
                </c:pt>
                <c:pt idx="182">
                  <c:v>-4.778255498240469E-2</c:v>
                </c:pt>
                <c:pt idx="184">
                  <c:v>-4.5542554980784189E-2</c:v>
                </c:pt>
                <c:pt idx="186">
                  <c:v>-4.4882554982905276E-2</c:v>
                </c:pt>
                <c:pt idx="188">
                  <c:v>-5.1132189480995294E-2</c:v>
                </c:pt>
                <c:pt idx="190">
                  <c:v>-4.8192189482506365E-2</c:v>
                </c:pt>
                <c:pt idx="191">
                  <c:v>-4.4110487768193707E-2</c:v>
                </c:pt>
                <c:pt idx="192">
                  <c:v>-4.3510487768799067E-2</c:v>
                </c:pt>
                <c:pt idx="193">
                  <c:v>-4.4807886071794201E-2</c:v>
                </c:pt>
                <c:pt idx="194">
                  <c:v>-4.3768153314886149E-2</c:v>
                </c:pt>
                <c:pt idx="195">
                  <c:v>-4.6645017129776534E-2</c:v>
                </c:pt>
                <c:pt idx="196">
                  <c:v>-4.6365551614144351E-2</c:v>
                </c:pt>
                <c:pt idx="200">
                  <c:v>-4.5729485238553025E-2</c:v>
                </c:pt>
                <c:pt idx="204">
                  <c:v>-4.5889123532106169E-2</c:v>
                </c:pt>
                <c:pt idx="205">
                  <c:v>-4.8015002867032308E-2</c:v>
                </c:pt>
                <c:pt idx="206">
                  <c:v>-4.3063385644927621E-2</c:v>
                </c:pt>
                <c:pt idx="207">
                  <c:v>-4.873159943963401E-2</c:v>
                </c:pt>
                <c:pt idx="208">
                  <c:v>-4.6991866685857531E-2</c:v>
                </c:pt>
                <c:pt idx="209">
                  <c:v>-4.7252133925212547E-2</c:v>
                </c:pt>
                <c:pt idx="213">
                  <c:v>-4.7655584341555368E-2</c:v>
                </c:pt>
                <c:pt idx="214">
                  <c:v>-4.9274149867414963E-2</c:v>
                </c:pt>
                <c:pt idx="215">
                  <c:v>-4.7666203317930922E-2</c:v>
                </c:pt>
                <c:pt idx="223">
                  <c:v>-4.4479301497631241E-2</c:v>
                </c:pt>
                <c:pt idx="224">
                  <c:v>-4.4871354948554654E-2</c:v>
                </c:pt>
                <c:pt idx="226">
                  <c:v>-4.3352298132958822E-2</c:v>
                </c:pt>
                <c:pt idx="228">
                  <c:v>-4.4761796867533121E-2</c:v>
                </c:pt>
                <c:pt idx="237">
                  <c:v>-4.3559831705351826E-2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25-4300-A311-C4FC5620D2B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Active!$K$21:$K$973</c:f>
              <c:numCache>
                <c:formatCode>General</c:formatCode>
                <c:ptCount val="953"/>
                <c:pt idx="164">
                  <c:v>-4.7027820619405247E-2</c:v>
                </c:pt>
                <c:pt idx="172">
                  <c:v>-4.6862785711709876E-2</c:v>
                </c:pt>
                <c:pt idx="173">
                  <c:v>-4.676278570696013E-2</c:v>
                </c:pt>
                <c:pt idx="176">
                  <c:v>-4.452300497359829E-2</c:v>
                </c:pt>
                <c:pt idx="181">
                  <c:v>-4.7792554985790048E-2</c:v>
                </c:pt>
                <c:pt idx="183">
                  <c:v>-4.5592554983159062E-2</c:v>
                </c:pt>
                <c:pt idx="185">
                  <c:v>-4.4892554986290634E-2</c:v>
                </c:pt>
                <c:pt idx="187">
                  <c:v>-5.1152189480490051E-2</c:v>
                </c:pt>
                <c:pt idx="189">
                  <c:v>-4.8252189480990637E-2</c:v>
                </c:pt>
                <c:pt idx="197">
                  <c:v>-4.7341228251752909E-2</c:v>
                </c:pt>
                <c:pt idx="198">
                  <c:v>-4.6892354184819851E-2</c:v>
                </c:pt>
                <c:pt idx="199">
                  <c:v>-4.1784407629165798E-2</c:v>
                </c:pt>
                <c:pt idx="201">
                  <c:v>-4.9022666513337754E-2</c:v>
                </c:pt>
                <c:pt idx="202">
                  <c:v>-4.6254664899606723E-2</c:v>
                </c:pt>
                <c:pt idx="203">
                  <c:v>-4.7146718345175032E-2</c:v>
                </c:pt>
                <c:pt idx="210">
                  <c:v>-4.9858115315146279E-2</c:v>
                </c:pt>
                <c:pt idx="211">
                  <c:v>-4.8147567067644559E-2</c:v>
                </c:pt>
                <c:pt idx="212">
                  <c:v>-4.8147567067644559E-2</c:v>
                </c:pt>
                <c:pt idx="216">
                  <c:v>-4.7341172699816525E-2</c:v>
                </c:pt>
                <c:pt idx="217">
                  <c:v>-4.724117269506678E-2</c:v>
                </c:pt>
                <c:pt idx="218">
                  <c:v>-4.6133791955071501E-2</c:v>
                </c:pt>
                <c:pt idx="219">
                  <c:v>-5.0594059197464958E-2</c:v>
                </c:pt>
                <c:pt idx="220">
                  <c:v>-4.8130698967725039E-2</c:v>
                </c:pt>
                <c:pt idx="221">
                  <c:v>-4.7174373423331417E-2</c:v>
                </c:pt>
                <c:pt idx="222">
                  <c:v>-4.626467009074986E-2</c:v>
                </c:pt>
                <c:pt idx="225">
                  <c:v>-4.5729020501312334E-2</c:v>
                </c:pt>
                <c:pt idx="227">
                  <c:v>-4.7035214061907027E-2</c:v>
                </c:pt>
                <c:pt idx="229">
                  <c:v>-4.3094585118524265E-2</c:v>
                </c:pt>
                <c:pt idx="230">
                  <c:v>-4.3004585117159877E-2</c:v>
                </c:pt>
                <c:pt idx="231">
                  <c:v>-4.4581800662854221E-2</c:v>
                </c:pt>
                <c:pt idx="232">
                  <c:v>-4.368180066376226E-2</c:v>
                </c:pt>
                <c:pt idx="233">
                  <c:v>-4.2981800666893832E-2</c:v>
                </c:pt>
                <c:pt idx="234">
                  <c:v>-4.5140281697968021E-2</c:v>
                </c:pt>
                <c:pt idx="235">
                  <c:v>-4.33402816997841E-2</c:v>
                </c:pt>
                <c:pt idx="236">
                  <c:v>-4.3240281695034355E-2</c:v>
                </c:pt>
                <c:pt idx="238">
                  <c:v>-4.3702236893295776E-2</c:v>
                </c:pt>
                <c:pt idx="239">
                  <c:v>-4.2973914867616259E-2</c:v>
                </c:pt>
                <c:pt idx="240">
                  <c:v>-4.4945420064323116E-2</c:v>
                </c:pt>
                <c:pt idx="241">
                  <c:v>-4.3521580402739346E-2</c:v>
                </c:pt>
                <c:pt idx="242">
                  <c:v>-4.3602382131211925E-2</c:v>
                </c:pt>
                <c:pt idx="243">
                  <c:v>-4.5182199384726118E-2</c:v>
                </c:pt>
                <c:pt idx="244">
                  <c:v>-4.418219938816037E-2</c:v>
                </c:pt>
                <c:pt idx="245">
                  <c:v>-4.388219938846305E-2</c:v>
                </c:pt>
                <c:pt idx="246">
                  <c:v>-4.3349513187422417E-2</c:v>
                </c:pt>
                <c:pt idx="247">
                  <c:v>-4.3149513192474842E-2</c:v>
                </c:pt>
                <c:pt idx="248">
                  <c:v>-4.2249513193382882E-2</c:v>
                </c:pt>
                <c:pt idx="249">
                  <c:v>-4.1240179154556245E-2</c:v>
                </c:pt>
                <c:pt idx="250">
                  <c:v>-4.0920179155364167E-2</c:v>
                </c:pt>
                <c:pt idx="251">
                  <c:v>-4.0180179152230266E-2</c:v>
                </c:pt>
                <c:pt idx="252">
                  <c:v>-4.4095920835388824E-2</c:v>
                </c:pt>
                <c:pt idx="253">
                  <c:v>-4.1295920833363198E-2</c:v>
                </c:pt>
                <c:pt idx="254">
                  <c:v>-4.0007314004469663E-2</c:v>
                </c:pt>
                <c:pt idx="255">
                  <c:v>-4.2099367456103209E-2</c:v>
                </c:pt>
                <c:pt idx="256">
                  <c:v>-4.196758125181077E-2</c:v>
                </c:pt>
                <c:pt idx="257">
                  <c:v>-4.1959634691011161E-2</c:v>
                </c:pt>
                <c:pt idx="258">
                  <c:v>-4.1006414023286197E-2</c:v>
                </c:pt>
                <c:pt idx="259">
                  <c:v>-4.0666414017323405E-2</c:v>
                </c:pt>
                <c:pt idx="260">
                  <c:v>-4.054641402035486E-2</c:v>
                </c:pt>
                <c:pt idx="261">
                  <c:v>-4.1055429537664168E-2</c:v>
                </c:pt>
                <c:pt idx="262">
                  <c:v>-4.059542953473283E-2</c:v>
                </c:pt>
                <c:pt idx="263">
                  <c:v>-4.1187482987879775E-2</c:v>
                </c:pt>
                <c:pt idx="264">
                  <c:v>-4.069536261522444E-2</c:v>
                </c:pt>
                <c:pt idx="265">
                  <c:v>-4.0142409176041838E-2</c:v>
                </c:pt>
                <c:pt idx="266">
                  <c:v>-3.9830524707213044E-2</c:v>
                </c:pt>
                <c:pt idx="267">
                  <c:v>-3.9922578158439137E-2</c:v>
                </c:pt>
                <c:pt idx="268">
                  <c:v>-3.9280947174120229E-2</c:v>
                </c:pt>
                <c:pt idx="269">
                  <c:v>-4.1271031659562141E-2</c:v>
                </c:pt>
                <c:pt idx="270">
                  <c:v>-4.088236788084032E-2</c:v>
                </c:pt>
                <c:pt idx="271">
                  <c:v>-3.9013761044770945E-2</c:v>
                </c:pt>
                <c:pt idx="272">
                  <c:v>-3.8323761044011917E-2</c:v>
                </c:pt>
                <c:pt idx="273">
                  <c:v>-3.8055916549637914E-2</c:v>
                </c:pt>
                <c:pt idx="274">
                  <c:v>-3.5557394206989557E-2</c:v>
                </c:pt>
                <c:pt idx="275">
                  <c:v>-3.8210913458897267E-2</c:v>
                </c:pt>
                <c:pt idx="276">
                  <c:v>-3.5407117000431754E-2</c:v>
                </c:pt>
                <c:pt idx="277">
                  <c:v>-3.7717342944233678E-2</c:v>
                </c:pt>
                <c:pt idx="278">
                  <c:v>-2.7306361822411418E-2</c:v>
                </c:pt>
                <c:pt idx="279">
                  <c:v>-2.8496446291683242E-2</c:v>
                </c:pt>
                <c:pt idx="280">
                  <c:v>-2.4943492877355311E-2</c:v>
                </c:pt>
                <c:pt idx="281">
                  <c:v>-2.7352775432518683E-2</c:v>
                </c:pt>
                <c:pt idx="282">
                  <c:v>-2.6552775394520722E-2</c:v>
                </c:pt>
                <c:pt idx="283">
                  <c:v>-2.6252775438479148E-2</c:v>
                </c:pt>
                <c:pt idx="284">
                  <c:v>-2.5952775482437573E-2</c:v>
                </c:pt>
                <c:pt idx="285">
                  <c:v>-2.6551510098215658E-2</c:v>
                </c:pt>
                <c:pt idx="286">
                  <c:v>-2.8943563542270567E-2</c:v>
                </c:pt>
                <c:pt idx="287">
                  <c:v>-2.7338993066223338E-2</c:v>
                </c:pt>
                <c:pt idx="288">
                  <c:v>-2.6299260047380812E-2</c:v>
                </c:pt>
                <c:pt idx="289">
                  <c:v>-2.6711993312346749E-2</c:v>
                </c:pt>
                <c:pt idx="290">
                  <c:v>-1.8782246792397927E-2</c:v>
                </c:pt>
                <c:pt idx="291">
                  <c:v>-2.0221492050040979E-2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25-4300-A311-C4FC5620D2B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Active!$D$21:$D$973</c:f>
                <c:numCache>
                  <c:formatCode>General</c:formatCode>
                  <c:ptCount val="95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1">
                    <c:v>0</c:v>
                  </c:pt>
                  <c:pt idx="136">
                    <c:v>0</c:v>
                  </c:pt>
                  <c:pt idx="138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6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1.6999999999999999E-3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5.0000000000000001E-4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1.5E-3</c:v>
                  </c:pt>
                  <c:pt idx="172">
                    <c:v>2.0999999999999999E-3</c:v>
                  </c:pt>
                  <c:pt idx="173">
                    <c:v>2.0999999999999999E-3</c:v>
                  </c:pt>
                  <c:pt idx="174">
                    <c:v>1E-4</c:v>
                  </c:pt>
                  <c:pt idx="175">
                    <c:v>2.0000000000000001E-4</c:v>
                  </c:pt>
                  <c:pt idx="177">
                    <c:v>5.0000000000000002E-5</c:v>
                  </c:pt>
                  <c:pt idx="178">
                    <c:v>2.0000000000000001E-4</c:v>
                  </c:pt>
                  <c:pt idx="179">
                    <c:v>1E-4</c:v>
                  </c:pt>
                  <c:pt idx="180">
                    <c:v>2.0000000000000001E-4</c:v>
                  </c:pt>
                  <c:pt idx="182">
                    <c:v>2.7999999999999998E-4</c:v>
                  </c:pt>
                  <c:pt idx="184">
                    <c:v>3.2000000000000003E-4</c:v>
                  </c:pt>
                  <c:pt idx="186">
                    <c:v>2.1000000000000001E-4</c:v>
                  </c:pt>
                  <c:pt idx="188">
                    <c:v>2.4000000000000001E-4</c:v>
                  </c:pt>
                  <c:pt idx="190">
                    <c:v>4.2000000000000002E-4</c:v>
                  </c:pt>
                  <c:pt idx="191">
                    <c:v>2.0000000000000001E-4</c:v>
                  </c:pt>
                  <c:pt idx="192">
                    <c:v>5.0000000000000001E-4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4.0000000000000002E-4</c:v>
                  </c:pt>
                  <c:pt idx="196">
                    <c:v>4.0000000000000002E-4</c:v>
                  </c:pt>
                  <c:pt idx="197">
                    <c:v>2.9999999999999997E-4</c:v>
                  </c:pt>
                  <c:pt idx="198">
                    <c:v>1.4E-3</c:v>
                  </c:pt>
                  <c:pt idx="199">
                    <c:v>1.8E-3</c:v>
                  </c:pt>
                  <c:pt idx="200">
                    <c:v>1.4E-3</c:v>
                  </c:pt>
                  <c:pt idx="201">
                    <c:v>1E-4</c:v>
                  </c:pt>
                  <c:pt idx="202">
                    <c:v>1.2999999999999999E-3</c:v>
                  </c:pt>
                  <c:pt idx="203">
                    <c:v>5.0000000000000001E-4</c:v>
                  </c:pt>
                  <c:pt idx="204">
                    <c:v>1.8E-3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2E-3</c:v>
                  </c:pt>
                  <c:pt idx="214">
                    <c:v>5.0000000000000001E-4</c:v>
                  </c:pt>
                  <c:pt idx="215">
                    <c:v>1E-3</c:v>
                  </c:pt>
                  <c:pt idx="216">
                    <c:v>2.0000000000000001E-4</c:v>
                  </c:pt>
                  <c:pt idx="218">
                    <c:v>2.0000000000000001E-4</c:v>
                  </c:pt>
                  <c:pt idx="219">
                    <c:v>5.0000000000000001E-4</c:v>
                  </c:pt>
                  <c:pt idx="220">
                    <c:v>3.0000000000000001E-3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1.2999999999999999E-3</c:v>
                  </c:pt>
                  <c:pt idx="224">
                    <c:v>2.0999999999999999E-3</c:v>
                  </c:pt>
                  <c:pt idx="225">
                    <c:v>1E-4</c:v>
                  </c:pt>
                  <c:pt idx="226">
                    <c:v>2.0000000000000001E-4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0</c:v>
                  </c:pt>
                  <c:pt idx="231">
                    <c:v>8.0000000000000004E-4</c:v>
                  </c:pt>
                  <c:pt idx="232">
                    <c:v>6.9999999999999999E-4</c:v>
                  </c:pt>
                  <c:pt idx="233">
                    <c:v>8.0000000000000004E-4</c:v>
                  </c:pt>
                  <c:pt idx="234">
                    <c:v>1E-4</c:v>
                  </c:pt>
                  <c:pt idx="235">
                    <c:v>2.0000000000000001E-4</c:v>
                  </c:pt>
                  <c:pt idx="236">
                    <c:v>5.9999999999999995E-4</c:v>
                  </c:pt>
                  <c:pt idx="237">
                    <c:v>1.1000000000000001E-3</c:v>
                  </c:pt>
                  <c:pt idx="238">
                    <c:v>2.9999999999999997E-4</c:v>
                  </c:pt>
                  <c:pt idx="239">
                    <c:v>2.0000000000000001E-4</c:v>
                  </c:pt>
                  <c:pt idx="243">
                    <c:v>2.0000000000000001E-4</c:v>
                  </c:pt>
                  <c:pt idx="244">
                    <c:v>1E-3</c:v>
                  </c:pt>
                  <c:pt idx="245">
                    <c:v>2.0000000000000001E-4</c:v>
                  </c:pt>
                  <c:pt idx="246">
                    <c:v>1E-4</c:v>
                  </c:pt>
                  <c:pt idx="247">
                    <c:v>2.0000000000000001E-4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2.0000000000000001E-4</c:v>
                  </c:pt>
                  <c:pt idx="251">
                    <c:v>2.0000000000000001E-4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3.0000000000000001E-3</c:v>
                  </c:pt>
                  <c:pt idx="255">
                    <c:v>1.6999999999999999E-3</c:v>
                  </c:pt>
                  <c:pt idx="256">
                    <c:v>4.7999999999999996E-3</c:v>
                  </c:pt>
                  <c:pt idx="257">
                    <c:v>4.3E-3</c:v>
                  </c:pt>
                  <c:pt idx="258">
                    <c:v>2.9999999999999997E-4</c:v>
                  </c:pt>
                  <c:pt idx="259">
                    <c:v>2.0000000000000001E-4</c:v>
                  </c:pt>
                  <c:pt idx="260">
                    <c:v>2.0000000000000001E-4</c:v>
                  </c:pt>
                  <c:pt idx="261">
                    <c:v>1E-4</c:v>
                  </c:pt>
                  <c:pt idx="262">
                    <c:v>1.6000000000000001E-3</c:v>
                  </c:pt>
                  <c:pt idx="263">
                    <c:v>5.4000000000000003E-3</c:v>
                  </c:pt>
                  <c:pt idx="264">
                    <c:v>1E-4</c:v>
                  </c:pt>
                  <c:pt idx="265">
                    <c:v>2.0000000000000001E-4</c:v>
                  </c:pt>
                  <c:pt idx="266">
                    <c:v>2.0000000000000001E-4</c:v>
                  </c:pt>
                  <c:pt idx="267">
                    <c:v>2.0000000000000001E-4</c:v>
                  </c:pt>
                  <c:pt idx="268">
                    <c:v>1.8E-3</c:v>
                  </c:pt>
                  <c:pt idx="269">
                    <c:v>1.5E-3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0</c:v>
                  </c:pt>
                  <c:pt idx="274">
                    <c:v>1E-4</c:v>
                  </c:pt>
                  <c:pt idx="275">
                    <c:v>0</c:v>
                  </c:pt>
                  <c:pt idx="276">
                    <c:v>1E-3</c:v>
                  </c:pt>
                  <c:pt idx="277">
                    <c:v>1.2E-4</c:v>
                  </c:pt>
                  <c:pt idx="285">
                    <c:v>2.7000000000000001E-3</c:v>
                  </c:pt>
                  <c:pt idx="286">
                    <c:v>6.9999999999999999E-4</c:v>
                  </c:pt>
                  <c:pt idx="289">
                    <c:v>2.0000000000000001E-4</c:v>
                  </c:pt>
                  <c:pt idx="290">
                    <c:v>1.2999999999999999E-3</c:v>
                  </c:pt>
                  <c:pt idx="291">
                    <c:v>1E-4</c:v>
                  </c:pt>
                </c:numCache>
              </c:numRef>
            </c:plus>
            <c:minus>
              <c:numRef>
                <c:f>Active!$D$21:$D$973</c:f>
                <c:numCache>
                  <c:formatCode>General</c:formatCode>
                  <c:ptCount val="95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1">
                    <c:v>0</c:v>
                  </c:pt>
                  <c:pt idx="136">
                    <c:v>0</c:v>
                  </c:pt>
                  <c:pt idx="138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6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1.6999999999999999E-3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5.0000000000000001E-4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1.5E-3</c:v>
                  </c:pt>
                  <c:pt idx="172">
                    <c:v>2.0999999999999999E-3</c:v>
                  </c:pt>
                  <c:pt idx="173">
                    <c:v>2.0999999999999999E-3</c:v>
                  </c:pt>
                  <c:pt idx="174">
                    <c:v>1E-4</c:v>
                  </c:pt>
                  <c:pt idx="175">
                    <c:v>2.0000000000000001E-4</c:v>
                  </c:pt>
                  <c:pt idx="177">
                    <c:v>5.0000000000000002E-5</c:v>
                  </c:pt>
                  <c:pt idx="178">
                    <c:v>2.0000000000000001E-4</c:v>
                  </c:pt>
                  <c:pt idx="179">
                    <c:v>1E-4</c:v>
                  </c:pt>
                  <c:pt idx="180">
                    <c:v>2.0000000000000001E-4</c:v>
                  </c:pt>
                  <c:pt idx="182">
                    <c:v>2.7999999999999998E-4</c:v>
                  </c:pt>
                  <c:pt idx="184">
                    <c:v>3.2000000000000003E-4</c:v>
                  </c:pt>
                  <c:pt idx="186">
                    <c:v>2.1000000000000001E-4</c:v>
                  </c:pt>
                  <c:pt idx="188">
                    <c:v>2.4000000000000001E-4</c:v>
                  </c:pt>
                  <c:pt idx="190">
                    <c:v>4.2000000000000002E-4</c:v>
                  </c:pt>
                  <c:pt idx="191">
                    <c:v>2.0000000000000001E-4</c:v>
                  </c:pt>
                  <c:pt idx="192">
                    <c:v>5.0000000000000001E-4</c:v>
                  </c:pt>
                  <c:pt idx="193">
                    <c:v>2.9999999999999997E-4</c:v>
                  </c:pt>
                  <c:pt idx="194">
                    <c:v>2.0000000000000001E-4</c:v>
                  </c:pt>
                  <c:pt idx="195">
                    <c:v>4.0000000000000002E-4</c:v>
                  </c:pt>
                  <c:pt idx="196">
                    <c:v>4.0000000000000002E-4</c:v>
                  </c:pt>
                  <c:pt idx="197">
                    <c:v>2.9999999999999997E-4</c:v>
                  </c:pt>
                  <c:pt idx="198">
                    <c:v>1.4E-3</c:v>
                  </c:pt>
                  <c:pt idx="199">
                    <c:v>1.8E-3</c:v>
                  </c:pt>
                  <c:pt idx="200">
                    <c:v>1.4E-3</c:v>
                  </c:pt>
                  <c:pt idx="201">
                    <c:v>1E-4</c:v>
                  </c:pt>
                  <c:pt idx="202">
                    <c:v>1.2999999999999999E-3</c:v>
                  </c:pt>
                  <c:pt idx="203">
                    <c:v>5.0000000000000001E-4</c:v>
                  </c:pt>
                  <c:pt idx="204">
                    <c:v>1.8E-3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2E-3</c:v>
                  </c:pt>
                  <c:pt idx="214">
                    <c:v>5.0000000000000001E-4</c:v>
                  </c:pt>
                  <c:pt idx="215">
                    <c:v>1E-3</c:v>
                  </c:pt>
                  <c:pt idx="216">
                    <c:v>2.0000000000000001E-4</c:v>
                  </c:pt>
                  <c:pt idx="218">
                    <c:v>2.0000000000000001E-4</c:v>
                  </c:pt>
                  <c:pt idx="219">
                    <c:v>5.0000000000000001E-4</c:v>
                  </c:pt>
                  <c:pt idx="220">
                    <c:v>3.0000000000000001E-3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1.2999999999999999E-3</c:v>
                  </c:pt>
                  <c:pt idx="224">
                    <c:v>2.0999999999999999E-3</c:v>
                  </c:pt>
                  <c:pt idx="225">
                    <c:v>1E-4</c:v>
                  </c:pt>
                  <c:pt idx="226">
                    <c:v>2.0000000000000001E-4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0</c:v>
                  </c:pt>
                  <c:pt idx="231">
                    <c:v>8.0000000000000004E-4</c:v>
                  </c:pt>
                  <c:pt idx="232">
                    <c:v>6.9999999999999999E-4</c:v>
                  </c:pt>
                  <c:pt idx="233">
                    <c:v>8.0000000000000004E-4</c:v>
                  </c:pt>
                  <c:pt idx="234">
                    <c:v>1E-4</c:v>
                  </c:pt>
                  <c:pt idx="235">
                    <c:v>2.0000000000000001E-4</c:v>
                  </c:pt>
                  <c:pt idx="236">
                    <c:v>5.9999999999999995E-4</c:v>
                  </c:pt>
                  <c:pt idx="237">
                    <c:v>1.1000000000000001E-3</c:v>
                  </c:pt>
                  <c:pt idx="238">
                    <c:v>2.9999999999999997E-4</c:v>
                  </c:pt>
                  <c:pt idx="239">
                    <c:v>2.0000000000000001E-4</c:v>
                  </c:pt>
                  <c:pt idx="243">
                    <c:v>2.0000000000000001E-4</c:v>
                  </c:pt>
                  <c:pt idx="244">
                    <c:v>1E-3</c:v>
                  </c:pt>
                  <c:pt idx="245">
                    <c:v>2.0000000000000001E-4</c:v>
                  </c:pt>
                  <c:pt idx="246">
                    <c:v>1E-4</c:v>
                  </c:pt>
                  <c:pt idx="247">
                    <c:v>2.0000000000000001E-4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2.0000000000000001E-4</c:v>
                  </c:pt>
                  <c:pt idx="251">
                    <c:v>2.0000000000000001E-4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3.0000000000000001E-3</c:v>
                  </c:pt>
                  <c:pt idx="255">
                    <c:v>1.6999999999999999E-3</c:v>
                  </c:pt>
                  <c:pt idx="256">
                    <c:v>4.7999999999999996E-3</c:v>
                  </c:pt>
                  <c:pt idx="257">
                    <c:v>4.3E-3</c:v>
                  </c:pt>
                  <c:pt idx="258">
                    <c:v>2.9999999999999997E-4</c:v>
                  </c:pt>
                  <c:pt idx="259">
                    <c:v>2.0000000000000001E-4</c:v>
                  </c:pt>
                  <c:pt idx="260">
                    <c:v>2.0000000000000001E-4</c:v>
                  </c:pt>
                  <c:pt idx="261">
                    <c:v>1E-4</c:v>
                  </c:pt>
                  <c:pt idx="262">
                    <c:v>1.6000000000000001E-3</c:v>
                  </c:pt>
                  <c:pt idx="263">
                    <c:v>5.4000000000000003E-3</c:v>
                  </c:pt>
                  <c:pt idx="264">
                    <c:v>1E-4</c:v>
                  </c:pt>
                  <c:pt idx="265">
                    <c:v>2.0000000000000001E-4</c:v>
                  </c:pt>
                  <c:pt idx="266">
                    <c:v>2.0000000000000001E-4</c:v>
                  </c:pt>
                  <c:pt idx="267">
                    <c:v>2.0000000000000001E-4</c:v>
                  </c:pt>
                  <c:pt idx="268">
                    <c:v>1.8E-3</c:v>
                  </c:pt>
                  <c:pt idx="269">
                    <c:v>1.5E-3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0</c:v>
                  </c:pt>
                  <c:pt idx="274">
                    <c:v>1E-4</c:v>
                  </c:pt>
                  <c:pt idx="275">
                    <c:v>0</c:v>
                  </c:pt>
                  <c:pt idx="276">
                    <c:v>1E-3</c:v>
                  </c:pt>
                  <c:pt idx="277">
                    <c:v>1.2E-4</c:v>
                  </c:pt>
                  <c:pt idx="285">
                    <c:v>2.7000000000000001E-3</c:v>
                  </c:pt>
                  <c:pt idx="286">
                    <c:v>6.9999999999999999E-4</c:v>
                  </c:pt>
                  <c:pt idx="289">
                    <c:v>2.0000000000000001E-4</c:v>
                  </c:pt>
                  <c:pt idx="290">
                    <c:v>1.2999999999999999E-3</c:v>
                  </c:pt>
                  <c:pt idx="29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Active!$L$21:$L$973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25-4300-A311-C4FC5620D2B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Active!$M$21:$M$973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25-4300-A311-C4FC5620D2B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">
                    <c:v>0</c:v>
                  </c:pt>
                  <c:pt idx="13">
                    <c:v>0</c:v>
                  </c:pt>
                  <c:pt idx="2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Active!$N$21:$N$973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25-4300-A311-C4FC5620D2B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-58746.5</c:v>
                </c:pt>
                <c:pt idx="4">
                  <c:v>-58117.5</c:v>
                </c:pt>
                <c:pt idx="5">
                  <c:v>-56980.5</c:v>
                </c:pt>
                <c:pt idx="6">
                  <c:v>-56315</c:v>
                </c:pt>
                <c:pt idx="7">
                  <c:v>-56240.5</c:v>
                </c:pt>
                <c:pt idx="8">
                  <c:v>-52859.5</c:v>
                </c:pt>
                <c:pt idx="9">
                  <c:v>-52030</c:v>
                </c:pt>
                <c:pt idx="10">
                  <c:v>-51170</c:v>
                </c:pt>
                <c:pt idx="11">
                  <c:v>-50447</c:v>
                </c:pt>
                <c:pt idx="12">
                  <c:v>-47789</c:v>
                </c:pt>
                <c:pt idx="13">
                  <c:v>-47789</c:v>
                </c:pt>
                <c:pt idx="14">
                  <c:v>-47529</c:v>
                </c:pt>
                <c:pt idx="15">
                  <c:v>-46536.5</c:v>
                </c:pt>
                <c:pt idx="16">
                  <c:v>-45155</c:v>
                </c:pt>
                <c:pt idx="17">
                  <c:v>-43837.5</c:v>
                </c:pt>
                <c:pt idx="18">
                  <c:v>-42579</c:v>
                </c:pt>
                <c:pt idx="19">
                  <c:v>-40533.5</c:v>
                </c:pt>
                <c:pt idx="20">
                  <c:v>-38584.5</c:v>
                </c:pt>
                <c:pt idx="21">
                  <c:v>-37935.5</c:v>
                </c:pt>
                <c:pt idx="22">
                  <c:v>-37926</c:v>
                </c:pt>
                <c:pt idx="23">
                  <c:v>-36265.5</c:v>
                </c:pt>
                <c:pt idx="24">
                  <c:v>-35044.5</c:v>
                </c:pt>
                <c:pt idx="25">
                  <c:v>-34528</c:v>
                </c:pt>
                <c:pt idx="26">
                  <c:v>-34331</c:v>
                </c:pt>
                <c:pt idx="27">
                  <c:v>-34331</c:v>
                </c:pt>
                <c:pt idx="28">
                  <c:v>-33581</c:v>
                </c:pt>
                <c:pt idx="29">
                  <c:v>-32541</c:v>
                </c:pt>
                <c:pt idx="30">
                  <c:v>-32541</c:v>
                </c:pt>
                <c:pt idx="31">
                  <c:v>-32541</c:v>
                </c:pt>
                <c:pt idx="32">
                  <c:v>-32540</c:v>
                </c:pt>
                <c:pt idx="33">
                  <c:v>-32534</c:v>
                </c:pt>
                <c:pt idx="34">
                  <c:v>-32466.5</c:v>
                </c:pt>
                <c:pt idx="35">
                  <c:v>-32466.5</c:v>
                </c:pt>
                <c:pt idx="36">
                  <c:v>-32466.5</c:v>
                </c:pt>
                <c:pt idx="37">
                  <c:v>-32457</c:v>
                </c:pt>
                <c:pt idx="38">
                  <c:v>-32401.5</c:v>
                </c:pt>
                <c:pt idx="39">
                  <c:v>-31858.5</c:v>
                </c:pt>
                <c:pt idx="40">
                  <c:v>-31824.5</c:v>
                </c:pt>
                <c:pt idx="41">
                  <c:v>-31798</c:v>
                </c:pt>
                <c:pt idx="42">
                  <c:v>-31734</c:v>
                </c:pt>
                <c:pt idx="43">
                  <c:v>-31676</c:v>
                </c:pt>
                <c:pt idx="44">
                  <c:v>-31666</c:v>
                </c:pt>
                <c:pt idx="45">
                  <c:v>-31659.5</c:v>
                </c:pt>
                <c:pt idx="46">
                  <c:v>-31099.5</c:v>
                </c:pt>
                <c:pt idx="47">
                  <c:v>-30817.5</c:v>
                </c:pt>
                <c:pt idx="48">
                  <c:v>-30683.5</c:v>
                </c:pt>
                <c:pt idx="49">
                  <c:v>-30611</c:v>
                </c:pt>
                <c:pt idx="50">
                  <c:v>-30152</c:v>
                </c:pt>
                <c:pt idx="51">
                  <c:v>-29808.5</c:v>
                </c:pt>
                <c:pt idx="52">
                  <c:v>-29808.5</c:v>
                </c:pt>
                <c:pt idx="53">
                  <c:v>-29808.5</c:v>
                </c:pt>
                <c:pt idx="54">
                  <c:v>-29808.5</c:v>
                </c:pt>
                <c:pt idx="55">
                  <c:v>-29104.5</c:v>
                </c:pt>
                <c:pt idx="56">
                  <c:v>-29057</c:v>
                </c:pt>
                <c:pt idx="57">
                  <c:v>-29042</c:v>
                </c:pt>
                <c:pt idx="58">
                  <c:v>-28972.5</c:v>
                </c:pt>
                <c:pt idx="59">
                  <c:v>-28107.5</c:v>
                </c:pt>
                <c:pt idx="60">
                  <c:v>-28107.5</c:v>
                </c:pt>
                <c:pt idx="61">
                  <c:v>-28061.5</c:v>
                </c:pt>
                <c:pt idx="62">
                  <c:v>-28039.5</c:v>
                </c:pt>
                <c:pt idx="63">
                  <c:v>-27281</c:v>
                </c:pt>
                <c:pt idx="64">
                  <c:v>-27271</c:v>
                </c:pt>
                <c:pt idx="65">
                  <c:v>-27251.5</c:v>
                </c:pt>
                <c:pt idx="66">
                  <c:v>-27251.5</c:v>
                </c:pt>
                <c:pt idx="67">
                  <c:v>-27215.5</c:v>
                </c:pt>
                <c:pt idx="68">
                  <c:v>-26603.5</c:v>
                </c:pt>
                <c:pt idx="69">
                  <c:v>-26400.5</c:v>
                </c:pt>
                <c:pt idx="70">
                  <c:v>-26396</c:v>
                </c:pt>
                <c:pt idx="71">
                  <c:v>-26338.5</c:v>
                </c:pt>
                <c:pt idx="72">
                  <c:v>-26271</c:v>
                </c:pt>
                <c:pt idx="73">
                  <c:v>-25420.5</c:v>
                </c:pt>
                <c:pt idx="74">
                  <c:v>-24675</c:v>
                </c:pt>
                <c:pt idx="75">
                  <c:v>-22988.5</c:v>
                </c:pt>
                <c:pt idx="76">
                  <c:v>-22273</c:v>
                </c:pt>
                <c:pt idx="77">
                  <c:v>-19645.5</c:v>
                </c:pt>
                <c:pt idx="78">
                  <c:v>-16668.5</c:v>
                </c:pt>
                <c:pt idx="79">
                  <c:v>-16613.5</c:v>
                </c:pt>
                <c:pt idx="80">
                  <c:v>-16577.5</c:v>
                </c:pt>
                <c:pt idx="81">
                  <c:v>-16577.5</c:v>
                </c:pt>
                <c:pt idx="82">
                  <c:v>-16055.5</c:v>
                </c:pt>
                <c:pt idx="83">
                  <c:v>-15940.5</c:v>
                </c:pt>
                <c:pt idx="84">
                  <c:v>-14808.5</c:v>
                </c:pt>
                <c:pt idx="85">
                  <c:v>-14040</c:v>
                </c:pt>
                <c:pt idx="86">
                  <c:v>-13904.5</c:v>
                </c:pt>
                <c:pt idx="87">
                  <c:v>-9697.5</c:v>
                </c:pt>
                <c:pt idx="88">
                  <c:v>-6979</c:v>
                </c:pt>
                <c:pt idx="89">
                  <c:v>-255</c:v>
                </c:pt>
                <c:pt idx="90">
                  <c:v>-202.5</c:v>
                </c:pt>
                <c:pt idx="91">
                  <c:v>-173</c:v>
                </c:pt>
                <c:pt idx="92">
                  <c:v>-163.5</c:v>
                </c:pt>
                <c:pt idx="93">
                  <c:v>-158.5</c:v>
                </c:pt>
                <c:pt idx="94">
                  <c:v>-14.5</c:v>
                </c:pt>
                <c:pt idx="95">
                  <c:v>0</c:v>
                </c:pt>
                <c:pt idx="96">
                  <c:v>0</c:v>
                </c:pt>
                <c:pt idx="97">
                  <c:v>77</c:v>
                </c:pt>
                <c:pt idx="98">
                  <c:v>103.5</c:v>
                </c:pt>
                <c:pt idx="99">
                  <c:v>113</c:v>
                </c:pt>
                <c:pt idx="100">
                  <c:v>115.5</c:v>
                </c:pt>
                <c:pt idx="101">
                  <c:v>118</c:v>
                </c:pt>
                <c:pt idx="102">
                  <c:v>207</c:v>
                </c:pt>
                <c:pt idx="103">
                  <c:v>255</c:v>
                </c:pt>
                <c:pt idx="104">
                  <c:v>759.5</c:v>
                </c:pt>
                <c:pt idx="105">
                  <c:v>930</c:v>
                </c:pt>
                <c:pt idx="106">
                  <c:v>1017.5</c:v>
                </c:pt>
                <c:pt idx="107">
                  <c:v>1020</c:v>
                </c:pt>
                <c:pt idx="108">
                  <c:v>1024.5</c:v>
                </c:pt>
                <c:pt idx="109">
                  <c:v>5296</c:v>
                </c:pt>
                <c:pt idx="110">
                  <c:v>5535</c:v>
                </c:pt>
                <c:pt idx="111">
                  <c:v>7111</c:v>
                </c:pt>
                <c:pt idx="112">
                  <c:v>7957</c:v>
                </c:pt>
                <c:pt idx="113">
                  <c:v>9810</c:v>
                </c:pt>
                <c:pt idx="114">
                  <c:v>10656.5</c:v>
                </c:pt>
                <c:pt idx="115">
                  <c:v>10659</c:v>
                </c:pt>
                <c:pt idx="116">
                  <c:v>10663.5</c:v>
                </c:pt>
                <c:pt idx="117">
                  <c:v>11422</c:v>
                </c:pt>
                <c:pt idx="118">
                  <c:v>11508.5</c:v>
                </c:pt>
                <c:pt idx="119">
                  <c:v>11528</c:v>
                </c:pt>
                <c:pt idx="120">
                  <c:v>11530</c:v>
                </c:pt>
                <c:pt idx="121">
                  <c:v>11542</c:v>
                </c:pt>
                <c:pt idx="122">
                  <c:v>11542.5</c:v>
                </c:pt>
                <c:pt idx="123">
                  <c:v>11585.5</c:v>
                </c:pt>
                <c:pt idx="124">
                  <c:v>11597.5</c:v>
                </c:pt>
                <c:pt idx="125">
                  <c:v>12313.5</c:v>
                </c:pt>
                <c:pt idx="126">
                  <c:v>12316</c:v>
                </c:pt>
                <c:pt idx="127">
                  <c:v>12328</c:v>
                </c:pt>
                <c:pt idx="128">
                  <c:v>12331</c:v>
                </c:pt>
                <c:pt idx="129">
                  <c:v>12333</c:v>
                </c:pt>
                <c:pt idx="130">
                  <c:v>12367</c:v>
                </c:pt>
                <c:pt idx="131">
                  <c:v>12369</c:v>
                </c:pt>
                <c:pt idx="132">
                  <c:v>12371.5</c:v>
                </c:pt>
                <c:pt idx="133">
                  <c:v>12374</c:v>
                </c:pt>
                <c:pt idx="134">
                  <c:v>12374</c:v>
                </c:pt>
                <c:pt idx="135">
                  <c:v>12374</c:v>
                </c:pt>
                <c:pt idx="136">
                  <c:v>12374</c:v>
                </c:pt>
                <c:pt idx="137">
                  <c:v>12374</c:v>
                </c:pt>
                <c:pt idx="138">
                  <c:v>12376</c:v>
                </c:pt>
                <c:pt idx="139">
                  <c:v>12376</c:v>
                </c:pt>
                <c:pt idx="140">
                  <c:v>13133</c:v>
                </c:pt>
                <c:pt idx="141">
                  <c:v>13277.5</c:v>
                </c:pt>
                <c:pt idx="142">
                  <c:v>13280</c:v>
                </c:pt>
                <c:pt idx="143">
                  <c:v>14034</c:v>
                </c:pt>
                <c:pt idx="144">
                  <c:v>15010</c:v>
                </c:pt>
                <c:pt idx="145">
                  <c:v>15010</c:v>
                </c:pt>
                <c:pt idx="146">
                  <c:v>16712</c:v>
                </c:pt>
                <c:pt idx="147">
                  <c:v>16880</c:v>
                </c:pt>
                <c:pt idx="148">
                  <c:v>17547.5</c:v>
                </c:pt>
                <c:pt idx="149">
                  <c:v>17550</c:v>
                </c:pt>
                <c:pt idx="150">
                  <c:v>18261</c:v>
                </c:pt>
                <c:pt idx="151">
                  <c:v>18261</c:v>
                </c:pt>
                <c:pt idx="152">
                  <c:v>18261</c:v>
                </c:pt>
                <c:pt idx="153">
                  <c:v>18454</c:v>
                </c:pt>
                <c:pt idx="154">
                  <c:v>18454</c:v>
                </c:pt>
                <c:pt idx="155">
                  <c:v>18550</c:v>
                </c:pt>
                <c:pt idx="156">
                  <c:v>19280</c:v>
                </c:pt>
                <c:pt idx="157">
                  <c:v>19280</c:v>
                </c:pt>
                <c:pt idx="158">
                  <c:v>19280</c:v>
                </c:pt>
                <c:pt idx="159">
                  <c:v>19666</c:v>
                </c:pt>
                <c:pt idx="160">
                  <c:v>19681.5</c:v>
                </c:pt>
                <c:pt idx="161">
                  <c:v>20311.5</c:v>
                </c:pt>
                <c:pt idx="162">
                  <c:v>21167</c:v>
                </c:pt>
                <c:pt idx="163">
                  <c:v>21167</c:v>
                </c:pt>
                <c:pt idx="164">
                  <c:v>21215</c:v>
                </c:pt>
                <c:pt idx="165">
                  <c:v>21215</c:v>
                </c:pt>
                <c:pt idx="166">
                  <c:v>22718.5</c:v>
                </c:pt>
                <c:pt idx="167">
                  <c:v>22718.5</c:v>
                </c:pt>
                <c:pt idx="168">
                  <c:v>22718.5</c:v>
                </c:pt>
                <c:pt idx="169">
                  <c:v>22721</c:v>
                </c:pt>
                <c:pt idx="170">
                  <c:v>22721</c:v>
                </c:pt>
                <c:pt idx="171">
                  <c:v>22979</c:v>
                </c:pt>
                <c:pt idx="172">
                  <c:v>23899.5</c:v>
                </c:pt>
                <c:pt idx="173">
                  <c:v>23899.5</c:v>
                </c:pt>
                <c:pt idx="174">
                  <c:v>28018</c:v>
                </c:pt>
                <c:pt idx="175">
                  <c:v>28018</c:v>
                </c:pt>
                <c:pt idx="176">
                  <c:v>28092.5</c:v>
                </c:pt>
                <c:pt idx="177">
                  <c:v>28092.5</c:v>
                </c:pt>
                <c:pt idx="178">
                  <c:v>28092.5</c:v>
                </c:pt>
                <c:pt idx="179">
                  <c:v>28093</c:v>
                </c:pt>
                <c:pt idx="180">
                  <c:v>28093</c:v>
                </c:pt>
                <c:pt idx="181">
                  <c:v>28107</c:v>
                </c:pt>
                <c:pt idx="182">
                  <c:v>28107</c:v>
                </c:pt>
                <c:pt idx="183">
                  <c:v>28107</c:v>
                </c:pt>
                <c:pt idx="184">
                  <c:v>28107</c:v>
                </c:pt>
                <c:pt idx="185">
                  <c:v>28107</c:v>
                </c:pt>
                <c:pt idx="186">
                  <c:v>28107</c:v>
                </c:pt>
                <c:pt idx="187">
                  <c:v>28141</c:v>
                </c:pt>
                <c:pt idx="188">
                  <c:v>28141</c:v>
                </c:pt>
                <c:pt idx="189">
                  <c:v>28141</c:v>
                </c:pt>
                <c:pt idx="190">
                  <c:v>28141</c:v>
                </c:pt>
                <c:pt idx="191">
                  <c:v>28162.5</c:v>
                </c:pt>
                <c:pt idx="192">
                  <c:v>28162.5</c:v>
                </c:pt>
                <c:pt idx="193">
                  <c:v>28213</c:v>
                </c:pt>
                <c:pt idx="194">
                  <c:v>28215.5</c:v>
                </c:pt>
                <c:pt idx="195">
                  <c:v>28261</c:v>
                </c:pt>
                <c:pt idx="196">
                  <c:v>28266</c:v>
                </c:pt>
                <c:pt idx="197">
                  <c:v>29872</c:v>
                </c:pt>
                <c:pt idx="198">
                  <c:v>30013.5</c:v>
                </c:pt>
                <c:pt idx="199">
                  <c:v>30014</c:v>
                </c:pt>
                <c:pt idx="200">
                  <c:v>30061.5</c:v>
                </c:pt>
                <c:pt idx="201">
                  <c:v>30559</c:v>
                </c:pt>
                <c:pt idx="202">
                  <c:v>30783.5</c:v>
                </c:pt>
                <c:pt idx="203">
                  <c:v>30784</c:v>
                </c:pt>
                <c:pt idx="204">
                  <c:v>30806.5</c:v>
                </c:pt>
                <c:pt idx="205">
                  <c:v>30861.5</c:v>
                </c:pt>
                <c:pt idx="206">
                  <c:v>30902.5</c:v>
                </c:pt>
                <c:pt idx="207">
                  <c:v>30904.5</c:v>
                </c:pt>
                <c:pt idx="208">
                  <c:v>30907</c:v>
                </c:pt>
                <c:pt idx="209">
                  <c:v>30909.5</c:v>
                </c:pt>
                <c:pt idx="210">
                  <c:v>31639</c:v>
                </c:pt>
                <c:pt idx="211">
                  <c:v>31690</c:v>
                </c:pt>
                <c:pt idx="212">
                  <c:v>31690</c:v>
                </c:pt>
                <c:pt idx="213">
                  <c:v>31765</c:v>
                </c:pt>
                <c:pt idx="214">
                  <c:v>31789</c:v>
                </c:pt>
                <c:pt idx="215">
                  <c:v>31789.5</c:v>
                </c:pt>
                <c:pt idx="216">
                  <c:v>32640.5</c:v>
                </c:pt>
                <c:pt idx="217">
                  <c:v>32640.5</c:v>
                </c:pt>
                <c:pt idx="218">
                  <c:v>33245</c:v>
                </c:pt>
                <c:pt idx="219">
                  <c:v>33247.5</c:v>
                </c:pt>
                <c:pt idx="220">
                  <c:v>33478</c:v>
                </c:pt>
                <c:pt idx="221">
                  <c:v>34148.5</c:v>
                </c:pt>
                <c:pt idx="222">
                  <c:v>34394.5</c:v>
                </c:pt>
                <c:pt idx="223">
                  <c:v>35167.5</c:v>
                </c:pt>
                <c:pt idx="224">
                  <c:v>35168</c:v>
                </c:pt>
                <c:pt idx="225">
                  <c:v>35221</c:v>
                </c:pt>
                <c:pt idx="226">
                  <c:v>35326.5</c:v>
                </c:pt>
                <c:pt idx="227">
                  <c:v>36177</c:v>
                </c:pt>
                <c:pt idx="228">
                  <c:v>36276</c:v>
                </c:pt>
                <c:pt idx="229">
                  <c:v>36919.5</c:v>
                </c:pt>
                <c:pt idx="230">
                  <c:v>36919.5</c:v>
                </c:pt>
                <c:pt idx="231">
                  <c:v>36987</c:v>
                </c:pt>
                <c:pt idx="232">
                  <c:v>36987</c:v>
                </c:pt>
                <c:pt idx="233">
                  <c:v>36987</c:v>
                </c:pt>
                <c:pt idx="234">
                  <c:v>36991.5</c:v>
                </c:pt>
                <c:pt idx="235">
                  <c:v>36991.5</c:v>
                </c:pt>
                <c:pt idx="236">
                  <c:v>36991.5</c:v>
                </c:pt>
                <c:pt idx="237">
                  <c:v>37006</c:v>
                </c:pt>
                <c:pt idx="238">
                  <c:v>37028.5</c:v>
                </c:pt>
                <c:pt idx="239">
                  <c:v>37830</c:v>
                </c:pt>
                <c:pt idx="240">
                  <c:v>37881.5</c:v>
                </c:pt>
                <c:pt idx="241">
                  <c:v>37883</c:v>
                </c:pt>
                <c:pt idx="242">
                  <c:v>37890.5</c:v>
                </c:pt>
                <c:pt idx="243">
                  <c:v>37907.5</c:v>
                </c:pt>
                <c:pt idx="244">
                  <c:v>37907.5</c:v>
                </c:pt>
                <c:pt idx="245">
                  <c:v>37907.5</c:v>
                </c:pt>
                <c:pt idx="246">
                  <c:v>37938.5</c:v>
                </c:pt>
                <c:pt idx="247">
                  <c:v>37938.5</c:v>
                </c:pt>
                <c:pt idx="248">
                  <c:v>37938.5</c:v>
                </c:pt>
                <c:pt idx="249">
                  <c:v>38861.5</c:v>
                </c:pt>
                <c:pt idx="250">
                  <c:v>38861.5</c:v>
                </c:pt>
                <c:pt idx="251">
                  <c:v>38861.5</c:v>
                </c:pt>
                <c:pt idx="252">
                  <c:v>39476.5</c:v>
                </c:pt>
                <c:pt idx="253">
                  <c:v>39476.5</c:v>
                </c:pt>
                <c:pt idx="254">
                  <c:v>39620.5</c:v>
                </c:pt>
                <c:pt idx="255">
                  <c:v>39621</c:v>
                </c:pt>
                <c:pt idx="256">
                  <c:v>39623</c:v>
                </c:pt>
                <c:pt idx="257">
                  <c:v>39623.5</c:v>
                </c:pt>
                <c:pt idx="258">
                  <c:v>39649.5</c:v>
                </c:pt>
                <c:pt idx="259">
                  <c:v>39649.5</c:v>
                </c:pt>
                <c:pt idx="260">
                  <c:v>39649.5</c:v>
                </c:pt>
                <c:pt idx="261">
                  <c:v>39659</c:v>
                </c:pt>
                <c:pt idx="262">
                  <c:v>39659</c:v>
                </c:pt>
                <c:pt idx="263">
                  <c:v>39659.5</c:v>
                </c:pt>
                <c:pt idx="264">
                  <c:v>40294.5</c:v>
                </c:pt>
                <c:pt idx="265">
                  <c:v>40323</c:v>
                </c:pt>
                <c:pt idx="266">
                  <c:v>40361.5</c:v>
                </c:pt>
                <c:pt idx="267">
                  <c:v>40362</c:v>
                </c:pt>
                <c:pt idx="268">
                  <c:v>40459</c:v>
                </c:pt>
                <c:pt idx="269">
                  <c:v>40478.5</c:v>
                </c:pt>
                <c:pt idx="270">
                  <c:v>40491</c:v>
                </c:pt>
                <c:pt idx="271">
                  <c:v>40635</c:v>
                </c:pt>
                <c:pt idx="272">
                  <c:v>40635</c:v>
                </c:pt>
                <c:pt idx="273">
                  <c:v>41310</c:v>
                </c:pt>
                <c:pt idx="274">
                  <c:v>41473.5</c:v>
                </c:pt>
                <c:pt idx="275">
                  <c:v>42049</c:v>
                </c:pt>
                <c:pt idx="276">
                  <c:v>42238</c:v>
                </c:pt>
                <c:pt idx="277">
                  <c:v>42408.5</c:v>
                </c:pt>
                <c:pt idx="278">
                  <c:v>45673.5</c:v>
                </c:pt>
                <c:pt idx="279">
                  <c:v>45693</c:v>
                </c:pt>
                <c:pt idx="280">
                  <c:v>45721.5</c:v>
                </c:pt>
                <c:pt idx="281">
                  <c:v>45733.5</c:v>
                </c:pt>
                <c:pt idx="282">
                  <c:v>45733.5</c:v>
                </c:pt>
                <c:pt idx="283">
                  <c:v>45733.5</c:v>
                </c:pt>
                <c:pt idx="284">
                  <c:v>45733.5</c:v>
                </c:pt>
                <c:pt idx="285">
                  <c:v>45796.5</c:v>
                </c:pt>
                <c:pt idx="286">
                  <c:v>45797</c:v>
                </c:pt>
                <c:pt idx="287">
                  <c:v>45866.5</c:v>
                </c:pt>
                <c:pt idx="288">
                  <c:v>45869</c:v>
                </c:pt>
                <c:pt idx="289">
                  <c:v>46736.5</c:v>
                </c:pt>
                <c:pt idx="290">
                  <c:v>46795</c:v>
                </c:pt>
                <c:pt idx="291">
                  <c:v>47686</c:v>
                </c:pt>
              </c:numCache>
            </c:numRef>
          </c:xVal>
          <c:yVal>
            <c:numRef>
              <c:f>Active!$O$21:$O$973</c:f>
              <c:numCache>
                <c:formatCode>General</c:formatCode>
                <c:ptCount val="953"/>
                <c:pt idx="201">
                  <c:v>-6.3039944263839173E-2</c:v>
                </c:pt>
                <c:pt idx="202">
                  <c:v>-6.2503193610679894E-2</c:v>
                </c:pt>
                <c:pt idx="203">
                  <c:v>-6.2501998174926757E-2</c:v>
                </c:pt>
                <c:pt idx="204">
                  <c:v>-6.2448203566035518E-2</c:v>
                </c:pt>
                <c:pt idx="205">
                  <c:v>-6.2316705633190264E-2</c:v>
                </c:pt>
                <c:pt idx="206">
                  <c:v>-6.2218679901432886E-2</c:v>
                </c:pt>
                <c:pt idx="207">
                  <c:v>-6.2213898158420336E-2</c:v>
                </c:pt>
                <c:pt idx="208">
                  <c:v>-6.2207920979654635E-2</c:v>
                </c:pt>
                <c:pt idx="209">
                  <c:v>-6.2201943800888948E-2</c:v>
                </c:pt>
                <c:pt idx="210">
                  <c:v>-6.0457803037059582E-2</c:v>
                </c:pt>
                <c:pt idx="211">
                  <c:v>-6.0335868590239441E-2</c:v>
                </c:pt>
                <c:pt idx="212">
                  <c:v>-6.0335868590239441E-2</c:v>
                </c:pt>
                <c:pt idx="213">
                  <c:v>-6.0156553227268636E-2</c:v>
                </c:pt>
                <c:pt idx="214">
                  <c:v>-6.0099172311117971E-2</c:v>
                </c:pt>
                <c:pt idx="215">
                  <c:v>-6.0097976875364834E-2</c:v>
                </c:pt>
                <c:pt idx="216">
                  <c:v>-5.8063345223522772E-2</c:v>
                </c:pt>
                <c:pt idx="217">
                  <c:v>-5.8063345223522772E-2</c:v>
                </c:pt>
                <c:pt idx="218">
                  <c:v>-5.6618063397978077E-2</c:v>
                </c:pt>
                <c:pt idx="219">
                  <c:v>-5.661208621921239E-2</c:v>
                </c:pt>
                <c:pt idx="220">
                  <c:v>-5.6060990337015448E-2</c:v>
                </c:pt>
                <c:pt idx="221">
                  <c:v>-5.4457910992056449E-2</c:v>
                </c:pt>
                <c:pt idx="222">
                  <c:v>-5.3869756601512206E-2</c:v>
                </c:pt>
                <c:pt idx="223">
                  <c:v>-5.2021612927159788E-2</c:v>
                </c:pt>
                <c:pt idx="224">
                  <c:v>-5.2020417491406651E-2</c:v>
                </c:pt>
                <c:pt idx="225">
                  <c:v>-5.1893701301573947E-2</c:v>
                </c:pt>
                <c:pt idx="226">
                  <c:v>-5.1641464357661676E-2</c:v>
                </c:pt>
                <c:pt idx="227">
                  <c:v>-4.9608028141572752E-2</c:v>
                </c:pt>
                <c:pt idx="228">
                  <c:v>-4.9371331862451281E-2</c:v>
                </c:pt>
                <c:pt idx="229">
                  <c:v>-4.7832806048161786E-2</c:v>
                </c:pt>
                <c:pt idx="230">
                  <c:v>-4.7832806048161786E-2</c:v>
                </c:pt>
                <c:pt idx="231">
                  <c:v>-4.7671422221488055E-2</c:v>
                </c:pt>
                <c:pt idx="232">
                  <c:v>-4.7671422221488055E-2</c:v>
                </c:pt>
                <c:pt idx="233">
                  <c:v>-4.7671422221488055E-2</c:v>
                </c:pt>
                <c:pt idx="234">
                  <c:v>-4.7660663299709805E-2</c:v>
                </c:pt>
                <c:pt idx="235">
                  <c:v>-4.7660663299709805E-2</c:v>
                </c:pt>
                <c:pt idx="236">
                  <c:v>-4.7660663299709805E-2</c:v>
                </c:pt>
                <c:pt idx="237">
                  <c:v>-4.7625995662868792E-2</c:v>
                </c:pt>
                <c:pt idx="238">
                  <c:v>-4.7572201053977539E-2</c:v>
                </c:pt>
                <c:pt idx="239">
                  <c:v>-4.5655917541696206E-2</c:v>
                </c:pt>
                <c:pt idx="240">
                  <c:v>-4.5532787659122928E-2</c:v>
                </c:pt>
                <c:pt idx="241">
                  <c:v>-4.5529201351863502E-2</c:v>
                </c:pt>
                <c:pt idx="242">
                  <c:v>-4.5511269815566427E-2</c:v>
                </c:pt>
                <c:pt idx="243">
                  <c:v>-4.5470624999959713E-2</c:v>
                </c:pt>
                <c:pt idx="244">
                  <c:v>-4.5470624999959713E-2</c:v>
                </c:pt>
                <c:pt idx="245">
                  <c:v>-4.5470624999959713E-2</c:v>
                </c:pt>
                <c:pt idx="246">
                  <c:v>-4.5396507983265111E-2</c:v>
                </c:pt>
                <c:pt idx="247">
                  <c:v>-4.5396507983265111E-2</c:v>
                </c:pt>
                <c:pt idx="248">
                  <c:v>-4.5396507983265111E-2</c:v>
                </c:pt>
                <c:pt idx="249">
                  <c:v>-4.3189733582971068E-2</c:v>
                </c:pt>
                <c:pt idx="250">
                  <c:v>-4.3189733582971068E-2</c:v>
                </c:pt>
                <c:pt idx="251">
                  <c:v>-4.3189733582971068E-2</c:v>
                </c:pt>
                <c:pt idx="252">
                  <c:v>-4.1719347606610474E-2</c:v>
                </c:pt>
                <c:pt idx="253">
                  <c:v>-4.1719347606610474E-2</c:v>
                </c:pt>
                <c:pt idx="254">
                  <c:v>-4.1375062109706526E-2</c:v>
                </c:pt>
                <c:pt idx="255">
                  <c:v>-4.1373866673953388E-2</c:v>
                </c:pt>
                <c:pt idx="256">
                  <c:v>-4.1369084930940839E-2</c:v>
                </c:pt>
                <c:pt idx="257">
                  <c:v>-4.1367889495187701E-2</c:v>
                </c:pt>
                <c:pt idx="258">
                  <c:v>-4.1305726836024487E-2</c:v>
                </c:pt>
                <c:pt idx="259">
                  <c:v>-4.1305726836024487E-2</c:v>
                </c:pt>
                <c:pt idx="260">
                  <c:v>-4.1305726836024487E-2</c:v>
                </c:pt>
                <c:pt idx="261">
                  <c:v>-4.1283013556714848E-2</c:v>
                </c:pt>
                <c:pt idx="262">
                  <c:v>-4.1283013556714848E-2</c:v>
                </c:pt>
                <c:pt idx="263">
                  <c:v>-4.1281818120961711E-2</c:v>
                </c:pt>
                <c:pt idx="264">
                  <c:v>-3.9763614714475565E-2</c:v>
                </c:pt>
                <c:pt idx="265">
                  <c:v>-3.9695474876546663E-2</c:v>
                </c:pt>
                <c:pt idx="266">
                  <c:v>-3.9603426323554972E-2</c:v>
                </c:pt>
                <c:pt idx="267">
                  <c:v>-3.9602230887801834E-2</c:v>
                </c:pt>
                <c:pt idx="268">
                  <c:v>-3.9370316351692927E-2</c:v>
                </c:pt>
                <c:pt idx="269">
                  <c:v>-3.9323694357320527E-2</c:v>
                </c:pt>
                <c:pt idx="270">
                  <c:v>-3.929380846349205E-2</c:v>
                </c:pt>
                <c:pt idx="271">
                  <c:v>-3.8949522966588102E-2</c:v>
                </c:pt>
                <c:pt idx="272">
                  <c:v>-3.8949522966588102E-2</c:v>
                </c:pt>
                <c:pt idx="273">
                  <c:v>-3.7335684699850866E-2</c:v>
                </c:pt>
                <c:pt idx="274">
                  <c:v>-3.6944777208574503E-2</c:v>
                </c:pt>
                <c:pt idx="275">
                  <c:v>-3.5568830656711861E-2</c:v>
                </c:pt>
                <c:pt idx="276">
                  <c:v>-3.5116955942025435E-2</c:v>
                </c:pt>
                <c:pt idx="277">
                  <c:v>-3.4709312350205149E-2</c:v>
                </c:pt>
                <c:pt idx="278">
                  <c:v>-2.6903116882209435E-2</c:v>
                </c:pt>
                <c:pt idx="279">
                  <c:v>-2.6856494887837021E-2</c:v>
                </c:pt>
                <c:pt idx="280">
                  <c:v>-2.6788355049908119E-2</c:v>
                </c:pt>
                <c:pt idx="281">
                  <c:v>-2.6759664591832794E-2</c:v>
                </c:pt>
                <c:pt idx="282">
                  <c:v>-2.6759664591832794E-2</c:v>
                </c:pt>
                <c:pt idx="283">
                  <c:v>-2.6759664591832794E-2</c:v>
                </c:pt>
                <c:pt idx="284">
                  <c:v>-2.6759664591832794E-2</c:v>
                </c:pt>
                <c:pt idx="285">
                  <c:v>-2.6609039686937314E-2</c:v>
                </c:pt>
                <c:pt idx="286">
                  <c:v>-2.6607844251184176E-2</c:v>
                </c:pt>
                <c:pt idx="287">
                  <c:v>-2.6441678681497896E-2</c:v>
                </c:pt>
                <c:pt idx="288">
                  <c:v>-2.6435701502732209E-2</c:v>
                </c:pt>
                <c:pt idx="289">
                  <c:v>-2.4361620471036557E-2</c:v>
                </c:pt>
                <c:pt idx="290">
                  <c:v>-2.4221754487919328E-2</c:v>
                </c:pt>
                <c:pt idx="291">
                  <c:v>-2.2091487975826177E-2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D25-4300-A311-C4FC5620D2BA}"/>
            </c:ext>
          </c:extLst>
        </c:ser>
        <c:ser>
          <c:idx val="8"/>
          <c:order val="8"/>
          <c:tx>
            <c:strRef>
              <c:f>Active!$Y$1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Active!$X$2:$X$24</c:f>
              <c:numCache>
                <c:formatCode>General</c:formatCode>
                <c:ptCount val="23"/>
                <c:pt idx="0">
                  <c:v>20000</c:v>
                </c:pt>
                <c:pt idx="1">
                  <c:v>21000</c:v>
                </c:pt>
                <c:pt idx="2">
                  <c:v>22000</c:v>
                </c:pt>
                <c:pt idx="3">
                  <c:v>23000</c:v>
                </c:pt>
                <c:pt idx="4">
                  <c:v>24000</c:v>
                </c:pt>
                <c:pt idx="5">
                  <c:v>25000</c:v>
                </c:pt>
                <c:pt idx="6">
                  <c:v>26000</c:v>
                </c:pt>
                <c:pt idx="7">
                  <c:v>27000</c:v>
                </c:pt>
                <c:pt idx="8">
                  <c:v>28000</c:v>
                </c:pt>
                <c:pt idx="9">
                  <c:v>29000</c:v>
                </c:pt>
                <c:pt idx="10">
                  <c:v>30000</c:v>
                </c:pt>
                <c:pt idx="11">
                  <c:v>31000</c:v>
                </c:pt>
                <c:pt idx="12">
                  <c:v>32000</c:v>
                </c:pt>
                <c:pt idx="13">
                  <c:v>33000</c:v>
                </c:pt>
                <c:pt idx="14">
                  <c:v>34000</c:v>
                </c:pt>
                <c:pt idx="15">
                  <c:v>35000</c:v>
                </c:pt>
                <c:pt idx="16">
                  <c:v>36000</c:v>
                </c:pt>
                <c:pt idx="17">
                  <c:v>37000</c:v>
                </c:pt>
                <c:pt idx="18">
                  <c:v>38000</c:v>
                </c:pt>
                <c:pt idx="19">
                  <c:v>39000</c:v>
                </c:pt>
                <c:pt idx="20">
                  <c:v>40000</c:v>
                </c:pt>
                <c:pt idx="21">
                  <c:v>41000</c:v>
                </c:pt>
                <c:pt idx="22">
                  <c:v>42000</c:v>
                </c:pt>
              </c:numCache>
            </c:numRef>
          </c:xVal>
          <c:yVal>
            <c:numRef>
              <c:f>Active!$Y$2:$Y$24</c:f>
              <c:numCache>
                <c:formatCode>General</c:formatCode>
                <c:ptCount val="23"/>
                <c:pt idx="5">
                  <c:v>-4.190177025989747E-2</c:v>
                </c:pt>
                <c:pt idx="6">
                  <c:v>-4.3345590046766691E-2</c:v>
                </c:pt>
                <c:pt idx="7">
                  <c:v>-4.4558995211559024E-2</c:v>
                </c:pt>
                <c:pt idx="8">
                  <c:v>-4.5541985754274428E-2</c:v>
                </c:pt>
                <c:pt idx="9">
                  <c:v>-4.6294561674912943E-2</c:v>
                </c:pt>
                <c:pt idx="10">
                  <c:v>-4.6816722973474514E-2</c:v>
                </c:pt>
                <c:pt idx="11">
                  <c:v>-4.7108469649959211E-2</c:v>
                </c:pt>
                <c:pt idx="12">
                  <c:v>-4.7169801704366965E-2</c:v>
                </c:pt>
                <c:pt idx="13">
                  <c:v>-4.7000719136697816E-2</c:v>
                </c:pt>
                <c:pt idx="14">
                  <c:v>-4.6601221946951765E-2</c:v>
                </c:pt>
                <c:pt idx="15">
                  <c:v>-4.5971310135128757E-2</c:v>
                </c:pt>
                <c:pt idx="16">
                  <c:v>-4.5110983701228902E-2</c:v>
                </c:pt>
                <c:pt idx="17">
                  <c:v>-4.4020242645252117E-2</c:v>
                </c:pt>
                <c:pt idx="18">
                  <c:v>-4.269908696719843E-2</c:v>
                </c:pt>
                <c:pt idx="19">
                  <c:v>-4.1147516667067757E-2</c:v>
                </c:pt>
                <c:pt idx="20">
                  <c:v>-3.9365531744860266E-2</c:v>
                </c:pt>
                <c:pt idx="21">
                  <c:v>-3.7353132200575817E-2</c:v>
                </c:pt>
                <c:pt idx="22">
                  <c:v>-3.5110318034214494E-2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D25-4300-A311-C4FC5620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90864"/>
        <c:axId val="1"/>
      </c:scatterChart>
      <c:valAx>
        <c:axId val="859090864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4.3541364296081277E-2"/>
              <c:y val="0.86787039007511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3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895500725689405E-2"/>
              <c:y val="0.3994006605030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0908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754716981132076"/>
          <c:y val="0.92192475940507435"/>
          <c:w val="0.67634252539912931"/>
          <c:h val="6.0060375335965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UV Lyn - O-C Diagr.</a:t>
            </a:r>
          </a:p>
        </c:rich>
      </c:tx>
      <c:layout>
        <c:manualLayout>
          <c:xMode val="edge"/>
          <c:yMode val="edge"/>
          <c:x val="0.37074883496705768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874631089616"/>
          <c:y val="0.14678942920199375"/>
          <c:w val="0.79762037232337557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6-43EF-9A23-3105F3028C7A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(old)'!$D$22:$D$44</c:f>
                <c:numCache>
                  <c:formatCode>General</c:formatCode>
                  <c:ptCount val="23"/>
                </c:numCache>
              </c:numRef>
            </c:plus>
            <c:minus>
              <c:numRef>
                <c:f>'A (old)'!$D$22:$D$44</c:f>
                <c:numCache>
                  <c:formatCode>General</c:formatCode>
                  <c:ptCount val="23"/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47">
                  <c:v>3.105951999896206E-2</c:v>
                </c:pt>
                <c:pt idx="48">
                  <c:v>1.4629199999035336E-2</c:v>
                </c:pt>
                <c:pt idx="49">
                  <c:v>1.3671999986399896E-3</c:v>
                </c:pt>
                <c:pt idx="50">
                  <c:v>-5.7846400013659149E-3</c:v>
                </c:pt>
                <c:pt idx="51">
                  <c:v>6.9912000035401434E-3</c:v>
                </c:pt>
                <c:pt idx="52">
                  <c:v>-7.6665599990519695E-3</c:v>
                </c:pt>
                <c:pt idx="53">
                  <c:v>-1.0191799992753658E-2</c:v>
                </c:pt>
                <c:pt idx="54">
                  <c:v>-5.5240000001504086E-3</c:v>
                </c:pt>
                <c:pt idx="55">
                  <c:v>1.4255879999836907E-2</c:v>
                </c:pt>
                <c:pt idx="56">
                  <c:v>2.1430799999507144E-2</c:v>
                </c:pt>
                <c:pt idx="59">
                  <c:v>2.6958480004395824E-2</c:v>
                </c:pt>
                <c:pt idx="60">
                  <c:v>3.0258439997851383E-2</c:v>
                </c:pt>
                <c:pt idx="61">
                  <c:v>3.0358440002601128E-2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26-43EF-9A23-3105F3028C7A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  <c:pt idx="0">
                  <c:v>-8.5556399999404675E-2</c:v>
                </c:pt>
                <c:pt idx="1">
                  <c:v>-7.297036000090884E-2</c:v>
                </c:pt>
                <c:pt idx="2">
                  <c:v>-7.1971080000366783E-2</c:v>
                </c:pt>
                <c:pt idx="3">
                  <c:v>8.1583839999439078E-2</c:v>
                </c:pt>
                <c:pt idx="4">
                  <c:v>0.10232328000347479</c:v>
                </c:pt>
                <c:pt idx="5">
                  <c:v>9.1472079999221023E-2</c:v>
                </c:pt>
                <c:pt idx="6">
                  <c:v>9.3116799998824717E-2</c:v>
                </c:pt>
                <c:pt idx="7">
                  <c:v>9.1476839999813819E-2</c:v>
                </c:pt>
                <c:pt idx="8">
                  <c:v>8.8920039997901767E-2</c:v>
                </c:pt>
                <c:pt idx="9">
                  <c:v>-4.6256199999334058E-2</c:v>
                </c:pt>
                <c:pt idx="10">
                  <c:v>-7.6925680001295405E-2</c:v>
                </c:pt>
                <c:pt idx="11">
                  <c:v>4.3535960001463536E-2</c:v>
                </c:pt>
                <c:pt idx="12">
                  <c:v>9.401256000273861E-2</c:v>
                </c:pt>
                <c:pt idx="13">
                  <c:v>2.5926840000465745E-2</c:v>
                </c:pt>
                <c:pt idx="14">
                  <c:v>4.7617439999157796E-2</c:v>
                </c:pt>
                <c:pt idx="15">
                  <c:v>7.0179960002860753E-2</c:v>
                </c:pt>
                <c:pt idx="16">
                  <c:v>5.7789919999777339E-2</c:v>
                </c:pt>
                <c:pt idx="17">
                  <c:v>9.5054800003708806E-2</c:v>
                </c:pt>
                <c:pt idx="18">
                  <c:v>6.9463680003536865E-2</c:v>
                </c:pt>
                <c:pt idx="19">
                  <c:v>5.2145320001727669E-2</c:v>
                </c:pt>
                <c:pt idx="57">
                  <c:v>2.877771999919787E-2</c:v>
                </c:pt>
                <c:pt idx="58">
                  <c:v>2.5025520000781398E-2</c:v>
                </c:pt>
                <c:pt idx="62">
                  <c:v>4.3904159996600356E-2</c:v>
                </c:pt>
                <c:pt idx="63">
                  <c:v>4.4604160000744741E-2</c:v>
                </c:pt>
                <c:pt idx="64">
                  <c:v>4.6148599998559803E-2</c:v>
                </c:pt>
                <c:pt idx="65">
                  <c:v>4.6828599995933473E-2</c:v>
                </c:pt>
                <c:pt idx="66">
                  <c:v>4.553816000407096E-2</c:v>
                </c:pt>
                <c:pt idx="67">
                  <c:v>4.5738160006294493E-2</c:v>
                </c:pt>
                <c:pt idx="68">
                  <c:v>4.2915840000205208E-2</c:v>
                </c:pt>
                <c:pt idx="69">
                  <c:v>4.5155840001825709E-2</c:v>
                </c:pt>
                <c:pt idx="70">
                  <c:v>4.5815839999704622E-2</c:v>
                </c:pt>
                <c:pt idx="71">
                  <c:v>3.9675920001172926E-2</c:v>
                </c:pt>
                <c:pt idx="72">
                  <c:v>4.2615919999661855E-2</c:v>
                </c:pt>
                <c:pt idx="73">
                  <c:v>4.6766999999817926E-2</c:v>
                </c:pt>
                <c:pt idx="74">
                  <c:v>4.7366999999212567E-2</c:v>
                </c:pt>
                <c:pt idx="75">
                  <c:v>4.6232560001953971E-2</c:v>
                </c:pt>
                <c:pt idx="76">
                  <c:v>4.7280360005970579E-2</c:v>
                </c:pt>
                <c:pt idx="77">
                  <c:v>4.4550319995323662E-2</c:v>
                </c:pt>
                <c:pt idx="78">
                  <c:v>4.4845919997896999E-2</c:v>
                </c:pt>
                <c:pt idx="79">
                  <c:v>4.995811999833677E-2</c:v>
                </c:pt>
                <c:pt idx="80">
                  <c:v>5.5067679997591767E-2</c:v>
                </c:pt>
                <c:pt idx="81">
                  <c:v>5.1275880003231578E-2</c:v>
                </c:pt>
                <c:pt idx="83">
                  <c:v>5.1571880001574755E-2</c:v>
                </c:pt>
                <c:pt idx="84">
                  <c:v>5.6655800006410573E-2</c:v>
                </c:pt>
                <c:pt idx="85">
                  <c:v>5.0994040000659879E-2</c:v>
                </c:pt>
                <c:pt idx="86">
                  <c:v>5.2741840001544915E-2</c:v>
                </c:pt>
                <c:pt idx="87">
                  <c:v>5.2489640002022497E-2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26-43EF-9A23-3105F3028C7A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Vanko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  <c:pt idx="20">
                  <c:v>0.10039408000011463</c:v>
                </c:pt>
                <c:pt idx="21">
                  <c:v>6.1739600001601502E-2</c:v>
                </c:pt>
                <c:pt idx="22">
                  <c:v>6.3115079999988666E-2</c:v>
                </c:pt>
                <c:pt idx="23">
                  <c:v>5.1881719999073539E-2</c:v>
                </c:pt>
                <c:pt idx="24">
                  <c:v>4.9221720000787172E-2</c:v>
                </c:pt>
                <c:pt idx="25">
                  <c:v>5.4106519997731084E-2</c:v>
                </c:pt>
                <c:pt idx="26">
                  <c:v>7.5106519998371368E-2</c:v>
                </c:pt>
                <c:pt idx="27">
                  <c:v>5.4125639999256236E-2</c:v>
                </c:pt>
                <c:pt idx="28">
                  <c:v>4.6240359999501379E-2</c:v>
                </c:pt>
                <c:pt idx="29">
                  <c:v>4.2030960001284257E-2</c:v>
                </c:pt>
                <c:pt idx="30">
                  <c:v>6.2030960001720814E-2</c:v>
                </c:pt>
                <c:pt idx="31">
                  <c:v>8.5030959999130573E-2</c:v>
                </c:pt>
                <c:pt idx="32">
                  <c:v>0.10127376000309596</c:v>
                </c:pt>
                <c:pt idx="33">
                  <c:v>7.8655919998709578E-2</c:v>
                </c:pt>
                <c:pt idx="34">
                  <c:v>8.1306000000040513E-2</c:v>
                </c:pt>
                <c:pt idx="35">
                  <c:v>5.9312680001312401E-2</c:v>
                </c:pt>
                <c:pt idx="36">
                  <c:v>-8.9954079998278758E-2</c:v>
                </c:pt>
                <c:pt idx="37">
                  <c:v>8.0645320002076915E-2</c:v>
                </c:pt>
                <c:pt idx="38">
                  <c:v>1.3836520003678743E-2</c:v>
                </c:pt>
                <c:pt idx="39">
                  <c:v>-5.4029639999498613E-2</c:v>
                </c:pt>
                <c:pt idx="40">
                  <c:v>5.8167999999568565E-2</c:v>
                </c:pt>
                <c:pt idx="41">
                  <c:v>5.8559840002999408E-2</c:v>
                </c:pt>
                <c:pt idx="42">
                  <c:v>-9.336851999614737E-2</c:v>
                </c:pt>
                <c:pt idx="43">
                  <c:v>6.5008120000129566E-2</c:v>
                </c:pt>
                <c:pt idx="44">
                  <c:v>6.5784200000052806E-2</c:v>
                </c:pt>
                <c:pt idx="45">
                  <c:v>1.1851919996843208E-2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26-43EF-9A23-3105F3028C7A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  <c:pt idx="82">
                  <c:v>4.9588080000830814E-2</c:v>
                </c:pt>
                <c:pt idx="88">
                  <c:v>5.7986359999631532E-2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26-43EF-9A23-3105F3028C7A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26-43EF-9A23-3105F3028C7A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26-43EF-9A23-3105F3028C7A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57">
                  <c:v>2.718909725193952E-2</c:v>
                </c:pt>
                <c:pt idx="58">
                  <c:v>2.7197164494529052E-2</c:v>
                </c:pt>
                <c:pt idx="59">
                  <c:v>2.8029703929769403E-2</c:v>
                </c:pt>
                <c:pt idx="60">
                  <c:v>3.1000062651237392E-2</c:v>
                </c:pt>
                <c:pt idx="61">
                  <c:v>3.1000062651237392E-2</c:v>
                </c:pt>
                <c:pt idx="62">
                  <c:v>4.4290038093242765E-2</c:v>
                </c:pt>
                <c:pt idx="63">
                  <c:v>4.4290038093242765E-2</c:v>
                </c:pt>
                <c:pt idx="64">
                  <c:v>4.4530441922410999E-2</c:v>
                </c:pt>
                <c:pt idx="65">
                  <c:v>4.4530441922410999E-2</c:v>
                </c:pt>
                <c:pt idx="66">
                  <c:v>4.4532055370928914E-2</c:v>
                </c:pt>
                <c:pt idx="67">
                  <c:v>4.4532055370928914E-2</c:v>
                </c:pt>
                <c:pt idx="68">
                  <c:v>4.4577231929430319E-2</c:v>
                </c:pt>
                <c:pt idx="69">
                  <c:v>4.4577231929430319E-2</c:v>
                </c:pt>
                <c:pt idx="70">
                  <c:v>4.4577231929430319E-2</c:v>
                </c:pt>
                <c:pt idx="71">
                  <c:v>4.4686946428648039E-2</c:v>
                </c:pt>
                <c:pt idx="72">
                  <c:v>4.4686946428648039E-2</c:v>
                </c:pt>
                <c:pt idx="73">
                  <c:v>4.4756324714918069E-2</c:v>
                </c:pt>
                <c:pt idx="74">
                  <c:v>4.4756324714918069E-2</c:v>
                </c:pt>
                <c:pt idx="75">
                  <c:v>4.4919283015226741E-2</c:v>
                </c:pt>
                <c:pt idx="76">
                  <c:v>4.4927350257816287E-2</c:v>
                </c:pt>
                <c:pt idx="77">
                  <c:v>4.507417407294588E-2</c:v>
                </c:pt>
                <c:pt idx="78">
                  <c:v>4.5090308558124959E-2</c:v>
                </c:pt>
                <c:pt idx="79">
                  <c:v>5.0729311128212218E-2</c:v>
                </c:pt>
                <c:pt idx="80">
                  <c:v>5.0730924576730119E-2</c:v>
                </c:pt>
                <c:pt idx="81">
                  <c:v>5.0884202185931343E-2</c:v>
                </c:pt>
                <c:pt idx="82">
                  <c:v>5.2489583461249462E-2</c:v>
                </c:pt>
                <c:pt idx="83">
                  <c:v>5.3465719814583604E-2</c:v>
                </c:pt>
                <c:pt idx="84">
                  <c:v>5.3598022593052019E-2</c:v>
                </c:pt>
                <c:pt idx="85">
                  <c:v>5.3604476387123651E-2</c:v>
                </c:pt>
                <c:pt idx="86">
                  <c:v>5.3612543629713197E-2</c:v>
                </c:pt>
                <c:pt idx="87">
                  <c:v>5.3620610872302729E-2</c:v>
                </c:pt>
                <c:pt idx="88">
                  <c:v>5.9206369641299036E-2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26-43EF-9A23-3105F3028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136456"/>
        <c:axId val="1"/>
      </c:scatterChart>
      <c:valAx>
        <c:axId val="859136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10973628296464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020408163265307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1364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904761904761904"/>
          <c:y val="0.92048929663608559"/>
          <c:w val="0.97108843537414968"/>
          <c:h val="0.981651376146788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UV Lyn - O-C Diagr.</a:t>
            </a:r>
          </a:p>
        </c:rich>
      </c:tx>
      <c:layout>
        <c:manualLayout>
          <c:xMode val="edge"/>
          <c:yMode val="edge"/>
          <c:x val="0.3774193548387097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258064516129"/>
          <c:y val="0.14040134256545286"/>
          <c:w val="0.80967741935483872"/>
          <c:h val="0.70200671282726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E0-47D9-8FD7-C0393BDBD573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(old)'!$D$22:$D$44</c:f>
                <c:numCache>
                  <c:formatCode>General</c:formatCode>
                  <c:ptCount val="23"/>
                </c:numCache>
              </c:numRef>
            </c:plus>
            <c:minus>
              <c:numRef>
                <c:f>'A (old)'!$D$22:$D$44</c:f>
                <c:numCache>
                  <c:formatCode>General</c:formatCode>
                  <c:ptCount val="23"/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47">
                  <c:v>3.105951999896206E-2</c:v>
                </c:pt>
                <c:pt idx="48">
                  <c:v>1.4629199999035336E-2</c:v>
                </c:pt>
                <c:pt idx="49">
                  <c:v>1.3671999986399896E-3</c:v>
                </c:pt>
                <c:pt idx="50">
                  <c:v>-5.7846400013659149E-3</c:v>
                </c:pt>
                <c:pt idx="51">
                  <c:v>6.9912000035401434E-3</c:v>
                </c:pt>
                <c:pt idx="52">
                  <c:v>-7.6665599990519695E-3</c:v>
                </c:pt>
                <c:pt idx="53">
                  <c:v>-1.0191799992753658E-2</c:v>
                </c:pt>
                <c:pt idx="54">
                  <c:v>-5.5240000001504086E-3</c:v>
                </c:pt>
                <c:pt idx="55">
                  <c:v>1.4255879999836907E-2</c:v>
                </c:pt>
                <c:pt idx="56">
                  <c:v>2.1430799999507144E-2</c:v>
                </c:pt>
                <c:pt idx="59">
                  <c:v>2.6958480004395824E-2</c:v>
                </c:pt>
                <c:pt idx="60">
                  <c:v>3.0258439997851383E-2</c:v>
                </c:pt>
                <c:pt idx="61">
                  <c:v>3.0358440002601128E-2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E0-47D9-8FD7-C0393BDBD573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  <c:pt idx="0">
                  <c:v>-8.5556399999404675E-2</c:v>
                </c:pt>
                <c:pt idx="1">
                  <c:v>-7.297036000090884E-2</c:v>
                </c:pt>
                <c:pt idx="2">
                  <c:v>-7.1971080000366783E-2</c:v>
                </c:pt>
                <c:pt idx="3">
                  <c:v>8.1583839999439078E-2</c:v>
                </c:pt>
                <c:pt idx="4">
                  <c:v>0.10232328000347479</c:v>
                </c:pt>
                <c:pt idx="5">
                  <c:v>9.1472079999221023E-2</c:v>
                </c:pt>
                <c:pt idx="6">
                  <c:v>9.3116799998824717E-2</c:v>
                </c:pt>
                <c:pt idx="7">
                  <c:v>9.1476839999813819E-2</c:v>
                </c:pt>
                <c:pt idx="8">
                  <c:v>8.8920039997901767E-2</c:v>
                </c:pt>
                <c:pt idx="9">
                  <c:v>-4.6256199999334058E-2</c:v>
                </c:pt>
                <c:pt idx="10">
                  <c:v>-7.6925680001295405E-2</c:v>
                </c:pt>
                <c:pt idx="11">
                  <c:v>4.3535960001463536E-2</c:v>
                </c:pt>
                <c:pt idx="12">
                  <c:v>9.401256000273861E-2</c:v>
                </c:pt>
                <c:pt idx="13">
                  <c:v>2.5926840000465745E-2</c:v>
                </c:pt>
                <c:pt idx="14">
                  <c:v>4.7617439999157796E-2</c:v>
                </c:pt>
                <c:pt idx="15">
                  <c:v>7.0179960002860753E-2</c:v>
                </c:pt>
                <c:pt idx="16">
                  <c:v>5.7789919999777339E-2</c:v>
                </c:pt>
                <c:pt idx="17">
                  <c:v>9.5054800003708806E-2</c:v>
                </c:pt>
                <c:pt idx="18">
                  <c:v>6.9463680003536865E-2</c:v>
                </c:pt>
                <c:pt idx="19">
                  <c:v>5.2145320001727669E-2</c:v>
                </c:pt>
                <c:pt idx="57">
                  <c:v>2.877771999919787E-2</c:v>
                </c:pt>
                <c:pt idx="58">
                  <c:v>2.5025520000781398E-2</c:v>
                </c:pt>
                <c:pt idx="62">
                  <c:v>4.3904159996600356E-2</c:v>
                </c:pt>
                <c:pt idx="63">
                  <c:v>4.4604160000744741E-2</c:v>
                </c:pt>
                <c:pt idx="64">
                  <c:v>4.6148599998559803E-2</c:v>
                </c:pt>
                <c:pt idx="65">
                  <c:v>4.6828599995933473E-2</c:v>
                </c:pt>
                <c:pt idx="66">
                  <c:v>4.553816000407096E-2</c:v>
                </c:pt>
                <c:pt idx="67">
                  <c:v>4.5738160006294493E-2</c:v>
                </c:pt>
                <c:pt idx="68">
                  <c:v>4.2915840000205208E-2</c:v>
                </c:pt>
                <c:pt idx="69">
                  <c:v>4.5155840001825709E-2</c:v>
                </c:pt>
                <c:pt idx="70">
                  <c:v>4.5815839999704622E-2</c:v>
                </c:pt>
                <c:pt idx="71">
                  <c:v>3.9675920001172926E-2</c:v>
                </c:pt>
                <c:pt idx="72">
                  <c:v>4.2615919999661855E-2</c:v>
                </c:pt>
                <c:pt idx="73">
                  <c:v>4.6766999999817926E-2</c:v>
                </c:pt>
                <c:pt idx="74">
                  <c:v>4.7366999999212567E-2</c:v>
                </c:pt>
                <c:pt idx="75">
                  <c:v>4.6232560001953971E-2</c:v>
                </c:pt>
                <c:pt idx="76">
                  <c:v>4.7280360005970579E-2</c:v>
                </c:pt>
                <c:pt idx="77">
                  <c:v>4.4550319995323662E-2</c:v>
                </c:pt>
                <c:pt idx="78">
                  <c:v>4.4845919997896999E-2</c:v>
                </c:pt>
                <c:pt idx="79">
                  <c:v>4.995811999833677E-2</c:v>
                </c:pt>
                <c:pt idx="80">
                  <c:v>5.5067679997591767E-2</c:v>
                </c:pt>
                <c:pt idx="81">
                  <c:v>5.1275880003231578E-2</c:v>
                </c:pt>
                <c:pt idx="83">
                  <c:v>5.1571880001574755E-2</c:v>
                </c:pt>
                <c:pt idx="84">
                  <c:v>5.6655800006410573E-2</c:v>
                </c:pt>
                <c:pt idx="85">
                  <c:v>5.0994040000659879E-2</c:v>
                </c:pt>
                <c:pt idx="86">
                  <c:v>5.2741840001544915E-2</c:v>
                </c:pt>
                <c:pt idx="87">
                  <c:v>5.2489640002022497E-2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E0-47D9-8FD7-C0393BDBD573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Vanko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  <c:pt idx="20">
                  <c:v>0.10039408000011463</c:v>
                </c:pt>
                <c:pt idx="21">
                  <c:v>6.1739600001601502E-2</c:v>
                </c:pt>
                <c:pt idx="22">
                  <c:v>6.3115079999988666E-2</c:v>
                </c:pt>
                <c:pt idx="23">
                  <c:v>5.1881719999073539E-2</c:v>
                </c:pt>
                <c:pt idx="24">
                  <c:v>4.9221720000787172E-2</c:v>
                </c:pt>
                <c:pt idx="25">
                  <c:v>5.4106519997731084E-2</c:v>
                </c:pt>
                <c:pt idx="26">
                  <c:v>7.5106519998371368E-2</c:v>
                </c:pt>
                <c:pt idx="27">
                  <c:v>5.4125639999256236E-2</c:v>
                </c:pt>
                <c:pt idx="28">
                  <c:v>4.6240359999501379E-2</c:v>
                </c:pt>
                <c:pt idx="29">
                  <c:v>4.2030960001284257E-2</c:v>
                </c:pt>
                <c:pt idx="30">
                  <c:v>6.2030960001720814E-2</c:v>
                </c:pt>
                <c:pt idx="31">
                  <c:v>8.5030959999130573E-2</c:v>
                </c:pt>
                <c:pt idx="32">
                  <c:v>0.10127376000309596</c:v>
                </c:pt>
                <c:pt idx="33">
                  <c:v>7.8655919998709578E-2</c:v>
                </c:pt>
                <c:pt idx="34">
                  <c:v>8.1306000000040513E-2</c:v>
                </c:pt>
                <c:pt idx="35">
                  <c:v>5.9312680001312401E-2</c:v>
                </c:pt>
                <c:pt idx="36">
                  <c:v>-8.9954079998278758E-2</c:v>
                </c:pt>
                <c:pt idx="37">
                  <c:v>8.0645320002076915E-2</c:v>
                </c:pt>
                <c:pt idx="38">
                  <c:v>1.3836520003678743E-2</c:v>
                </c:pt>
                <c:pt idx="39">
                  <c:v>-5.4029639999498613E-2</c:v>
                </c:pt>
                <c:pt idx="40">
                  <c:v>5.8167999999568565E-2</c:v>
                </c:pt>
                <c:pt idx="41">
                  <c:v>5.8559840002999408E-2</c:v>
                </c:pt>
                <c:pt idx="42">
                  <c:v>-9.336851999614737E-2</c:v>
                </c:pt>
                <c:pt idx="43">
                  <c:v>6.5008120000129566E-2</c:v>
                </c:pt>
                <c:pt idx="44">
                  <c:v>6.5784200000052806E-2</c:v>
                </c:pt>
                <c:pt idx="45">
                  <c:v>1.1851919996843208E-2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E0-47D9-8FD7-C0393BDBD573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  <c:pt idx="82">
                  <c:v>4.9588080000830814E-2</c:v>
                </c:pt>
                <c:pt idx="88">
                  <c:v>5.7986359999631532E-2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E0-47D9-8FD7-C0393BDBD573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E0-47D9-8FD7-C0393BDBD573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E0-47D9-8FD7-C0393BDBD573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-60845</c:v>
                </c:pt>
                <c:pt idx="1">
                  <c:v>-60840.5</c:v>
                </c:pt>
                <c:pt idx="2">
                  <c:v>-59271.5</c:v>
                </c:pt>
                <c:pt idx="3">
                  <c:v>-58118</c:v>
                </c:pt>
                <c:pt idx="4">
                  <c:v>-56981</c:v>
                </c:pt>
                <c:pt idx="5">
                  <c:v>-56241</c:v>
                </c:pt>
                <c:pt idx="6">
                  <c:v>-52860</c:v>
                </c:pt>
                <c:pt idx="7">
                  <c:v>-52030.5</c:v>
                </c:pt>
                <c:pt idx="8">
                  <c:v>-51170.5</c:v>
                </c:pt>
                <c:pt idx="9">
                  <c:v>-50447.5</c:v>
                </c:pt>
                <c:pt idx="10">
                  <c:v>-47789</c:v>
                </c:pt>
                <c:pt idx="11">
                  <c:v>-47529.5</c:v>
                </c:pt>
                <c:pt idx="12">
                  <c:v>-46537</c:v>
                </c:pt>
                <c:pt idx="13">
                  <c:v>-45155.5</c:v>
                </c:pt>
                <c:pt idx="14">
                  <c:v>-43838</c:v>
                </c:pt>
                <c:pt idx="15">
                  <c:v>-42579.5</c:v>
                </c:pt>
                <c:pt idx="16">
                  <c:v>-40534</c:v>
                </c:pt>
                <c:pt idx="17">
                  <c:v>-38585</c:v>
                </c:pt>
                <c:pt idx="18">
                  <c:v>-37936</c:v>
                </c:pt>
                <c:pt idx="19">
                  <c:v>-37926.5</c:v>
                </c:pt>
                <c:pt idx="20">
                  <c:v>-36266</c:v>
                </c:pt>
                <c:pt idx="21">
                  <c:v>-35045</c:v>
                </c:pt>
                <c:pt idx="22">
                  <c:v>-34528.5</c:v>
                </c:pt>
                <c:pt idx="23">
                  <c:v>-34331.5</c:v>
                </c:pt>
                <c:pt idx="24">
                  <c:v>-33581.5</c:v>
                </c:pt>
                <c:pt idx="25">
                  <c:v>-32541.5</c:v>
                </c:pt>
                <c:pt idx="26">
                  <c:v>-32541.5</c:v>
                </c:pt>
                <c:pt idx="27">
                  <c:v>-32540.5</c:v>
                </c:pt>
                <c:pt idx="28">
                  <c:v>-32534.5</c:v>
                </c:pt>
                <c:pt idx="29">
                  <c:v>-32467</c:v>
                </c:pt>
                <c:pt idx="30">
                  <c:v>-32467</c:v>
                </c:pt>
                <c:pt idx="31">
                  <c:v>-32467</c:v>
                </c:pt>
                <c:pt idx="32">
                  <c:v>-32402</c:v>
                </c:pt>
                <c:pt idx="33">
                  <c:v>-31859</c:v>
                </c:pt>
                <c:pt idx="34">
                  <c:v>-31825</c:v>
                </c:pt>
                <c:pt idx="35">
                  <c:v>-31798.5</c:v>
                </c:pt>
                <c:pt idx="36">
                  <c:v>-31734</c:v>
                </c:pt>
                <c:pt idx="37">
                  <c:v>-31676.5</c:v>
                </c:pt>
                <c:pt idx="38">
                  <c:v>-31666.5</c:v>
                </c:pt>
                <c:pt idx="39">
                  <c:v>-31659.5</c:v>
                </c:pt>
                <c:pt idx="40">
                  <c:v>-31100</c:v>
                </c:pt>
                <c:pt idx="41">
                  <c:v>-30818</c:v>
                </c:pt>
                <c:pt idx="42">
                  <c:v>-30683.5</c:v>
                </c:pt>
                <c:pt idx="43">
                  <c:v>-30611.5</c:v>
                </c:pt>
                <c:pt idx="44">
                  <c:v>-30152.5</c:v>
                </c:pt>
                <c:pt idx="45">
                  <c:v>-29809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30013.5</c:v>
                </c:pt>
                <c:pt idx="80">
                  <c:v>30014</c:v>
                </c:pt>
                <c:pt idx="81">
                  <c:v>30061.5</c:v>
                </c:pt>
                <c:pt idx="82">
                  <c:v>30559</c:v>
                </c:pt>
                <c:pt idx="83">
                  <c:v>30861.5</c:v>
                </c:pt>
                <c:pt idx="84">
                  <c:v>30902.5</c:v>
                </c:pt>
                <c:pt idx="85">
                  <c:v>30904.5</c:v>
                </c:pt>
                <c:pt idx="86">
                  <c:v>30907</c:v>
                </c:pt>
                <c:pt idx="87">
                  <c:v>30909.5</c:v>
                </c:pt>
                <c:pt idx="88">
                  <c:v>32640.5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57">
                  <c:v>2.718909725193952E-2</c:v>
                </c:pt>
                <c:pt idx="58">
                  <c:v>2.7197164494529052E-2</c:v>
                </c:pt>
                <c:pt idx="59">
                  <c:v>2.8029703929769403E-2</c:v>
                </c:pt>
                <c:pt idx="60">
                  <c:v>3.1000062651237392E-2</c:v>
                </c:pt>
                <c:pt idx="61">
                  <c:v>3.1000062651237392E-2</c:v>
                </c:pt>
                <c:pt idx="62">
                  <c:v>4.4290038093242765E-2</c:v>
                </c:pt>
                <c:pt idx="63">
                  <c:v>4.4290038093242765E-2</c:v>
                </c:pt>
                <c:pt idx="64">
                  <c:v>4.4530441922410999E-2</c:v>
                </c:pt>
                <c:pt idx="65">
                  <c:v>4.4530441922410999E-2</c:v>
                </c:pt>
                <c:pt idx="66">
                  <c:v>4.4532055370928914E-2</c:v>
                </c:pt>
                <c:pt idx="67">
                  <c:v>4.4532055370928914E-2</c:v>
                </c:pt>
                <c:pt idx="68">
                  <c:v>4.4577231929430319E-2</c:v>
                </c:pt>
                <c:pt idx="69">
                  <c:v>4.4577231929430319E-2</c:v>
                </c:pt>
                <c:pt idx="70">
                  <c:v>4.4577231929430319E-2</c:v>
                </c:pt>
                <c:pt idx="71">
                  <c:v>4.4686946428648039E-2</c:v>
                </c:pt>
                <c:pt idx="72">
                  <c:v>4.4686946428648039E-2</c:v>
                </c:pt>
                <c:pt idx="73">
                  <c:v>4.4756324714918069E-2</c:v>
                </c:pt>
                <c:pt idx="74">
                  <c:v>4.4756324714918069E-2</c:v>
                </c:pt>
                <c:pt idx="75">
                  <c:v>4.4919283015226741E-2</c:v>
                </c:pt>
                <c:pt idx="76">
                  <c:v>4.4927350257816287E-2</c:v>
                </c:pt>
                <c:pt idx="77">
                  <c:v>4.507417407294588E-2</c:v>
                </c:pt>
                <c:pt idx="78">
                  <c:v>4.5090308558124959E-2</c:v>
                </c:pt>
                <c:pt idx="79">
                  <c:v>5.0729311128212218E-2</c:v>
                </c:pt>
                <c:pt idx="80">
                  <c:v>5.0730924576730119E-2</c:v>
                </c:pt>
                <c:pt idx="81">
                  <c:v>5.0884202185931343E-2</c:v>
                </c:pt>
                <c:pt idx="82">
                  <c:v>5.2489583461249462E-2</c:v>
                </c:pt>
                <c:pt idx="83">
                  <c:v>5.3465719814583604E-2</c:v>
                </c:pt>
                <c:pt idx="84">
                  <c:v>5.3598022593052019E-2</c:v>
                </c:pt>
                <c:pt idx="85">
                  <c:v>5.3604476387123651E-2</c:v>
                </c:pt>
                <c:pt idx="86">
                  <c:v>5.3612543629713197E-2</c:v>
                </c:pt>
                <c:pt idx="87">
                  <c:v>5.3620610872302729E-2</c:v>
                </c:pt>
                <c:pt idx="88">
                  <c:v>5.9206369641299036E-2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E0-47D9-8FD7-C0393BDB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138096"/>
        <c:axId val="1"/>
      </c:scatterChart>
      <c:valAx>
        <c:axId val="85913809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2903225806451613"/>
              <c:y val="0.87392670472064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6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40401206296204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138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032258064516129"/>
          <c:y val="0.92550143266475648"/>
          <c:w val="0.94838709677419364"/>
          <c:h val="0.98280802292263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UV Lyn - O-C Diagr.</a:t>
            </a:r>
          </a:p>
        </c:rich>
      </c:tx>
      <c:layout>
        <c:manualLayout>
          <c:xMode val="edge"/>
          <c:yMode val="edge"/>
          <c:x val="0.3707488349670576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874631089616"/>
          <c:y val="0.14634168126798494"/>
          <c:w val="0.79762037232337557"/>
          <c:h val="0.661586350732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B!$H$21:$H$987</c:f>
              <c:numCache>
                <c:formatCode>General</c:formatCode>
                <c:ptCount val="967"/>
                <c:pt idx="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BA-4990-902C-F45FF1A483DA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B!$D$22:$D$44</c:f>
                <c:numCache>
                  <c:formatCode>General</c:formatCode>
                  <c:ptCount val="23"/>
                </c:numCache>
              </c:numRef>
            </c:plus>
            <c:minus>
              <c:numRef>
                <c:f>B!$D$22:$D$44</c:f>
                <c:numCache>
                  <c:formatCode>General</c:formatCode>
                  <c:ptCount val="23"/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B!$I$21:$I$987</c:f>
              <c:numCache>
                <c:formatCode>General</c:formatCode>
                <c:ptCount val="967"/>
                <c:pt idx="47">
                  <c:v>1.3969873296446167E-2</c:v>
                </c:pt>
                <c:pt idx="48">
                  <c:v>-3.2316750948666595E-3</c:v>
                </c:pt>
                <c:pt idx="49">
                  <c:v>-3.0288659923826344E-2</c:v>
                </c:pt>
                <c:pt idx="50">
                  <c:v>-4.2984309031453449E-2</c:v>
                </c:pt>
                <c:pt idx="51">
                  <c:v>-4.144452450418612E-2</c:v>
                </c:pt>
                <c:pt idx="52">
                  <c:v>-6.159446325909812E-2</c:v>
                </c:pt>
                <c:pt idx="53">
                  <c:v>-6.68157757318113E-2</c:v>
                </c:pt>
                <c:pt idx="54">
                  <c:v>-6.5382940018025693E-2</c:v>
                </c:pt>
                <c:pt idx="55">
                  <c:v>-5.1287239140947349E-2</c:v>
                </c:pt>
                <c:pt idx="56">
                  <c:v>-4.7027820619405247E-2</c:v>
                </c:pt>
                <c:pt idx="59">
                  <c:v>-4.7192386984534096E-2</c:v>
                </c:pt>
                <c:pt idx="60">
                  <c:v>-4.6862785711709876E-2</c:v>
                </c:pt>
                <c:pt idx="61">
                  <c:v>-4.676278570696013E-2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BA-4990-902C-F45FF1A483DA}"/>
            </c:ext>
          </c:extLst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B!$D$21:$D$44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B!$J$21:$J$987</c:f>
              <c:numCache>
                <c:formatCode>General</c:formatCode>
                <c:ptCount val="967"/>
                <c:pt idx="0">
                  <c:v>-9.6707903305286891E-2</c:v>
                </c:pt>
                <c:pt idx="1">
                  <c:v>-8.4136384342855308E-2</c:v>
                </c:pt>
                <c:pt idx="2">
                  <c:v>-8.820010579074733E-2</c:v>
                </c:pt>
                <c:pt idx="3">
                  <c:v>6.1632588478460093E-2</c:v>
                </c:pt>
                <c:pt idx="4">
                  <c:v>7.8703046550799627E-2</c:v>
                </c:pt>
                <c:pt idx="5">
                  <c:v>6.5463942741189385E-2</c:v>
                </c:pt>
                <c:pt idx="6">
                  <c:v>5.619852386371349E-2</c:v>
                </c:pt>
                <c:pt idx="7">
                  <c:v>5.1881852774386061E-2</c:v>
                </c:pt>
                <c:pt idx="8">
                  <c:v>4.6549921320547583E-2</c:v>
                </c:pt>
                <c:pt idx="9">
                  <c:v>-9.0959365235903533E-2</c:v>
                </c:pt>
                <c:pt idx="10">
                  <c:v>7.7284502443944803E-2</c:v>
                </c:pt>
                <c:pt idx="11">
                  <c:v>-1.0583290786598809E-2</c:v>
                </c:pt>
                <c:pt idx="12">
                  <c:v>3.6690613909740932E-2</c:v>
                </c:pt>
                <c:pt idx="13">
                  <c:v>-3.5853064346156316E-2</c:v>
                </c:pt>
                <c:pt idx="14">
                  <c:v>-1.8413901194435311E-2</c:v>
                </c:pt>
                <c:pt idx="15">
                  <c:v>8.7568889284739271E-5</c:v>
                </c:pt>
                <c:pt idx="16">
                  <c:v>-1.8903088999650208E-2</c:v>
                </c:pt>
                <c:pt idx="17">
                  <c:v>1.2072568679286633E-2</c:v>
                </c:pt>
                <c:pt idx="18">
                  <c:v>-1.5612807495926972E-2</c:v>
                </c:pt>
                <c:pt idx="19">
                  <c:v>-3.2961823020741576E-2</c:v>
                </c:pt>
                <c:pt idx="57">
                  <c:v>-4.4432540307752788E-2</c:v>
                </c:pt>
                <c:pt idx="58">
                  <c:v>-4.8292807550751604E-2</c:v>
                </c:pt>
                <c:pt idx="62">
                  <c:v>-4.6507041151926387E-2</c:v>
                </c:pt>
                <c:pt idx="63">
                  <c:v>-4.5807041147782002E-2</c:v>
                </c:pt>
                <c:pt idx="64">
                  <c:v>-4.4503004974103533E-2</c:v>
                </c:pt>
                <c:pt idx="65">
                  <c:v>-4.3823004976729862E-2</c:v>
                </c:pt>
                <c:pt idx="66">
                  <c:v>-4.5115058426745236E-2</c:v>
                </c:pt>
                <c:pt idx="67">
                  <c:v>-4.4915058424521703E-2</c:v>
                </c:pt>
                <c:pt idx="68">
                  <c:v>-4.778255498240469E-2</c:v>
                </c:pt>
                <c:pt idx="69">
                  <c:v>-4.5542554980784189E-2</c:v>
                </c:pt>
                <c:pt idx="70">
                  <c:v>-4.4882554982905276E-2</c:v>
                </c:pt>
                <c:pt idx="71">
                  <c:v>-5.1132189480995294E-2</c:v>
                </c:pt>
                <c:pt idx="72">
                  <c:v>-4.8192189482506365E-2</c:v>
                </c:pt>
                <c:pt idx="73">
                  <c:v>-4.4110487768193707E-2</c:v>
                </c:pt>
                <c:pt idx="74">
                  <c:v>-4.3510487768799067E-2</c:v>
                </c:pt>
                <c:pt idx="75">
                  <c:v>-4.4807886071794201E-2</c:v>
                </c:pt>
                <c:pt idx="76">
                  <c:v>-4.3768153314886149E-2</c:v>
                </c:pt>
                <c:pt idx="77">
                  <c:v>-4.6645017129776534E-2</c:v>
                </c:pt>
                <c:pt idx="78">
                  <c:v>-4.6365551614144351E-2</c:v>
                </c:pt>
                <c:pt idx="80">
                  <c:v>-4.6892354184819851E-2</c:v>
                </c:pt>
                <c:pt idx="81">
                  <c:v>-4.1784407629165798E-2</c:v>
                </c:pt>
                <c:pt idx="82">
                  <c:v>-4.5729485238553025E-2</c:v>
                </c:pt>
                <c:pt idx="86">
                  <c:v>-4.5889123532106169E-2</c:v>
                </c:pt>
                <c:pt idx="87">
                  <c:v>-4.8015002867032308E-2</c:v>
                </c:pt>
                <c:pt idx="88">
                  <c:v>-4.3063385644927621E-2</c:v>
                </c:pt>
                <c:pt idx="89">
                  <c:v>-4.873159943963401E-2</c:v>
                </c:pt>
                <c:pt idx="90">
                  <c:v>-4.6991866685857531E-2</c:v>
                </c:pt>
                <c:pt idx="91">
                  <c:v>-4.7252133925212547E-2</c:v>
                </c:pt>
                <c:pt idx="92">
                  <c:v>-4.8147567067644559E-2</c:v>
                </c:pt>
                <c:pt idx="93">
                  <c:v>-4.8147567067644559E-2</c:v>
                </c:pt>
                <c:pt idx="94">
                  <c:v>-4.7655584341555368E-2</c:v>
                </c:pt>
                <c:pt idx="95">
                  <c:v>-4.9274149867414963E-2</c:v>
                </c:pt>
                <c:pt idx="96">
                  <c:v>-4.7666203317930922E-2</c:v>
                </c:pt>
                <c:pt idx="98">
                  <c:v>-4.6133791955071501E-2</c:v>
                </c:pt>
                <c:pt idx="99">
                  <c:v>-5.0594059197464958E-2</c:v>
                </c:pt>
                <c:pt idx="100">
                  <c:v>-4.8130698967725039E-2</c:v>
                </c:pt>
                <c:pt idx="101">
                  <c:v>-4.7174373423331417E-2</c:v>
                </c:pt>
                <c:pt idx="102">
                  <c:v>-4.626467009074986E-2</c:v>
                </c:pt>
                <c:pt idx="103">
                  <c:v>-4.4479301497631241E-2</c:v>
                </c:pt>
                <c:pt idx="104">
                  <c:v>-4.4871354948554654E-2</c:v>
                </c:pt>
                <c:pt idx="105">
                  <c:v>-4.5729020501312334E-2</c:v>
                </c:pt>
                <c:pt idx="106">
                  <c:v>-4.3352298132958822E-2</c:v>
                </c:pt>
                <c:pt idx="107">
                  <c:v>-4.4761796867533121E-2</c:v>
                </c:pt>
                <c:pt idx="115">
                  <c:v>-4.3559831705351826E-2</c:v>
                </c:pt>
                <c:pt idx="116">
                  <c:v>-4.3702236893295776E-2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BA-4990-902C-F45FF1A483DA}"/>
            </c:ext>
          </c:extLst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Vanko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B!$K$21:$K$987</c:f>
              <c:numCache>
                <c:formatCode>General</c:formatCode>
                <c:ptCount val="967"/>
                <c:pt idx="20">
                  <c:v>9.9286744516575709E-3</c:v>
                </c:pt>
                <c:pt idx="21">
                  <c:v>-3.2665846829331713E-2</c:v>
                </c:pt>
                <c:pt idx="22">
                  <c:v>-3.2957059145701351E-2</c:v>
                </c:pt>
                <c:pt idx="23">
                  <c:v>-4.4826117864431581E-2</c:v>
                </c:pt>
                <c:pt idx="24">
                  <c:v>-4.990629064195673E-2</c:v>
                </c:pt>
                <c:pt idx="25">
                  <c:v>-4.8377463561337208E-2</c:v>
                </c:pt>
                <c:pt idx="26">
                  <c:v>-2.7377463560696924E-2</c:v>
                </c:pt>
                <c:pt idx="27">
                  <c:v>-4.8361570454289904E-2</c:v>
                </c:pt>
                <c:pt idx="28">
                  <c:v>-5.6266211839101743E-2</c:v>
                </c:pt>
                <c:pt idx="29">
                  <c:v>-6.0693427385558607E-2</c:v>
                </c:pt>
                <c:pt idx="30">
                  <c:v>-4.069342738512205E-2</c:v>
                </c:pt>
                <c:pt idx="31">
                  <c:v>-1.7693427387712291E-2</c:v>
                </c:pt>
                <c:pt idx="32">
                  <c:v>-1.6603756957920268E-3</c:v>
                </c:pt>
                <c:pt idx="33">
                  <c:v>-2.6030420784081798E-2</c:v>
                </c:pt>
                <c:pt idx="34">
                  <c:v>-2.3490055282309186E-2</c:v>
                </c:pt>
                <c:pt idx="35">
                  <c:v>-4.5568888053821865E-2</c:v>
                </c:pt>
                <c:pt idx="36">
                  <c:v>1.2448270532331662E-2</c:v>
                </c:pt>
                <c:pt idx="37">
                  <c:v>-2.4629929492220981E-2</c:v>
                </c:pt>
                <c:pt idx="38">
                  <c:v>-9.1470998464501463E-2</c:v>
                </c:pt>
                <c:pt idx="39">
                  <c:v>4.8132306706975214E-2</c:v>
                </c:pt>
                <c:pt idx="40">
                  <c:v>-4.8967555634590099E-2</c:v>
                </c:pt>
                <c:pt idx="41">
                  <c:v>-4.9485700597870164E-2</c:v>
                </c:pt>
                <c:pt idx="42">
                  <c:v>5.6439751970174257E-3</c:v>
                </c:pt>
                <c:pt idx="43">
                  <c:v>-4.3703774834284559E-2</c:v>
                </c:pt>
                <c:pt idx="44">
                  <c:v>-4.4408840574760688E-2</c:v>
                </c:pt>
                <c:pt idx="45">
                  <c:v>-9.9449559711501934E-2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BA-4990-902C-F45FF1A483DA}"/>
            </c:ext>
          </c:extLst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B!$L$21:$L$987</c:f>
              <c:numCache>
                <c:formatCode>General</c:formatCode>
                <c:ptCount val="967"/>
                <c:pt idx="83">
                  <c:v>-4.9022666513337754E-2</c:v>
                </c:pt>
                <c:pt idx="84">
                  <c:v>-4.6254664899606723E-2</c:v>
                </c:pt>
                <c:pt idx="85">
                  <c:v>-4.7146718345175032E-2</c:v>
                </c:pt>
                <c:pt idx="97">
                  <c:v>-4.7341172699816525E-2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BA-4990-902C-F45FF1A483DA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B!$M$21:$M$987</c:f>
              <c:numCache>
                <c:formatCode>General</c:formatCode>
                <c:ptCount val="967"/>
                <c:pt idx="108">
                  <c:v>-4.3094585118524265E-2</c:v>
                </c:pt>
                <c:pt idx="109">
                  <c:v>-4.4581800662854221E-2</c:v>
                </c:pt>
                <c:pt idx="110">
                  <c:v>-4.368180066376226E-2</c:v>
                </c:pt>
                <c:pt idx="111">
                  <c:v>-4.2981800666893832E-2</c:v>
                </c:pt>
                <c:pt idx="112">
                  <c:v>-4.5140281697968021E-2</c:v>
                </c:pt>
                <c:pt idx="113">
                  <c:v>-4.33402816997841E-2</c:v>
                </c:pt>
                <c:pt idx="114">
                  <c:v>-4.3240281695034355E-2</c:v>
                </c:pt>
                <c:pt idx="117">
                  <c:v>-4.2973914867616259E-2</c:v>
                </c:pt>
                <c:pt idx="118">
                  <c:v>-4.5182199384726118E-2</c:v>
                </c:pt>
                <c:pt idx="119">
                  <c:v>-4.418219938816037E-2</c:v>
                </c:pt>
                <c:pt idx="120">
                  <c:v>-4.388219938846305E-2</c:v>
                </c:pt>
                <c:pt idx="121">
                  <c:v>-4.3349513187422417E-2</c:v>
                </c:pt>
                <c:pt idx="122">
                  <c:v>-4.3149513192474842E-2</c:v>
                </c:pt>
                <c:pt idx="123">
                  <c:v>-4.2249513193382882E-2</c:v>
                </c:pt>
                <c:pt idx="124">
                  <c:v>-4.1240179154556245E-2</c:v>
                </c:pt>
                <c:pt idx="125">
                  <c:v>-4.0920179155364167E-2</c:v>
                </c:pt>
                <c:pt idx="126">
                  <c:v>-4.0180179152230266E-2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BA-4990-902C-F45FF1A483DA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B!$N$21:$N$987</c:f>
              <c:numCache>
                <c:formatCode>General</c:formatCode>
                <c:ptCount val="967"/>
                <c:pt idx="79">
                  <c:v>-4.7341228251752909E-2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BA-4990-902C-F45FF1A483DA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B!$O$21:$O$987</c:f>
              <c:numCache>
                <c:formatCode>General</c:formatCode>
                <c:ptCount val="967"/>
                <c:pt idx="62">
                  <c:v>-5.2472116125218404E-2</c:v>
                </c:pt>
                <c:pt idx="63">
                  <c:v>-5.2472116125218404E-2</c:v>
                </c:pt>
                <c:pt idx="64">
                  <c:v>-5.2399615914121754E-2</c:v>
                </c:pt>
                <c:pt idx="65">
                  <c:v>-5.2399615914121754E-2</c:v>
                </c:pt>
                <c:pt idx="66">
                  <c:v>-5.2399129335523792E-2</c:v>
                </c:pt>
                <c:pt idx="67">
                  <c:v>-5.2399129335523792E-2</c:v>
                </c:pt>
                <c:pt idx="68">
                  <c:v>-5.2385505134780797E-2</c:v>
                </c:pt>
                <c:pt idx="69">
                  <c:v>-5.2385505134780797E-2</c:v>
                </c:pt>
                <c:pt idx="70">
                  <c:v>-5.2385505134780797E-2</c:v>
                </c:pt>
                <c:pt idx="71">
                  <c:v>-5.2352417790119239E-2</c:v>
                </c:pt>
                <c:pt idx="72">
                  <c:v>-5.2352417790119239E-2</c:v>
                </c:pt>
                <c:pt idx="73">
                  <c:v>-5.2331494910406784E-2</c:v>
                </c:pt>
                <c:pt idx="74">
                  <c:v>-5.2331494910406784E-2</c:v>
                </c:pt>
                <c:pt idx="75">
                  <c:v>-5.228235047201242E-2</c:v>
                </c:pt>
                <c:pt idx="76">
                  <c:v>-5.2279917579022596E-2</c:v>
                </c:pt>
                <c:pt idx="77">
                  <c:v>-5.2235638926607868E-2</c:v>
                </c:pt>
                <c:pt idx="78">
                  <c:v>-5.2230773140628226E-2</c:v>
                </c:pt>
                <c:pt idx="79">
                  <c:v>-5.0667882683967665E-2</c:v>
                </c:pt>
                <c:pt idx="80">
                  <c:v>-5.0530180940743838E-2</c:v>
                </c:pt>
                <c:pt idx="81">
                  <c:v>-5.0529694362145869E-2</c:v>
                </c:pt>
                <c:pt idx="82">
                  <c:v>-5.0483469395339285E-2</c:v>
                </c:pt>
                <c:pt idx="83">
                  <c:v>-4.9999323690365041E-2</c:v>
                </c:pt>
                <c:pt idx="84">
                  <c:v>-4.9780849899879187E-2</c:v>
                </c:pt>
                <c:pt idx="85">
                  <c:v>-4.9780363321281218E-2</c:v>
                </c:pt>
                <c:pt idx="86">
                  <c:v>-4.9758467284372832E-2</c:v>
                </c:pt>
                <c:pt idx="87">
                  <c:v>-4.9704943638596788E-2</c:v>
                </c:pt>
                <c:pt idx="88">
                  <c:v>-4.966504419356374E-2</c:v>
                </c:pt>
                <c:pt idx="89">
                  <c:v>-4.9663097879171877E-2</c:v>
                </c:pt>
                <c:pt idx="90">
                  <c:v>-4.966066498618206E-2</c:v>
                </c:pt>
                <c:pt idx="91">
                  <c:v>-4.9658232093192242E-2</c:v>
                </c:pt>
                <c:pt idx="92">
                  <c:v>-4.8898682901770338E-2</c:v>
                </c:pt>
                <c:pt idx="93">
                  <c:v>-4.8898682901770338E-2</c:v>
                </c:pt>
                <c:pt idx="94">
                  <c:v>-4.8825696112075732E-2</c:v>
                </c:pt>
                <c:pt idx="95">
                  <c:v>-4.8802340339373459E-2</c:v>
                </c:pt>
                <c:pt idx="96">
                  <c:v>-4.880185376077549E-2</c:v>
                </c:pt>
                <c:pt idx="97">
                  <c:v>-4.7973696987040668E-2</c:v>
                </c:pt>
                <c:pt idx="98">
                  <c:v>-4.7385423462102116E-2</c:v>
                </c:pt>
                <c:pt idx="99">
                  <c:v>-4.7382990569112299E-2</c:v>
                </c:pt>
                <c:pt idx="100">
                  <c:v>-4.7158677835450864E-2</c:v>
                </c:pt>
                <c:pt idx="101">
                  <c:v>-4.6506175935581061E-2</c:v>
                </c:pt>
                <c:pt idx="102">
                  <c:v>-4.6266779265382744E-2</c:v>
                </c:pt>
                <c:pt idx="103">
                  <c:v>-4.5514528752930307E-2</c:v>
                </c:pt>
                <c:pt idx="104">
                  <c:v>-4.5514042174332345E-2</c:v>
                </c:pt>
                <c:pt idx="105">
                  <c:v>-4.546246484294815E-2</c:v>
                </c:pt>
                <c:pt idx="106">
                  <c:v>-4.5359796758777736E-2</c:v>
                </c:pt>
                <c:pt idx="107">
                  <c:v>-4.4435784001243983E-2</c:v>
                </c:pt>
                <c:pt idx="108">
                  <c:v>-4.3809557345664239E-2</c:v>
                </c:pt>
                <c:pt idx="109">
                  <c:v>-4.3743869234939094E-2</c:v>
                </c:pt>
                <c:pt idx="110">
                  <c:v>-4.3743869234939094E-2</c:v>
                </c:pt>
                <c:pt idx="111">
                  <c:v>-4.3743869234939094E-2</c:v>
                </c:pt>
                <c:pt idx="112">
                  <c:v>-4.3739490027557414E-2</c:v>
                </c:pt>
                <c:pt idx="113">
                  <c:v>-4.3739490027557414E-2</c:v>
                </c:pt>
                <c:pt idx="114">
                  <c:v>-4.3739490027557414E-2</c:v>
                </c:pt>
                <c:pt idx="115">
                  <c:v>-4.3725379248216456E-2</c:v>
                </c:pt>
                <c:pt idx="116">
                  <c:v>-4.3703483211308077E-2</c:v>
                </c:pt>
                <c:pt idx="117">
                  <c:v>-4.2923497718771686E-2</c:v>
                </c:pt>
                <c:pt idx="118">
                  <c:v>-4.2848078036087256E-2</c:v>
                </c:pt>
                <c:pt idx="119">
                  <c:v>-4.2848078036087256E-2</c:v>
                </c:pt>
                <c:pt idx="120">
                  <c:v>-4.2848078036087256E-2</c:v>
                </c:pt>
                <c:pt idx="121">
                  <c:v>-4.2817910163013485E-2</c:v>
                </c:pt>
                <c:pt idx="122">
                  <c:v>-4.2817910163013485E-2</c:v>
                </c:pt>
                <c:pt idx="123">
                  <c:v>-4.2817910163013485E-2</c:v>
                </c:pt>
                <c:pt idx="124">
                  <c:v>-4.191968607117183E-2</c:v>
                </c:pt>
                <c:pt idx="125">
                  <c:v>-4.191968607117183E-2</c:v>
                </c:pt>
                <c:pt idx="126">
                  <c:v>-4.191968607117183E-2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BA-4990-902C-F45FF1A48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91192"/>
        <c:axId val="1"/>
      </c:scatterChart>
      <c:valAx>
        <c:axId val="859091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10973628296464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020408163265307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0911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714285714285714"/>
          <c:y val="0.92073170731707321"/>
          <c:w val="0.98299319727891155"/>
          <c:h val="0.981707317073170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UV Lyn - O-C Diagr.</a:t>
            </a:r>
          </a:p>
        </c:rich>
      </c:tx>
      <c:layout>
        <c:manualLayout>
          <c:xMode val="edge"/>
          <c:yMode val="edge"/>
          <c:x val="0.39042089985486211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8098693759071"/>
          <c:y val="0.14414456686540114"/>
          <c:w val="0.81712626995645865"/>
          <c:h val="0.69069271623004713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B!$H$21:$H$987</c:f>
              <c:numCache>
                <c:formatCode>General</c:formatCode>
                <c:ptCount val="967"/>
                <c:pt idx="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25-4CE0-AD84-275F6A3CDBF3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B!$D$22:$D$44</c:f>
                <c:numCache>
                  <c:formatCode>General</c:formatCode>
                  <c:ptCount val="23"/>
                </c:numCache>
              </c:numRef>
            </c:plus>
            <c:minus>
              <c:numRef>
                <c:f>B!$D$22:$D$44</c:f>
                <c:numCache>
                  <c:formatCode>General</c:formatCode>
                  <c:ptCount val="23"/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B!$I$21:$I$987</c:f>
              <c:numCache>
                <c:formatCode>General</c:formatCode>
                <c:ptCount val="967"/>
                <c:pt idx="47">
                  <c:v>1.3969873296446167E-2</c:v>
                </c:pt>
                <c:pt idx="48">
                  <c:v>-3.2316750948666595E-3</c:v>
                </c:pt>
                <c:pt idx="49">
                  <c:v>-3.0288659923826344E-2</c:v>
                </c:pt>
                <c:pt idx="50">
                  <c:v>-4.2984309031453449E-2</c:v>
                </c:pt>
                <c:pt idx="51">
                  <c:v>-4.144452450418612E-2</c:v>
                </c:pt>
                <c:pt idx="52">
                  <c:v>-6.159446325909812E-2</c:v>
                </c:pt>
                <c:pt idx="53">
                  <c:v>-6.68157757318113E-2</c:v>
                </c:pt>
                <c:pt idx="54">
                  <c:v>-6.5382940018025693E-2</c:v>
                </c:pt>
                <c:pt idx="55">
                  <c:v>-5.1287239140947349E-2</c:v>
                </c:pt>
                <c:pt idx="56">
                  <c:v>-4.7027820619405247E-2</c:v>
                </c:pt>
                <c:pt idx="59">
                  <c:v>-4.7192386984534096E-2</c:v>
                </c:pt>
                <c:pt idx="60">
                  <c:v>-4.6862785711709876E-2</c:v>
                </c:pt>
                <c:pt idx="61">
                  <c:v>-4.676278570696013E-2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25-4CE0-AD84-275F6A3CDBF3}"/>
            </c:ext>
          </c:extLst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B!$D$21:$D$938</c:f>
                <c:numCache>
                  <c:formatCode>General</c:formatCode>
                  <c:ptCount val="918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  <c:pt idx="73">
                    <c:v>2.0000000000000001E-4</c:v>
                  </c:pt>
                  <c:pt idx="74">
                    <c:v>5.0000000000000001E-4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4.0000000000000002E-4</c:v>
                  </c:pt>
                  <c:pt idx="78">
                    <c:v>4.0000000000000002E-4</c:v>
                  </c:pt>
                  <c:pt idx="79">
                    <c:v>2.9999999999999997E-4</c:v>
                  </c:pt>
                  <c:pt idx="80">
                    <c:v>1.4E-3</c:v>
                  </c:pt>
                  <c:pt idx="81">
                    <c:v>1.8E-3</c:v>
                  </c:pt>
                  <c:pt idx="82">
                    <c:v>1.4E-3</c:v>
                  </c:pt>
                  <c:pt idx="83">
                    <c:v>1E-4</c:v>
                  </c:pt>
                  <c:pt idx="84">
                    <c:v>1.2999999999999999E-3</c:v>
                  </c:pt>
                  <c:pt idx="85">
                    <c:v>5.0000000000000001E-4</c:v>
                  </c:pt>
                  <c:pt idx="86">
                    <c:v>1.8E-3</c:v>
                  </c:pt>
                  <c:pt idx="87">
                    <c:v>2.0000000000000001E-4</c:v>
                  </c:pt>
                  <c:pt idx="88">
                    <c:v>2.0000000000000001E-4</c:v>
                  </c:pt>
                  <c:pt idx="89">
                    <c:v>1E-4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2E-3</c:v>
                  </c:pt>
                  <c:pt idx="95">
                    <c:v>5.0000000000000001E-4</c:v>
                  </c:pt>
                  <c:pt idx="96">
                    <c:v>1E-3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5.0000000000000001E-4</c:v>
                  </c:pt>
                  <c:pt idx="100">
                    <c:v>3.0000000000000001E-3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8.0000000000000004E-4</c:v>
                  </c:pt>
                  <c:pt idx="110">
                    <c:v>6.9999999999999999E-4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5.9999999999999995E-4</c:v>
                  </c:pt>
                  <c:pt idx="115">
                    <c:v>1.1000000000000001E-3</c:v>
                  </c:pt>
                  <c:pt idx="116">
                    <c:v>2.9999999999999997E-4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1E-3</c:v>
                  </c:pt>
                  <c:pt idx="120">
                    <c:v>2.0000000000000001E-4</c:v>
                  </c:pt>
                  <c:pt idx="121">
                    <c:v>1E-4</c:v>
                  </c:pt>
                  <c:pt idx="122">
                    <c:v>2.0000000000000001E-4</c:v>
                  </c:pt>
                  <c:pt idx="123">
                    <c:v>2.0000000000000001E-4</c:v>
                  </c:pt>
                  <c:pt idx="124">
                    <c:v>1E-4</c:v>
                  </c:pt>
                  <c:pt idx="125">
                    <c:v>2.0000000000000001E-4</c:v>
                  </c:pt>
                  <c:pt idx="126">
                    <c:v>2.0000000000000001E-4</c:v>
                  </c:pt>
                </c:numCache>
              </c:numRef>
            </c:plus>
            <c:minus>
              <c:numRef>
                <c:f>B!$D$21:$D$938</c:f>
                <c:numCache>
                  <c:formatCode>General</c:formatCode>
                  <c:ptCount val="918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  <c:pt idx="73">
                    <c:v>2.0000000000000001E-4</c:v>
                  </c:pt>
                  <c:pt idx="74">
                    <c:v>5.0000000000000001E-4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4.0000000000000002E-4</c:v>
                  </c:pt>
                  <c:pt idx="78">
                    <c:v>4.0000000000000002E-4</c:v>
                  </c:pt>
                  <c:pt idx="79">
                    <c:v>2.9999999999999997E-4</c:v>
                  </c:pt>
                  <c:pt idx="80">
                    <c:v>1.4E-3</c:v>
                  </c:pt>
                  <c:pt idx="81">
                    <c:v>1.8E-3</c:v>
                  </c:pt>
                  <c:pt idx="82">
                    <c:v>1.4E-3</c:v>
                  </c:pt>
                  <c:pt idx="83">
                    <c:v>1E-4</c:v>
                  </c:pt>
                  <c:pt idx="84">
                    <c:v>1.2999999999999999E-3</c:v>
                  </c:pt>
                  <c:pt idx="85">
                    <c:v>5.0000000000000001E-4</c:v>
                  </c:pt>
                  <c:pt idx="86">
                    <c:v>1.8E-3</c:v>
                  </c:pt>
                  <c:pt idx="87">
                    <c:v>2.0000000000000001E-4</c:v>
                  </c:pt>
                  <c:pt idx="88">
                    <c:v>2.0000000000000001E-4</c:v>
                  </c:pt>
                  <c:pt idx="89">
                    <c:v>1E-4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2E-3</c:v>
                  </c:pt>
                  <c:pt idx="95">
                    <c:v>5.0000000000000001E-4</c:v>
                  </c:pt>
                  <c:pt idx="96">
                    <c:v>1E-3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5.0000000000000001E-4</c:v>
                  </c:pt>
                  <c:pt idx="100">
                    <c:v>3.0000000000000001E-3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8.0000000000000004E-4</c:v>
                  </c:pt>
                  <c:pt idx="110">
                    <c:v>6.9999999999999999E-4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5.9999999999999995E-4</c:v>
                  </c:pt>
                  <c:pt idx="115">
                    <c:v>1.1000000000000001E-3</c:v>
                  </c:pt>
                  <c:pt idx="116">
                    <c:v>2.9999999999999997E-4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1E-3</c:v>
                  </c:pt>
                  <c:pt idx="120">
                    <c:v>2.0000000000000001E-4</c:v>
                  </c:pt>
                  <c:pt idx="121">
                    <c:v>1E-4</c:v>
                  </c:pt>
                  <c:pt idx="122">
                    <c:v>2.0000000000000001E-4</c:v>
                  </c:pt>
                  <c:pt idx="123">
                    <c:v>2.0000000000000001E-4</c:v>
                  </c:pt>
                  <c:pt idx="124">
                    <c:v>1E-4</c:v>
                  </c:pt>
                  <c:pt idx="125">
                    <c:v>2.0000000000000001E-4</c:v>
                  </c:pt>
                  <c:pt idx="12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B!$J$21:$J$987</c:f>
              <c:numCache>
                <c:formatCode>General</c:formatCode>
                <c:ptCount val="967"/>
                <c:pt idx="0">
                  <c:v>-9.6707903305286891E-2</c:v>
                </c:pt>
                <c:pt idx="1">
                  <c:v>-8.4136384342855308E-2</c:v>
                </c:pt>
                <c:pt idx="2">
                  <c:v>-8.820010579074733E-2</c:v>
                </c:pt>
                <c:pt idx="3">
                  <c:v>6.1632588478460093E-2</c:v>
                </c:pt>
                <c:pt idx="4">
                  <c:v>7.8703046550799627E-2</c:v>
                </c:pt>
                <c:pt idx="5">
                  <c:v>6.5463942741189385E-2</c:v>
                </c:pt>
                <c:pt idx="6">
                  <c:v>5.619852386371349E-2</c:v>
                </c:pt>
                <c:pt idx="7">
                  <c:v>5.1881852774386061E-2</c:v>
                </c:pt>
                <c:pt idx="8">
                  <c:v>4.6549921320547583E-2</c:v>
                </c:pt>
                <c:pt idx="9">
                  <c:v>-9.0959365235903533E-2</c:v>
                </c:pt>
                <c:pt idx="10">
                  <c:v>7.7284502443944803E-2</c:v>
                </c:pt>
                <c:pt idx="11">
                  <c:v>-1.0583290786598809E-2</c:v>
                </c:pt>
                <c:pt idx="12">
                  <c:v>3.6690613909740932E-2</c:v>
                </c:pt>
                <c:pt idx="13">
                  <c:v>-3.5853064346156316E-2</c:v>
                </c:pt>
                <c:pt idx="14">
                  <c:v>-1.8413901194435311E-2</c:v>
                </c:pt>
                <c:pt idx="15">
                  <c:v>8.7568889284739271E-5</c:v>
                </c:pt>
                <c:pt idx="16">
                  <c:v>-1.8903088999650208E-2</c:v>
                </c:pt>
                <c:pt idx="17">
                  <c:v>1.2072568679286633E-2</c:v>
                </c:pt>
                <c:pt idx="18">
                  <c:v>-1.5612807495926972E-2</c:v>
                </c:pt>
                <c:pt idx="19">
                  <c:v>-3.2961823020741576E-2</c:v>
                </c:pt>
                <c:pt idx="57">
                  <c:v>-4.4432540307752788E-2</c:v>
                </c:pt>
                <c:pt idx="58">
                  <c:v>-4.8292807550751604E-2</c:v>
                </c:pt>
                <c:pt idx="62">
                  <c:v>-4.6507041151926387E-2</c:v>
                </c:pt>
                <c:pt idx="63">
                  <c:v>-4.5807041147782002E-2</c:v>
                </c:pt>
                <c:pt idx="64">
                  <c:v>-4.4503004974103533E-2</c:v>
                </c:pt>
                <c:pt idx="65">
                  <c:v>-4.3823004976729862E-2</c:v>
                </c:pt>
                <c:pt idx="66">
                  <c:v>-4.5115058426745236E-2</c:v>
                </c:pt>
                <c:pt idx="67">
                  <c:v>-4.4915058424521703E-2</c:v>
                </c:pt>
                <c:pt idx="68">
                  <c:v>-4.778255498240469E-2</c:v>
                </c:pt>
                <c:pt idx="69">
                  <c:v>-4.5542554980784189E-2</c:v>
                </c:pt>
                <c:pt idx="70">
                  <c:v>-4.4882554982905276E-2</c:v>
                </c:pt>
                <c:pt idx="71">
                  <c:v>-5.1132189480995294E-2</c:v>
                </c:pt>
                <c:pt idx="72">
                  <c:v>-4.8192189482506365E-2</c:v>
                </c:pt>
                <c:pt idx="73">
                  <c:v>-4.4110487768193707E-2</c:v>
                </c:pt>
                <c:pt idx="74">
                  <c:v>-4.3510487768799067E-2</c:v>
                </c:pt>
                <c:pt idx="75">
                  <c:v>-4.4807886071794201E-2</c:v>
                </c:pt>
                <c:pt idx="76">
                  <c:v>-4.3768153314886149E-2</c:v>
                </c:pt>
                <c:pt idx="77">
                  <c:v>-4.6645017129776534E-2</c:v>
                </c:pt>
                <c:pt idx="78">
                  <c:v>-4.6365551614144351E-2</c:v>
                </c:pt>
                <c:pt idx="80">
                  <c:v>-4.6892354184819851E-2</c:v>
                </c:pt>
                <c:pt idx="81">
                  <c:v>-4.1784407629165798E-2</c:v>
                </c:pt>
                <c:pt idx="82">
                  <c:v>-4.5729485238553025E-2</c:v>
                </c:pt>
                <c:pt idx="86">
                  <c:v>-4.5889123532106169E-2</c:v>
                </c:pt>
                <c:pt idx="87">
                  <c:v>-4.8015002867032308E-2</c:v>
                </c:pt>
                <c:pt idx="88">
                  <c:v>-4.3063385644927621E-2</c:v>
                </c:pt>
                <c:pt idx="89">
                  <c:v>-4.873159943963401E-2</c:v>
                </c:pt>
                <c:pt idx="90">
                  <c:v>-4.6991866685857531E-2</c:v>
                </c:pt>
                <c:pt idx="91">
                  <c:v>-4.7252133925212547E-2</c:v>
                </c:pt>
                <c:pt idx="92">
                  <c:v>-4.8147567067644559E-2</c:v>
                </c:pt>
                <c:pt idx="93">
                  <c:v>-4.8147567067644559E-2</c:v>
                </c:pt>
                <c:pt idx="94">
                  <c:v>-4.7655584341555368E-2</c:v>
                </c:pt>
                <c:pt idx="95">
                  <c:v>-4.9274149867414963E-2</c:v>
                </c:pt>
                <c:pt idx="96">
                  <c:v>-4.7666203317930922E-2</c:v>
                </c:pt>
                <c:pt idx="98">
                  <c:v>-4.6133791955071501E-2</c:v>
                </c:pt>
                <c:pt idx="99">
                  <c:v>-5.0594059197464958E-2</c:v>
                </c:pt>
                <c:pt idx="100">
                  <c:v>-4.8130698967725039E-2</c:v>
                </c:pt>
                <c:pt idx="101">
                  <c:v>-4.7174373423331417E-2</c:v>
                </c:pt>
                <c:pt idx="102">
                  <c:v>-4.626467009074986E-2</c:v>
                </c:pt>
                <c:pt idx="103">
                  <c:v>-4.4479301497631241E-2</c:v>
                </c:pt>
                <c:pt idx="104">
                  <c:v>-4.4871354948554654E-2</c:v>
                </c:pt>
                <c:pt idx="105">
                  <c:v>-4.5729020501312334E-2</c:v>
                </c:pt>
                <c:pt idx="106">
                  <c:v>-4.3352298132958822E-2</c:v>
                </c:pt>
                <c:pt idx="107">
                  <c:v>-4.4761796867533121E-2</c:v>
                </c:pt>
                <c:pt idx="115">
                  <c:v>-4.3559831705351826E-2</c:v>
                </c:pt>
                <c:pt idx="116">
                  <c:v>-4.3702236893295776E-2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25-4CE0-AD84-275F6A3CDBF3}"/>
            </c:ext>
          </c:extLst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Vanko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B!$K$21:$K$987</c:f>
              <c:numCache>
                <c:formatCode>General</c:formatCode>
                <c:ptCount val="967"/>
                <c:pt idx="20">
                  <c:v>9.9286744516575709E-3</c:v>
                </c:pt>
                <c:pt idx="21">
                  <c:v>-3.2665846829331713E-2</c:v>
                </c:pt>
                <c:pt idx="22">
                  <c:v>-3.2957059145701351E-2</c:v>
                </c:pt>
                <c:pt idx="23">
                  <c:v>-4.4826117864431581E-2</c:v>
                </c:pt>
                <c:pt idx="24">
                  <c:v>-4.990629064195673E-2</c:v>
                </c:pt>
                <c:pt idx="25">
                  <c:v>-4.8377463561337208E-2</c:v>
                </c:pt>
                <c:pt idx="26">
                  <c:v>-2.7377463560696924E-2</c:v>
                </c:pt>
                <c:pt idx="27">
                  <c:v>-4.8361570454289904E-2</c:v>
                </c:pt>
                <c:pt idx="28">
                  <c:v>-5.6266211839101743E-2</c:v>
                </c:pt>
                <c:pt idx="29">
                  <c:v>-6.0693427385558607E-2</c:v>
                </c:pt>
                <c:pt idx="30">
                  <c:v>-4.069342738512205E-2</c:v>
                </c:pt>
                <c:pt idx="31">
                  <c:v>-1.7693427387712291E-2</c:v>
                </c:pt>
                <c:pt idx="32">
                  <c:v>-1.6603756957920268E-3</c:v>
                </c:pt>
                <c:pt idx="33">
                  <c:v>-2.6030420784081798E-2</c:v>
                </c:pt>
                <c:pt idx="34">
                  <c:v>-2.3490055282309186E-2</c:v>
                </c:pt>
                <c:pt idx="35">
                  <c:v>-4.5568888053821865E-2</c:v>
                </c:pt>
                <c:pt idx="36">
                  <c:v>1.2448270532331662E-2</c:v>
                </c:pt>
                <c:pt idx="37">
                  <c:v>-2.4629929492220981E-2</c:v>
                </c:pt>
                <c:pt idx="38">
                  <c:v>-9.1470998464501463E-2</c:v>
                </c:pt>
                <c:pt idx="39">
                  <c:v>4.8132306706975214E-2</c:v>
                </c:pt>
                <c:pt idx="40">
                  <c:v>-4.8967555634590099E-2</c:v>
                </c:pt>
                <c:pt idx="41">
                  <c:v>-4.9485700597870164E-2</c:v>
                </c:pt>
                <c:pt idx="42">
                  <c:v>5.6439751970174257E-3</c:v>
                </c:pt>
                <c:pt idx="43">
                  <c:v>-4.3703774834284559E-2</c:v>
                </c:pt>
                <c:pt idx="44">
                  <c:v>-4.4408840574760688E-2</c:v>
                </c:pt>
                <c:pt idx="45">
                  <c:v>-9.9449559711501934E-2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25-4CE0-AD84-275F6A3CDBF3}"/>
            </c:ext>
          </c:extLst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B!$D$21:$D$987</c:f>
                <c:numCache>
                  <c:formatCode>General</c:formatCode>
                  <c:ptCount val="967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  <c:pt idx="73">
                    <c:v>2.0000000000000001E-4</c:v>
                  </c:pt>
                  <c:pt idx="74">
                    <c:v>5.0000000000000001E-4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4.0000000000000002E-4</c:v>
                  </c:pt>
                  <c:pt idx="78">
                    <c:v>4.0000000000000002E-4</c:v>
                  </c:pt>
                  <c:pt idx="79">
                    <c:v>2.9999999999999997E-4</c:v>
                  </c:pt>
                  <c:pt idx="80">
                    <c:v>1.4E-3</c:v>
                  </c:pt>
                  <c:pt idx="81">
                    <c:v>1.8E-3</c:v>
                  </c:pt>
                  <c:pt idx="82">
                    <c:v>1.4E-3</c:v>
                  </c:pt>
                  <c:pt idx="83">
                    <c:v>1E-4</c:v>
                  </c:pt>
                  <c:pt idx="84">
                    <c:v>1.2999999999999999E-3</c:v>
                  </c:pt>
                  <c:pt idx="85">
                    <c:v>5.0000000000000001E-4</c:v>
                  </c:pt>
                  <c:pt idx="86">
                    <c:v>1.8E-3</c:v>
                  </c:pt>
                  <c:pt idx="87">
                    <c:v>2.0000000000000001E-4</c:v>
                  </c:pt>
                  <c:pt idx="88">
                    <c:v>2.0000000000000001E-4</c:v>
                  </c:pt>
                  <c:pt idx="89">
                    <c:v>1E-4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2E-3</c:v>
                  </c:pt>
                  <c:pt idx="95">
                    <c:v>5.0000000000000001E-4</c:v>
                  </c:pt>
                  <c:pt idx="96">
                    <c:v>1E-3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5.0000000000000001E-4</c:v>
                  </c:pt>
                  <c:pt idx="100">
                    <c:v>3.0000000000000001E-3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8.0000000000000004E-4</c:v>
                  </c:pt>
                  <c:pt idx="110">
                    <c:v>6.9999999999999999E-4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5.9999999999999995E-4</c:v>
                  </c:pt>
                  <c:pt idx="115">
                    <c:v>1.1000000000000001E-3</c:v>
                  </c:pt>
                  <c:pt idx="116">
                    <c:v>2.9999999999999997E-4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1E-3</c:v>
                  </c:pt>
                  <c:pt idx="120">
                    <c:v>2.0000000000000001E-4</c:v>
                  </c:pt>
                  <c:pt idx="121">
                    <c:v>1E-4</c:v>
                  </c:pt>
                  <c:pt idx="122">
                    <c:v>2.0000000000000001E-4</c:v>
                  </c:pt>
                  <c:pt idx="123">
                    <c:v>2.0000000000000001E-4</c:v>
                  </c:pt>
                  <c:pt idx="124">
                    <c:v>1E-4</c:v>
                  </c:pt>
                  <c:pt idx="125">
                    <c:v>2.0000000000000001E-4</c:v>
                  </c:pt>
                  <c:pt idx="126">
                    <c:v>2.0000000000000001E-4</c:v>
                  </c:pt>
                </c:numCache>
              </c:numRef>
            </c:plus>
            <c:minus>
              <c:numRef>
                <c:f>B!$D$21:$D$987</c:f>
                <c:numCache>
                  <c:formatCode>General</c:formatCode>
                  <c:ptCount val="967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  <c:pt idx="73">
                    <c:v>2.0000000000000001E-4</c:v>
                  </c:pt>
                  <c:pt idx="74">
                    <c:v>5.0000000000000001E-4</c:v>
                  </c:pt>
                  <c:pt idx="75">
                    <c:v>2.9999999999999997E-4</c:v>
                  </c:pt>
                  <c:pt idx="76">
                    <c:v>2.0000000000000001E-4</c:v>
                  </c:pt>
                  <c:pt idx="77">
                    <c:v>4.0000000000000002E-4</c:v>
                  </c:pt>
                  <c:pt idx="78">
                    <c:v>4.0000000000000002E-4</c:v>
                  </c:pt>
                  <c:pt idx="79">
                    <c:v>2.9999999999999997E-4</c:v>
                  </c:pt>
                  <c:pt idx="80">
                    <c:v>1.4E-3</c:v>
                  </c:pt>
                  <c:pt idx="81">
                    <c:v>1.8E-3</c:v>
                  </c:pt>
                  <c:pt idx="82">
                    <c:v>1.4E-3</c:v>
                  </c:pt>
                  <c:pt idx="83">
                    <c:v>1E-4</c:v>
                  </c:pt>
                  <c:pt idx="84">
                    <c:v>1.2999999999999999E-3</c:v>
                  </c:pt>
                  <c:pt idx="85">
                    <c:v>5.0000000000000001E-4</c:v>
                  </c:pt>
                  <c:pt idx="86">
                    <c:v>1.8E-3</c:v>
                  </c:pt>
                  <c:pt idx="87">
                    <c:v>2.0000000000000001E-4</c:v>
                  </c:pt>
                  <c:pt idx="88">
                    <c:v>2.0000000000000001E-4</c:v>
                  </c:pt>
                  <c:pt idx="89">
                    <c:v>1E-4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2E-3</c:v>
                  </c:pt>
                  <c:pt idx="95">
                    <c:v>5.0000000000000001E-4</c:v>
                  </c:pt>
                  <c:pt idx="96">
                    <c:v>1E-3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5.0000000000000001E-4</c:v>
                  </c:pt>
                  <c:pt idx="100">
                    <c:v>3.0000000000000001E-3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8.0000000000000004E-4</c:v>
                  </c:pt>
                  <c:pt idx="110">
                    <c:v>6.9999999999999999E-4</c:v>
                  </c:pt>
                  <c:pt idx="111">
                    <c:v>8.0000000000000004E-4</c:v>
                  </c:pt>
                  <c:pt idx="112">
                    <c:v>1E-4</c:v>
                  </c:pt>
                  <c:pt idx="113">
                    <c:v>2.0000000000000001E-4</c:v>
                  </c:pt>
                  <c:pt idx="114">
                    <c:v>5.9999999999999995E-4</c:v>
                  </c:pt>
                  <c:pt idx="115">
                    <c:v>1.1000000000000001E-3</c:v>
                  </c:pt>
                  <c:pt idx="116">
                    <c:v>2.9999999999999997E-4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1E-3</c:v>
                  </c:pt>
                  <c:pt idx="120">
                    <c:v>2.0000000000000001E-4</c:v>
                  </c:pt>
                  <c:pt idx="121">
                    <c:v>1E-4</c:v>
                  </c:pt>
                  <c:pt idx="122">
                    <c:v>2.0000000000000001E-4</c:v>
                  </c:pt>
                  <c:pt idx="123">
                    <c:v>2.0000000000000001E-4</c:v>
                  </c:pt>
                  <c:pt idx="124">
                    <c:v>1E-4</c:v>
                  </c:pt>
                  <c:pt idx="125">
                    <c:v>2.0000000000000001E-4</c:v>
                  </c:pt>
                  <c:pt idx="12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B!$L$21:$L$987</c:f>
              <c:numCache>
                <c:formatCode>General</c:formatCode>
                <c:ptCount val="967"/>
                <c:pt idx="83">
                  <c:v>-4.9022666513337754E-2</c:v>
                </c:pt>
                <c:pt idx="84">
                  <c:v>-4.6254664899606723E-2</c:v>
                </c:pt>
                <c:pt idx="85">
                  <c:v>-4.7146718345175032E-2</c:v>
                </c:pt>
                <c:pt idx="97">
                  <c:v>-4.7341172699816525E-2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25-4CE0-AD84-275F6A3CDBF3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B!$M$21:$M$987</c:f>
              <c:numCache>
                <c:formatCode>General</c:formatCode>
                <c:ptCount val="967"/>
                <c:pt idx="108">
                  <c:v>-4.3094585118524265E-2</c:v>
                </c:pt>
                <c:pt idx="109">
                  <c:v>-4.4581800662854221E-2</c:v>
                </c:pt>
                <c:pt idx="110">
                  <c:v>-4.368180066376226E-2</c:v>
                </c:pt>
                <c:pt idx="111">
                  <c:v>-4.2981800666893832E-2</c:v>
                </c:pt>
                <c:pt idx="112">
                  <c:v>-4.5140281697968021E-2</c:v>
                </c:pt>
                <c:pt idx="113">
                  <c:v>-4.33402816997841E-2</c:v>
                </c:pt>
                <c:pt idx="114">
                  <c:v>-4.3240281695034355E-2</c:v>
                </c:pt>
                <c:pt idx="117">
                  <c:v>-4.2973914867616259E-2</c:v>
                </c:pt>
                <c:pt idx="118">
                  <c:v>-4.5182199384726118E-2</c:v>
                </c:pt>
                <c:pt idx="119">
                  <c:v>-4.418219938816037E-2</c:v>
                </c:pt>
                <c:pt idx="120">
                  <c:v>-4.388219938846305E-2</c:v>
                </c:pt>
                <c:pt idx="121">
                  <c:v>-4.3349513187422417E-2</c:v>
                </c:pt>
                <c:pt idx="122">
                  <c:v>-4.3149513192474842E-2</c:v>
                </c:pt>
                <c:pt idx="123">
                  <c:v>-4.2249513193382882E-2</c:v>
                </c:pt>
                <c:pt idx="124">
                  <c:v>-4.1240179154556245E-2</c:v>
                </c:pt>
                <c:pt idx="125">
                  <c:v>-4.0920179155364167E-2</c:v>
                </c:pt>
                <c:pt idx="126">
                  <c:v>-4.0180179152230266E-2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25-4CE0-AD84-275F6A3CDBF3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46">
                    <c:v>0</c:v>
                  </c:pt>
                  <c:pt idx="55">
                    <c:v>1.6999999999999999E-3</c:v>
                  </c:pt>
                  <c:pt idx="56">
                    <c:v>5.0000000000000001E-4</c:v>
                  </c:pt>
                  <c:pt idx="57">
                    <c:v>4.0000000000000002E-4</c:v>
                  </c:pt>
                  <c:pt idx="58">
                    <c:v>2.9999999999999997E-4</c:v>
                  </c:pt>
                  <c:pt idx="59">
                    <c:v>1.5E-3</c:v>
                  </c:pt>
                  <c:pt idx="60">
                    <c:v>2.0999999999999999E-3</c:v>
                  </c:pt>
                  <c:pt idx="61">
                    <c:v>2.0999999999999999E-3</c:v>
                  </c:pt>
                  <c:pt idx="62">
                    <c:v>1E-4</c:v>
                  </c:pt>
                  <c:pt idx="63">
                    <c:v>2.0000000000000001E-4</c:v>
                  </c:pt>
                  <c:pt idx="64">
                    <c:v>5.0000000000000002E-5</c:v>
                  </c:pt>
                  <c:pt idx="65">
                    <c:v>2.0000000000000001E-4</c:v>
                  </c:pt>
                  <c:pt idx="66">
                    <c:v>1E-4</c:v>
                  </c:pt>
                  <c:pt idx="67">
                    <c:v>2.0000000000000001E-4</c:v>
                  </c:pt>
                  <c:pt idx="68">
                    <c:v>2.7999999999999998E-4</c:v>
                  </c:pt>
                  <c:pt idx="69">
                    <c:v>3.2000000000000003E-4</c:v>
                  </c:pt>
                  <c:pt idx="70">
                    <c:v>2.1000000000000001E-4</c:v>
                  </c:pt>
                  <c:pt idx="71">
                    <c:v>2.4000000000000001E-4</c:v>
                  </c:pt>
                  <c:pt idx="72">
                    <c:v>4.2000000000000002E-4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B!$N$21:$N$987</c:f>
              <c:numCache>
                <c:formatCode>General</c:formatCode>
                <c:ptCount val="967"/>
                <c:pt idx="79">
                  <c:v>-4.7341228251752909E-2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25-4CE0-AD84-275F6A3CDBF3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B!$F$21:$F$987</c:f>
              <c:numCache>
                <c:formatCode>General</c:formatCode>
                <c:ptCount val="967"/>
                <c:pt idx="0">
                  <c:v>-60844.5</c:v>
                </c:pt>
                <c:pt idx="1">
                  <c:v>-60840</c:v>
                </c:pt>
                <c:pt idx="2">
                  <c:v>-59271</c:v>
                </c:pt>
                <c:pt idx="3">
                  <c:v>-58117.5</c:v>
                </c:pt>
                <c:pt idx="4">
                  <c:v>-56980.5</c:v>
                </c:pt>
                <c:pt idx="5">
                  <c:v>-56240.5</c:v>
                </c:pt>
                <c:pt idx="6">
                  <c:v>-52859.5</c:v>
                </c:pt>
                <c:pt idx="7">
                  <c:v>-52030</c:v>
                </c:pt>
                <c:pt idx="8">
                  <c:v>-51170</c:v>
                </c:pt>
                <c:pt idx="9">
                  <c:v>-50447</c:v>
                </c:pt>
                <c:pt idx="10">
                  <c:v>-47789</c:v>
                </c:pt>
                <c:pt idx="11">
                  <c:v>-47529</c:v>
                </c:pt>
                <c:pt idx="12">
                  <c:v>-46536.5</c:v>
                </c:pt>
                <c:pt idx="13">
                  <c:v>-45155</c:v>
                </c:pt>
                <c:pt idx="14">
                  <c:v>-43837.5</c:v>
                </c:pt>
                <c:pt idx="15">
                  <c:v>-42579</c:v>
                </c:pt>
                <c:pt idx="16">
                  <c:v>-40533.5</c:v>
                </c:pt>
                <c:pt idx="17">
                  <c:v>-38584.5</c:v>
                </c:pt>
                <c:pt idx="18">
                  <c:v>-37935.5</c:v>
                </c:pt>
                <c:pt idx="19">
                  <c:v>-37926</c:v>
                </c:pt>
                <c:pt idx="20">
                  <c:v>-36265.5</c:v>
                </c:pt>
                <c:pt idx="21">
                  <c:v>-35044.5</c:v>
                </c:pt>
                <c:pt idx="22">
                  <c:v>-34528</c:v>
                </c:pt>
                <c:pt idx="23">
                  <c:v>-34331</c:v>
                </c:pt>
                <c:pt idx="24">
                  <c:v>-33581</c:v>
                </c:pt>
                <c:pt idx="25">
                  <c:v>-32541</c:v>
                </c:pt>
                <c:pt idx="26">
                  <c:v>-32541</c:v>
                </c:pt>
                <c:pt idx="27">
                  <c:v>-32540</c:v>
                </c:pt>
                <c:pt idx="28">
                  <c:v>-32534</c:v>
                </c:pt>
                <c:pt idx="29">
                  <c:v>-32466.5</c:v>
                </c:pt>
                <c:pt idx="30">
                  <c:v>-32466.5</c:v>
                </c:pt>
                <c:pt idx="31">
                  <c:v>-32466.5</c:v>
                </c:pt>
                <c:pt idx="32">
                  <c:v>-32401.5</c:v>
                </c:pt>
                <c:pt idx="33">
                  <c:v>-31858.5</c:v>
                </c:pt>
                <c:pt idx="34">
                  <c:v>-31824.5</c:v>
                </c:pt>
                <c:pt idx="35">
                  <c:v>-31798</c:v>
                </c:pt>
                <c:pt idx="36">
                  <c:v>-31734</c:v>
                </c:pt>
                <c:pt idx="37">
                  <c:v>-31676</c:v>
                </c:pt>
                <c:pt idx="38">
                  <c:v>-31666</c:v>
                </c:pt>
                <c:pt idx="39">
                  <c:v>-31659.5</c:v>
                </c:pt>
                <c:pt idx="40">
                  <c:v>-31099.5</c:v>
                </c:pt>
                <c:pt idx="41">
                  <c:v>-30817.5</c:v>
                </c:pt>
                <c:pt idx="42">
                  <c:v>-30683.5</c:v>
                </c:pt>
                <c:pt idx="43">
                  <c:v>-30611</c:v>
                </c:pt>
                <c:pt idx="44">
                  <c:v>-30152</c:v>
                </c:pt>
                <c:pt idx="45">
                  <c:v>-29808.5</c:v>
                </c:pt>
                <c:pt idx="46">
                  <c:v>0</c:v>
                </c:pt>
                <c:pt idx="47">
                  <c:v>5296</c:v>
                </c:pt>
                <c:pt idx="48">
                  <c:v>5535</c:v>
                </c:pt>
                <c:pt idx="49">
                  <c:v>9810</c:v>
                </c:pt>
                <c:pt idx="50">
                  <c:v>11528</c:v>
                </c:pt>
                <c:pt idx="51">
                  <c:v>15010</c:v>
                </c:pt>
                <c:pt idx="52">
                  <c:v>16712</c:v>
                </c:pt>
                <c:pt idx="53">
                  <c:v>17547.5</c:v>
                </c:pt>
                <c:pt idx="54">
                  <c:v>18550</c:v>
                </c:pt>
                <c:pt idx="55">
                  <c:v>20311.5</c:v>
                </c:pt>
                <c:pt idx="56">
                  <c:v>21215</c:v>
                </c:pt>
                <c:pt idx="57">
                  <c:v>22718.5</c:v>
                </c:pt>
                <c:pt idx="58">
                  <c:v>22721</c:v>
                </c:pt>
                <c:pt idx="59">
                  <c:v>22979</c:v>
                </c:pt>
                <c:pt idx="60">
                  <c:v>23899.5</c:v>
                </c:pt>
                <c:pt idx="61">
                  <c:v>23899.5</c:v>
                </c:pt>
                <c:pt idx="62">
                  <c:v>28018</c:v>
                </c:pt>
                <c:pt idx="63">
                  <c:v>28018</c:v>
                </c:pt>
                <c:pt idx="64">
                  <c:v>28092.5</c:v>
                </c:pt>
                <c:pt idx="65">
                  <c:v>28092.5</c:v>
                </c:pt>
                <c:pt idx="66">
                  <c:v>28093</c:v>
                </c:pt>
                <c:pt idx="67">
                  <c:v>28093</c:v>
                </c:pt>
                <c:pt idx="68">
                  <c:v>28107</c:v>
                </c:pt>
                <c:pt idx="69">
                  <c:v>28107</c:v>
                </c:pt>
                <c:pt idx="70">
                  <c:v>28107</c:v>
                </c:pt>
                <c:pt idx="71">
                  <c:v>28141</c:v>
                </c:pt>
                <c:pt idx="72">
                  <c:v>28141</c:v>
                </c:pt>
                <c:pt idx="73">
                  <c:v>28162.5</c:v>
                </c:pt>
                <c:pt idx="74">
                  <c:v>28162.5</c:v>
                </c:pt>
                <c:pt idx="75">
                  <c:v>28213</c:v>
                </c:pt>
                <c:pt idx="76">
                  <c:v>28215.5</c:v>
                </c:pt>
                <c:pt idx="77">
                  <c:v>28261</c:v>
                </c:pt>
                <c:pt idx="78">
                  <c:v>28266</c:v>
                </c:pt>
                <c:pt idx="79">
                  <c:v>29872</c:v>
                </c:pt>
                <c:pt idx="80">
                  <c:v>30013.5</c:v>
                </c:pt>
                <c:pt idx="81">
                  <c:v>30014</c:v>
                </c:pt>
                <c:pt idx="82">
                  <c:v>30061.5</c:v>
                </c:pt>
                <c:pt idx="83">
                  <c:v>30559</c:v>
                </c:pt>
                <c:pt idx="84">
                  <c:v>30783.5</c:v>
                </c:pt>
                <c:pt idx="85">
                  <c:v>30784</c:v>
                </c:pt>
                <c:pt idx="86">
                  <c:v>30806.5</c:v>
                </c:pt>
                <c:pt idx="87">
                  <c:v>30861.5</c:v>
                </c:pt>
                <c:pt idx="88">
                  <c:v>30902.5</c:v>
                </c:pt>
                <c:pt idx="89">
                  <c:v>30904.5</c:v>
                </c:pt>
                <c:pt idx="90">
                  <c:v>30907</c:v>
                </c:pt>
                <c:pt idx="91">
                  <c:v>30909.5</c:v>
                </c:pt>
                <c:pt idx="92">
                  <c:v>31690</c:v>
                </c:pt>
                <c:pt idx="93">
                  <c:v>31690</c:v>
                </c:pt>
                <c:pt idx="94">
                  <c:v>31765</c:v>
                </c:pt>
                <c:pt idx="95">
                  <c:v>31789</c:v>
                </c:pt>
                <c:pt idx="96">
                  <c:v>31789.5</c:v>
                </c:pt>
                <c:pt idx="97">
                  <c:v>32640.5</c:v>
                </c:pt>
                <c:pt idx="98">
                  <c:v>33245</c:v>
                </c:pt>
                <c:pt idx="99">
                  <c:v>33247.5</c:v>
                </c:pt>
                <c:pt idx="100">
                  <c:v>33478</c:v>
                </c:pt>
                <c:pt idx="101">
                  <c:v>34148.5</c:v>
                </c:pt>
                <c:pt idx="102">
                  <c:v>34394.5</c:v>
                </c:pt>
                <c:pt idx="103">
                  <c:v>35167.5</c:v>
                </c:pt>
                <c:pt idx="104">
                  <c:v>35168</c:v>
                </c:pt>
                <c:pt idx="105">
                  <c:v>35221</c:v>
                </c:pt>
                <c:pt idx="106">
                  <c:v>35326.5</c:v>
                </c:pt>
                <c:pt idx="107">
                  <c:v>36276</c:v>
                </c:pt>
                <c:pt idx="108">
                  <c:v>36919.5</c:v>
                </c:pt>
                <c:pt idx="109">
                  <c:v>36987</c:v>
                </c:pt>
                <c:pt idx="110">
                  <c:v>36987</c:v>
                </c:pt>
                <c:pt idx="111">
                  <c:v>36987</c:v>
                </c:pt>
                <c:pt idx="112">
                  <c:v>36991.5</c:v>
                </c:pt>
                <c:pt idx="113">
                  <c:v>36991.5</c:v>
                </c:pt>
                <c:pt idx="114">
                  <c:v>36991.5</c:v>
                </c:pt>
                <c:pt idx="115">
                  <c:v>37006</c:v>
                </c:pt>
                <c:pt idx="116">
                  <c:v>37028.5</c:v>
                </c:pt>
                <c:pt idx="117">
                  <c:v>37830</c:v>
                </c:pt>
                <c:pt idx="118">
                  <c:v>37907.5</c:v>
                </c:pt>
                <c:pt idx="119">
                  <c:v>37907.5</c:v>
                </c:pt>
                <c:pt idx="120">
                  <c:v>37907.5</c:v>
                </c:pt>
                <c:pt idx="121">
                  <c:v>37938.5</c:v>
                </c:pt>
                <c:pt idx="122">
                  <c:v>37938.5</c:v>
                </c:pt>
                <c:pt idx="123">
                  <c:v>37938.5</c:v>
                </c:pt>
                <c:pt idx="124">
                  <c:v>38861.5</c:v>
                </c:pt>
                <c:pt idx="125">
                  <c:v>38861.5</c:v>
                </c:pt>
                <c:pt idx="126">
                  <c:v>38861.5</c:v>
                </c:pt>
              </c:numCache>
            </c:numRef>
          </c:xVal>
          <c:yVal>
            <c:numRef>
              <c:f>B!$O$21:$O$987</c:f>
              <c:numCache>
                <c:formatCode>General</c:formatCode>
                <c:ptCount val="967"/>
                <c:pt idx="62">
                  <c:v>-5.2472116125218404E-2</c:v>
                </c:pt>
                <c:pt idx="63">
                  <c:v>-5.2472116125218404E-2</c:v>
                </c:pt>
                <c:pt idx="64">
                  <c:v>-5.2399615914121754E-2</c:v>
                </c:pt>
                <c:pt idx="65">
                  <c:v>-5.2399615914121754E-2</c:v>
                </c:pt>
                <c:pt idx="66">
                  <c:v>-5.2399129335523792E-2</c:v>
                </c:pt>
                <c:pt idx="67">
                  <c:v>-5.2399129335523792E-2</c:v>
                </c:pt>
                <c:pt idx="68">
                  <c:v>-5.2385505134780797E-2</c:v>
                </c:pt>
                <c:pt idx="69">
                  <c:v>-5.2385505134780797E-2</c:v>
                </c:pt>
                <c:pt idx="70">
                  <c:v>-5.2385505134780797E-2</c:v>
                </c:pt>
                <c:pt idx="71">
                  <c:v>-5.2352417790119239E-2</c:v>
                </c:pt>
                <c:pt idx="72">
                  <c:v>-5.2352417790119239E-2</c:v>
                </c:pt>
                <c:pt idx="73">
                  <c:v>-5.2331494910406784E-2</c:v>
                </c:pt>
                <c:pt idx="74">
                  <c:v>-5.2331494910406784E-2</c:v>
                </c:pt>
                <c:pt idx="75">
                  <c:v>-5.228235047201242E-2</c:v>
                </c:pt>
                <c:pt idx="76">
                  <c:v>-5.2279917579022596E-2</c:v>
                </c:pt>
                <c:pt idx="77">
                  <c:v>-5.2235638926607868E-2</c:v>
                </c:pt>
                <c:pt idx="78">
                  <c:v>-5.2230773140628226E-2</c:v>
                </c:pt>
                <c:pt idx="79">
                  <c:v>-5.0667882683967665E-2</c:v>
                </c:pt>
                <c:pt idx="80">
                  <c:v>-5.0530180940743838E-2</c:v>
                </c:pt>
                <c:pt idx="81">
                  <c:v>-5.0529694362145869E-2</c:v>
                </c:pt>
                <c:pt idx="82">
                  <c:v>-5.0483469395339285E-2</c:v>
                </c:pt>
                <c:pt idx="83">
                  <c:v>-4.9999323690365041E-2</c:v>
                </c:pt>
                <c:pt idx="84">
                  <c:v>-4.9780849899879187E-2</c:v>
                </c:pt>
                <c:pt idx="85">
                  <c:v>-4.9780363321281218E-2</c:v>
                </c:pt>
                <c:pt idx="86">
                  <c:v>-4.9758467284372832E-2</c:v>
                </c:pt>
                <c:pt idx="87">
                  <c:v>-4.9704943638596788E-2</c:v>
                </c:pt>
                <c:pt idx="88">
                  <c:v>-4.966504419356374E-2</c:v>
                </c:pt>
                <c:pt idx="89">
                  <c:v>-4.9663097879171877E-2</c:v>
                </c:pt>
                <c:pt idx="90">
                  <c:v>-4.966066498618206E-2</c:v>
                </c:pt>
                <c:pt idx="91">
                  <c:v>-4.9658232093192242E-2</c:v>
                </c:pt>
                <c:pt idx="92">
                  <c:v>-4.8898682901770338E-2</c:v>
                </c:pt>
                <c:pt idx="93">
                  <c:v>-4.8898682901770338E-2</c:v>
                </c:pt>
                <c:pt idx="94">
                  <c:v>-4.8825696112075732E-2</c:v>
                </c:pt>
                <c:pt idx="95">
                  <c:v>-4.8802340339373459E-2</c:v>
                </c:pt>
                <c:pt idx="96">
                  <c:v>-4.880185376077549E-2</c:v>
                </c:pt>
                <c:pt idx="97">
                  <c:v>-4.7973696987040668E-2</c:v>
                </c:pt>
                <c:pt idx="98">
                  <c:v>-4.7385423462102116E-2</c:v>
                </c:pt>
                <c:pt idx="99">
                  <c:v>-4.7382990569112299E-2</c:v>
                </c:pt>
                <c:pt idx="100">
                  <c:v>-4.7158677835450864E-2</c:v>
                </c:pt>
                <c:pt idx="101">
                  <c:v>-4.6506175935581061E-2</c:v>
                </c:pt>
                <c:pt idx="102">
                  <c:v>-4.6266779265382744E-2</c:v>
                </c:pt>
                <c:pt idx="103">
                  <c:v>-4.5514528752930307E-2</c:v>
                </c:pt>
                <c:pt idx="104">
                  <c:v>-4.5514042174332345E-2</c:v>
                </c:pt>
                <c:pt idx="105">
                  <c:v>-4.546246484294815E-2</c:v>
                </c:pt>
                <c:pt idx="106">
                  <c:v>-4.5359796758777736E-2</c:v>
                </c:pt>
                <c:pt idx="107">
                  <c:v>-4.4435784001243983E-2</c:v>
                </c:pt>
                <c:pt idx="108">
                  <c:v>-4.3809557345664239E-2</c:v>
                </c:pt>
                <c:pt idx="109">
                  <c:v>-4.3743869234939094E-2</c:v>
                </c:pt>
                <c:pt idx="110">
                  <c:v>-4.3743869234939094E-2</c:v>
                </c:pt>
                <c:pt idx="111">
                  <c:v>-4.3743869234939094E-2</c:v>
                </c:pt>
                <c:pt idx="112">
                  <c:v>-4.3739490027557414E-2</c:v>
                </c:pt>
                <c:pt idx="113">
                  <c:v>-4.3739490027557414E-2</c:v>
                </c:pt>
                <c:pt idx="114">
                  <c:v>-4.3739490027557414E-2</c:v>
                </c:pt>
                <c:pt idx="115">
                  <c:v>-4.3725379248216456E-2</c:v>
                </c:pt>
                <c:pt idx="116">
                  <c:v>-4.3703483211308077E-2</c:v>
                </c:pt>
                <c:pt idx="117">
                  <c:v>-4.2923497718771686E-2</c:v>
                </c:pt>
                <c:pt idx="118">
                  <c:v>-4.2848078036087256E-2</c:v>
                </c:pt>
                <c:pt idx="119">
                  <c:v>-4.2848078036087256E-2</c:v>
                </c:pt>
                <c:pt idx="120">
                  <c:v>-4.2848078036087256E-2</c:v>
                </c:pt>
                <c:pt idx="121">
                  <c:v>-4.2817910163013485E-2</c:v>
                </c:pt>
                <c:pt idx="122">
                  <c:v>-4.2817910163013485E-2</c:v>
                </c:pt>
                <c:pt idx="123">
                  <c:v>-4.2817910163013485E-2</c:v>
                </c:pt>
                <c:pt idx="124">
                  <c:v>-4.191968607117183E-2</c:v>
                </c:pt>
                <c:pt idx="125">
                  <c:v>-4.191968607117183E-2</c:v>
                </c:pt>
                <c:pt idx="126">
                  <c:v>-4.191968607117183E-2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25-4CE0-AD84-275F6A3CDBF3}"/>
            </c:ext>
          </c:extLst>
        </c:ser>
        <c:ser>
          <c:idx val="8"/>
          <c:order val="8"/>
          <c:tx>
            <c:strRef>
              <c:f>B!$W$1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B!$V$2:$V$22</c:f>
              <c:numCache>
                <c:formatCode>General</c:formatCode>
                <c:ptCount val="21"/>
                <c:pt idx="0">
                  <c:v>20000</c:v>
                </c:pt>
                <c:pt idx="1">
                  <c:v>21000</c:v>
                </c:pt>
                <c:pt idx="2">
                  <c:v>22000</c:v>
                </c:pt>
                <c:pt idx="3">
                  <c:v>23000</c:v>
                </c:pt>
                <c:pt idx="4">
                  <c:v>24000</c:v>
                </c:pt>
                <c:pt idx="5">
                  <c:v>25000</c:v>
                </c:pt>
                <c:pt idx="6">
                  <c:v>26000</c:v>
                </c:pt>
                <c:pt idx="7">
                  <c:v>27000</c:v>
                </c:pt>
                <c:pt idx="8">
                  <c:v>28000</c:v>
                </c:pt>
                <c:pt idx="9">
                  <c:v>29000</c:v>
                </c:pt>
                <c:pt idx="10">
                  <c:v>30000</c:v>
                </c:pt>
                <c:pt idx="11">
                  <c:v>31000</c:v>
                </c:pt>
                <c:pt idx="12">
                  <c:v>32000</c:v>
                </c:pt>
                <c:pt idx="13">
                  <c:v>33000</c:v>
                </c:pt>
                <c:pt idx="14">
                  <c:v>34000</c:v>
                </c:pt>
                <c:pt idx="15">
                  <c:v>35000</c:v>
                </c:pt>
                <c:pt idx="16">
                  <c:v>36000</c:v>
                </c:pt>
                <c:pt idx="17">
                  <c:v>37000</c:v>
                </c:pt>
                <c:pt idx="18">
                  <c:v>38000</c:v>
                </c:pt>
                <c:pt idx="19">
                  <c:v>39000</c:v>
                </c:pt>
                <c:pt idx="20">
                  <c:v>40000</c:v>
                </c:pt>
              </c:numCache>
            </c:numRef>
          </c:xVal>
          <c:yVal>
            <c:numRef>
              <c:f>B!$W$2:$W$22</c:f>
              <c:numCache>
                <c:formatCode>General</c:formatCode>
                <c:ptCount val="21"/>
                <c:pt idx="5">
                  <c:v>-4.6212432784889873E-2</c:v>
                </c:pt>
                <c:pt idx="6">
                  <c:v>-4.6475752052271203E-2</c:v>
                </c:pt>
                <c:pt idx="7">
                  <c:v>-4.665641285226732E-2</c:v>
                </c:pt>
                <c:pt idx="8">
                  <c:v>-4.6754415184878224E-2</c:v>
                </c:pt>
                <c:pt idx="9">
                  <c:v>-4.6769759050103915E-2</c:v>
                </c:pt>
                <c:pt idx="10">
                  <c:v>-4.6702444447944393E-2</c:v>
                </c:pt>
                <c:pt idx="11">
                  <c:v>-4.655247137839965E-2</c:v>
                </c:pt>
                <c:pt idx="12">
                  <c:v>-4.6319839841469701E-2</c:v>
                </c:pt>
                <c:pt idx="13">
                  <c:v>-4.6004549837154532E-2</c:v>
                </c:pt>
                <c:pt idx="14">
                  <c:v>-4.5606601365454143E-2</c:v>
                </c:pt>
                <c:pt idx="15">
                  <c:v>-4.5125994426368547E-2</c:v>
                </c:pt>
                <c:pt idx="16">
                  <c:v>-4.4562729019897732E-2</c:v>
                </c:pt>
                <c:pt idx="17">
                  <c:v>-4.3916805146041703E-2</c:v>
                </c:pt>
                <c:pt idx="18">
                  <c:v>-4.3188222804800475E-2</c:v>
                </c:pt>
                <c:pt idx="19">
                  <c:v>-4.2376981996174012E-2</c:v>
                </c:pt>
                <c:pt idx="20">
                  <c:v>-4.1483082720162351E-2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825-4CE0-AD84-275F6A3C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91848"/>
        <c:axId val="1"/>
      </c:scatterChart>
      <c:valAx>
        <c:axId val="859091848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4.3541364296081277E-2"/>
              <c:y val="0.86787039007511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3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895500725689405E-2"/>
              <c:y val="0.3994006605030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091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917271407837447"/>
          <c:y val="0.92192475940507435"/>
          <c:w val="0.96371552975326569"/>
          <c:h val="0.981985134741040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AC Boo -- O-C Diagram</a:t>
            </a:r>
          </a:p>
        </c:rich>
      </c:tx>
      <c:layout>
        <c:manualLayout>
          <c:xMode val="edge"/>
          <c:yMode val="edge"/>
          <c:x val="0.37323980629181913"/>
          <c:y val="9.0579710144927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01980177592455E-2"/>
          <c:y val="7.9710285945790077E-2"/>
          <c:w val="0.88028269912097812"/>
          <c:h val="0.81703043094434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(2)'!$E$20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(2)'!$D$21:$D$85</c:f>
              <c:numCache>
                <c:formatCode>General</c:formatCode>
                <c:ptCount val="65"/>
                <c:pt idx="0">
                  <c:v>2.8018000000000001</c:v>
                </c:pt>
                <c:pt idx="1">
                  <c:v>2.8018000000000001</c:v>
                </c:pt>
                <c:pt idx="2">
                  <c:v>2.80925</c:v>
                </c:pt>
                <c:pt idx="3">
                  <c:v>2.80925</c:v>
                </c:pt>
                <c:pt idx="4">
                  <c:v>2.8092999999999999</c:v>
                </c:pt>
                <c:pt idx="5">
                  <c:v>2.8092999999999999</c:v>
                </c:pt>
                <c:pt idx="6">
                  <c:v>2.8107000000000002</c:v>
                </c:pt>
                <c:pt idx="7">
                  <c:v>2.8107000000000002</c:v>
                </c:pt>
                <c:pt idx="8">
                  <c:v>2.8107000000000002</c:v>
                </c:pt>
                <c:pt idx="9">
                  <c:v>2.8140999999999998</c:v>
                </c:pt>
                <c:pt idx="10">
                  <c:v>2.8140999999999998</c:v>
                </c:pt>
                <c:pt idx="11">
                  <c:v>2.8162500000000001</c:v>
                </c:pt>
                <c:pt idx="12">
                  <c:v>2.8162500000000001</c:v>
                </c:pt>
                <c:pt idx="13">
                  <c:v>2.8212999999999999</c:v>
                </c:pt>
                <c:pt idx="14">
                  <c:v>2.8215499999999998</c:v>
                </c:pt>
                <c:pt idx="15">
                  <c:v>2.8260999999999998</c:v>
                </c:pt>
                <c:pt idx="16">
                  <c:v>2.8266</c:v>
                </c:pt>
                <c:pt idx="17">
                  <c:v>2.9872000000000001</c:v>
                </c:pt>
                <c:pt idx="18">
                  <c:v>3.00135</c:v>
                </c:pt>
                <c:pt idx="19">
                  <c:v>3.0013999999999998</c:v>
                </c:pt>
                <c:pt idx="20">
                  <c:v>3.0061499999999999</c:v>
                </c:pt>
                <c:pt idx="21">
                  <c:v>3.0558999999999998</c:v>
                </c:pt>
                <c:pt idx="22">
                  <c:v>3.0783499999999999</c:v>
                </c:pt>
                <c:pt idx="23">
                  <c:v>3.0783999999999998</c:v>
                </c:pt>
                <c:pt idx="24">
                  <c:v>3.0806499999999999</c:v>
                </c:pt>
                <c:pt idx="25">
                  <c:v>3.0861499999999999</c:v>
                </c:pt>
                <c:pt idx="26">
                  <c:v>3.0902500000000002</c:v>
                </c:pt>
                <c:pt idx="27">
                  <c:v>3.0904500000000001</c:v>
                </c:pt>
                <c:pt idx="28">
                  <c:v>3.0907</c:v>
                </c:pt>
                <c:pt idx="29">
                  <c:v>3.0909499999999999</c:v>
                </c:pt>
                <c:pt idx="30">
                  <c:v>3.169</c:v>
                </c:pt>
                <c:pt idx="31">
                  <c:v>3.169</c:v>
                </c:pt>
                <c:pt idx="32">
                  <c:v>3.1764999999999999</c:v>
                </c:pt>
                <c:pt idx="33">
                  <c:v>3.1789000000000001</c:v>
                </c:pt>
                <c:pt idx="34">
                  <c:v>3.1789499999999999</c:v>
                </c:pt>
                <c:pt idx="35">
                  <c:v>3.2640500000000001</c:v>
                </c:pt>
                <c:pt idx="36">
                  <c:v>3.3245</c:v>
                </c:pt>
                <c:pt idx="37">
                  <c:v>3.3247499999999999</c:v>
                </c:pt>
                <c:pt idx="38">
                  <c:v>3.3477999999999999</c:v>
                </c:pt>
                <c:pt idx="39">
                  <c:v>3.4148499999999999</c:v>
                </c:pt>
                <c:pt idx="40">
                  <c:v>3.4394499999999999</c:v>
                </c:pt>
                <c:pt idx="41">
                  <c:v>3.51675</c:v>
                </c:pt>
                <c:pt idx="42">
                  <c:v>3.5167999999999999</c:v>
                </c:pt>
                <c:pt idx="43">
                  <c:v>3.5221</c:v>
                </c:pt>
                <c:pt idx="44">
                  <c:v>3.5326499999999998</c:v>
                </c:pt>
                <c:pt idx="45">
                  <c:v>3.6276000000000002</c:v>
                </c:pt>
                <c:pt idx="46">
                  <c:v>3.6919499999999998</c:v>
                </c:pt>
                <c:pt idx="47">
                  <c:v>3.6987000000000001</c:v>
                </c:pt>
                <c:pt idx="48">
                  <c:v>3.6987000000000001</c:v>
                </c:pt>
                <c:pt idx="49">
                  <c:v>3.6987000000000001</c:v>
                </c:pt>
                <c:pt idx="50">
                  <c:v>3.6991499999999999</c:v>
                </c:pt>
                <c:pt idx="51">
                  <c:v>3.6991499999999999</c:v>
                </c:pt>
                <c:pt idx="52">
                  <c:v>3.6991499999999999</c:v>
                </c:pt>
                <c:pt idx="53">
                  <c:v>3.7006000000000001</c:v>
                </c:pt>
                <c:pt idx="54">
                  <c:v>3.7028500000000002</c:v>
                </c:pt>
                <c:pt idx="55">
                  <c:v>3.7829999999999999</c:v>
                </c:pt>
                <c:pt idx="56">
                  <c:v>3.7907500000000001</c:v>
                </c:pt>
                <c:pt idx="57">
                  <c:v>3.7907500000000001</c:v>
                </c:pt>
                <c:pt idx="58">
                  <c:v>3.7907500000000001</c:v>
                </c:pt>
                <c:pt idx="59">
                  <c:v>3.7938499999999999</c:v>
                </c:pt>
                <c:pt idx="60">
                  <c:v>3.7938499999999999</c:v>
                </c:pt>
                <c:pt idx="61">
                  <c:v>3.7938499999999999</c:v>
                </c:pt>
                <c:pt idx="62">
                  <c:v>3.8861500000000002</c:v>
                </c:pt>
                <c:pt idx="63">
                  <c:v>3.8861500000000002</c:v>
                </c:pt>
                <c:pt idx="64">
                  <c:v>3.8861500000000002</c:v>
                </c:pt>
              </c:numCache>
            </c:numRef>
          </c:xVal>
          <c:yVal>
            <c:numRef>
              <c:f>'Q_fit (2)'!$E$21:$E$85</c:f>
              <c:numCache>
                <c:formatCode>General</c:formatCode>
                <c:ptCount val="65"/>
                <c:pt idx="0">
                  <c:v>-4.6507041151926387E-2</c:v>
                </c:pt>
                <c:pt idx="1">
                  <c:v>-4.5807041147782002E-2</c:v>
                </c:pt>
                <c:pt idx="2">
                  <c:v>-4.4503004974103533E-2</c:v>
                </c:pt>
                <c:pt idx="3">
                  <c:v>-4.3823004976729862E-2</c:v>
                </c:pt>
                <c:pt idx="4">
                  <c:v>-4.5115058426745236E-2</c:v>
                </c:pt>
                <c:pt idx="5">
                  <c:v>-4.4915058424521703E-2</c:v>
                </c:pt>
                <c:pt idx="6">
                  <c:v>-4.778255498240469E-2</c:v>
                </c:pt>
                <c:pt idx="7">
                  <c:v>-4.5542554980784189E-2</c:v>
                </c:pt>
                <c:pt idx="8">
                  <c:v>-4.4882554982905276E-2</c:v>
                </c:pt>
                <c:pt idx="9">
                  <c:v>-5.1132189480995294E-2</c:v>
                </c:pt>
                <c:pt idx="10">
                  <c:v>-4.8192189482506365E-2</c:v>
                </c:pt>
                <c:pt idx="11">
                  <c:v>-4.4110487768193707E-2</c:v>
                </c:pt>
                <c:pt idx="12">
                  <c:v>-4.3510487768799067E-2</c:v>
                </c:pt>
                <c:pt idx="13">
                  <c:v>-4.4807886071794201E-2</c:v>
                </c:pt>
                <c:pt idx="14">
                  <c:v>-4.3768153314886149E-2</c:v>
                </c:pt>
                <c:pt idx="15">
                  <c:v>-4.6645017129776534E-2</c:v>
                </c:pt>
                <c:pt idx="16">
                  <c:v>-4.6365551614144351E-2</c:v>
                </c:pt>
                <c:pt idx="17">
                  <c:v>-4.7341228251752909E-2</c:v>
                </c:pt>
                <c:pt idx="18">
                  <c:v>-4.6892354184819851E-2</c:v>
                </c:pt>
                <c:pt idx="19">
                  <c:v>-4.1784407629165798E-2</c:v>
                </c:pt>
                <c:pt idx="20">
                  <c:v>-4.5729485238553025E-2</c:v>
                </c:pt>
                <c:pt idx="21">
                  <c:v>-4.9022666513337754E-2</c:v>
                </c:pt>
                <c:pt idx="22">
                  <c:v>-4.6254664899606723E-2</c:v>
                </c:pt>
                <c:pt idx="23">
                  <c:v>-4.7146718345175032E-2</c:v>
                </c:pt>
                <c:pt idx="24">
                  <c:v>-4.5889123532106169E-2</c:v>
                </c:pt>
                <c:pt idx="25">
                  <c:v>-4.8015002867032308E-2</c:v>
                </c:pt>
                <c:pt idx="26">
                  <c:v>-4.3063385644927621E-2</c:v>
                </c:pt>
                <c:pt idx="27">
                  <c:v>-4.873159943963401E-2</c:v>
                </c:pt>
                <c:pt idx="28">
                  <c:v>-4.6991866685857531E-2</c:v>
                </c:pt>
                <c:pt idx="29">
                  <c:v>-4.7252133925212547E-2</c:v>
                </c:pt>
                <c:pt idx="30">
                  <c:v>-4.8147567067644559E-2</c:v>
                </c:pt>
                <c:pt idx="31">
                  <c:v>-4.8147567067644559E-2</c:v>
                </c:pt>
                <c:pt idx="32">
                  <c:v>-4.7655584341555368E-2</c:v>
                </c:pt>
                <c:pt idx="33">
                  <c:v>-4.9274149867414963E-2</c:v>
                </c:pt>
                <c:pt idx="34">
                  <c:v>-4.7666203317930922E-2</c:v>
                </c:pt>
                <c:pt idx="35">
                  <c:v>-4.7341172699816525E-2</c:v>
                </c:pt>
                <c:pt idx="36">
                  <c:v>-4.6133791955071501E-2</c:v>
                </c:pt>
                <c:pt idx="37">
                  <c:v>-5.0594059197464958E-2</c:v>
                </c:pt>
                <c:pt idx="38">
                  <c:v>-4.8130698967725039E-2</c:v>
                </c:pt>
                <c:pt idx="39">
                  <c:v>-4.7174373423331417E-2</c:v>
                </c:pt>
                <c:pt idx="40">
                  <c:v>-4.626467009074986E-2</c:v>
                </c:pt>
                <c:pt idx="41">
                  <c:v>-4.4479301497631241E-2</c:v>
                </c:pt>
                <c:pt idx="42">
                  <c:v>-4.4871354948554654E-2</c:v>
                </c:pt>
                <c:pt idx="43">
                  <c:v>-4.5729020501312334E-2</c:v>
                </c:pt>
                <c:pt idx="44">
                  <c:v>-4.3352298132958822E-2</c:v>
                </c:pt>
                <c:pt idx="45">
                  <c:v>-4.4761796867533121E-2</c:v>
                </c:pt>
                <c:pt idx="46">
                  <c:v>-4.3094585118524265E-2</c:v>
                </c:pt>
                <c:pt idx="47">
                  <c:v>-4.4581800662854221E-2</c:v>
                </c:pt>
                <c:pt idx="48">
                  <c:v>-4.368180066376226E-2</c:v>
                </c:pt>
                <c:pt idx="49">
                  <c:v>-4.2981800666893832E-2</c:v>
                </c:pt>
                <c:pt idx="50">
                  <c:v>-4.5140281697968021E-2</c:v>
                </c:pt>
                <c:pt idx="51">
                  <c:v>-4.33402816997841E-2</c:v>
                </c:pt>
                <c:pt idx="52">
                  <c:v>-4.3240281695034355E-2</c:v>
                </c:pt>
                <c:pt idx="53">
                  <c:v>-4.3559831705351826E-2</c:v>
                </c:pt>
                <c:pt idx="54">
                  <c:v>-4.3702236893295776E-2</c:v>
                </c:pt>
                <c:pt idx="55">
                  <c:v>-4.2973914867616259E-2</c:v>
                </c:pt>
                <c:pt idx="56">
                  <c:v>-4.5182199384726118E-2</c:v>
                </c:pt>
                <c:pt idx="57">
                  <c:v>-4.418219938816037E-2</c:v>
                </c:pt>
                <c:pt idx="58">
                  <c:v>-4.388219938846305E-2</c:v>
                </c:pt>
                <c:pt idx="59">
                  <c:v>-4.3349513187422417E-2</c:v>
                </c:pt>
                <c:pt idx="60">
                  <c:v>-4.3149513192474842E-2</c:v>
                </c:pt>
                <c:pt idx="61">
                  <c:v>-4.2249513193382882E-2</c:v>
                </c:pt>
                <c:pt idx="62">
                  <c:v>-4.1240179154556245E-2</c:v>
                </c:pt>
                <c:pt idx="63">
                  <c:v>-4.0920179155364167E-2</c:v>
                </c:pt>
                <c:pt idx="64">
                  <c:v>-4.0180179152230266E-2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FC-48F4-B4F3-FBAA34CE7DC0}"/>
            </c:ext>
          </c:extLst>
        </c:ser>
        <c:ser>
          <c:idx val="1"/>
          <c:order val="1"/>
          <c:tx>
            <c:strRef>
              <c:f>'Q_fit (2)'!$V$1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(2)'!$U$2:$U$32</c:f>
              <c:numCache>
                <c:formatCode>General</c:formatCode>
                <c:ptCount val="31"/>
                <c:pt idx="0">
                  <c:v>2.7</c:v>
                </c:pt>
                <c:pt idx="1">
                  <c:v>2.75</c:v>
                </c:pt>
                <c:pt idx="2">
                  <c:v>2.8</c:v>
                </c:pt>
                <c:pt idx="3">
                  <c:v>2.85</c:v>
                </c:pt>
                <c:pt idx="4">
                  <c:v>2.9</c:v>
                </c:pt>
                <c:pt idx="5">
                  <c:v>2.95</c:v>
                </c:pt>
                <c:pt idx="6">
                  <c:v>3</c:v>
                </c:pt>
                <c:pt idx="7">
                  <c:v>3.05</c:v>
                </c:pt>
                <c:pt idx="8">
                  <c:v>3.1</c:v>
                </c:pt>
                <c:pt idx="9">
                  <c:v>3.15</c:v>
                </c:pt>
                <c:pt idx="10">
                  <c:v>3.2</c:v>
                </c:pt>
                <c:pt idx="11">
                  <c:v>3.25</c:v>
                </c:pt>
                <c:pt idx="12">
                  <c:v>3.3</c:v>
                </c:pt>
                <c:pt idx="13">
                  <c:v>3.35</c:v>
                </c:pt>
                <c:pt idx="14">
                  <c:v>3.4</c:v>
                </c:pt>
                <c:pt idx="15">
                  <c:v>3.45</c:v>
                </c:pt>
                <c:pt idx="16">
                  <c:v>3.5</c:v>
                </c:pt>
                <c:pt idx="17">
                  <c:v>3.55</c:v>
                </c:pt>
                <c:pt idx="18">
                  <c:v>3.6</c:v>
                </c:pt>
                <c:pt idx="19">
                  <c:v>3.65</c:v>
                </c:pt>
                <c:pt idx="20">
                  <c:v>3.7</c:v>
                </c:pt>
                <c:pt idx="21">
                  <c:v>3.75</c:v>
                </c:pt>
                <c:pt idx="22">
                  <c:v>3.8</c:v>
                </c:pt>
                <c:pt idx="23">
                  <c:v>3.85</c:v>
                </c:pt>
                <c:pt idx="24">
                  <c:v>3.9</c:v>
                </c:pt>
                <c:pt idx="25">
                  <c:v>3.95</c:v>
                </c:pt>
                <c:pt idx="26">
                  <c:v>4</c:v>
                </c:pt>
                <c:pt idx="27">
                  <c:v>4.05</c:v>
                </c:pt>
                <c:pt idx="28">
                  <c:v>4.0999999999999996</c:v>
                </c:pt>
                <c:pt idx="29">
                  <c:v>4.1499999999999897</c:v>
                </c:pt>
                <c:pt idx="30">
                  <c:v>4.1999999999999904</c:v>
                </c:pt>
              </c:numCache>
            </c:numRef>
          </c:xVal>
          <c:yVal>
            <c:numRef>
              <c:f>'Q_fit (2)'!$V$2:$V$32</c:f>
              <c:numCache>
                <c:formatCode>General</c:formatCode>
                <c:ptCount val="31"/>
                <c:pt idx="0">
                  <c:v>-4.4489279532910223E-2</c:v>
                </c:pt>
                <c:pt idx="1">
                  <c:v>-4.5027666725306364E-2</c:v>
                </c:pt>
                <c:pt idx="2">
                  <c:v>-4.5506897448146635E-2</c:v>
                </c:pt>
                <c:pt idx="3">
                  <c:v>-4.5926971701431021E-2</c:v>
                </c:pt>
                <c:pt idx="4">
                  <c:v>-4.6287889485159536E-2</c:v>
                </c:pt>
                <c:pt idx="5">
                  <c:v>-4.6589650799332222E-2</c:v>
                </c:pt>
                <c:pt idx="6">
                  <c:v>-4.6832255643948981E-2</c:v>
                </c:pt>
                <c:pt idx="7">
                  <c:v>-4.7015704019009841E-2</c:v>
                </c:pt>
                <c:pt idx="8">
                  <c:v>-4.7139995924514858E-2</c:v>
                </c:pt>
                <c:pt idx="9">
                  <c:v>-4.7205131360464003E-2</c:v>
                </c:pt>
                <c:pt idx="10">
                  <c:v>-4.721111032685725E-2</c:v>
                </c:pt>
                <c:pt idx="11">
                  <c:v>-4.715793282369464E-2</c:v>
                </c:pt>
                <c:pt idx="12">
                  <c:v>-4.7045598850976145E-2</c:v>
                </c:pt>
                <c:pt idx="13">
                  <c:v>-4.6874108408701765E-2</c:v>
                </c:pt>
                <c:pt idx="14">
                  <c:v>-4.6643461496871486E-2</c:v>
                </c:pt>
                <c:pt idx="15">
                  <c:v>-4.6353658115485363E-2</c:v>
                </c:pt>
                <c:pt idx="16">
                  <c:v>-4.600469826454337E-2</c:v>
                </c:pt>
                <c:pt idx="17">
                  <c:v>-4.5596581944045478E-2</c:v>
                </c:pt>
                <c:pt idx="18">
                  <c:v>-4.5129309153991715E-2</c:v>
                </c:pt>
                <c:pt idx="19">
                  <c:v>-4.4602879894382108E-2</c:v>
                </c:pt>
                <c:pt idx="20">
                  <c:v>-4.4017294165216603E-2</c:v>
                </c:pt>
                <c:pt idx="21">
                  <c:v>-4.3372551966495171E-2</c:v>
                </c:pt>
                <c:pt idx="22">
                  <c:v>-4.2668653298217923E-2</c:v>
                </c:pt>
                <c:pt idx="23">
                  <c:v>-4.1905598160384777E-2</c:v>
                </c:pt>
                <c:pt idx="24">
                  <c:v>-4.108338655299576E-2</c:v>
                </c:pt>
                <c:pt idx="25">
                  <c:v>-4.0202018476050899E-2</c:v>
                </c:pt>
                <c:pt idx="26">
                  <c:v>-3.9261493929550112E-2</c:v>
                </c:pt>
                <c:pt idx="27">
                  <c:v>-3.8261812913493426E-2</c:v>
                </c:pt>
                <c:pt idx="28">
                  <c:v>-3.7202975427880924E-2</c:v>
                </c:pt>
                <c:pt idx="29">
                  <c:v>-3.6084981472712746E-2</c:v>
                </c:pt>
                <c:pt idx="30">
                  <c:v>-3.4907831047988502E-2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FC-48F4-B4F3-FBAA34CE7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96440"/>
        <c:axId val="1"/>
      </c:scatterChart>
      <c:valAx>
        <c:axId val="859096440"/>
        <c:scaling>
          <c:orientation val="minMax"/>
          <c:max val="4"/>
          <c:min val="2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70305250576072353"/>
              <c:y val="0.947465479858495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3.5000000000000003E-2"/>
          <c:min val="-5.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44384134048461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0964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2629144948430738"/>
          <c:y val="0.94565388565559738"/>
          <c:w val="0.45657326284918609"/>
          <c:h val="0.987320552322264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495300</xdr:colOff>
      <xdr:row>0</xdr:row>
      <xdr:rowOff>28575</xdr:rowOff>
    </xdr:from>
    <xdr:to>
      <xdr:col>26</xdr:col>
      <xdr:colOff>457200</xdr:colOff>
      <xdr:row>18</xdr:row>
      <xdr:rowOff>47625</xdr:rowOff>
    </xdr:to>
    <xdr:graphicFrame macro="">
      <xdr:nvGraphicFramePr>
        <xdr:cNvPr id="52229" name="Chart 1">
          <a:extLst>
            <a:ext uri="{FF2B5EF4-FFF2-40B4-BE49-F238E27FC236}">
              <a16:creationId xmlns:a16="http://schemas.microsoft.com/office/drawing/2014/main" id="{1AF184FB-B062-0F05-E1DA-876723BF4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0</xdr:row>
      <xdr:rowOff>0</xdr:rowOff>
    </xdr:from>
    <xdr:to>
      <xdr:col>17</xdr:col>
      <xdr:colOff>276225</xdr:colOff>
      <xdr:row>18</xdr:row>
      <xdr:rowOff>66675</xdr:rowOff>
    </xdr:to>
    <xdr:graphicFrame macro="">
      <xdr:nvGraphicFramePr>
        <xdr:cNvPr id="52230" name="Chart 2">
          <a:extLst>
            <a:ext uri="{FF2B5EF4-FFF2-40B4-BE49-F238E27FC236}">
              <a16:creationId xmlns:a16="http://schemas.microsoft.com/office/drawing/2014/main" id="{841E8823-0E21-1310-F3F9-E26F9D78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0</xdr:row>
      <xdr:rowOff>28575</xdr:rowOff>
    </xdr:from>
    <xdr:to>
      <xdr:col>24</xdr:col>
      <xdr:colOff>609600</xdr:colOff>
      <xdr:row>18</xdr:row>
      <xdr:rowOff>47625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161CB798-683E-D1BB-74D7-A1201A73A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0</xdr:row>
      <xdr:rowOff>47625</xdr:rowOff>
    </xdr:from>
    <xdr:to>
      <xdr:col>16</xdr:col>
      <xdr:colOff>333375</xdr:colOff>
      <xdr:row>19</xdr:row>
      <xdr:rowOff>104775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D2E1A046-BFEA-1F71-D573-8CAFC03E6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0</xdr:row>
      <xdr:rowOff>0</xdr:rowOff>
    </xdr:from>
    <xdr:to>
      <xdr:col>32</xdr:col>
      <xdr:colOff>228600</xdr:colOff>
      <xdr:row>18</xdr:row>
      <xdr:rowOff>19050</xdr:rowOff>
    </xdr:to>
    <xdr:graphicFrame macro="">
      <xdr:nvGraphicFramePr>
        <xdr:cNvPr id="50181" name="Chart 1">
          <a:extLst>
            <a:ext uri="{FF2B5EF4-FFF2-40B4-BE49-F238E27FC236}">
              <a16:creationId xmlns:a16="http://schemas.microsoft.com/office/drawing/2014/main" id="{6A01718D-4B53-BA90-66A2-058F3CC8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0</xdr:row>
      <xdr:rowOff>28575</xdr:rowOff>
    </xdr:from>
    <xdr:to>
      <xdr:col>19</xdr:col>
      <xdr:colOff>247650</xdr:colOff>
      <xdr:row>18</xdr:row>
      <xdr:rowOff>95250</xdr:rowOff>
    </xdr:to>
    <xdr:graphicFrame macro="">
      <xdr:nvGraphicFramePr>
        <xdr:cNvPr id="50182" name="Chart 2">
          <a:extLst>
            <a:ext uri="{FF2B5EF4-FFF2-40B4-BE49-F238E27FC236}">
              <a16:creationId xmlns:a16="http://schemas.microsoft.com/office/drawing/2014/main" id="{7D3FA14B-F876-6A3A-5C54-90A40B625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16</xdr:row>
      <xdr:rowOff>133350</xdr:rowOff>
    </xdr:from>
    <xdr:to>
      <xdr:col>19</xdr:col>
      <xdr:colOff>38100</xdr:colOff>
      <xdr:row>49</xdr:row>
      <xdr:rowOff>19050</xdr:rowOff>
    </xdr:to>
    <xdr:graphicFrame macro="">
      <xdr:nvGraphicFramePr>
        <xdr:cNvPr id="54275" name="Chart 1">
          <a:extLst>
            <a:ext uri="{FF2B5EF4-FFF2-40B4-BE49-F238E27FC236}">
              <a16:creationId xmlns:a16="http://schemas.microsoft.com/office/drawing/2014/main" id="{91DE228F-4126-5D59-E184-D4EB4118E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v-astro.de/sfs/BAVM_link.php?BAVMnr=38" TargetMode="External"/><Relationship Id="rId21" Type="http://schemas.openxmlformats.org/officeDocument/2006/relationships/hyperlink" Target="http://www.bav-astro.de/sfs/BAVM_link.php?BAVMnr=36" TargetMode="External"/><Relationship Id="rId42" Type="http://schemas.openxmlformats.org/officeDocument/2006/relationships/hyperlink" Target="http://www.konkoly.hu/cgi-bin/IBVS?5056" TargetMode="External"/><Relationship Id="rId47" Type="http://schemas.openxmlformats.org/officeDocument/2006/relationships/hyperlink" Target="http://www.konkoly.hu/cgi-bin/IBVS?5069" TargetMode="External"/><Relationship Id="rId63" Type="http://schemas.openxmlformats.org/officeDocument/2006/relationships/hyperlink" Target="http://www.konkoly.hu/cgi-bin/IBVS?5623" TargetMode="External"/><Relationship Id="rId68" Type="http://schemas.openxmlformats.org/officeDocument/2006/relationships/hyperlink" Target="http://vsolj.cetus-net.org/no44.pdf" TargetMode="External"/><Relationship Id="rId84" Type="http://schemas.openxmlformats.org/officeDocument/2006/relationships/hyperlink" Target="http://www.bav-astro.de/sfs/BAVM_link.php?BAVMnr=220" TargetMode="External"/><Relationship Id="rId89" Type="http://schemas.openxmlformats.org/officeDocument/2006/relationships/hyperlink" Target="http://var.astro.cz/oejv/issues/oejv0137.pdf" TargetMode="External"/><Relationship Id="rId112" Type="http://schemas.openxmlformats.org/officeDocument/2006/relationships/hyperlink" Target="http://www.bav-astro.de/sfs/BAVM_link.php?BAVMnr=238" TargetMode="External"/><Relationship Id="rId16" Type="http://schemas.openxmlformats.org/officeDocument/2006/relationships/hyperlink" Target="http://www.bav-astro.de/sfs/BAVM_link.php?BAVMnr=36" TargetMode="External"/><Relationship Id="rId107" Type="http://schemas.openxmlformats.org/officeDocument/2006/relationships/hyperlink" Target="http://www.konkoly.hu/cgi-bin/IBVS?6125" TargetMode="External"/><Relationship Id="rId11" Type="http://schemas.openxmlformats.org/officeDocument/2006/relationships/hyperlink" Target="http://www.bav-astro.de/sfs/BAVM_link.php?BAVMnr=36" TargetMode="External"/><Relationship Id="rId24" Type="http://schemas.openxmlformats.org/officeDocument/2006/relationships/hyperlink" Target="http://www.bav-astro.de/sfs/BAVM_link.php?BAVMnr=36" TargetMode="External"/><Relationship Id="rId32" Type="http://schemas.openxmlformats.org/officeDocument/2006/relationships/hyperlink" Target="http://www.bav-astro.de/sfs/BAVM_link.php?BAVMnr=59" TargetMode="External"/><Relationship Id="rId37" Type="http://schemas.openxmlformats.org/officeDocument/2006/relationships/hyperlink" Target="http://www.konkoly.hu/cgi-bin/IBVS?4240" TargetMode="External"/><Relationship Id="rId40" Type="http://schemas.openxmlformats.org/officeDocument/2006/relationships/hyperlink" Target="http://www.konkoly.hu/cgi-bin/IBVS?5056" TargetMode="External"/><Relationship Id="rId45" Type="http://schemas.openxmlformats.org/officeDocument/2006/relationships/hyperlink" Target="http://www.konkoly.hu/cgi-bin/IBVS?5069" TargetMode="External"/><Relationship Id="rId53" Type="http://schemas.openxmlformats.org/officeDocument/2006/relationships/hyperlink" Target="http://www.konkoly.hu/cgi-bin/IBVS?5623" TargetMode="External"/><Relationship Id="rId58" Type="http://schemas.openxmlformats.org/officeDocument/2006/relationships/hyperlink" Target="http://www.bav-astro.de/sfs/BAVM_link.php?BAVMnr=172" TargetMode="External"/><Relationship Id="rId66" Type="http://schemas.openxmlformats.org/officeDocument/2006/relationships/hyperlink" Target="http://www.konkoly.hu/cgi-bin/IBVS?5623" TargetMode="External"/><Relationship Id="rId74" Type="http://schemas.openxmlformats.org/officeDocument/2006/relationships/hyperlink" Target="http://www.konkoly.hu/cgi-bin/IBVS?5777" TargetMode="External"/><Relationship Id="rId79" Type="http://schemas.openxmlformats.org/officeDocument/2006/relationships/hyperlink" Target="http://www.bav-astro.de/sfs/BAVM_link.php?BAVMnr=209" TargetMode="External"/><Relationship Id="rId87" Type="http://schemas.openxmlformats.org/officeDocument/2006/relationships/hyperlink" Target="http://var.astro.cz/oejv/issues/oejv0137.pdf" TargetMode="External"/><Relationship Id="rId102" Type="http://schemas.openxmlformats.org/officeDocument/2006/relationships/hyperlink" Target="http://var.astro.cz/oejv/issues/oejv0160.pdf" TargetMode="External"/><Relationship Id="rId110" Type="http://schemas.openxmlformats.org/officeDocument/2006/relationships/hyperlink" Target="http://www.bav-astro.de/sfs/BAVM_link.php?BAVMnr=238" TargetMode="External"/><Relationship Id="rId115" Type="http://schemas.openxmlformats.org/officeDocument/2006/relationships/hyperlink" Target="http://www.bav-astro.de/sfs/BAVM_link.php?BAVMnr=239" TargetMode="External"/><Relationship Id="rId5" Type="http://schemas.openxmlformats.org/officeDocument/2006/relationships/hyperlink" Target="http://www.bav-astro.de/sfs/BAVM_link.php?BAVMnr=34" TargetMode="External"/><Relationship Id="rId61" Type="http://schemas.openxmlformats.org/officeDocument/2006/relationships/hyperlink" Target="http://www.konkoly.hu/cgi-bin/IBVS?5784" TargetMode="External"/><Relationship Id="rId82" Type="http://schemas.openxmlformats.org/officeDocument/2006/relationships/hyperlink" Target="http://www.bav-astro.de/sfs/BAVM_link.php?BAVMnr=214" TargetMode="External"/><Relationship Id="rId90" Type="http://schemas.openxmlformats.org/officeDocument/2006/relationships/hyperlink" Target="http://var.astro.cz/oejv/issues/oejv0137.pdf" TargetMode="External"/><Relationship Id="rId95" Type="http://schemas.openxmlformats.org/officeDocument/2006/relationships/hyperlink" Target="http://www.konkoly.hu/cgi-bin/IBVS?6029" TargetMode="External"/><Relationship Id="rId19" Type="http://schemas.openxmlformats.org/officeDocument/2006/relationships/hyperlink" Target="http://www.bav-astro.de/sfs/BAVM_link.php?BAVMnr=36" TargetMode="External"/><Relationship Id="rId14" Type="http://schemas.openxmlformats.org/officeDocument/2006/relationships/hyperlink" Target="http://www.bav-astro.de/sfs/BAVM_link.php?BAVMnr=36" TargetMode="External"/><Relationship Id="rId22" Type="http://schemas.openxmlformats.org/officeDocument/2006/relationships/hyperlink" Target="http://www.bav-astro.de/sfs/BAVM_link.php?BAVMnr=36" TargetMode="External"/><Relationship Id="rId27" Type="http://schemas.openxmlformats.org/officeDocument/2006/relationships/hyperlink" Target="http://www.bav-astro.de/sfs/BAVM_link.php?BAVMnr=38" TargetMode="External"/><Relationship Id="rId30" Type="http://schemas.openxmlformats.org/officeDocument/2006/relationships/hyperlink" Target="http://www.bav-astro.de/sfs/BAVM_link.php?BAVMnr=56" TargetMode="External"/><Relationship Id="rId35" Type="http://schemas.openxmlformats.org/officeDocument/2006/relationships/hyperlink" Target="http://www.konkoly.hu/cgi-bin/IBVS?4240" TargetMode="External"/><Relationship Id="rId43" Type="http://schemas.openxmlformats.org/officeDocument/2006/relationships/hyperlink" Target="http://www.konkoly.hu/cgi-bin/IBVS?5056" TargetMode="External"/><Relationship Id="rId48" Type="http://schemas.openxmlformats.org/officeDocument/2006/relationships/hyperlink" Target="http://www.konkoly.hu/cgi-bin/IBVS?5069" TargetMode="External"/><Relationship Id="rId56" Type="http://schemas.openxmlformats.org/officeDocument/2006/relationships/hyperlink" Target="http://www.konkoly.hu/cgi-bin/IBVS?5494" TargetMode="External"/><Relationship Id="rId64" Type="http://schemas.openxmlformats.org/officeDocument/2006/relationships/hyperlink" Target="http://www.konkoly.hu/cgi-bin/IBVS?5623" TargetMode="External"/><Relationship Id="rId69" Type="http://schemas.openxmlformats.org/officeDocument/2006/relationships/hyperlink" Target="http://www.konkoly.hu/cgi-bin/IBVS?5694" TargetMode="External"/><Relationship Id="rId77" Type="http://schemas.openxmlformats.org/officeDocument/2006/relationships/hyperlink" Target="http://www.konkoly.hu/cgi-bin/IBVS?5835" TargetMode="External"/><Relationship Id="rId100" Type="http://schemas.openxmlformats.org/officeDocument/2006/relationships/hyperlink" Target="http://var.astro.cz/oejv/issues/oejv0160.pdf" TargetMode="External"/><Relationship Id="rId105" Type="http://schemas.openxmlformats.org/officeDocument/2006/relationships/hyperlink" Target="http://var.astro.cz/oejv/issues/oejv0160.pdf" TargetMode="External"/><Relationship Id="rId113" Type="http://schemas.openxmlformats.org/officeDocument/2006/relationships/hyperlink" Target="http://www.bav-astro.de/sfs/BAVM_link.php?BAVMnr=238" TargetMode="External"/><Relationship Id="rId8" Type="http://schemas.openxmlformats.org/officeDocument/2006/relationships/hyperlink" Target="http://www.bav-astro.de/sfs/BAVM_link.php?BAVMnr=34" TargetMode="External"/><Relationship Id="rId51" Type="http://schemas.openxmlformats.org/officeDocument/2006/relationships/hyperlink" Target="http://www.konkoly.hu/cgi-bin/IBVS?5056" TargetMode="External"/><Relationship Id="rId72" Type="http://schemas.openxmlformats.org/officeDocument/2006/relationships/hyperlink" Target="http://www.bav-astro.de/sfs/BAVM_link.php?BAVMnr=173" TargetMode="External"/><Relationship Id="rId80" Type="http://schemas.openxmlformats.org/officeDocument/2006/relationships/hyperlink" Target="http://www.bav-astro.de/sfs/BAVM_link.php?BAVMnr=209" TargetMode="External"/><Relationship Id="rId85" Type="http://schemas.openxmlformats.org/officeDocument/2006/relationships/hyperlink" Target="http://var.astro.cz/oejv/issues/oejv0160.pdf" TargetMode="External"/><Relationship Id="rId93" Type="http://schemas.openxmlformats.org/officeDocument/2006/relationships/hyperlink" Target="http://www.konkoly.hu/cgi-bin/IBVS?5992" TargetMode="External"/><Relationship Id="rId98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www.bav-astro.de/sfs/BAVM_link.php?BAVMnr=34" TargetMode="External"/><Relationship Id="rId12" Type="http://schemas.openxmlformats.org/officeDocument/2006/relationships/hyperlink" Target="http://www.bav-astro.de/sfs/BAVM_link.php?BAVMnr=36" TargetMode="External"/><Relationship Id="rId17" Type="http://schemas.openxmlformats.org/officeDocument/2006/relationships/hyperlink" Target="http://www.bav-astro.de/sfs/BAVM_link.php?BAVMnr=36" TargetMode="External"/><Relationship Id="rId25" Type="http://schemas.openxmlformats.org/officeDocument/2006/relationships/hyperlink" Target="http://www.bav-astro.de/sfs/BAVM_link.php?BAVMnr=38" TargetMode="External"/><Relationship Id="rId33" Type="http://schemas.openxmlformats.org/officeDocument/2006/relationships/hyperlink" Target="http://www.bav-astro.de/sfs/BAVM_link.php?BAVMnr=62" TargetMode="External"/><Relationship Id="rId38" Type="http://schemas.openxmlformats.org/officeDocument/2006/relationships/hyperlink" Target="http://www.konkoly.hu/cgi-bin/IBVS?4240" TargetMode="External"/><Relationship Id="rId46" Type="http://schemas.openxmlformats.org/officeDocument/2006/relationships/hyperlink" Target="http://www.konkoly.hu/cgi-bin/IBVS?5069" TargetMode="External"/><Relationship Id="rId59" Type="http://schemas.openxmlformats.org/officeDocument/2006/relationships/hyperlink" Target="http://www.konkoly.hu/cgi-bin/IBVS?5493" TargetMode="External"/><Relationship Id="rId67" Type="http://schemas.openxmlformats.org/officeDocument/2006/relationships/hyperlink" Target="http://www.konkoly.hu/cgi-bin/IBVS?5623" TargetMode="External"/><Relationship Id="rId103" Type="http://schemas.openxmlformats.org/officeDocument/2006/relationships/hyperlink" Target="http://var.astro.cz/oejv/issues/oejv0160.pdf" TargetMode="External"/><Relationship Id="rId108" Type="http://schemas.openxmlformats.org/officeDocument/2006/relationships/hyperlink" Target="http://www.konkoly.hu/cgi-bin/IBVS?6125" TargetMode="External"/><Relationship Id="rId116" Type="http://schemas.openxmlformats.org/officeDocument/2006/relationships/hyperlink" Target="http://www.bav-astro.de/sfs/BAVM_link.php?BAVMnr=239" TargetMode="External"/><Relationship Id="rId20" Type="http://schemas.openxmlformats.org/officeDocument/2006/relationships/hyperlink" Target="http://www.bav-astro.de/sfs/BAVM_link.php?BAVMnr=36" TargetMode="External"/><Relationship Id="rId41" Type="http://schemas.openxmlformats.org/officeDocument/2006/relationships/hyperlink" Target="http://www.konkoly.hu/cgi-bin/IBVS?5056" TargetMode="External"/><Relationship Id="rId54" Type="http://schemas.openxmlformats.org/officeDocument/2006/relationships/hyperlink" Target="http://www.konkoly.hu/cgi-bin/IBVS?5623" TargetMode="External"/><Relationship Id="rId62" Type="http://schemas.openxmlformats.org/officeDocument/2006/relationships/hyperlink" Target="http://www.bav-astro.de/sfs/BAVM_link.php?BAVMnr=173" TargetMode="External"/><Relationship Id="rId70" Type="http://schemas.openxmlformats.org/officeDocument/2006/relationships/hyperlink" Target="http://www.bav-astro.de/sfs/BAVM_link.php?BAVMnr=178" TargetMode="External"/><Relationship Id="rId75" Type="http://schemas.openxmlformats.org/officeDocument/2006/relationships/hyperlink" Target="http://www.konkoly.hu/cgi-bin/IBVS?5777" TargetMode="External"/><Relationship Id="rId83" Type="http://schemas.openxmlformats.org/officeDocument/2006/relationships/hyperlink" Target="http://www.konkoly.hu/cgi-bin/IBVS?5980" TargetMode="External"/><Relationship Id="rId88" Type="http://schemas.openxmlformats.org/officeDocument/2006/relationships/hyperlink" Target="http://var.astro.cz/oejv/issues/oejv0137.pdf" TargetMode="External"/><Relationship Id="rId91" Type="http://schemas.openxmlformats.org/officeDocument/2006/relationships/hyperlink" Target="http://var.astro.cz/oejv/issues/oejv0137.pdf" TargetMode="External"/><Relationship Id="rId96" Type="http://schemas.openxmlformats.org/officeDocument/2006/relationships/hyperlink" Target="http://www.konkoly.hu/cgi-bin/IBVS?6044" TargetMode="External"/><Relationship Id="rId111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bav-astro.de/sfs/BAVM_link.php?BAVMnr=29" TargetMode="External"/><Relationship Id="rId6" Type="http://schemas.openxmlformats.org/officeDocument/2006/relationships/hyperlink" Target="http://www.bav-astro.de/sfs/BAVM_link.php?BAVMnr=34" TargetMode="External"/><Relationship Id="rId15" Type="http://schemas.openxmlformats.org/officeDocument/2006/relationships/hyperlink" Target="http://www.bav-astro.de/sfs/BAVM_link.php?BAVMnr=36" TargetMode="External"/><Relationship Id="rId23" Type="http://schemas.openxmlformats.org/officeDocument/2006/relationships/hyperlink" Target="http://www.bav-astro.de/sfs/BAVM_link.php?BAVMnr=36" TargetMode="External"/><Relationship Id="rId28" Type="http://schemas.openxmlformats.org/officeDocument/2006/relationships/hyperlink" Target="http://www.bav-astro.de/sfs/BAVM_link.php?BAVMnr=39" TargetMode="External"/><Relationship Id="rId36" Type="http://schemas.openxmlformats.org/officeDocument/2006/relationships/hyperlink" Target="http://www.konkoly.hu/cgi-bin/IBVS?4240" TargetMode="External"/><Relationship Id="rId49" Type="http://schemas.openxmlformats.org/officeDocument/2006/relationships/hyperlink" Target="http://www.konkoly.hu/cgi-bin/IBVS?5069" TargetMode="External"/><Relationship Id="rId57" Type="http://schemas.openxmlformats.org/officeDocument/2006/relationships/hyperlink" Target="http://www.konkoly.hu/cgi-bin/IBVS?5494" TargetMode="External"/><Relationship Id="rId106" Type="http://schemas.openxmlformats.org/officeDocument/2006/relationships/hyperlink" Target="http://var.astro.cz/oejv/issues/oejv0160.pdf" TargetMode="External"/><Relationship Id="rId114" Type="http://schemas.openxmlformats.org/officeDocument/2006/relationships/hyperlink" Target="http://www.bav-astro.de/sfs/BAVM_link.php?BAVMnr=238" TargetMode="External"/><Relationship Id="rId10" Type="http://schemas.openxmlformats.org/officeDocument/2006/relationships/hyperlink" Target="http://www.bav-astro.de/sfs/BAVM_link.php?BAVMnr=36" TargetMode="External"/><Relationship Id="rId31" Type="http://schemas.openxmlformats.org/officeDocument/2006/relationships/hyperlink" Target="http://www.bav-astro.de/sfs/BAVM_link.php?BAVMnr=56" TargetMode="External"/><Relationship Id="rId44" Type="http://schemas.openxmlformats.org/officeDocument/2006/relationships/hyperlink" Target="http://www.konkoly.hu/cgi-bin/IBVS?5056" TargetMode="External"/><Relationship Id="rId52" Type="http://schemas.openxmlformats.org/officeDocument/2006/relationships/hyperlink" Target="http://www.konkoly.hu/cgi-bin/IBVS?5623" TargetMode="External"/><Relationship Id="rId60" Type="http://schemas.openxmlformats.org/officeDocument/2006/relationships/hyperlink" Target="http://www.konkoly.hu/cgi-bin/IBVS?5784" TargetMode="External"/><Relationship Id="rId65" Type="http://schemas.openxmlformats.org/officeDocument/2006/relationships/hyperlink" Target="http://www.konkoly.hu/cgi-bin/IBVS?5623" TargetMode="External"/><Relationship Id="rId73" Type="http://schemas.openxmlformats.org/officeDocument/2006/relationships/hyperlink" Target="http://www.konkoly.hu/cgi-bin/IBVS?5760" TargetMode="External"/><Relationship Id="rId78" Type="http://schemas.openxmlformats.org/officeDocument/2006/relationships/hyperlink" Target="http://www.konkoly.hu/cgi-bin/IBVS?5870" TargetMode="External"/><Relationship Id="rId81" Type="http://schemas.openxmlformats.org/officeDocument/2006/relationships/hyperlink" Target="http://www.konkoly.hu/cgi-bin/IBVS?5938" TargetMode="External"/><Relationship Id="rId86" Type="http://schemas.openxmlformats.org/officeDocument/2006/relationships/hyperlink" Target="http://var.astro.cz/oejv/issues/oejv0137.pdf" TargetMode="External"/><Relationship Id="rId94" Type="http://schemas.openxmlformats.org/officeDocument/2006/relationships/hyperlink" Target="http://var.astro.cz/oejv/issues/oejv0160.pdf" TargetMode="External"/><Relationship Id="rId99" Type="http://schemas.openxmlformats.org/officeDocument/2006/relationships/hyperlink" Target="http://var.astro.cz/oejv/issues/oejv0160.pdf" TargetMode="External"/><Relationship Id="rId101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bav-astro.de/sfs/BAVM_link.php?BAVMnr=34" TargetMode="External"/><Relationship Id="rId9" Type="http://schemas.openxmlformats.org/officeDocument/2006/relationships/hyperlink" Target="http://www.bav-astro.de/sfs/BAVM_link.php?BAVMnr=34" TargetMode="External"/><Relationship Id="rId13" Type="http://schemas.openxmlformats.org/officeDocument/2006/relationships/hyperlink" Target="http://www.bav-astro.de/sfs/BAVM_link.php?BAVMnr=36" TargetMode="External"/><Relationship Id="rId18" Type="http://schemas.openxmlformats.org/officeDocument/2006/relationships/hyperlink" Target="http://www.bav-astro.de/sfs/BAVM_link.php?BAVMnr=36" TargetMode="External"/><Relationship Id="rId39" Type="http://schemas.openxmlformats.org/officeDocument/2006/relationships/hyperlink" Target="http://www.konkoly.hu/cgi-bin/IBVS?5056" TargetMode="External"/><Relationship Id="rId109" Type="http://schemas.openxmlformats.org/officeDocument/2006/relationships/hyperlink" Target="http://www.bav-astro.de/sfs/BAVM_link.php?BAVMnr=238" TargetMode="External"/><Relationship Id="rId34" Type="http://schemas.openxmlformats.org/officeDocument/2006/relationships/hyperlink" Target="http://www.bav-astro.de/sfs/BAVM_link.php?BAVMnr=62" TargetMode="External"/><Relationship Id="rId50" Type="http://schemas.openxmlformats.org/officeDocument/2006/relationships/hyperlink" Target="http://www.konkoly.hu/cgi-bin/IBVS?5056" TargetMode="External"/><Relationship Id="rId55" Type="http://schemas.openxmlformats.org/officeDocument/2006/relationships/hyperlink" Target="http://www.konkoly.hu/cgi-bin/IBVS?5623" TargetMode="External"/><Relationship Id="rId76" Type="http://schemas.openxmlformats.org/officeDocument/2006/relationships/hyperlink" Target="http://www.konkoly.hu/cgi-bin/IBVS?5917" TargetMode="External"/><Relationship Id="rId97" Type="http://schemas.openxmlformats.org/officeDocument/2006/relationships/hyperlink" Target="http://www.konkoly.hu/cgi-bin/IBVS?6044" TargetMode="External"/><Relationship Id="rId104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www.bav-astro.de/sfs/BAVM_link.php?BAVMnr=34" TargetMode="External"/><Relationship Id="rId71" Type="http://schemas.openxmlformats.org/officeDocument/2006/relationships/hyperlink" Target="http://www.bav-astro.de/sfs/BAVM_link.php?BAVMnr=173" TargetMode="External"/><Relationship Id="rId92" Type="http://schemas.openxmlformats.org/officeDocument/2006/relationships/hyperlink" Target="http://www.bav-astro.de/sfs/BAVM_link.php?BAVMnr=220" TargetMode="External"/><Relationship Id="rId2" Type="http://schemas.openxmlformats.org/officeDocument/2006/relationships/hyperlink" Target="http://www.bav-astro.de/sfs/BAVM_link.php?BAVMnr=31" TargetMode="External"/><Relationship Id="rId29" Type="http://schemas.openxmlformats.org/officeDocument/2006/relationships/hyperlink" Target="http://www.bav-astro.de/sfs/BAVM_link.php?BAVMnr=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Y983"/>
  <sheetViews>
    <sheetView tabSelected="1" workbookViewId="0">
      <pane xSplit="14" ySplit="21" topLeftCell="O300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/>
  <cols>
    <col min="1" max="1" width="16.7109375" customWidth="1"/>
    <col min="2" max="2" width="5.140625" customWidth="1"/>
    <col min="3" max="3" width="11.85546875" customWidth="1"/>
    <col min="4" max="4" width="9.42578125" style="16" customWidth="1"/>
    <col min="5" max="5" width="10" customWidth="1"/>
    <col min="6" max="6" width="15.28515625" customWidth="1"/>
    <col min="7" max="7" width="8.140625" customWidth="1"/>
    <col min="8" max="14" width="8.5703125" customWidth="1"/>
    <col min="15" max="15" width="8" customWidth="1"/>
    <col min="16" max="16" width="8.7109375" customWidth="1"/>
    <col min="17" max="17" width="9.85546875" customWidth="1"/>
    <col min="18" max="18" width="10.28515625" customWidth="1"/>
    <col min="19" max="19" width="10.28515625" style="6" customWidth="1"/>
  </cols>
  <sheetData>
    <row r="1" spans="1:25" ht="21" thickBot="1">
      <c r="A1" s="1" t="s">
        <v>65</v>
      </c>
      <c r="X1" s="7" t="s">
        <v>12</v>
      </c>
      <c r="Y1" s="9" t="s">
        <v>24</v>
      </c>
    </row>
    <row r="2" spans="1:25">
      <c r="A2" t="s">
        <v>27</v>
      </c>
      <c r="B2" s="30" t="s">
        <v>64</v>
      </c>
      <c r="X2" s="72">
        <v>20000</v>
      </c>
      <c r="Y2" s="72"/>
    </row>
    <row r="3" spans="1:25" ht="13.5" thickBot="1">
      <c r="X3" s="72">
        <v>21000</v>
      </c>
      <c r="Y3" s="72"/>
    </row>
    <row r="4" spans="1:25" ht="14.25" thickTop="1" thickBot="1">
      <c r="A4" s="8" t="s">
        <v>2</v>
      </c>
      <c r="C4" s="3">
        <v>40271.503199999999</v>
      </c>
      <c r="D4" s="56">
        <v>0.41498088</v>
      </c>
      <c r="X4" s="72">
        <v>22000</v>
      </c>
      <c r="Y4" s="72"/>
    </row>
    <row r="5" spans="1:25" ht="13.5" thickTop="1">
      <c r="A5" s="38" t="s">
        <v>74</v>
      </c>
      <c r="B5" s="34"/>
      <c r="C5" s="39">
        <v>-9.5</v>
      </c>
      <c r="D5" s="57" t="s">
        <v>75</v>
      </c>
      <c r="E5" s="34"/>
      <c r="X5" s="72">
        <v>23000</v>
      </c>
      <c r="Y5" s="72"/>
    </row>
    <row r="6" spans="1:25">
      <c r="A6" s="8" t="s">
        <v>3</v>
      </c>
      <c r="X6" s="72">
        <v>24000</v>
      </c>
      <c r="Y6" s="72"/>
    </row>
    <row r="7" spans="1:25">
      <c r="A7" t="s">
        <v>4</v>
      </c>
      <c r="C7">
        <f>+C4</f>
        <v>40271.503199999999</v>
      </c>
      <c r="X7" s="72">
        <v>25000</v>
      </c>
      <c r="Y7" s="72">
        <f t="shared" ref="Y7:Y22" si="0">+D$11+D$12*X7+D$13*X7^2</f>
        <v>-4.190177025989747E-2</v>
      </c>
    </row>
    <row r="8" spans="1:25">
      <c r="A8" t="s">
        <v>5</v>
      </c>
      <c r="C8">
        <v>0.4149841068970358</v>
      </c>
      <c r="X8" s="72">
        <v>26000</v>
      </c>
      <c r="Y8" s="72">
        <f t="shared" si="0"/>
        <v>-4.3345590046766691E-2</v>
      </c>
    </row>
    <row r="9" spans="1:25">
      <c r="A9" s="51" t="s">
        <v>79</v>
      </c>
      <c r="B9" s="52">
        <v>270</v>
      </c>
      <c r="C9" s="41" t="str">
        <f>"F"&amp;B9</f>
        <v>F270</v>
      </c>
      <c r="D9" s="42" t="str">
        <f>"G"&amp;B9</f>
        <v>G270</v>
      </c>
      <c r="X9" s="72">
        <v>27000</v>
      </c>
      <c r="Y9" s="72">
        <f t="shared" si="0"/>
        <v>-4.4558995211559024E-2</v>
      </c>
    </row>
    <row r="10" spans="1:25" ht="13.5" thickBot="1">
      <c r="A10" s="34"/>
      <c r="B10" s="34"/>
      <c r="C10" s="7" t="s">
        <v>22</v>
      </c>
      <c r="D10" s="58" t="s">
        <v>23</v>
      </c>
      <c r="E10" s="34"/>
      <c r="X10" s="72">
        <v>28000</v>
      </c>
      <c r="Y10" s="72">
        <f t="shared" si="0"/>
        <v>-4.5541985754274428E-2</v>
      </c>
    </row>
    <row r="11" spans="1:25">
      <c r="A11" s="34" t="s">
        <v>18</v>
      </c>
      <c r="B11" s="34"/>
      <c r="C11" s="40">
        <f ca="1">INTERCEPT(INDIRECT($D$9):G978,INDIRECT($C$9):F978)</f>
        <v>-0.13610258662417019</v>
      </c>
      <c r="D11" s="6">
        <f>+E11*F11</f>
        <v>6.9078476586829807E-2</v>
      </c>
      <c r="E11" s="11">
        <v>6.9078476586829807E-2</v>
      </c>
      <c r="F11">
        <v>1</v>
      </c>
      <c r="X11" s="72">
        <v>29000</v>
      </c>
      <c r="Y11" s="72">
        <f t="shared" si="0"/>
        <v>-4.6294561674912943E-2</v>
      </c>
    </row>
    <row r="12" spans="1:25">
      <c r="A12" s="34" t="s">
        <v>19</v>
      </c>
      <c r="B12" s="34"/>
      <c r="C12" s="40">
        <f ca="1">SLOPE(INDIRECT($D$9):G978,INDIRECT($C$9):F978)</f>
        <v>2.3908715062773982E-6</v>
      </c>
      <c r="D12" s="6">
        <f>+E12*F12</f>
        <v>-7.3193926498304892E-6</v>
      </c>
      <c r="E12" s="12">
        <v>-7.319392649830489E-2</v>
      </c>
      <c r="F12" s="68">
        <v>1E-4</v>
      </c>
      <c r="X12" s="72">
        <v>30000</v>
      </c>
      <c r="Y12" s="72">
        <f t="shared" si="0"/>
        <v>-4.6816722973474514E-2</v>
      </c>
    </row>
    <row r="13" spans="1:25" ht="13.5" thickBot="1">
      <c r="A13" s="34" t="s">
        <v>21</v>
      </c>
      <c r="B13" s="34"/>
      <c r="C13" s="6" t="s">
        <v>16</v>
      </c>
      <c r="D13" s="6">
        <f>+E13*F13</f>
        <v>1.1520731103845594E-10</v>
      </c>
      <c r="E13" s="13">
        <v>1.1520731103845593E-2</v>
      </c>
      <c r="F13" s="68">
        <v>1E-8</v>
      </c>
      <c r="X13" s="72">
        <v>31000</v>
      </c>
      <c r="Y13" s="72">
        <f t="shared" si="0"/>
        <v>-4.7108469649959211E-2</v>
      </c>
    </row>
    <row r="14" spans="1:25">
      <c r="A14" s="34" t="s">
        <v>100</v>
      </c>
      <c r="B14" s="34"/>
      <c r="C14" s="34"/>
      <c r="D14">
        <f>2*D13*365.24/C8</f>
        <v>2.0279484242574117E-7</v>
      </c>
      <c r="E14">
        <f>SUM(T21:T936)</f>
        <v>1.9905599312060505E-4</v>
      </c>
      <c r="X14" s="72">
        <v>32000</v>
      </c>
      <c r="Y14" s="72">
        <f t="shared" si="0"/>
        <v>-4.7169801704366965E-2</v>
      </c>
    </row>
    <row r="15" spans="1:25">
      <c r="A15" s="43" t="s">
        <v>20</v>
      </c>
      <c r="B15" s="34"/>
      <c r="C15" s="44">
        <f ca="1">(C7+C11)+(C8+C12)*INT(MAX(F21:F3519))</f>
        <v>60060.41323000408</v>
      </c>
      <c r="E15" s="59" t="s">
        <v>80</v>
      </c>
      <c r="F15" s="39">
        <v>1</v>
      </c>
      <c r="X15" s="72">
        <v>33000</v>
      </c>
      <c r="Y15" s="72">
        <f t="shared" si="0"/>
        <v>-4.7000719136697816E-2</v>
      </c>
    </row>
    <row r="16" spans="1:25">
      <c r="A16" s="47" t="s">
        <v>6</v>
      </c>
      <c r="B16" s="34"/>
      <c r="C16" s="48">
        <f ca="1">+C8+C12</f>
        <v>0.41498649776854207</v>
      </c>
      <c r="E16" s="59" t="s">
        <v>76</v>
      </c>
      <c r="F16" s="46">
        <f ca="1">NOW()+15018.5+$C$5/24</f>
        <v>60309.71297581018</v>
      </c>
      <c r="X16" s="72">
        <v>34000</v>
      </c>
      <c r="Y16" s="72">
        <f t="shared" si="0"/>
        <v>-4.6601221946951765E-2</v>
      </c>
    </row>
    <row r="17" spans="1:25" ht="13.5" thickBot="1">
      <c r="A17" s="45" t="s">
        <v>63</v>
      </c>
      <c r="B17" s="34"/>
      <c r="C17" s="34">
        <f>COUNT(C21:C2177)</f>
        <v>292</v>
      </c>
      <c r="E17" s="59" t="s">
        <v>81</v>
      </c>
      <c r="F17" s="46">
        <f ca="1">ROUND(2*(F16-$C$7)/$C$8,0)/2+F15</f>
        <v>48287.5</v>
      </c>
      <c r="X17" s="72">
        <v>35000</v>
      </c>
      <c r="Y17" s="72">
        <f t="shared" si="0"/>
        <v>-4.5971310135128757E-2</v>
      </c>
    </row>
    <row r="18" spans="1:25" ht="14.25" thickTop="1" thickBot="1">
      <c r="A18" s="47" t="s">
        <v>7</v>
      </c>
      <c r="B18" s="34"/>
      <c r="C18" s="50">
        <f ca="1">+C15</f>
        <v>60060.41323000408</v>
      </c>
      <c r="D18" s="60">
        <f ca="1">+C16</f>
        <v>0.41498649776854207</v>
      </c>
      <c r="E18" s="59" t="s">
        <v>77</v>
      </c>
      <c r="F18" s="42">
        <f ca="1">ROUND(2*(F16-$C$15)/$C$16,0)/2+F15</f>
        <v>601.5</v>
      </c>
      <c r="X18" s="72">
        <v>36000</v>
      </c>
      <c r="Y18" s="72">
        <f t="shared" si="0"/>
        <v>-4.5110983701228902E-2</v>
      </c>
    </row>
    <row r="19" spans="1:25" ht="13.5" thickTop="1">
      <c r="E19" s="59" t="s">
        <v>78</v>
      </c>
      <c r="F19" s="49">
        <f ca="1">+$C$15+$C$16*F18-15018.5-$C$5/24</f>
        <v>45291.923441745195</v>
      </c>
      <c r="X19" s="72">
        <v>37000</v>
      </c>
      <c r="Y19" s="72">
        <f t="shared" si="0"/>
        <v>-4.4020242645252117E-2</v>
      </c>
    </row>
    <row r="20" spans="1:25" ht="15" thickBot="1">
      <c r="A20" s="7" t="s">
        <v>8</v>
      </c>
      <c r="B20" s="7" t="s">
        <v>9</v>
      </c>
      <c r="C20" s="7" t="s">
        <v>10</v>
      </c>
      <c r="D20" s="58" t="s">
        <v>15</v>
      </c>
      <c r="E20" s="7" t="s">
        <v>11</v>
      </c>
      <c r="F20" s="7" t="s">
        <v>12</v>
      </c>
      <c r="G20" s="7" t="s">
        <v>13</v>
      </c>
      <c r="H20" s="10" t="s">
        <v>101</v>
      </c>
      <c r="I20" s="10" t="s">
        <v>102</v>
      </c>
      <c r="J20" s="10" t="s">
        <v>103</v>
      </c>
      <c r="K20" s="10" t="s">
        <v>104</v>
      </c>
      <c r="L20" s="10" t="s">
        <v>105</v>
      </c>
      <c r="M20" s="10" t="s">
        <v>106</v>
      </c>
      <c r="N20" s="10" t="s">
        <v>107</v>
      </c>
      <c r="O20" s="10" t="s">
        <v>25</v>
      </c>
      <c r="P20" s="69" t="s">
        <v>24</v>
      </c>
      <c r="Q20" s="7" t="s">
        <v>17</v>
      </c>
      <c r="R20" s="10" t="s">
        <v>96</v>
      </c>
      <c r="S20" s="9" t="s">
        <v>97</v>
      </c>
      <c r="T20" s="10" t="s">
        <v>98</v>
      </c>
      <c r="U20" s="71" t="s">
        <v>99</v>
      </c>
      <c r="V20" s="74"/>
      <c r="W20" s="74"/>
      <c r="X20" s="72">
        <v>38000</v>
      </c>
      <c r="Y20" s="72">
        <f t="shared" si="0"/>
        <v>-4.269908696719843E-2</v>
      </c>
    </row>
    <row r="21" spans="1:25">
      <c r="A21" t="s">
        <v>51</v>
      </c>
      <c r="B21" t="s">
        <v>50</v>
      </c>
      <c r="C21" s="16">
        <v>15021.906000000001</v>
      </c>
      <c r="E21">
        <f t="shared" ref="E21:E84" si="1">+(C21-C$7)/C$8</f>
        <v>-60844.733040016945</v>
      </c>
      <c r="F21">
        <f t="shared" ref="F21:F84" si="2">ROUND(2*E21,0)/2</f>
        <v>-60844.5</v>
      </c>
      <c r="G21">
        <f t="shared" ref="G21:G84" si="3">+C21-(C$7+F21*C$8)</f>
        <v>-9.6707903305286891E-2</v>
      </c>
      <c r="H21">
        <f t="shared" ref="H21:H57" si="4">G21</f>
        <v>-9.6707903305286891E-2</v>
      </c>
      <c r="P21" s="70">
        <f t="shared" ref="P21:P84" si="5">+D$11+D$12*F21+D$13*F21^2</f>
        <v>0.94092685488740768</v>
      </c>
      <c r="Q21" s="2">
        <f t="shared" ref="Q21:Q84" si="6">+C21-15018.5</f>
        <v>3.4060000000008586</v>
      </c>
      <c r="R21" s="72"/>
      <c r="S21" s="78">
        <v>0.1</v>
      </c>
      <c r="T21" s="72">
        <f t="shared" ref="T21:T26" si="7">+S21*R21</f>
        <v>0</v>
      </c>
      <c r="U21" s="73"/>
      <c r="V21" s="65"/>
      <c r="W21" s="25" t="s">
        <v>108</v>
      </c>
      <c r="X21" s="72">
        <v>39000</v>
      </c>
      <c r="Y21" s="72">
        <f t="shared" si="0"/>
        <v>-4.1147516667067757E-2</v>
      </c>
    </row>
    <row r="22" spans="1:25">
      <c r="A22" t="s">
        <v>51</v>
      </c>
      <c r="B22" t="s">
        <v>49</v>
      </c>
      <c r="C22" s="16">
        <v>15023.786</v>
      </c>
      <c r="E22">
        <f t="shared" si="1"/>
        <v>-60840.202746040013</v>
      </c>
      <c r="F22">
        <f t="shared" si="2"/>
        <v>-60840</v>
      </c>
      <c r="G22">
        <f t="shared" si="3"/>
        <v>-8.4136384342855308E-2</v>
      </c>
      <c r="H22">
        <f t="shared" si="4"/>
        <v>-8.4136384342855308E-2</v>
      </c>
      <c r="P22" s="70">
        <f t="shared" si="5"/>
        <v>0.94083083237230336</v>
      </c>
      <c r="Q22" s="2">
        <f t="shared" si="6"/>
        <v>5.2860000000000582</v>
      </c>
      <c r="R22" s="72"/>
      <c r="S22" s="78">
        <v>0.1</v>
      </c>
      <c r="T22" s="72">
        <f t="shared" si="7"/>
        <v>0</v>
      </c>
      <c r="V22" s="65"/>
      <c r="W22" s="25" t="s">
        <v>108</v>
      </c>
      <c r="X22" s="72">
        <v>40000</v>
      </c>
      <c r="Y22" s="72">
        <f t="shared" si="0"/>
        <v>-3.9365531744860266E-2</v>
      </c>
    </row>
    <row r="23" spans="1:25">
      <c r="A23" t="s">
        <v>51</v>
      </c>
      <c r="B23" t="s">
        <v>49</v>
      </c>
      <c r="C23" s="16">
        <v>15674.892</v>
      </c>
      <c r="E23">
        <f t="shared" si="1"/>
        <v>-59271.212538514912</v>
      </c>
      <c r="F23">
        <f t="shared" si="2"/>
        <v>-59271</v>
      </c>
      <c r="G23">
        <f t="shared" si="3"/>
        <v>-8.820010579074733E-2</v>
      </c>
      <c r="H23">
        <f t="shared" si="4"/>
        <v>-8.820010579074733E-2</v>
      </c>
      <c r="P23" s="70">
        <f t="shared" si="5"/>
        <v>0.9076354083923156</v>
      </c>
      <c r="Q23" s="2">
        <f t="shared" si="6"/>
        <v>656.39199999999983</v>
      </c>
      <c r="R23" s="72"/>
      <c r="S23" s="78">
        <v>0.1</v>
      </c>
      <c r="T23" s="72">
        <f t="shared" si="7"/>
        <v>0</v>
      </c>
      <c r="V23" s="65"/>
      <c r="W23" s="25" t="s">
        <v>108</v>
      </c>
      <c r="X23" s="72">
        <v>41000</v>
      </c>
      <c r="Y23" s="72">
        <f>+D$11+D$12*X23+D$13*X23^2</f>
        <v>-3.7353132200575817E-2</v>
      </c>
    </row>
    <row r="24" spans="1:25">
      <c r="A24" t="s">
        <v>110</v>
      </c>
      <c r="B24" s="6" t="s">
        <v>50</v>
      </c>
      <c r="C24" s="16">
        <v>15892.58</v>
      </c>
      <c r="D24" s="16" t="s">
        <v>108</v>
      </c>
      <c r="E24">
        <f t="shared" si="1"/>
        <v>-58746.643051679079</v>
      </c>
      <c r="F24">
        <f t="shared" si="2"/>
        <v>-58746.5</v>
      </c>
      <c r="G24">
        <f t="shared" si="3"/>
        <v>-5.936417328666721E-2</v>
      </c>
      <c r="H24">
        <f t="shared" si="4"/>
        <v>-5.936417328666721E-2</v>
      </c>
      <c r="P24" s="70">
        <f t="shared" si="5"/>
        <v>0.89666503380089224</v>
      </c>
      <c r="Q24" s="2">
        <f t="shared" si="6"/>
        <v>874.07999999999993</v>
      </c>
      <c r="R24" s="72"/>
      <c r="S24" s="78">
        <v>0.1</v>
      </c>
      <c r="T24" s="72">
        <f t="shared" si="7"/>
        <v>0</v>
      </c>
      <c r="W24" t="s">
        <v>108</v>
      </c>
      <c r="X24" s="72">
        <v>42000</v>
      </c>
      <c r="Y24" s="72">
        <f>+D$11+D$12*X24+D$13*X24^2</f>
        <v>-3.5110318034214494E-2</v>
      </c>
    </row>
    <row r="25" spans="1:25">
      <c r="A25" t="s">
        <v>51</v>
      </c>
      <c r="B25" t="s">
        <v>50</v>
      </c>
      <c r="C25" s="16">
        <v>16153.726000000001</v>
      </c>
      <c r="E25">
        <f t="shared" si="1"/>
        <v>-58117.351482050864</v>
      </c>
      <c r="F25">
        <f t="shared" si="2"/>
        <v>-58117.5</v>
      </c>
      <c r="G25">
        <f t="shared" si="3"/>
        <v>6.1632588478460093E-2</v>
      </c>
      <c r="H25">
        <f t="shared" si="4"/>
        <v>6.1632588478460093E-2</v>
      </c>
      <c r="P25" s="70">
        <f t="shared" si="5"/>
        <v>0.88359253947711125</v>
      </c>
      <c r="Q25" s="2">
        <f t="shared" si="6"/>
        <v>1135.2260000000006</v>
      </c>
      <c r="R25" s="72"/>
      <c r="S25" s="78">
        <v>0.1</v>
      </c>
      <c r="T25" s="72">
        <f t="shared" si="7"/>
        <v>0</v>
      </c>
      <c r="V25" s="65"/>
      <c r="W25" s="25" t="s">
        <v>108</v>
      </c>
    </row>
    <row r="26" spans="1:25">
      <c r="A26" t="s">
        <v>51</v>
      </c>
      <c r="B26" t="s">
        <v>49</v>
      </c>
      <c r="C26" s="16">
        <v>16625.580000000002</v>
      </c>
      <c r="E26">
        <f t="shared" si="1"/>
        <v>-56980.310346841616</v>
      </c>
      <c r="F26">
        <f t="shared" si="2"/>
        <v>-56980.5</v>
      </c>
      <c r="G26">
        <f t="shared" si="3"/>
        <v>7.8703046550799627E-2</v>
      </c>
      <c r="H26">
        <f t="shared" si="4"/>
        <v>7.8703046550799627E-2</v>
      </c>
      <c r="P26" s="70">
        <f t="shared" si="5"/>
        <v>0.86019362098958085</v>
      </c>
      <c r="Q26" s="2">
        <f t="shared" si="6"/>
        <v>1607.0800000000017</v>
      </c>
      <c r="R26" s="72"/>
      <c r="S26" s="78">
        <v>0.1</v>
      </c>
      <c r="T26" s="72">
        <f t="shared" si="7"/>
        <v>0</v>
      </c>
      <c r="V26" s="65"/>
      <c r="W26" s="25" t="s">
        <v>108</v>
      </c>
    </row>
    <row r="27" spans="1:25">
      <c r="A27" s="138" t="s">
        <v>235</v>
      </c>
      <c r="B27" s="140" t="s">
        <v>49</v>
      </c>
      <c r="C27" s="139">
        <v>16901.696</v>
      </c>
      <c r="E27" s="22">
        <f t="shared" si="1"/>
        <v>-56314.945106556632</v>
      </c>
      <c r="F27">
        <f t="shared" si="2"/>
        <v>-56315</v>
      </c>
      <c r="G27">
        <f t="shared" si="3"/>
        <v>2.2779906572395703E-2</v>
      </c>
      <c r="H27">
        <f t="shared" si="4"/>
        <v>2.2779906572395703E-2</v>
      </c>
      <c r="P27" s="70">
        <f t="shared" si="5"/>
        <v>0.84663614645750607</v>
      </c>
      <c r="Q27" s="2">
        <f t="shared" si="6"/>
        <v>1883.1959999999999</v>
      </c>
      <c r="R27" s="72">
        <f>+(P27-G27)^2</f>
        <v>0.67873910399763249</v>
      </c>
      <c r="S27" s="78">
        <v>0.2</v>
      </c>
    </row>
    <row r="28" spans="1:25">
      <c r="A28" t="s">
        <v>51</v>
      </c>
      <c r="B28" t="s">
        <v>49</v>
      </c>
      <c r="C28" s="16">
        <v>16932.654999999999</v>
      </c>
      <c r="E28">
        <f t="shared" si="1"/>
        <v>-56240.342249518348</v>
      </c>
      <c r="F28">
        <f t="shared" si="2"/>
        <v>-56240.5</v>
      </c>
      <c r="G28">
        <f t="shared" si="3"/>
        <v>6.5463942741189385E-2</v>
      </c>
      <c r="H28">
        <f t="shared" si="4"/>
        <v>6.5463942741189385E-2</v>
      </c>
      <c r="P28" s="70">
        <f t="shared" si="5"/>
        <v>0.84512479407602337</v>
      </c>
      <c r="Q28" s="2">
        <f t="shared" si="6"/>
        <v>1914.1549999999988</v>
      </c>
      <c r="R28" s="72"/>
      <c r="S28" s="78">
        <v>0.1</v>
      </c>
      <c r="T28" s="72">
        <f t="shared" ref="T28:T46" si="8">+S28*R28</f>
        <v>0</v>
      </c>
      <c r="V28" s="65"/>
      <c r="W28" s="25" t="s">
        <v>108</v>
      </c>
    </row>
    <row r="29" spans="1:25">
      <c r="A29" t="s">
        <v>51</v>
      </c>
      <c r="B29" t="s">
        <v>49</v>
      </c>
      <c r="C29" s="16">
        <v>18335.706999999999</v>
      </c>
      <c r="E29">
        <f t="shared" si="1"/>
        <v>-52859.364576683955</v>
      </c>
      <c r="F29">
        <f t="shared" si="2"/>
        <v>-52859.5</v>
      </c>
      <c r="G29">
        <f t="shared" si="3"/>
        <v>5.619852386371349E-2</v>
      </c>
      <c r="H29">
        <f t="shared" si="4"/>
        <v>5.619852386371349E-2</v>
      </c>
      <c r="P29" s="70">
        <f t="shared" si="5"/>
        <v>0.7778817408053933</v>
      </c>
      <c r="Q29" s="2">
        <f t="shared" si="6"/>
        <v>3317.2069999999985</v>
      </c>
      <c r="R29" s="72"/>
      <c r="S29" s="78">
        <v>0.1</v>
      </c>
      <c r="T29" s="72">
        <f t="shared" si="8"/>
        <v>0</v>
      </c>
      <c r="V29" s="65"/>
      <c r="W29" s="25" t="s">
        <v>108</v>
      </c>
    </row>
    <row r="30" spans="1:25">
      <c r="A30" t="s">
        <v>51</v>
      </c>
      <c r="B30" t="s">
        <v>50</v>
      </c>
      <c r="C30" s="16">
        <v>18679.932000000001</v>
      </c>
      <c r="E30">
        <f t="shared" si="1"/>
        <v>-52029.874978699394</v>
      </c>
      <c r="F30">
        <f t="shared" si="2"/>
        <v>-52030</v>
      </c>
      <c r="G30">
        <f t="shared" si="3"/>
        <v>5.1881852774386061E-2</v>
      </c>
      <c r="H30">
        <f t="shared" si="4"/>
        <v>5.1881852774386061E-2</v>
      </c>
      <c r="P30" s="70">
        <f t="shared" si="5"/>
        <v>0.76178659570251495</v>
      </c>
      <c r="Q30" s="2">
        <f t="shared" si="6"/>
        <v>3661.4320000000007</v>
      </c>
      <c r="R30" s="72"/>
      <c r="S30" s="78">
        <v>0.1</v>
      </c>
      <c r="T30" s="72">
        <f t="shared" si="8"/>
        <v>0</v>
      </c>
      <c r="V30" s="65"/>
      <c r="W30" s="25" t="s">
        <v>108</v>
      </c>
    </row>
    <row r="31" spans="1:25">
      <c r="A31" t="s">
        <v>51</v>
      </c>
      <c r="B31" t="s">
        <v>50</v>
      </c>
      <c r="C31" s="16">
        <v>19036.812999999998</v>
      </c>
      <c r="E31">
        <f t="shared" si="1"/>
        <v>-51169.887827219049</v>
      </c>
      <c r="F31">
        <f t="shared" si="2"/>
        <v>-51170</v>
      </c>
      <c r="G31">
        <f t="shared" si="3"/>
        <v>4.6549921320547583E-2</v>
      </c>
      <c r="H31">
        <f t="shared" si="4"/>
        <v>4.6549921320547583E-2</v>
      </c>
      <c r="P31" s="70">
        <f t="shared" si="5"/>
        <v>0.74526703875437561</v>
      </c>
      <c r="Q31" s="2">
        <f t="shared" si="6"/>
        <v>4018.3129999999983</v>
      </c>
      <c r="R31" s="72"/>
      <c r="S31" s="78">
        <v>0.1</v>
      </c>
      <c r="T31" s="72">
        <f t="shared" si="8"/>
        <v>0</v>
      </c>
      <c r="V31" s="65"/>
      <c r="W31" s="25" t="s">
        <v>108</v>
      </c>
    </row>
    <row r="32" spans="1:25">
      <c r="A32" t="s">
        <v>51</v>
      </c>
      <c r="B32" t="s">
        <v>49</v>
      </c>
      <c r="C32" s="16">
        <v>19336.708999999999</v>
      </c>
      <c r="E32">
        <f t="shared" si="1"/>
        <v>-50447.219187587485</v>
      </c>
      <c r="F32">
        <f t="shared" si="2"/>
        <v>-50447</v>
      </c>
      <c r="G32">
        <f t="shared" si="3"/>
        <v>-9.0959365235903533E-2</v>
      </c>
      <c r="H32">
        <f t="shared" si="4"/>
        <v>-9.0959365235903533E-2</v>
      </c>
      <c r="P32" s="70">
        <f t="shared" si="5"/>
        <v>0.73151094144999851</v>
      </c>
      <c r="Q32" s="2">
        <f t="shared" si="6"/>
        <v>4318.2089999999989</v>
      </c>
      <c r="R32" s="72"/>
      <c r="S32" s="78">
        <v>0.1</v>
      </c>
      <c r="T32" s="72">
        <f t="shared" si="8"/>
        <v>0</v>
      </c>
      <c r="V32" s="65"/>
      <c r="W32" s="25" t="s">
        <v>108</v>
      </c>
    </row>
    <row r="33" spans="1:23">
      <c r="A33" t="s">
        <v>51</v>
      </c>
      <c r="B33" t="s">
        <v>50</v>
      </c>
      <c r="C33" s="16">
        <v>20439.904999999999</v>
      </c>
      <c r="E33">
        <f t="shared" si="1"/>
        <v>-47788.813765151099</v>
      </c>
      <c r="F33">
        <f t="shared" si="2"/>
        <v>-47789</v>
      </c>
      <c r="G33">
        <f t="shared" si="3"/>
        <v>7.7284502443944803E-2</v>
      </c>
      <c r="H33">
        <f t="shared" si="4"/>
        <v>7.7284502443944803E-2</v>
      </c>
      <c r="P33" s="70">
        <f t="shared" si="5"/>
        <v>0.68197406641448133</v>
      </c>
      <c r="Q33" s="2">
        <f t="shared" si="6"/>
        <v>5421.4049999999988</v>
      </c>
      <c r="R33" s="72"/>
      <c r="S33" s="78">
        <v>0.1</v>
      </c>
      <c r="T33" s="72">
        <f t="shared" si="8"/>
        <v>0</v>
      </c>
      <c r="V33" s="65"/>
      <c r="W33" s="25" t="s">
        <v>108</v>
      </c>
    </row>
    <row r="34" spans="1:23">
      <c r="A34" t="s">
        <v>110</v>
      </c>
      <c r="B34" s="6" t="s">
        <v>50</v>
      </c>
      <c r="C34" s="16">
        <v>20439.915000000001</v>
      </c>
      <c r="D34" s="16" t="s">
        <v>108</v>
      </c>
      <c r="E34">
        <f t="shared" si="1"/>
        <v>-47788.789667842706</v>
      </c>
      <c r="F34">
        <f t="shared" si="2"/>
        <v>-47789</v>
      </c>
      <c r="G34">
        <f t="shared" si="3"/>
        <v>8.7284502445982071E-2</v>
      </c>
      <c r="H34">
        <f t="shared" si="4"/>
        <v>8.7284502445982071E-2</v>
      </c>
      <c r="P34" s="70">
        <f t="shared" si="5"/>
        <v>0.68197406641448133</v>
      </c>
      <c r="Q34" s="2">
        <f t="shared" si="6"/>
        <v>5421.4150000000009</v>
      </c>
      <c r="R34" s="72"/>
      <c r="S34" s="78">
        <v>0.1</v>
      </c>
      <c r="T34" s="72">
        <f t="shared" si="8"/>
        <v>0</v>
      </c>
      <c r="W34" t="s">
        <v>108</v>
      </c>
    </row>
    <row r="35" spans="1:23">
      <c r="A35" t="s">
        <v>51</v>
      </c>
      <c r="B35" t="s">
        <v>50</v>
      </c>
      <c r="C35" s="16">
        <v>20547.713</v>
      </c>
      <c r="E35">
        <f t="shared" si="1"/>
        <v>-47529.025502882178</v>
      </c>
      <c r="F35">
        <f t="shared" si="2"/>
        <v>-47529</v>
      </c>
      <c r="G35">
        <f t="shared" si="3"/>
        <v>-1.0583290786598809E-2</v>
      </c>
      <c r="H35">
        <f t="shared" si="4"/>
        <v>-1.0583290786598809E-2</v>
      </c>
      <c r="P35" s="70">
        <f t="shared" si="5"/>
        <v>0.67721587840239883</v>
      </c>
      <c r="Q35" s="2">
        <f t="shared" si="6"/>
        <v>5529.2129999999997</v>
      </c>
      <c r="R35" s="72"/>
      <c r="S35" s="78">
        <v>0.1</v>
      </c>
      <c r="T35" s="72">
        <f t="shared" si="8"/>
        <v>0</v>
      </c>
      <c r="V35" s="65"/>
      <c r="W35" s="25" t="s">
        <v>108</v>
      </c>
    </row>
    <row r="36" spans="1:23">
      <c r="A36" t="s">
        <v>51</v>
      </c>
      <c r="B36" t="s">
        <v>49</v>
      </c>
      <c r="C36" s="16">
        <v>20959.632000000001</v>
      </c>
      <c r="E36">
        <f t="shared" si="1"/>
        <v>-46536.411585496171</v>
      </c>
      <c r="F36">
        <f t="shared" si="2"/>
        <v>-46536.5</v>
      </c>
      <c r="G36">
        <f t="shared" si="3"/>
        <v>3.6690613909740932E-2</v>
      </c>
      <c r="H36">
        <f t="shared" si="4"/>
        <v>3.6690613909740932E-2</v>
      </c>
      <c r="P36" s="70">
        <f t="shared" si="5"/>
        <v>0.6591956256308279</v>
      </c>
      <c r="Q36" s="2">
        <f t="shared" si="6"/>
        <v>5941.1320000000014</v>
      </c>
      <c r="R36" s="72"/>
      <c r="S36" s="78">
        <v>0.1</v>
      </c>
      <c r="T36" s="72">
        <f t="shared" si="8"/>
        <v>0</v>
      </c>
      <c r="V36" s="65"/>
      <c r="W36" s="25" t="s">
        <v>108</v>
      </c>
    </row>
    <row r="37" spans="1:23">
      <c r="A37" t="s">
        <v>51</v>
      </c>
      <c r="B37" t="s">
        <v>50</v>
      </c>
      <c r="C37" s="16">
        <v>21532.86</v>
      </c>
      <c r="E37">
        <f t="shared" si="1"/>
        <v>-45155.086396234823</v>
      </c>
      <c r="F37">
        <f t="shared" si="2"/>
        <v>-45155</v>
      </c>
      <c r="G37">
        <f t="shared" si="3"/>
        <v>-3.5853064346156316E-2</v>
      </c>
      <c r="H37">
        <f t="shared" si="4"/>
        <v>-3.5853064346156316E-2</v>
      </c>
      <c r="P37" s="70">
        <f t="shared" si="5"/>
        <v>0.63449036638743295</v>
      </c>
      <c r="Q37" s="2">
        <f t="shared" si="6"/>
        <v>6514.3600000000006</v>
      </c>
      <c r="R37" s="72"/>
      <c r="S37" s="78">
        <v>0.1</v>
      </c>
      <c r="T37" s="72">
        <f t="shared" si="8"/>
        <v>0</v>
      </c>
      <c r="V37" s="65"/>
      <c r="W37" s="25" t="s">
        <v>108</v>
      </c>
    </row>
    <row r="38" spans="1:23">
      <c r="A38" t="s">
        <v>51</v>
      </c>
      <c r="B38" t="s">
        <v>49</v>
      </c>
      <c r="C38" s="16">
        <v>22079.618999999999</v>
      </c>
      <c r="E38">
        <f t="shared" si="1"/>
        <v>-43837.54437254557</v>
      </c>
      <c r="F38">
        <f t="shared" si="2"/>
        <v>-43837.5</v>
      </c>
      <c r="G38">
        <f t="shared" si="3"/>
        <v>-1.8413901194435311E-2</v>
      </c>
      <c r="H38">
        <f t="shared" si="4"/>
        <v>-1.8413901194435311E-2</v>
      </c>
      <c r="P38" s="70">
        <f t="shared" si="5"/>
        <v>0.6113392836894318</v>
      </c>
      <c r="Q38" s="2">
        <f t="shared" si="6"/>
        <v>7061.1189999999988</v>
      </c>
      <c r="R38" s="72"/>
      <c r="S38" s="78">
        <v>0.1</v>
      </c>
      <c r="T38" s="72">
        <f t="shared" si="8"/>
        <v>0</v>
      </c>
      <c r="V38" s="65"/>
      <c r="W38" s="25" t="s">
        <v>108</v>
      </c>
    </row>
    <row r="39" spans="1:23">
      <c r="A39" t="s">
        <v>51</v>
      </c>
      <c r="B39" t="s">
        <v>50</v>
      </c>
      <c r="C39" s="16">
        <v>22601.895</v>
      </c>
      <c r="E39">
        <f t="shared" si="1"/>
        <v>-42578.999788982546</v>
      </c>
      <c r="F39">
        <f t="shared" si="2"/>
        <v>-42579</v>
      </c>
      <c r="G39">
        <f t="shared" si="3"/>
        <v>8.7568889284739271E-5</v>
      </c>
      <c r="H39">
        <f t="shared" si="4"/>
        <v>8.7568889284739271E-5</v>
      </c>
      <c r="P39" s="70">
        <f t="shared" si="5"/>
        <v>0.58959843788962463</v>
      </c>
      <c r="Q39" s="2">
        <f t="shared" si="6"/>
        <v>7583.3950000000004</v>
      </c>
      <c r="R39" s="72"/>
      <c r="S39" s="78">
        <v>0.1</v>
      </c>
      <c r="T39" s="72">
        <f t="shared" si="8"/>
        <v>0</v>
      </c>
      <c r="V39" s="65"/>
      <c r="W39" s="25" t="s">
        <v>108</v>
      </c>
    </row>
    <row r="40" spans="1:23">
      <c r="A40" t="s">
        <v>51</v>
      </c>
      <c r="B40" t="s">
        <v>49</v>
      </c>
      <c r="C40" s="16">
        <v>23450.725999999999</v>
      </c>
      <c r="E40">
        <f t="shared" si="1"/>
        <v>-40533.54555135651</v>
      </c>
      <c r="F40">
        <f t="shared" si="2"/>
        <v>-40533.5</v>
      </c>
      <c r="G40">
        <f t="shared" si="3"/>
        <v>-1.8903088999650208E-2</v>
      </c>
      <c r="H40">
        <f t="shared" si="4"/>
        <v>-1.8903088999650208E-2</v>
      </c>
      <c r="P40" s="70">
        <f t="shared" si="5"/>
        <v>0.55504061481946898</v>
      </c>
      <c r="Q40" s="2">
        <f t="shared" si="6"/>
        <v>8432.2259999999987</v>
      </c>
      <c r="R40" s="72"/>
      <c r="S40" s="78">
        <v>0.1</v>
      </c>
      <c r="T40" s="72">
        <f t="shared" si="8"/>
        <v>0</v>
      </c>
      <c r="V40" s="65"/>
      <c r="W40" s="25" t="s">
        <v>108</v>
      </c>
    </row>
    <row r="41" spans="1:23">
      <c r="A41" t="s">
        <v>51</v>
      </c>
      <c r="B41" t="s">
        <v>49</v>
      </c>
      <c r="C41" s="16">
        <v>24259.561000000002</v>
      </c>
      <c r="E41">
        <f t="shared" si="1"/>
        <v>-38584.470908358948</v>
      </c>
      <c r="F41">
        <f t="shared" si="2"/>
        <v>-38584.5</v>
      </c>
      <c r="G41">
        <f t="shared" si="3"/>
        <v>1.2072568679286633E-2</v>
      </c>
      <c r="H41">
        <f t="shared" si="4"/>
        <v>1.2072568679286633E-2</v>
      </c>
      <c r="P41" s="70">
        <f t="shared" si="5"/>
        <v>0.52301003804923996</v>
      </c>
      <c r="Q41" s="2">
        <f t="shared" si="6"/>
        <v>9241.0610000000015</v>
      </c>
      <c r="R41" s="72"/>
      <c r="S41" s="78">
        <v>0.1</v>
      </c>
      <c r="T41" s="72">
        <f t="shared" si="8"/>
        <v>0</v>
      </c>
      <c r="V41" s="65"/>
      <c r="W41" s="25" t="s">
        <v>108</v>
      </c>
    </row>
    <row r="42" spans="1:23">
      <c r="A42" t="s">
        <v>51</v>
      </c>
      <c r="B42" t="s">
        <v>49</v>
      </c>
      <c r="C42" s="16">
        <v>24528.858</v>
      </c>
      <c r="E42">
        <f t="shared" si="1"/>
        <v>-37935.537622663709</v>
      </c>
      <c r="F42">
        <f t="shared" si="2"/>
        <v>-37935.5</v>
      </c>
      <c r="G42">
        <f t="shared" si="3"/>
        <v>-1.5612807495926972E-2</v>
      </c>
      <c r="H42">
        <f t="shared" si="4"/>
        <v>-1.5612807495926972E-2</v>
      </c>
      <c r="P42" s="70">
        <f t="shared" si="5"/>
        <v>0.51253838664650997</v>
      </c>
      <c r="Q42" s="2">
        <f t="shared" si="6"/>
        <v>9510.3580000000002</v>
      </c>
      <c r="R42" s="72"/>
      <c r="S42" s="78">
        <v>0.1</v>
      </c>
      <c r="T42" s="72">
        <f t="shared" si="8"/>
        <v>0</v>
      </c>
      <c r="V42" s="65"/>
      <c r="W42" s="25" t="s">
        <v>108</v>
      </c>
    </row>
    <row r="43" spans="1:23">
      <c r="A43" t="s">
        <v>51</v>
      </c>
      <c r="B43" t="s">
        <v>50</v>
      </c>
      <c r="C43" s="16">
        <v>24532.782999999999</v>
      </c>
      <c r="E43">
        <f t="shared" si="1"/>
        <v>-37926.079429121433</v>
      </c>
      <c r="F43">
        <f t="shared" si="2"/>
        <v>-37926</v>
      </c>
      <c r="G43">
        <f t="shared" si="3"/>
        <v>-3.2961823020741576E-2</v>
      </c>
      <c r="H43">
        <f t="shared" si="4"/>
        <v>-3.2961823020741576E-2</v>
      </c>
      <c r="P43" s="70">
        <f t="shared" si="5"/>
        <v>0.51238582432178625</v>
      </c>
      <c r="Q43" s="2">
        <f t="shared" si="6"/>
        <v>9514.2829999999994</v>
      </c>
      <c r="R43" s="72"/>
      <c r="S43" s="78">
        <v>0.1</v>
      </c>
      <c r="T43" s="72">
        <f t="shared" si="8"/>
        <v>0</v>
      </c>
      <c r="V43" s="65"/>
      <c r="W43" s="25" t="s">
        <v>108</v>
      </c>
    </row>
    <row r="44" spans="1:23">
      <c r="A44" t="s">
        <v>51</v>
      </c>
      <c r="B44" t="s">
        <v>49</v>
      </c>
      <c r="C44" s="16">
        <v>25221.906999999999</v>
      </c>
      <c r="E44">
        <f t="shared" si="1"/>
        <v>-36265.476074566985</v>
      </c>
      <c r="F44">
        <f t="shared" si="2"/>
        <v>-36265.5</v>
      </c>
      <c r="G44">
        <f t="shared" si="3"/>
        <v>9.9286744516575709E-3</v>
      </c>
      <c r="H44">
        <f t="shared" si="4"/>
        <v>9.9286744516575709E-3</v>
      </c>
      <c r="P44" s="70">
        <f t="shared" si="5"/>
        <v>0.48603900978506437</v>
      </c>
      <c r="Q44" s="2">
        <f t="shared" si="6"/>
        <v>10203.406999999999</v>
      </c>
      <c r="R44" s="72"/>
      <c r="S44" s="78">
        <v>0.1</v>
      </c>
      <c r="T44" s="72">
        <f t="shared" si="8"/>
        <v>0</v>
      </c>
      <c r="V44" s="65"/>
      <c r="W44" s="25" t="s">
        <v>108</v>
      </c>
    </row>
    <row r="45" spans="1:23">
      <c r="A45" t="s">
        <v>51</v>
      </c>
      <c r="B45" t="s">
        <v>49</v>
      </c>
      <c r="C45" s="16">
        <v>25728.560000000001</v>
      </c>
      <c r="E45">
        <f t="shared" si="1"/>
        <v>-35044.578715898475</v>
      </c>
      <c r="F45">
        <f t="shared" si="2"/>
        <v>-35044.5</v>
      </c>
      <c r="G45">
        <f t="shared" si="3"/>
        <v>-3.2665846829331713E-2</v>
      </c>
      <c r="H45">
        <f t="shared" si="4"/>
        <v>-3.2665846829331713E-2</v>
      </c>
      <c r="P45" s="70">
        <f t="shared" si="5"/>
        <v>0.46707098723908541</v>
      </c>
      <c r="Q45" s="2">
        <f t="shared" si="6"/>
        <v>10710.060000000001</v>
      </c>
      <c r="R45" s="72"/>
      <c r="S45" s="78">
        <v>0.1</v>
      </c>
      <c r="T45" s="72">
        <f t="shared" si="8"/>
        <v>0</v>
      </c>
      <c r="V45" s="65"/>
      <c r="W45" s="25" t="s">
        <v>108</v>
      </c>
    </row>
    <row r="46" spans="1:23">
      <c r="A46" t="s">
        <v>51</v>
      </c>
      <c r="B46" t="s">
        <v>50</v>
      </c>
      <c r="C46" s="16">
        <v>25942.899000000001</v>
      </c>
      <c r="E46">
        <f t="shared" si="1"/>
        <v>-34528.079417641777</v>
      </c>
      <c r="F46">
        <f t="shared" si="2"/>
        <v>-34528</v>
      </c>
      <c r="G46">
        <f t="shared" si="3"/>
        <v>-3.2957059145701351E-2</v>
      </c>
      <c r="H46">
        <f t="shared" si="4"/>
        <v>-3.2957059145701351E-2</v>
      </c>
      <c r="P46" s="70">
        <f t="shared" si="5"/>
        <v>0.45915063881115725</v>
      </c>
      <c r="Q46" s="2">
        <f t="shared" si="6"/>
        <v>10924.399000000001</v>
      </c>
      <c r="R46" s="72"/>
      <c r="S46" s="78">
        <v>0.1</v>
      </c>
      <c r="T46" s="72">
        <f t="shared" si="8"/>
        <v>0</v>
      </c>
      <c r="V46" s="65"/>
      <c r="W46" s="25" t="s">
        <v>108</v>
      </c>
    </row>
    <row r="47" spans="1:23">
      <c r="A47" s="138" t="s">
        <v>235</v>
      </c>
      <c r="B47" s="140" t="s">
        <v>49</v>
      </c>
      <c r="C47" s="139">
        <v>26024.635999999999</v>
      </c>
      <c r="E47" s="22">
        <f t="shared" si="1"/>
        <v>-34331.115248071117</v>
      </c>
      <c r="F47">
        <f t="shared" si="2"/>
        <v>-34331</v>
      </c>
      <c r="G47">
        <f t="shared" si="3"/>
        <v>-4.7826117865042761E-2</v>
      </c>
      <c r="H47">
        <f t="shared" si="4"/>
        <v>-4.7826117865042761E-2</v>
      </c>
      <c r="P47" s="70">
        <f t="shared" si="5"/>
        <v>0.45614590559367363</v>
      </c>
      <c r="Q47" s="2">
        <f t="shared" si="6"/>
        <v>11006.135999999999</v>
      </c>
      <c r="R47" s="72">
        <f>+(P47-G47)^2</f>
        <v>0.25398780042907299</v>
      </c>
      <c r="S47" s="78">
        <v>0.2</v>
      </c>
    </row>
    <row r="48" spans="1:23">
      <c r="A48" t="s">
        <v>51</v>
      </c>
      <c r="B48" t="s">
        <v>50</v>
      </c>
      <c r="C48" s="16">
        <v>26024.638999999999</v>
      </c>
      <c r="E48">
        <f t="shared" si="1"/>
        <v>-34331.1080188786</v>
      </c>
      <c r="F48">
        <f t="shared" si="2"/>
        <v>-34331</v>
      </c>
      <c r="G48">
        <f t="shared" si="3"/>
        <v>-4.4826117864431581E-2</v>
      </c>
      <c r="H48">
        <f t="shared" si="4"/>
        <v>-4.4826117864431581E-2</v>
      </c>
      <c r="P48" s="70">
        <f t="shared" si="5"/>
        <v>0.45614590559367363</v>
      </c>
      <c r="Q48" s="2">
        <f t="shared" si="6"/>
        <v>11006.138999999999</v>
      </c>
      <c r="R48" s="72"/>
      <c r="S48" s="78">
        <v>0.1</v>
      </c>
      <c r="T48" s="72">
        <f t="shared" ref="T48:T57" si="9">+S48*R48</f>
        <v>0</v>
      </c>
      <c r="V48" s="65"/>
      <c r="W48" s="25" t="s">
        <v>108</v>
      </c>
    </row>
    <row r="49" spans="1:23">
      <c r="A49" t="s">
        <v>51</v>
      </c>
      <c r="B49" t="s">
        <v>50</v>
      </c>
      <c r="C49" s="16">
        <v>26335.871999999999</v>
      </c>
      <c r="E49">
        <f t="shared" si="1"/>
        <v>-33581.120260727606</v>
      </c>
      <c r="F49">
        <f t="shared" si="2"/>
        <v>-33581</v>
      </c>
      <c r="G49">
        <f t="shared" si="3"/>
        <v>-4.990629064195673E-2</v>
      </c>
      <c r="H49">
        <f t="shared" si="4"/>
        <v>-4.990629064195673E-2</v>
      </c>
      <c r="P49" s="70">
        <f t="shared" si="5"/>
        <v>0.44478839192586805</v>
      </c>
      <c r="Q49" s="2">
        <f t="shared" si="6"/>
        <v>11317.371999999999</v>
      </c>
      <c r="R49" s="72"/>
      <c r="S49" s="78">
        <v>0.1</v>
      </c>
      <c r="T49" s="72">
        <f t="shared" si="9"/>
        <v>0</v>
      </c>
      <c r="V49" s="65"/>
      <c r="W49" s="25" t="s">
        <v>108</v>
      </c>
    </row>
    <row r="50" spans="1:23">
      <c r="A50" t="s">
        <v>111</v>
      </c>
      <c r="B50" s="6" t="s">
        <v>50</v>
      </c>
      <c r="C50" s="16">
        <v>26767.435000000001</v>
      </c>
      <c r="D50" s="16" t="s">
        <v>108</v>
      </c>
      <c r="E50">
        <f t="shared" si="1"/>
        <v>-32541.169590744288</v>
      </c>
      <c r="F50">
        <f t="shared" si="2"/>
        <v>-32541</v>
      </c>
      <c r="G50">
        <f t="shared" si="3"/>
        <v>-7.0377463558543241E-2</v>
      </c>
      <c r="H50">
        <f t="shared" si="4"/>
        <v>-7.0377463558543241E-2</v>
      </c>
      <c r="P50" s="70">
        <f t="shared" si="5"/>
        <v>0.42925377623674016</v>
      </c>
      <c r="Q50" s="2">
        <f t="shared" si="6"/>
        <v>11748.935000000001</v>
      </c>
      <c r="R50" s="72"/>
      <c r="S50" s="78">
        <v>0.1</v>
      </c>
      <c r="T50" s="72">
        <f t="shared" si="9"/>
        <v>0</v>
      </c>
      <c r="W50" t="s">
        <v>108</v>
      </c>
    </row>
    <row r="51" spans="1:23">
      <c r="A51" t="s">
        <v>51</v>
      </c>
      <c r="B51" t="s">
        <v>50</v>
      </c>
      <c r="C51" s="16">
        <v>26767.456999999999</v>
      </c>
      <c r="E51">
        <f t="shared" si="1"/>
        <v>-32541.116576665841</v>
      </c>
      <c r="F51">
        <f t="shared" si="2"/>
        <v>-32541</v>
      </c>
      <c r="G51">
        <f t="shared" si="3"/>
        <v>-4.8377463561337208E-2</v>
      </c>
      <c r="H51">
        <f t="shared" si="4"/>
        <v>-4.8377463561337208E-2</v>
      </c>
      <c r="P51" s="70">
        <f t="shared" si="5"/>
        <v>0.42925377623674016</v>
      </c>
      <c r="Q51" s="2">
        <f t="shared" si="6"/>
        <v>11748.956999999999</v>
      </c>
      <c r="R51" s="72"/>
      <c r="S51" s="78">
        <v>0.1</v>
      </c>
      <c r="T51" s="72">
        <f t="shared" si="9"/>
        <v>0</v>
      </c>
      <c r="V51" s="65"/>
      <c r="W51" s="25" t="s">
        <v>108</v>
      </c>
    </row>
    <row r="52" spans="1:23">
      <c r="A52" t="s">
        <v>51</v>
      </c>
      <c r="B52" t="s">
        <v>50</v>
      </c>
      <c r="C52" s="16">
        <v>26767.477999999999</v>
      </c>
      <c r="E52">
        <f t="shared" si="1"/>
        <v>-32541.065972318225</v>
      </c>
      <c r="F52">
        <f t="shared" si="2"/>
        <v>-32541</v>
      </c>
      <c r="G52">
        <f t="shared" si="3"/>
        <v>-2.7377463560696924E-2</v>
      </c>
      <c r="H52">
        <f t="shared" si="4"/>
        <v>-2.7377463560696924E-2</v>
      </c>
      <c r="P52" s="70">
        <f t="shared" si="5"/>
        <v>0.42925377623674016</v>
      </c>
      <c r="Q52" s="2">
        <f t="shared" si="6"/>
        <v>11748.977999999999</v>
      </c>
      <c r="R52" s="72"/>
      <c r="S52" s="78">
        <v>0.1</v>
      </c>
      <c r="T52" s="72">
        <f t="shared" si="9"/>
        <v>0</v>
      </c>
      <c r="V52" s="65"/>
      <c r="W52" s="25" t="s">
        <v>108</v>
      </c>
    </row>
    <row r="53" spans="1:23">
      <c r="A53" t="s">
        <v>51</v>
      </c>
      <c r="B53" t="s">
        <v>50</v>
      </c>
      <c r="C53" s="16">
        <v>26767.871999999999</v>
      </c>
      <c r="E53">
        <f t="shared" si="1"/>
        <v>-32540.116538367736</v>
      </c>
      <c r="F53">
        <f t="shared" si="2"/>
        <v>-32540</v>
      </c>
      <c r="G53">
        <f t="shared" si="3"/>
        <v>-4.8361570454289904E-2</v>
      </c>
      <c r="H53">
        <f t="shared" si="4"/>
        <v>-4.8361570454289904E-2</v>
      </c>
      <c r="P53" s="70">
        <f t="shared" si="5"/>
        <v>0.42923895903708065</v>
      </c>
      <c r="Q53" s="2">
        <f t="shared" si="6"/>
        <v>11749.371999999999</v>
      </c>
      <c r="R53" s="72"/>
      <c r="S53" s="78">
        <v>0.1</v>
      </c>
      <c r="T53" s="72">
        <f t="shared" si="9"/>
        <v>0</v>
      </c>
      <c r="V53" s="65"/>
      <c r="W53" s="25" t="s">
        <v>108</v>
      </c>
    </row>
    <row r="54" spans="1:23">
      <c r="A54" t="s">
        <v>51</v>
      </c>
      <c r="B54" t="s">
        <v>50</v>
      </c>
      <c r="C54" s="16">
        <v>26770.353999999999</v>
      </c>
      <c r="E54">
        <f t="shared" si="1"/>
        <v>-32534.135586425848</v>
      </c>
      <c r="F54">
        <f t="shared" si="2"/>
        <v>-32534</v>
      </c>
      <c r="G54">
        <f t="shared" si="3"/>
        <v>-5.6266211839101743E-2</v>
      </c>
      <c r="H54">
        <f t="shared" si="4"/>
        <v>-5.6266211839101743E-2</v>
      </c>
      <c r="P54" s="70">
        <f t="shared" si="5"/>
        <v>0.42915006067783062</v>
      </c>
      <c r="Q54" s="2">
        <f t="shared" si="6"/>
        <v>11751.853999999999</v>
      </c>
      <c r="R54" s="72"/>
      <c r="S54" s="78">
        <v>0.1</v>
      </c>
      <c r="T54" s="72">
        <f t="shared" si="9"/>
        <v>0</v>
      </c>
      <c r="V54" s="65"/>
      <c r="W54" s="25" t="s">
        <v>108</v>
      </c>
    </row>
    <row r="55" spans="1:23">
      <c r="A55" t="s">
        <v>51</v>
      </c>
      <c r="B55" t="s">
        <v>49</v>
      </c>
      <c r="C55" s="16">
        <v>26798.361000000001</v>
      </c>
      <c r="E55">
        <f t="shared" si="1"/>
        <v>-32466.646254823685</v>
      </c>
      <c r="F55">
        <f t="shared" si="2"/>
        <v>-32466.5</v>
      </c>
      <c r="G55">
        <f t="shared" si="3"/>
        <v>-6.0693427385558607E-2</v>
      </c>
      <c r="H55">
        <f t="shared" si="4"/>
        <v>-6.0693427385558607E-2</v>
      </c>
      <c r="P55" s="70">
        <f t="shared" si="5"/>
        <v>0.42815052570853906</v>
      </c>
      <c r="Q55" s="2">
        <f t="shared" si="6"/>
        <v>11779.861000000001</v>
      </c>
      <c r="R55" s="72"/>
      <c r="S55" s="78">
        <v>0.1</v>
      </c>
      <c r="T55" s="72">
        <f t="shared" si="9"/>
        <v>0</v>
      </c>
      <c r="V55" s="65"/>
      <c r="W55" s="25" t="s">
        <v>108</v>
      </c>
    </row>
    <row r="56" spans="1:23">
      <c r="A56" t="s">
        <v>51</v>
      </c>
      <c r="B56" t="s">
        <v>49</v>
      </c>
      <c r="C56" s="16">
        <v>26798.381000000001</v>
      </c>
      <c r="E56">
        <f t="shared" si="1"/>
        <v>-32466.598060206907</v>
      </c>
      <c r="F56">
        <f t="shared" si="2"/>
        <v>-32466.5</v>
      </c>
      <c r="G56">
        <f t="shared" si="3"/>
        <v>-4.069342738512205E-2</v>
      </c>
      <c r="H56">
        <f t="shared" si="4"/>
        <v>-4.069342738512205E-2</v>
      </c>
      <c r="P56" s="70">
        <f t="shared" si="5"/>
        <v>0.42815052570853906</v>
      </c>
      <c r="Q56" s="2">
        <f t="shared" si="6"/>
        <v>11779.881000000001</v>
      </c>
      <c r="R56" s="72"/>
      <c r="S56" s="78">
        <v>0.1</v>
      </c>
      <c r="T56" s="72">
        <f t="shared" si="9"/>
        <v>0</v>
      </c>
      <c r="V56" s="65"/>
      <c r="W56" s="25" t="s">
        <v>108</v>
      </c>
    </row>
    <row r="57" spans="1:23">
      <c r="A57" t="s">
        <v>51</v>
      </c>
      <c r="B57" t="s">
        <v>49</v>
      </c>
      <c r="C57" s="16">
        <v>26798.403999999999</v>
      </c>
      <c r="E57">
        <f t="shared" si="1"/>
        <v>-32466.542636397622</v>
      </c>
      <c r="F57">
        <f t="shared" si="2"/>
        <v>-32466.5</v>
      </c>
      <c r="G57">
        <f t="shared" si="3"/>
        <v>-1.7693427387712291E-2</v>
      </c>
      <c r="H57">
        <f t="shared" si="4"/>
        <v>-1.7693427387712291E-2</v>
      </c>
      <c r="P57" s="70">
        <f t="shared" si="5"/>
        <v>0.42815052570853906</v>
      </c>
      <c r="Q57" s="2">
        <f t="shared" si="6"/>
        <v>11779.903999999999</v>
      </c>
      <c r="R57" s="72"/>
      <c r="S57" s="78">
        <v>0.1</v>
      </c>
      <c r="T57" s="72">
        <f t="shared" si="9"/>
        <v>0</v>
      </c>
      <c r="V57" s="65"/>
      <c r="W57" s="25" t="s">
        <v>108</v>
      </c>
    </row>
    <row r="58" spans="1:23">
      <c r="A58" s="138" t="s">
        <v>316</v>
      </c>
      <c r="B58" s="140" t="s">
        <v>49</v>
      </c>
      <c r="C58" s="139">
        <v>26802.403999999999</v>
      </c>
      <c r="E58" s="22">
        <f t="shared" si="1"/>
        <v>-32456.903713042437</v>
      </c>
      <c r="F58">
        <f t="shared" si="2"/>
        <v>-32457</v>
      </c>
      <c r="G58">
        <f t="shared" si="3"/>
        <v>3.9957557088200701E-2</v>
      </c>
      <c r="I58">
        <f>G58</f>
        <v>3.9957557088200701E-2</v>
      </c>
      <c r="P58" s="70">
        <f t="shared" si="5"/>
        <v>0.42800993469071269</v>
      </c>
      <c r="Q58" s="2">
        <f t="shared" si="6"/>
        <v>11783.903999999999</v>
      </c>
      <c r="R58" s="72">
        <f>+(P58-G58)^2</f>
        <v>0.15058464776296254</v>
      </c>
      <c r="S58" s="78">
        <v>0.1</v>
      </c>
    </row>
    <row r="59" spans="1:23">
      <c r="A59" t="s">
        <v>51</v>
      </c>
      <c r="B59" t="s">
        <v>49</v>
      </c>
      <c r="C59" s="16">
        <v>26825.394</v>
      </c>
      <c r="E59">
        <f t="shared" si="1"/>
        <v>-32401.504001058514</v>
      </c>
      <c r="F59">
        <f t="shared" si="2"/>
        <v>-32401.5</v>
      </c>
      <c r="G59">
        <f t="shared" si="3"/>
        <v>-1.6603756957920268E-3</v>
      </c>
      <c r="H59">
        <f t="shared" ref="H59:H76" si="10">G59</f>
        <v>-1.6603756957920268E-3</v>
      </c>
      <c r="P59" s="70">
        <f t="shared" si="5"/>
        <v>0.42718900277589128</v>
      </c>
      <c r="Q59" s="2">
        <f t="shared" si="6"/>
        <v>11806.894</v>
      </c>
      <c r="R59" s="72"/>
      <c r="S59" s="78">
        <v>0.1</v>
      </c>
      <c r="T59" s="72">
        <f t="shared" ref="T59:T76" si="11">+S59*R59</f>
        <v>0</v>
      </c>
      <c r="V59" s="65"/>
      <c r="W59" s="25" t="s">
        <v>108</v>
      </c>
    </row>
    <row r="60" spans="1:23">
      <c r="A60" t="s">
        <v>51</v>
      </c>
      <c r="B60" t="s">
        <v>49</v>
      </c>
      <c r="C60" s="16">
        <v>27050.705999999998</v>
      </c>
      <c r="E60">
        <f t="shared" si="1"/>
        <v>-31858.562726307715</v>
      </c>
      <c r="F60">
        <f t="shared" si="2"/>
        <v>-31858.5</v>
      </c>
      <c r="G60">
        <f t="shared" si="3"/>
        <v>-2.6030420784081798E-2</v>
      </c>
      <c r="H60">
        <f t="shared" si="10"/>
        <v>-2.6030420784081798E-2</v>
      </c>
      <c r="P60" s="70">
        <f t="shared" si="5"/>
        <v>0.41919462312565248</v>
      </c>
      <c r="Q60" s="2">
        <f t="shared" si="6"/>
        <v>12032.205999999998</v>
      </c>
      <c r="R60" s="72"/>
      <c r="S60" s="78">
        <v>0.1</v>
      </c>
      <c r="T60" s="72">
        <f t="shared" si="11"/>
        <v>0</v>
      </c>
      <c r="V60" s="65"/>
      <c r="W60" s="25" t="s">
        <v>108</v>
      </c>
    </row>
    <row r="61" spans="1:23">
      <c r="A61" t="s">
        <v>51</v>
      </c>
      <c r="B61" t="s">
        <v>49</v>
      </c>
      <c r="C61" s="16">
        <v>27064.817999999999</v>
      </c>
      <c r="E61">
        <f t="shared" si="1"/>
        <v>-31824.556604710622</v>
      </c>
      <c r="F61">
        <f t="shared" si="2"/>
        <v>-31824.5</v>
      </c>
      <c r="G61">
        <f t="shared" si="3"/>
        <v>-2.3490055282309186E-2</v>
      </c>
      <c r="H61">
        <f t="shared" si="10"/>
        <v>-2.3490055282309186E-2</v>
      </c>
      <c r="P61" s="70">
        <f t="shared" si="5"/>
        <v>0.41869631437113697</v>
      </c>
      <c r="Q61" s="2">
        <f t="shared" si="6"/>
        <v>12046.317999999999</v>
      </c>
      <c r="R61" s="72"/>
      <c r="S61" s="78">
        <v>0.1</v>
      </c>
      <c r="T61" s="72">
        <f t="shared" si="11"/>
        <v>0</v>
      </c>
      <c r="V61" s="65"/>
      <c r="W61" s="25" t="s">
        <v>108</v>
      </c>
    </row>
    <row r="62" spans="1:23">
      <c r="A62" t="s">
        <v>51</v>
      </c>
      <c r="B62" t="s">
        <v>50</v>
      </c>
      <c r="C62" s="16">
        <v>27075.793000000001</v>
      </c>
      <c r="E62">
        <f t="shared" si="1"/>
        <v>-31798.109808754831</v>
      </c>
      <c r="F62">
        <f t="shared" si="2"/>
        <v>-31798</v>
      </c>
      <c r="G62">
        <f t="shared" si="3"/>
        <v>-4.5568888053821865E-2</v>
      </c>
      <c r="H62">
        <f t="shared" si="10"/>
        <v>-4.5568888053821865E-2</v>
      </c>
      <c r="P62" s="70">
        <f t="shared" si="5"/>
        <v>0.41830811137153301</v>
      </c>
      <c r="Q62" s="2">
        <f t="shared" si="6"/>
        <v>12057.293000000001</v>
      </c>
      <c r="R62" s="72"/>
      <c r="S62" s="78">
        <v>0.1</v>
      </c>
      <c r="T62" s="72">
        <f t="shared" si="11"/>
        <v>0</v>
      </c>
      <c r="V62" s="65"/>
      <c r="W62" s="25" t="s">
        <v>108</v>
      </c>
    </row>
    <row r="63" spans="1:23">
      <c r="A63" t="s">
        <v>51</v>
      </c>
      <c r="B63" t="s">
        <v>50</v>
      </c>
      <c r="C63" s="16">
        <v>27102.41</v>
      </c>
      <c r="E63">
        <f t="shared" si="1"/>
        <v>-31733.970003018603</v>
      </c>
      <c r="F63">
        <f t="shared" si="2"/>
        <v>-31734</v>
      </c>
      <c r="G63">
        <f t="shared" si="3"/>
        <v>1.2448270532331662E-2</v>
      </c>
      <c r="H63">
        <f t="shared" si="10"/>
        <v>1.2448270532331662E-2</v>
      </c>
      <c r="P63" s="70">
        <f t="shared" si="5"/>
        <v>0.4173712317853106</v>
      </c>
      <c r="Q63" s="2">
        <f t="shared" si="6"/>
        <v>12083.91</v>
      </c>
      <c r="R63" s="72"/>
      <c r="S63" s="78">
        <v>0.1</v>
      </c>
      <c r="T63" s="72">
        <f t="shared" si="11"/>
        <v>0</v>
      </c>
      <c r="V63" s="65"/>
      <c r="W63" s="25" t="s">
        <v>108</v>
      </c>
    </row>
    <row r="64" spans="1:23">
      <c r="A64" t="s">
        <v>51</v>
      </c>
      <c r="B64" t="s">
        <v>50</v>
      </c>
      <c r="C64" s="16">
        <v>27126.441999999999</v>
      </c>
      <c r="E64">
        <f t="shared" si="1"/>
        <v>-31676.059351500659</v>
      </c>
      <c r="F64">
        <f t="shared" si="2"/>
        <v>-31676</v>
      </c>
      <c r="G64">
        <f t="shared" si="3"/>
        <v>-2.4629929492220981E-2</v>
      </c>
      <c r="H64">
        <f t="shared" si="10"/>
        <v>-2.4629929492220981E-2</v>
      </c>
      <c r="P64" s="70">
        <f t="shared" si="5"/>
        <v>0.4165229998672294</v>
      </c>
      <c r="Q64" s="2">
        <f t="shared" si="6"/>
        <v>12107.941999999999</v>
      </c>
      <c r="R64" s="72"/>
      <c r="S64" s="78">
        <v>0.1</v>
      </c>
      <c r="T64" s="72">
        <f t="shared" si="11"/>
        <v>0</v>
      </c>
      <c r="V64" s="65"/>
      <c r="W64" s="25" t="s">
        <v>108</v>
      </c>
    </row>
    <row r="65" spans="1:23">
      <c r="A65" t="s">
        <v>51</v>
      </c>
      <c r="B65" t="s">
        <v>50</v>
      </c>
      <c r="C65" s="16">
        <v>27130.525000000001</v>
      </c>
      <c r="E65">
        <f t="shared" si="1"/>
        <v>-31666.22042048585</v>
      </c>
      <c r="F65">
        <f t="shared" si="2"/>
        <v>-31666</v>
      </c>
      <c r="G65">
        <f t="shared" si="3"/>
        <v>-9.1470998464501463E-2</v>
      </c>
      <c r="H65">
        <f t="shared" si="10"/>
        <v>-9.1470998464501463E-2</v>
      </c>
      <c r="P65" s="70">
        <f t="shared" si="5"/>
        <v>0.41637683132577313</v>
      </c>
      <c r="Q65" s="2">
        <f t="shared" si="6"/>
        <v>12112.025000000001</v>
      </c>
      <c r="R65" s="72"/>
      <c r="S65" s="78">
        <v>0.1</v>
      </c>
      <c r="T65" s="72">
        <f t="shared" si="11"/>
        <v>0</v>
      </c>
      <c r="V65" s="65"/>
      <c r="W65" s="25" t="s">
        <v>108</v>
      </c>
    </row>
    <row r="66" spans="1:23">
      <c r="A66" t="s">
        <v>51</v>
      </c>
      <c r="B66" t="s">
        <v>49</v>
      </c>
      <c r="C66" s="16">
        <v>27133.362000000001</v>
      </c>
      <c r="E66">
        <f t="shared" si="1"/>
        <v>-31659.384014096187</v>
      </c>
      <c r="F66">
        <f t="shared" si="2"/>
        <v>-31659.5</v>
      </c>
      <c r="G66">
        <f t="shared" si="3"/>
        <v>4.8132306706975214E-2</v>
      </c>
      <c r="H66">
        <f t="shared" si="10"/>
        <v>4.8132306706975214E-2</v>
      </c>
      <c r="P66" s="70">
        <f t="shared" si="5"/>
        <v>0.41628183412981068</v>
      </c>
      <c r="Q66" s="2">
        <f t="shared" si="6"/>
        <v>12114.862000000001</v>
      </c>
      <c r="R66" s="72"/>
      <c r="S66" s="78">
        <v>0.1</v>
      </c>
      <c r="T66" s="72">
        <f t="shared" si="11"/>
        <v>0</v>
      </c>
      <c r="V66" s="65"/>
      <c r="W66" s="25" t="s">
        <v>108</v>
      </c>
    </row>
    <row r="67" spans="1:23">
      <c r="A67" t="s">
        <v>51</v>
      </c>
      <c r="B67" t="s">
        <v>49</v>
      </c>
      <c r="C67" s="16">
        <v>27365.655999999999</v>
      </c>
      <c r="E67">
        <f t="shared" si="1"/>
        <v>-31099.617998628913</v>
      </c>
      <c r="F67">
        <f t="shared" si="2"/>
        <v>-31099.5</v>
      </c>
      <c r="G67">
        <f t="shared" si="3"/>
        <v>-4.8967555634590099E-2</v>
      </c>
      <c r="H67">
        <f t="shared" si="10"/>
        <v>-4.8967555634590099E-2</v>
      </c>
      <c r="P67" s="70">
        <f t="shared" si="5"/>
        <v>0.40813400869116656</v>
      </c>
      <c r="Q67" s="2">
        <f t="shared" si="6"/>
        <v>12347.155999999999</v>
      </c>
      <c r="R67" s="72"/>
      <c r="S67" s="78">
        <v>0.1</v>
      </c>
      <c r="T67" s="72">
        <f t="shared" si="11"/>
        <v>0</v>
      </c>
      <c r="V67" s="65"/>
      <c r="W67" s="25" t="s">
        <v>108</v>
      </c>
    </row>
    <row r="68" spans="1:23">
      <c r="A68" t="s">
        <v>51</v>
      </c>
      <c r="B68" t="s">
        <v>49</v>
      </c>
      <c r="C68" s="16">
        <v>27482.681</v>
      </c>
      <c r="E68">
        <f t="shared" si="1"/>
        <v>-30817.619247218809</v>
      </c>
      <c r="F68">
        <f t="shared" si="2"/>
        <v>-30817.5</v>
      </c>
      <c r="G68">
        <f t="shared" si="3"/>
        <v>-4.9485700597870164E-2</v>
      </c>
      <c r="H68">
        <f t="shared" si="10"/>
        <v>-4.9485700597870164E-2</v>
      </c>
      <c r="P68" s="70">
        <f t="shared" si="5"/>
        <v>0.40405835188004019</v>
      </c>
      <c r="Q68" s="2">
        <f t="shared" si="6"/>
        <v>12464.181</v>
      </c>
      <c r="R68" s="72"/>
      <c r="S68" s="78">
        <v>0.1</v>
      </c>
      <c r="T68" s="72">
        <f t="shared" si="11"/>
        <v>0</v>
      </c>
      <c r="V68" s="65"/>
      <c r="W68" s="25" t="s">
        <v>108</v>
      </c>
    </row>
    <row r="69" spans="1:23">
      <c r="A69" t="s">
        <v>51</v>
      </c>
      <c r="B69" t="s">
        <v>49</v>
      </c>
      <c r="C69" s="16">
        <v>27538.344000000001</v>
      </c>
      <c r="E69">
        <f t="shared" si="1"/>
        <v>-30683.48639953891</v>
      </c>
      <c r="F69">
        <f t="shared" si="2"/>
        <v>-30683.5</v>
      </c>
      <c r="G69">
        <f t="shared" si="3"/>
        <v>5.6439751970174257E-3</v>
      </c>
      <c r="H69">
        <f t="shared" si="10"/>
        <v>5.6439751970174257E-3</v>
      </c>
      <c r="P69" s="70">
        <f t="shared" si="5"/>
        <v>0.40212811437691531</v>
      </c>
      <c r="Q69" s="2">
        <f t="shared" si="6"/>
        <v>12519.844000000001</v>
      </c>
      <c r="R69" s="72"/>
      <c r="S69" s="78">
        <v>0.1</v>
      </c>
      <c r="T69" s="72">
        <f t="shared" si="11"/>
        <v>0</v>
      </c>
      <c r="V69" s="65"/>
      <c r="W69" s="25" t="s">
        <v>108</v>
      </c>
    </row>
    <row r="70" spans="1:23">
      <c r="A70" t="s">
        <v>51</v>
      </c>
      <c r="B70" t="s">
        <v>50</v>
      </c>
      <c r="C70" s="16">
        <v>27568.381000000001</v>
      </c>
      <c r="E70">
        <f t="shared" si="1"/>
        <v>-30611.105314333992</v>
      </c>
      <c r="F70">
        <f t="shared" si="2"/>
        <v>-30611</v>
      </c>
      <c r="G70">
        <f t="shared" si="3"/>
        <v>-4.3703774834284559E-2</v>
      </c>
      <c r="H70">
        <f t="shared" si="10"/>
        <v>-4.3703774834284559E-2</v>
      </c>
      <c r="P70" s="70">
        <f t="shared" si="5"/>
        <v>0.4010854942566352</v>
      </c>
      <c r="Q70" s="2">
        <f t="shared" si="6"/>
        <v>12549.881000000001</v>
      </c>
      <c r="R70" s="72"/>
      <c r="S70" s="78">
        <v>0.1</v>
      </c>
      <c r="T70" s="72">
        <f t="shared" si="11"/>
        <v>0</v>
      </c>
      <c r="V70" s="65"/>
      <c r="W70" s="25" t="s">
        <v>108</v>
      </c>
    </row>
    <row r="71" spans="1:23">
      <c r="A71" t="s">
        <v>51</v>
      </c>
      <c r="B71" t="s">
        <v>50</v>
      </c>
      <c r="C71" s="16">
        <v>27758.858</v>
      </c>
      <c r="E71">
        <f t="shared" si="1"/>
        <v>-30152.107013352652</v>
      </c>
      <c r="F71">
        <f t="shared" si="2"/>
        <v>-30152</v>
      </c>
      <c r="G71">
        <f t="shared" si="3"/>
        <v>-4.4408840574760688E-2</v>
      </c>
      <c r="H71">
        <f t="shared" si="10"/>
        <v>-4.4408840574760688E-2</v>
      </c>
      <c r="P71" s="70">
        <f t="shared" si="5"/>
        <v>0.39451273612551407</v>
      </c>
      <c r="Q71" s="2">
        <f t="shared" si="6"/>
        <v>12740.358</v>
      </c>
      <c r="R71" s="72"/>
      <c r="S71" s="78">
        <v>0.1</v>
      </c>
      <c r="T71" s="72">
        <f t="shared" si="11"/>
        <v>0</v>
      </c>
      <c r="V71" s="65"/>
      <c r="W71" s="25" t="s">
        <v>108</v>
      </c>
    </row>
    <row r="72" spans="1:23">
      <c r="A72" t="s">
        <v>51</v>
      </c>
      <c r="B72" t="s">
        <v>49</v>
      </c>
      <c r="C72" s="16">
        <v>27901.35</v>
      </c>
      <c r="E72">
        <f t="shared" si="1"/>
        <v>-29808.739646670936</v>
      </c>
      <c r="F72">
        <f t="shared" si="2"/>
        <v>-29808.5</v>
      </c>
      <c r="G72">
        <f t="shared" si="3"/>
        <v>-9.9449559711501934E-2</v>
      </c>
      <c r="H72">
        <f t="shared" si="10"/>
        <v>-9.9449559711501934E-2</v>
      </c>
      <c r="P72" s="70">
        <f t="shared" si="5"/>
        <v>0.38962566523139269</v>
      </c>
      <c r="Q72" s="2">
        <f t="shared" si="6"/>
        <v>12882.849999999999</v>
      </c>
      <c r="R72" s="72"/>
      <c r="S72" s="78">
        <v>0.1</v>
      </c>
      <c r="T72" s="72">
        <f t="shared" si="11"/>
        <v>0</v>
      </c>
      <c r="W72" s="25" t="s">
        <v>108</v>
      </c>
    </row>
    <row r="73" spans="1:23">
      <c r="A73" t="s">
        <v>110</v>
      </c>
      <c r="B73" s="6" t="s">
        <v>49</v>
      </c>
      <c r="C73" s="16">
        <v>27901.364000000001</v>
      </c>
      <c r="D73" s="16" t="s">
        <v>108</v>
      </c>
      <c r="E73">
        <f t="shared" si="1"/>
        <v>-29808.705910439185</v>
      </c>
      <c r="F73">
        <f t="shared" si="2"/>
        <v>-29808.5</v>
      </c>
      <c r="G73">
        <f t="shared" si="3"/>
        <v>-8.5449559708649758E-2</v>
      </c>
      <c r="H73">
        <f t="shared" si="10"/>
        <v>-8.5449559708649758E-2</v>
      </c>
      <c r="P73" s="70">
        <f t="shared" si="5"/>
        <v>0.38962566523139269</v>
      </c>
      <c r="Q73" s="2">
        <f t="shared" si="6"/>
        <v>12882.864000000001</v>
      </c>
      <c r="R73" s="72"/>
      <c r="S73" s="78">
        <v>0.1</v>
      </c>
      <c r="T73" s="72">
        <f t="shared" si="11"/>
        <v>0</v>
      </c>
      <c r="W73" t="s">
        <v>108</v>
      </c>
    </row>
    <row r="74" spans="1:23">
      <c r="A74" t="s">
        <v>111</v>
      </c>
      <c r="B74" s="6" t="s">
        <v>49</v>
      </c>
      <c r="C74" s="16">
        <v>27901.371999999999</v>
      </c>
      <c r="D74" s="16" t="s">
        <v>108</v>
      </c>
      <c r="E74">
        <f t="shared" si="1"/>
        <v>-29808.686632592478</v>
      </c>
      <c r="F74">
        <f t="shared" si="2"/>
        <v>-29808.5</v>
      </c>
      <c r="G74">
        <f t="shared" si="3"/>
        <v>-7.7449559710657923E-2</v>
      </c>
      <c r="H74">
        <f t="shared" si="10"/>
        <v>-7.7449559710657923E-2</v>
      </c>
      <c r="P74" s="70">
        <f t="shared" si="5"/>
        <v>0.38962566523139269</v>
      </c>
      <c r="Q74" s="2">
        <f t="shared" si="6"/>
        <v>12882.871999999999</v>
      </c>
      <c r="R74" s="72"/>
      <c r="S74" s="78">
        <v>0.1</v>
      </c>
      <c r="T74" s="72">
        <f t="shared" si="11"/>
        <v>0</v>
      </c>
      <c r="W74" t="s">
        <v>108</v>
      </c>
    </row>
    <row r="75" spans="1:23">
      <c r="A75" t="s">
        <v>111</v>
      </c>
      <c r="B75" s="6" t="s">
        <v>49</v>
      </c>
      <c r="C75" s="16">
        <v>27901.387999999999</v>
      </c>
      <c r="D75" s="16" t="s">
        <v>108</v>
      </c>
      <c r="E75">
        <f t="shared" si="1"/>
        <v>-29808.648076899059</v>
      </c>
      <c r="F75">
        <f t="shared" si="2"/>
        <v>-29808.5</v>
      </c>
      <c r="G75">
        <f t="shared" si="3"/>
        <v>-6.1449559711036272E-2</v>
      </c>
      <c r="H75">
        <f t="shared" si="10"/>
        <v>-6.1449559711036272E-2</v>
      </c>
      <c r="P75" s="70">
        <f t="shared" si="5"/>
        <v>0.38962566523139269</v>
      </c>
      <c r="Q75" s="2">
        <f t="shared" si="6"/>
        <v>12882.887999999999</v>
      </c>
      <c r="R75" s="72"/>
      <c r="S75" s="78">
        <v>0.1</v>
      </c>
      <c r="T75" s="72">
        <f t="shared" si="11"/>
        <v>0</v>
      </c>
      <c r="W75" t="s">
        <v>108</v>
      </c>
    </row>
    <row r="76" spans="1:23">
      <c r="A76" t="s">
        <v>110</v>
      </c>
      <c r="B76" s="6" t="s">
        <v>49</v>
      </c>
      <c r="C76" s="16">
        <v>28193.543000000001</v>
      </c>
      <c r="D76" s="16" t="s">
        <v>108</v>
      </c>
      <c r="E76">
        <f t="shared" si="1"/>
        <v>-29104.633163690611</v>
      </c>
      <c r="F76">
        <f t="shared" si="2"/>
        <v>-29104.5</v>
      </c>
      <c r="G76">
        <f t="shared" si="3"/>
        <v>-5.5260815217479831E-2</v>
      </c>
      <c r="H76">
        <f t="shared" si="10"/>
        <v>-5.5260815217479831E-2</v>
      </c>
      <c r="P76" s="70">
        <f t="shared" si="5"/>
        <v>0.37969461815200517</v>
      </c>
      <c r="Q76" s="2">
        <f t="shared" si="6"/>
        <v>13175.043000000001</v>
      </c>
      <c r="R76" s="72"/>
      <c r="S76" s="78">
        <v>0.1</v>
      </c>
      <c r="T76" s="72">
        <f t="shared" si="11"/>
        <v>0</v>
      </c>
      <c r="W76" t="s">
        <v>108</v>
      </c>
    </row>
    <row r="77" spans="1:23">
      <c r="A77" s="138" t="s">
        <v>316</v>
      </c>
      <c r="B77" s="140" t="s">
        <v>50</v>
      </c>
      <c r="C77" s="139">
        <v>28213.384999999998</v>
      </c>
      <c r="E77" s="22">
        <f t="shared" si="1"/>
        <v>-29056.819284387228</v>
      </c>
      <c r="F77">
        <f t="shared" si="2"/>
        <v>-29057</v>
      </c>
      <c r="G77">
        <f t="shared" si="3"/>
        <v>7.4994107166276081E-2</v>
      </c>
      <c r="I77">
        <f>G77</f>
        <v>7.4994107166276081E-2</v>
      </c>
      <c r="P77" s="70">
        <f t="shared" si="5"/>
        <v>0.37902866707514249</v>
      </c>
      <c r="Q77" s="2">
        <f t="shared" si="6"/>
        <v>13194.884999999998</v>
      </c>
      <c r="R77" s="72">
        <f>+(P77-G77)^2</f>
        <v>9.2437013618978076E-2</v>
      </c>
      <c r="S77" s="78">
        <v>0.1</v>
      </c>
    </row>
    <row r="78" spans="1:23">
      <c r="A78" t="s">
        <v>110</v>
      </c>
      <c r="B78" s="6" t="s">
        <v>50</v>
      </c>
      <c r="C78" s="16">
        <v>28219.481</v>
      </c>
      <c r="D78" s="16" t="s">
        <v>108</v>
      </c>
      <c r="E78">
        <f t="shared" si="1"/>
        <v>-29042.129565193925</v>
      </c>
      <c r="F78">
        <f t="shared" si="2"/>
        <v>-29042</v>
      </c>
      <c r="G78">
        <f t="shared" si="3"/>
        <v>-5.3767496283398941E-2</v>
      </c>
      <c r="H78">
        <f t="shared" ref="H78:H109" si="12">G78</f>
        <v>-5.3767496283398941E-2</v>
      </c>
      <c r="P78" s="70">
        <f t="shared" si="5"/>
        <v>0.3788184747419347</v>
      </c>
      <c r="Q78" s="2">
        <f t="shared" si="6"/>
        <v>13200.981</v>
      </c>
      <c r="R78" s="72"/>
      <c r="S78" s="78">
        <v>0.1</v>
      </c>
      <c r="T78" s="72">
        <f t="shared" ref="T78:T104" si="13">+S78*R78</f>
        <v>0</v>
      </c>
      <c r="W78" t="s">
        <v>108</v>
      </c>
    </row>
    <row r="79" spans="1:23">
      <c r="A79" t="s">
        <v>111</v>
      </c>
      <c r="B79" s="6" t="s">
        <v>49</v>
      </c>
      <c r="C79" s="16">
        <v>28248.402999999998</v>
      </c>
      <c r="D79" s="16" t="s">
        <v>108</v>
      </c>
      <c r="E79">
        <f t="shared" si="1"/>
        <v>-28972.435329874272</v>
      </c>
      <c r="F79">
        <f t="shared" si="2"/>
        <v>-28972.5</v>
      </c>
      <c r="G79">
        <f t="shared" si="3"/>
        <v>2.6837074368813774E-2</v>
      </c>
      <c r="H79">
        <f t="shared" si="12"/>
        <v>2.6837074368813774E-2</v>
      </c>
      <c r="P79" s="70">
        <f t="shared" si="5"/>
        <v>0.37784526018180775</v>
      </c>
      <c r="Q79" s="2">
        <f t="shared" si="6"/>
        <v>13229.902999999998</v>
      </c>
      <c r="R79" s="72"/>
      <c r="S79" s="78">
        <v>0.1</v>
      </c>
      <c r="T79" s="72">
        <f t="shared" si="13"/>
        <v>0</v>
      </c>
      <c r="W79" t="s">
        <v>108</v>
      </c>
    </row>
    <row r="80" spans="1:23">
      <c r="A80" t="s">
        <v>111</v>
      </c>
      <c r="B80" s="6" t="s">
        <v>50</v>
      </c>
      <c r="C80" s="16">
        <v>28607.415000000001</v>
      </c>
      <c r="D80" s="16" t="s">
        <v>108</v>
      </c>
      <c r="E80">
        <f t="shared" si="1"/>
        <v>-28107.313041976438</v>
      </c>
      <c r="F80">
        <f t="shared" si="2"/>
        <v>-28107.5</v>
      </c>
      <c r="G80">
        <f t="shared" si="3"/>
        <v>7.7584608436154667E-2</v>
      </c>
      <c r="H80">
        <f t="shared" si="12"/>
        <v>7.7584608436154667E-2</v>
      </c>
      <c r="P80" s="70">
        <f t="shared" si="5"/>
        <v>0.36582571672302938</v>
      </c>
      <c r="Q80" s="2">
        <f t="shared" si="6"/>
        <v>13588.915000000001</v>
      </c>
      <c r="R80" s="72"/>
      <c r="S80" s="78">
        <v>0.1</v>
      </c>
      <c r="T80" s="72">
        <f t="shared" si="13"/>
        <v>0</v>
      </c>
      <c r="W80" t="s">
        <v>108</v>
      </c>
    </row>
    <row r="81" spans="1:23">
      <c r="A81" t="s">
        <v>111</v>
      </c>
      <c r="B81" s="6" t="s">
        <v>50</v>
      </c>
      <c r="C81" s="16">
        <v>28607.437999999998</v>
      </c>
      <c r="D81" s="16" t="s">
        <v>108</v>
      </c>
      <c r="E81">
        <f t="shared" si="1"/>
        <v>-28107.25761816715</v>
      </c>
      <c r="F81">
        <f t="shared" si="2"/>
        <v>-28107.5</v>
      </c>
      <c r="G81">
        <f t="shared" si="3"/>
        <v>0.10058460843356443</v>
      </c>
      <c r="H81">
        <f t="shared" si="12"/>
        <v>0.10058460843356443</v>
      </c>
      <c r="P81" s="70">
        <f t="shared" si="5"/>
        <v>0.36582571672302938</v>
      </c>
      <c r="Q81" s="2">
        <f t="shared" si="6"/>
        <v>13588.937999999998</v>
      </c>
      <c r="R81" s="72"/>
      <c r="S81" s="78">
        <v>0.1</v>
      </c>
      <c r="T81" s="72">
        <f t="shared" si="13"/>
        <v>0</v>
      </c>
      <c r="W81" t="s">
        <v>108</v>
      </c>
    </row>
    <row r="82" spans="1:23">
      <c r="A82" t="s">
        <v>110</v>
      </c>
      <c r="B82" s="6" t="s">
        <v>49</v>
      </c>
      <c r="C82" s="16">
        <v>28626.387999999999</v>
      </c>
      <c r="D82" s="16" t="s">
        <v>108</v>
      </c>
      <c r="E82">
        <f t="shared" si="1"/>
        <v>-28061.593218771966</v>
      </c>
      <c r="F82">
        <f t="shared" si="2"/>
        <v>-28061.5</v>
      </c>
      <c r="G82">
        <f t="shared" si="3"/>
        <v>-3.8684308830852387E-2</v>
      </c>
      <c r="H82">
        <f t="shared" si="12"/>
        <v>-3.8684308830852387E-2</v>
      </c>
      <c r="P82" s="70">
        <f t="shared" si="5"/>
        <v>0.36519135500626621</v>
      </c>
      <c r="Q82" s="2">
        <f t="shared" si="6"/>
        <v>13607.887999999999</v>
      </c>
      <c r="R82" s="72"/>
      <c r="S82" s="78">
        <v>0.1</v>
      </c>
      <c r="T82" s="72">
        <f t="shared" si="13"/>
        <v>0</v>
      </c>
      <c r="W82" t="s">
        <v>108</v>
      </c>
    </row>
    <row r="83" spans="1:23">
      <c r="A83" t="s">
        <v>110</v>
      </c>
      <c r="B83" s="6" t="s">
        <v>49</v>
      </c>
      <c r="C83" s="16">
        <v>28635.484</v>
      </c>
      <c r="D83" s="16" t="s">
        <v>108</v>
      </c>
      <c r="E83">
        <f t="shared" si="1"/>
        <v>-28039.674307062272</v>
      </c>
      <c r="F83">
        <f t="shared" si="2"/>
        <v>-28039.5</v>
      </c>
      <c r="G83">
        <f t="shared" si="3"/>
        <v>-7.2334660562773934E-2</v>
      </c>
      <c r="H83">
        <f t="shared" si="12"/>
        <v>-7.2334660562773934E-2</v>
      </c>
      <c r="P83" s="70">
        <f t="shared" si="5"/>
        <v>0.36488813697012534</v>
      </c>
      <c r="Q83" s="2">
        <f t="shared" si="6"/>
        <v>13616.984</v>
      </c>
      <c r="R83" s="72"/>
      <c r="S83" s="78">
        <v>0.1</v>
      </c>
      <c r="T83" s="72">
        <f t="shared" si="13"/>
        <v>0</v>
      </c>
      <c r="W83" t="s">
        <v>108</v>
      </c>
    </row>
    <row r="84" spans="1:23">
      <c r="A84" t="s">
        <v>111</v>
      </c>
      <c r="B84" s="6" t="s">
        <v>49</v>
      </c>
      <c r="C84" s="16">
        <v>28950.415000000001</v>
      </c>
      <c r="D84" s="16" t="s">
        <v>108</v>
      </c>
      <c r="E84">
        <f t="shared" si="1"/>
        <v>-27280.775364269412</v>
      </c>
      <c r="F84">
        <f t="shared" si="2"/>
        <v>-27281</v>
      </c>
      <c r="G84">
        <f t="shared" si="3"/>
        <v>9.3220258037035819E-2</v>
      </c>
      <c r="H84">
        <f t="shared" si="12"/>
        <v>9.3220258037035819E-2</v>
      </c>
      <c r="P84" s="70">
        <f t="shared" si="5"/>
        <v>0.35450220983607422</v>
      </c>
      <c r="Q84" s="2">
        <f t="shared" si="6"/>
        <v>13931.915000000001</v>
      </c>
      <c r="R84" s="72"/>
      <c r="S84" s="78">
        <v>0.1</v>
      </c>
      <c r="T84" s="72">
        <f t="shared" si="13"/>
        <v>0</v>
      </c>
      <c r="W84" t="s">
        <v>108</v>
      </c>
    </row>
    <row r="85" spans="1:23">
      <c r="A85" t="s">
        <v>111</v>
      </c>
      <c r="B85" s="6" t="s">
        <v>50</v>
      </c>
      <c r="C85" s="16">
        <v>28954.45</v>
      </c>
      <c r="D85" s="16" t="s">
        <v>108</v>
      </c>
      <c r="E85">
        <f t="shared" ref="E85:E148" si="14">+(C85-C$7)/C$8</f>
        <v>-27271.052100334869</v>
      </c>
      <c r="F85">
        <f t="shared" ref="F85:F148" si="15">ROUND(2*E85,0)/2</f>
        <v>-27271</v>
      </c>
      <c r="G85">
        <f t="shared" ref="G85:G148" si="16">+C85-(C$7+F85*C$8)</f>
        <v>-2.1620810937747592E-2</v>
      </c>
      <c r="H85">
        <f t="shared" si="12"/>
        <v>-2.1620810937747592E-2</v>
      </c>
      <c r="P85" s="70">
        <f t="shared" ref="P85:P148" si="17">+D$11+D$12*F85+D$13*F85^2</f>
        <v>0.35436616801725818</v>
      </c>
      <c r="Q85" s="2">
        <f t="shared" ref="Q85:Q148" si="18">+C85-15018.5</f>
        <v>13935.95</v>
      </c>
      <c r="R85" s="72"/>
      <c r="S85" s="78">
        <v>0.1</v>
      </c>
      <c r="T85" s="72">
        <f t="shared" si="13"/>
        <v>0</v>
      </c>
      <c r="W85" t="s">
        <v>108</v>
      </c>
    </row>
    <row r="86" spans="1:23">
      <c r="A86" t="s">
        <v>111</v>
      </c>
      <c r="B86" s="6" t="s">
        <v>49</v>
      </c>
      <c r="C86" s="16">
        <v>28962.474999999999</v>
      </c>
      <c r="D86" s="16" t="s">
        <v>108</v>
      </c>
      <c r="E86">
        <f t="shared" si="14"/>
        <v>-27251.714010353538</v>
      </c>
      <c r="F86">
        <f t="shared" si="15"/>
        <v>-27251.5</v>
      </c>
      <c r="G86">
        <f t="shared" si="16"/>
        <v>-8.8810895431379322E-2</v>
      </c>
      <c r="H86">
        <f t="shared" si="12"/>
        <v>-8.8810895431379322E-2</v>
      </c>
      <c r="P86" s="70">
        <f t="shared" si="17"/>
        <v>0.35410095274357267</v>
      </c>
      <c r="Q86" s="2">
        <f t="shared" si="18"/>
        <v>13943.974999999999</v>
      </c>
      <c r="R86" s="72"/>
      <c r="S86" s="78">
        <v>0.1</v>
      </c>
      <c r="T86" s="72">
        <f t="shared" si="13"/>
        <v>0</v>
      </c>
      <c r="W86" t="s">
        <v>108</v>
      </c>
    </row>
    <row r="87" spans="1:23">
      <c r="A87" t="s">
        <v>110</v>
      </c>
      <c r="B87" s="6" t="s">
        <v>49</v>
      </c>
      <c r="C87" s="16">
        <v>28962.476999999999</v>
      </c>
      <c r="D87" s="16" t="s">
        <v>108</v>
      </c>
      <c r="E87">
        <f t="shared" si="14"/>
        <v>-27251.709190891859</v>
      </c>
      <c r="F87">
        <f t="shared" si="15"/>
        <v>-27251.5</v>
      </c>
      <c r="G87">
        <f t="shared" si="16"/>
        <v>-8.6810895430971868E-2</v>
      </c>
      <c r="H87">
        <f t="shared" si="12"/>
        <v>-8.6810895430971868E-2</v>
      </c>
      <c r="P87" s="70">
        <f t="shared" si="17"/>
        <v>0.35410095274357267</v>
      </c>
      <c r="Q87" s="2">
        <f t="shared" si="18"/>
        <v>13943.976999999999</v>
      </c>
      <c r="R87" s="72"/>
      <c r="S87" s="78">
        <v>0.1</v>
      </c>
      <c r="T87" s="72">
        <f t="shared" si="13"/>
        <v>0</v>
      </c>
      <c r="W87" t="s">
        <v>108</v>
      </c>
    </row>
    <row r="88" spans="1:23">
      <c r="A88" t="s">
        <v>111</v>
      </c>
      <c r="B88" s="6" t="s">
        <v>49</v>
      </c>
      <c r="C88" s="16">
        <v>28977.4</v>
      </c>
      <c r="D88" s="16" t="s">
        <v>108</v>
      </c>
      <c r="E88">
        <f t="shared" si="14"/>
        <v>-27215.7487775845</v>
      </c>
      <c r="F88">
        <f t="shared" si="15"/>
        <v>-27215.5</v>
      </c>
      <c r="G88">
        <f t="shared" si="16"/>
        <v>-0.10323874372261344</v>
      </c>
      <c r="H88">
        <f t="shared" si="12"/>
        <v>-0.10323874372261344</v>
      </c>
      <c r="P88" s="70">
        <f t="shared" si="17"/>
        <v>0.35361155473020678</v>
      </c>
      <c r="Q88" s="2">
        <f t="shared" si="18"/>
        <v>13958.900000000001</v>
      </c>
      <c r="R88" s="72"/>
      <c r="S88" s="78">
        <v>0.1</v>
      </c>
      <c r="T88" s="72">
        <f t="shared" si="13"/>
        <v>0</v>
      </c>
      <c r="W88" t="s">
        <v>108</v>
      </c>
    </row>
    <row r="89" spans="1:23">
      <c r="A89" t="s">
        <v>111</v>
      </c>
      <c r="B89" s="6" t="s">
        <v>49</v>
      </c>
      <c r="C89" s="16">
        <v>29231.487000000001</v>
      </c>
      <c r="D89" s="16" t="s">
        <v>108</v>
      </c>
      <c r="E89">
        <f t="shared" si="14"/>
        <v>-26603.467497947346</v>
      </c>
      <c r="F89">
        <f t="shared" si="15"/>
        <v>-26603.5</v>
      </c>
      <c r="G89">
        <f t="shared" si="16"/>
        <v>1.3487835291016381E-2</v>
      </c>
      <c r="H89">
        <f t="shared" si="12"/>
        <v>1.3487835291016381E-2</v>
      </c>
      <c r="P89" s="70">
        <f t="shared" si="17"/>
        <v>0.34533747695757006</v>
      </c>
      <c r="Q89" s="2">
        <f t="shared" si="18"/>
        <v>14212.987000000001</v>
      </c>
      <c r="R89" s="72"/>
      <c r="S89" s="78">
        <v>0.1</v>
      </c>
      <c r="T89" s="72">
        <f t="shared" si="13"/>
        <v>0</v>
      </c>
      <c r="W89" t="s">
        <v>108</v>
      </c>
    </row>
    <row r="90" spans="1:23">
      <c r="A90" t="s">
        <v>110</v>
      </c>
      <c r="B90" s="6" t="s">
        <v>49</v>
      </c>
      <c r="C90" s="16">
        <v>29315.642</v>
      </c>
      <c r="D90" s="16" t="s">
        <v>108</v>
      </c>
      <c r="E90">
        <f t="shared" si="14"/>
        <v>-26400.676599208469</v>
      </c>
      <c r="F90">
        <f t="shared" si="15"/>
        <v>-26400.5</v>
      </c>
      <c r="G90">
        <f t="shared" si="16"/>
        <v>-7.3285864804347511E-2</v>
      </c>
      <c r="H90">
        <f t="shared" si="12"/>
        <v>-7.3285864804347511E-2</v>
      </c>
      <c r="P90" s="70">
        <f t="shared" si="17"/>
        <v>0.34261203124185513</v>
      </c>
      <c r="Q90" s="2">
        <f t="shared" si="18"/>
        <v>14297.142</v>
      </c>
      <c r="R90" s="72"/>
      <c r="S90" s="78">
        <v>0.1</v>
      </c>
      <c r="T90" s="72">
        <f t="shared" si="13"/>
        <v>0</v>
      </c>
      <c r="W90" t="s">
        <v>108</v>
      </c>
    </row>
    <row r="91" spans="1:23">
      <c r="A91" t="s">
        <v>110</v>
      </c>
      <c r="B91" s="6" t="s">
        <v>50</v>
      </c>
      <c r="C91" s="16">
        <v>29317.5</v>
      </c>
      <c r="D91" s="16" t="s">
        <v>108</v>
      </c>
      <c r="E91">
        <f t="shared" si="14"/>
        <v>-26396.199319309988</v>
      </c>
      <c r="F91">
        <f t="shared" si="15"/>
        <v>-26396</v>
      </c>
      <c r="G91">
        <f t="shared" si="16"/>
        <v>-8.2714345844578929E-2</v>
      </c>
      <c r="H91">
        <f t="shared" si="12"/>
        <v>-8.2714345844578929E-2</v>
      </c>
      <c r="P91" s="70">
        <f t="shared" si="17"/>
        <v>0.34255172253234334</v>
      </c>
      <c r="Q91" s="2">
        <f t="shared" si="18"/>
        <v>14299</v>
      </c>
      <c r="R91" s="72"/>
      <c r="S91" s="78">
        <v>0.1</v>
      </c>
      <c r="T91" s="72">
        <f t="shared" si="13"/>
        <v>0</v>
      </c>
      <c r="W91" t="s">
        <v>108</v>
      </c>
    </row>
    <row r="92" spans="1:23">
      <c r="A92" t="s">
        <v>110</v>
      </c>
      <c r="B92" s="6" t="s">
        <v>49</v>
      </c>
      <c r="C92" s="16">
        <v>29341.379000000001</v>
      </c>
      <c r="D92" s="16" t="s">
        <v>108</v>
      </c>
      <c r="E92">
        <f t="shared" si="14"/>
        <v>-26338.657356610376</v>
      </c>
      <c r="F92">
        <f t="shared" si="15"/>
        <v>-26338.5</v>
      </c>
      <c r="G92">
        <f t="shared" si="16"/>
        <v>-6.530049242064706E-2</v>
      </c>
      <c r="H92">
        <f t="shared" si="12"/>
        <v>-6.530049242064706E-2</v>
      </c>
      <c r="P92" s="70">
        <f t="shared" si="17"/>
        <v>0.3417815219582005</v>
      </c>
      <c r="Q92" s="2">
        <f t="shared" si="18"/>
        <v>14322.879000000001</v>
      </c>
      <c r="R92" s="72"/>
      <c r="S92" s="78">
        <v>0.1</v>
      </c>
      <c r="T92" s="72">
        <f t="shared" si="13"/>
        <v>0</v>
      </c>
      <c r="W92" t="s">
        <v>108</v>
      </c>
    </row>
    <row r="93" spans="1:23">
      <c r="A93" t="s">
        <v>110</v>
      </c>
      <c r="B93" s="6" t="s">
        <v>50</v>
      </c>
      <c r="C93" s="16">
        <v>29369.381000000001</v>
      </c>
      <c r="D93" s="16" t="s">
        <v>108</v>
      </c>
      <c r="E93">
        <f t="shared" si="14"/>
        <v>-26271.18007366241</v>
      </c>
      <c r="F93">
        <f t="shared" si="15"/>
        <v>-26271</v>
      </c>
      <c r="G93">
        <f t="shared" si="16"/>
        <v>-7.4727707971760537E-2</v>
      </c>
      <c r="H93">
        <f t="shared" si="12"/>
        <v>-7.4727707971760537E-2</v>
      </c>
      <c r="P93" s="70">
        <f t="shared" si="17"/>
        <v>0.34087834551980672</v>
      </c>
      <c r="Q93" s="2">
        <f t="shared" si="18"/>
        <v>14350.881000000001</v>
      </c>
      <c r="R93" s="72"/>
      <c r="S93" s="78">
        <v>0.1</v>
      </c>
      <c r="T93" s="72">
        <f t="shared" si="13"/>
        <v>0</v>
      </c>
      <c r="W93" t="s">
        <v>108</v>
      </c>
    </row>
    <row r="94" spans="1:23">
      <c r="A94" t="s">
        <v>110</v>
      </c>
      <c r="B94" s="6" t="s">
        <v>50</v>
      </c>
      <c r="C94" s="16">
        <v>29722.485000000001</v>
      </c>
      <c r="D94" s="16" t="s">
        <v>108</v>
      </c>
      <c r="E94">
        <f t="shared" si="14"/>
        <v>-25420.294475560189</v>
      </c>
      <c r="F94">
        <f t="shared" si="15"/>
        <v>-25420.5</v>
      </c>
      <c r="G94">
        <f t="shared" si="16"/>
        <v>8.5289376100263325E-2</v>
      </c>
      <c r="H94">
        <f t="shared" si="12"/>
        <v>8.5289376100263325E-2</v>
      </c>
      <c r="P94" s="70">
        <f t="shared" si="17"/>
        <v>0.3295882715410039</v>
      </c>
      <c r="Q94" s="2">
        <f t="shared" si="18"/>
        <v>14703.985000000001</v>
      </c>
      <c r="R94" s="72"/>
      <c r="S94" s="78">
        <v>0.1</v>
      </c>
      <c r="T94" s="72">
        <f t="shared" si="13"/>
        <v>0</v>
      </c>
      <c r="W94" t="s">
        <v>108</v>
      </c>
    </row>
    <row r="95" spans="1:23">
      <c r="A95" t="s">
        <v>110</v>
      </c>
      <c r="B95" s="6" t="s">
        <v>50</v>
      </c>
      <c r="C95" s="16">
        <v>30031.686000000002</v>
      </c>
      <c r="D95" s="16" t="s">
        <v>108</v>
      </c>
      <c r="E95">
        <f t="shared" si="14"/>
        <v>-24675.20329047363</v>
      </c>
      <c r="F95">
        <f t="shared" si="15"/>
        <v>-24675</v>
      </c>
      <c r="G95">
        <f t="shared" si="16"/>
        <v>-8.4362315639737062E-2</v>
      </c>
      <c r="H95">
        <f t="shared" si="12"/>
        <v>-8.4362315639737062E-2</v>
      </c>
      <c r="P95" s="70">
        <f t="shared" si="17"/>
        <v>0.31982910958828559</v>
      </c>
      <c r="Q95" s="2">
        <f t="shared" si="18"/>
        <v>15013.186000000002</v>
      </c>
      <c r="R95" s="72"/>
      <c r="S95" s="78">
        <v>0.1</v>
      </c>
      <c r="T95" s="72">
        <f t="shared" si="13"/>
        <v>0</v>
      </c>
      <c r="W95" t="s">
        <v>108</v>
      </c>
    </row>
    <row r="96" spans="1:23">
      <c r="A96" t="s">
        <v>110</v>
      </c>
      <c r="B96" s="6" t="s">
        <v>49</v>
      </c>
      <c r="C96" s="16">
        <v>30731.562999999998</v>
      </c>
      <c r="D96" s="16" t="s">
        <v>108</v>
      </c>
      <c r="E96">
        <f t="shared" si="14"/>
        <v>-22988.688100209612</v>
      </c>
      <c r="F96">
        <f t="shared" si="15"/>
        <v>-22988.5</v>
      </c>
      <c r="G96">
        <f t="shared" si="16"/>
        <v>-7.8058597493509296E-2</v>
      </c>
      <c r="H96">
        <f t="shared" si="12"/>
        <v>-7.8058597493509296E-2</v>
      </c>
      <c r="P96" s="70">
        <f t="shared" si="17"/>
        <v>0.29822407262542872</v>
      </c>
      <c r="Q96" s="2">
        <f t="shared" si="18"/>
        <v>15713.062999999998</v>
      </c>
      <c r="R96" s="72"/>
      <c r="S96" s="78">
        <v>0.1</v>
      </c>
      <c r="T96" s="72">
        <f t="shared" si="13"/>
        <v>0</v>
      </c>
      <c r="W96" t="s">
        <v>108</v>
      </c>
    </row>
    <row r="97" spans="1:23">
      <c r="A97" t="s">
        <v>110</v>
      </c>
      <c r="B97" s="6" t="s">
        <v>49</v>
      </c>
      <c r="C97" s="16">
        <v>31028.663</v>
      </c>
      <c r="D97" s="16" t="s">
        <v>108</v>
      </c>
      <c r="E97">
        <f t="shared" si="14"/>
        <v>-22272.757068003317</v>
      </c>
      <c r="F97">
        <f t="shared" si="15"/>
        <v>-22273</v>
      </c>
      <c r="G97">
        <f t="shared" si="16"/>
        <v>0.10081291767710354</v>
      </c>
      <c r="H97">
        <f t="shared" si="12"/>
        <v>0.10081291767710354</v>
      </c>
      <c r="P97" s="70">
        <f t="shared" si="17"/>
        <v>0.28925610412499525</v>
      </c>
      <c r="Q97" s="2">
        <f t="shared" si="18"/>
        <v>16010.163</v>
      </c>
      <c r="R97" s="72"/>
      <c r="S97" s="78">
        <v>0.1</v>
      </c>
      <c r="T97" s="72">
        <f t="shared" si="13"/>
        <v>0</v>
      </c>
      <c r="W97" t="s">
        <v>108</v>
      </c>
    </row>
    <row r="98" spans="1:23">
      <c r="A98" t="s">
        <v>110</v>
      </c>
      <c r="B98" s="6" t="s">
        <v>49</v>
      </c>
      <c r="C98" s="16">
        <v>32118.856</v>
      </c>
      <c r="D98" s="16" t="s">
        <v>108</v>
      </c>
      <c r="E98">
        <f t="shared" si="14"/>
        <v>-19645.685375663801</v>
      </c>
      <c r="F98">
        <f t="shared" si="15"/>
        <v>-19645.5</v>
      </c>
      <c r="G98">
        <f t="shared" si="16"/>
        <v>-7.6927954283746658E-2</v>
      </c>
      <c r="H98">
        <f t="shared" si="12"/>
        <v>-7.6927954283746658E-2</v>
      </c>
      <c r="P98" s="70">
        <f t="shared" si="17"/>
        <v>0.2573353677655118</v>
      </c>
      <c r="Q98" s="2">
        <f t="shared" si="18"/>
        <v>17100.356</v>
      </c>
      <c r="R98" s="72"/>
      <c r="S98" s="78">
        <v>0.1</v>
      </c>
      <c r="T98" s="72">
        <f t="shared" si="13"/>
        <v>0</v>
      </c>
      <c r="W98" t="s">
        <v>108</v>
      </c>
    </row>
    <row r="99" spans="1:23">
      <c r="A99" t="s">
        <v>111</v>
      </c>
      <c r="B99" s="6" t="s">
        <v>49</v>
      </c>
      <c r="C99" s="16">
        <v>33354.269</v>
      </c>
      <c r="D99" s="16" t="s">
        <v>108</v>
      </c>
      <c r="E99">
        <f t="shared" si="14"/>
        <v>-16668.672570914325</v>
      </c>
      <c r="F99">
        <f t="shared" si="15"/>
        <v>-16668.5</v>
      </c>
      <c r="G99">
        <f t="shared" si="16"/>
        <v>-7.1614186759688891E-2</v>
      </c>
      <c r="H99">
        <f t="shared" si="12"/>
        <v>-7.1614186759688891E-2</v>
      </c>
      <c r="P99" s="70">
        <f t="shared" si="17"/>
        <v>0.22309084464855511</v>
      </c>
      <c r="Q99" s="2">
        <f t="shared" si="18"/>
        <v>18335.769</v>
      </c>
      <c r="R99" s="72"/>
      <c r="S99" s="78">
        <v>0.1</v>
      </c>
      <c r="T99" s="72">
        <f t="shared" si="13"/>
        <v>0</v>
      </c>
      <c r="W99" t="s">
        <v>108</v>
      </c>
    </row>
    <row r="100" spans="1:23">
      <c r="A100" t="s">
        <v>111</v>
      </c>
      <c r="B100" s="6" t="s">
        <v>50</v>
      </c>
      <c r="C100" s="16">
        <v>33377.228999999999</v>
      </c>
      <c r="D100" s="16" t="s">
        <v>108</v>
      </c>
      <c r="E100">
        <f t="shared" si="14"/>
        <v>-16613.34515085557</v>
      </c>
      <c r="F100">
        <f t="shared" si="15"/>
        <v>-16613.5</v>
      </c>
      <c r="G100">
        <f t="shared" si="16"/>
        <v>6.4259933904395439E-2</v>
      </c>
      <c r="H100">
        <f t="shared" si="12"/>
        <v>6.4259933904395439E-2</v>
      </c>
      <c r="P100" s="70">
        <f t="shared" si="17"/>
        <v>0.22247738991788543</v>
      </c>
      <c r="Q100" s="2">
        <f t="shared" si="18"/>
        <v>18358.728999999999</v>
      </c>
      <c r="R100" s="72"/>
      <c r="S100" s="78">
        <v>0.1</v>
      </c>
      <c r="T100" s="72">
        <f t="shared" si="13"/>
        <v>0</v>
      </c>
      <c r="W100" t="s">
        <v>108</v>
      </c>
    </row>
    <row r="101" spans="1:23">
      <c r="A101" t="s">
        <v>110</v>
      </c>
      <c r="B101" s="6" t="s">
        <v>50</v>
      </c>
      <c r="C101" s="16">
        <v>33392.178999999996</v>
      </c>
      <c r="D101" s="16" t="s">
        <v>108</v>
      </c>
      <c r="E101">
        <f t="shared" si="14"/>
        <v>-16577.319674815579</v>
      </c>
      <c r="F101">
        <f t="shared" si="15"/>
        <v>-16577.5</v>
      </c>
      <c r="G101">
        <f t="shared" si="16"/>
        <v>7.4832085607340559E-2</v>
      </c>
      <c r="H101">
        <f t="shared" si="12"/>
        <v>7.4832085607340559E-2</v>
      </c>
      <c r="P101" s="70">
        <f t="shared" si="17"/>
        <v>0.22207623333150714</v>
      </c>
      <c r="Q101" s="2">
        <f t="shared" si="18"/>
        <v>18373.678999999996</v>
      </c>
      <c r="R101" s="72"/>
      <c r="S101" s="78">
        <v>0.1</v>
      </c>
      <c r="T101" s="72">
        <f t="shared" si="13"/>
        <v>0</v>
      </c>
      <c r="W101" t="s">
        <v>108</v>
      </c>
    </row>
    <row r="102" spans="1:23">
      <c r="A102" t="s">
        <v>111</v>
      </c>
      <c r="B102" s="6" t="s">
        <v>50</v>
      </c>
      <c r="C102" s="16">
        <v>33392.199000000001</v>
      </c>
      <c r="D102" s="16" t="s">
        <v>108</v>
      </c>
      <c r="E102">
        <f t="shared" si="14"/>
        <v>-16577.271480198793</v>
      </c>
      <c r="F102">
        <f t="shared" si="15"/>
        <v>-16577.5</v>
      </c>
      <c r="G102">
        <f t="shared" si="16"/>
        <v>9.4832085611415096E-2</v>
      </c>
      <c r="H102">
        <f t="shared" si="12"/>
        <v>9.4832085611415096E-2</v>
      </c>
      <c r="P102" s="70">
        <f t="shared" si="17"/>
        <v>0.22207623333150714</v>
      </c>
      <c r="Q102" s="2">
        <f t="shared" si="18"/>
        <v>18373.699000000001</v>
      </c>
      <c r="R102" s="72"/>
      <c r="S102" s="78">
        <v>0.1</v>
      </c>
      <c r="T102" s="72">
        <f t="shared" si="13"/>
        <v>0</v>
      </c>
      <c r="W102" t="s">
        <v>108</v>
      </c>
    </row>
    <row r="103" spans="1:23">
      <c r="A103" t="s">
        <v>110</v>
      </c>
      <c r="B103" s="6" t="s">
        <v>49</v>
      </c>
      <c r="C103" s="16">
        <v>33608.646999999997</v>
      </c>
      <c r="D103" s="16" t="s">
        <v>108</v>
      </c>
      <c r="E103">
        <f t="shared" si="14"/>
        <v>-16055.690059603086</v>
      </c>
      <c r="F103">
        <f t="shared" si="15"/>
        <v>-16055.5</v>
      </c>
      <c r="G103">
        <f t="shared" si="16"/>
        <v>-7.8871714642446022E-2</v>
      </c>
      <c r="H103">
        <f t="shared" si="12"/>
        <v>-7.8871714642446022E-2</v>
      </c>
      <c r="P103" s="70">
        <f t="shared" si="17"/>
        <v>0.21629301995375208</v>
      </c>
      <c r="Q103" s="2">
        <f t="shared" si="18"/>
        <v>18590.146999999997</v>
      </c>
      <c r="R103" s="72"/>
      <c r="S103" s="78">
        <v>0.1</v>
      </c>
      <c r="T103" s="72">
        <f t="shared" si="13"/>
        <v>0</v>
      </c>
      <c r="W103" t="s">
        <v>108</v>
      </c>
    </row>
    <row r="104" spans="1:23">
      <c r="A104" t="s">
        <v>111</v>
      </c>
      <c r="B104" s="6" t="s">
        <v>50</v>
      </c>
      <c r="C104" s="16">
        <v>33656.538</v>
      </c>
      <c r="D104" s="16" t="s">
        <v>108</v>
      </c>
      <c r="E104">
        <f t="shared" si="14"/>
        <v>-15940.285640002299</v>
      </c>
      <c r="F104">
        <f t="shared" si="15"/>
        <v>-15940.5</v>
      </c>
      <c r="G104">
        <f t="shared" si="16"/>
        <v>8.8955992199771572E-2</v>
      </c>
      <c r="H104">
        <f t="shared" si="12"/>
        <v>8.8955992199771572E-2</v>
      </c>
      <c r="P104" s="70">
        <f t="shared" si="17"/>
        <v>0.21502737988976312</v>
      </c>
      <c r="Q104" s="2">
        <f t="shared" si="18"/>
        <v>18638.038</v>
      </c>
      <c r="R104" s="72"/>
      <c r="S104" s="78">
        <v>0.1</v>
      </c>
      <c r="T104" s="72">
        <f t="shared" si="13"/>
        <v>0</v>
      </c>
      <c r="W104" t="s">
        <v>108</v>
      </c>
    </row>
    <row r="105" spans="1:23">
      <c r="A105" s="138" t="s">
        <v>452</v>
      </c>
      <c r="B105" s="140" t="s">
        <v>49</v>
      </c>
      <c r="C105" s="139">
        <v>34126.182999999997</v>
      </c>
      <c r="E105" s="22">
        <f t="shared" si="14"/>
        <v>-14808.567600215963</v>
      </c>
      <c r="F105">
        <f t="shared" si="15"/>
        <v>-14808.5</v>
      </c>
      <c r="G105">
        <f t="shared" si="16"/>
        <v>-2.8053015244950075E-2</v>
      </c>
      <c r="H105">
        <f t="shared" si="12"/>
        <v>-2.8053015244950075E-2</v>
      </c>
      <c r="P105" s="70">
        <f t="shared" si="17"/>
        <v>0.2027317065348935</v>
      </c>
      <c r="Q105" s="2">
        <f t="shared" si="18"/>
        <v>19107.682999999997</v>
      </c>
      <c r="R105" s="72">
        <f>+(P105-G105)^2</f>
        <v>5.3261587806999806E-2</v>
      </c>
      <c r="S105" s="78">
        <v>0.2</v>
      </c>
    </row>
    <row r="106" spans="1:23">
      <c r="A106" t="s">
        <v>110</v>
      </c>
      <c r="B106" s="6" t="s">
        <v>49</v>
      </c>
      <c r="C106" s="16">
        <v>34445.214</v>
      </c>
      <c r="D106" s="16" t="s">
        <v>108</v>
      </c>
      <c r="E106">
        <f t="shared" si="14"/>
        <v>-14039.788760984033</v>
      </c>
      <c r="F106">
        <f t="shared" si="15"/>
        <v>-14040</v>
      </c>
      <c r="G106">
        <f t="shared" si="16"/>
        <v>8.7660834382404573E-2</v>
      </c>
      <c r="H106">
        <f t="shared" si="12"/>
        <v>8.7660834382404573E-2</v>
      </c>
      <c r="P106" s="70">
        <f t="shared" si="17"/>
        <v>0.19455259887404797</v>
      </c>
      <c r="Q106" s="2">
        <f t="shared" si="18"/>
        <v>19426.714</v>
      </c>
      <c r="R106" s="72"/>
      <c r="S106" s="78">
        <v>0.1</v>
      </c>
      <c r="T106" s="72">
        <f t="shared" ref="T106:T131" si="19">+S106*R106</f>
        <v>0</v>
      </c>
      <c r="W106" t="s">
        <v>108</v>
      </c>
    </row>
    <row r="107" spans="1:23">
      <c r="A107" t="s">
        <v>111</v>
      </c>
      <c r="B107" s="6" t="s">
        <v>50</v>
      </c>
      <c r="C107" s="16">
        <v>34501.379000000001</v>
      </c>
      <c r="D107" s="16" t="s">
        <v>108</v>
      </c>
      <c r="E107">
        <f t="shared" si="14"/>
        <v>-13904.446228423052</v>
      </c>
      <c r="F107">
        <f t="shared" si="15"/>
        <v>-13904.5</v>
      </c>
      <c r="G107">
        <f t="shared" si="16"/>
        <v>2.2314349836960901E-2</v>
      </c>
      <c r="H107">
        <f t="shared" si="12"/>
        <v>2.2314349836960901E-2</v>
      </c>
      <c r="P107" s="70">
        <f t="shared" si="17"/>
        <v>0.19312459101969687</v>
      </c>
      <c r="Q107" s="2">
        <f t="shared" si="18"/>
        <v>19482.879000000001</v>
      </c>
      <c r="R107" s="72"/>
      <c r="S107" s="78">
        <v>0.1</v>
      </c>
      <c r="T107" s="72">
        <f t="shared" si="19"/>
        <v>0</v>
      </c>
      <c r="W107" t="s">
        <v>108</v>
      </c>
    </row>
    <row r="108" spans="1:23">
      <c r="A108" t="s">
        <v>110</v>
      </c>
      <c r="B108" s="6" t="s">
        <v>50</v>
      </c>
      <c r="C108" s="16">
        <v>36247.231</v>
      </c>
      <c r="D108" s="16" t="s">
        <v>108</v>
      </c>
      <c r="E108">
        <f t="shared" si="14"/>
        <v>-9697.4128240493937</v>
      </c>
      <c r="F108">
        <f t="shared" si="15"/>
        <v>-9697.5</v>
      </c>
      <c r="G108">
        <f t="shared" si="16"/>
        <v>3.6176634006551467E-2</v>
      </c>
      <c r="H108">
        <f t="shared" si="12"/>
        <v>3.6176634006551467E-2</v>
      </c>
      <c r="P108" s="70">
        <f t="shared" si="17"/>
        <v>0.15089255586962963</v>
      </c>
      <c r="Q108" s="2">
        <f t="shared" si="18"/>
        <v>21228.731</v>
      </c>
      <c r="R108" s="72"/>
      <c r="S108" s="78">
        <v>0.1</v>
      </c>
      <c r="T108" s="72">
        <f t="shared" si="19"/>
        <v>0</v>
      </c>
      <c r="W108" t="s">
        <v>108</v>
      </c>
    </row>
    <row r="109" spans="1:23">
      <c r="A109" t="s">
        <v>110</v>
      </c>
      <c r="B109" s="6" t="s">
        <v>49</v>
      </c>
      <c r="C109" s="35">
        <v>37375.362000000001</v>
      </c>
      <c r="D109" s="16" t="s">
        <v>108</v>
      </c>
      <c r="E109">
        <f t="shared" si="14"/>
        <v>-6978.9207631476283</v>
      </c>
      <c r="F109">
        <f t="shared" si="15"/>
        <v>-6979</v>
      </c>
      <c r="G109">
        <f t="shared" si="16"/>
        <v>3.288203441479709E-2</v>
      </c>
      <c r="H109">
        <f t="shared" si="12"/>
        <v>3.288203441479709E-2</v>
      </c>
      <c r="P109" s="70">
        <f t="shared" si="17"/>
        <v>0.12577185598786</v>
      </c>
      <c r="Q109" s="2">
        <f t="shared" si="18"/>
        <v>22356.862000000001</v>
      </c>
      <c r="R109" s="72"/>
      <c r="S109" s="78">
        <v>0.1</v>
      </c>
      <c r="T109" s="72">
        <f t="shared" si="19"/>
        <v>0</v>
      </c>
      <c r="W109" t="s">
        <v>108</v>
      </c>
    </row>
    <row r="110" spans="1:23">
      <c r="A110" t="s">
        <v>57</v>
      </c>
      <c r="B110" s="6" t="s">
        <v>49</v>
      </c>
      <c r="C110" s="16">
        <v>40165.681499999999</v>
      </c>
      <c r="D110" s="16" t="s">
        <v>103</v>
      </c>
      <c r="E110" s="22">
        <f t="shared" si="14"/>
        <v>-255.00181390381891</v>
      </c>
      <c r="F110">
        <f t="shared" si="15"/>
        <v>-255</v>
      </c>
      <c r="G110">
        <f t="shared" si="16"/>
        <v>-7.527412599301897E-4</v>
      </c>
      <c r="J110">
        <f t="shared" ref="J110:J115" si="20">G110</f>
        <v>-7.527412599301897E-4</v>
      </c>
      <c r="P110" s="70">
        <f t="shared" si="17"/>
        <v>7.0952413067936856E-2</v>
      </c>
      <c r="Q110" s="2">
        <f t="shared" si="18"/>
        <v>25147.181499999999</v>
      </c>
      <c r="R110" s="72"/>
      <c r="S110" s="78">
        <v>1</v>
      </c>
      <c r="T110" s="72">
        <f t="shared" si="19"/>
        <v>0</v>
      </c>
      <c r="W110" t="s">
        <v>103</v>
      </c>
    </row>
    <row r="111" spans="1:23">
      <c r="A111" t="s">
        <v>57</v>
      </c>
      <c r="B111" s="6" t="s">
        <v>50</v>
      </c>
      <c r="C111" s="16">
        <v>40187.465400000001</v>
      </c>
      <c r="D111" s="16" t="s">
        <v>103</v>
      </c>
      <c r="E111" s="22">
        <f t="shared" si="14"/>
        <v>-202.50847828456565</v>
      </c>
      <c r="F111">
        <f t="shared" si="15"/>
        <v>-202.5</v>
      </c>
      <c r="G111">
        <f t="shared" si="16"/>
        <v>-3.5183533473173156E-3</v>
      </c>
      <c r="J111">
        <f t="shared" si="20"/>
        <v>-3.5183533473173156E-3</v>
      </c>
      <c r="P111" s="70">
        <f t="shared" si="17"/>
        <v>7.0565377818218755E-2</v>
      </c>
      <c r="Q111" s="2">
        <f t="shared" si="18"/>
        <v>25168.965400000001</v>
      </c>
      <c r="R111" s="72"/>
      <c r="S111" s="78">
        <v>1</v>
      </c>
      <c r="T111" s="72">
        <f t="shared" si="19"/>
        <v>0</v>
      </c>
      <c r="W111" t="s">
        <v>103</v>
      </c>
    </row>
    <row r="112" spans="1:23">
      <c r="A112" t="s">
        <v>57</v>
      </c>
      <c r="B112" s="6" t="s">
        <v>49</v>
      </c>
      <c r="C112" s="16">
        <v>40199.709499999997</v>
      </c>
      <c r="D112" s="16" t="s">
        <v>103</v>
      </c>
      <c r="E112" s="22">
        <f t="shared" si="14"/>
        <v>-173.00349292127265</v>
      </c>
      <c r="F112">
        <f t="shared" si="15"/>
        <v>-173</v>
      </c>
      <c r="G112">
        <f t="shared" si="16"/>
        <v>-1.4495068171527237E-3</v>
      </c>
      <c r="J112">
        <f t="shared" si="20"/>
        <v>-1.4495068171527237E-3</v>
      </c>
      <c r="P112" s="70">
        <f t="shared" si="17"/>
        <v>7.0348179554862542E-2</v>
      </c>
      <c r="Q112" s="2">
        <f t="shared" si="18"/>
        <v>25181.209499999997</v>
      </c>
      <c r="R112" s="72"/>
      <c r="S112" s="78">
        <v>1</v>
      </c>
      <c r="T112" s="72">
        <f t="shared" si="19"/>
        <v>0</v>
      </c>
      <c r="W112" t="s">
        <v>103</v>
      </c>
    </row>
    <row r="113" spans="1:23">
      <c r="A113" t="s">
        <v>57</v>
      </c>
      <c r="B113" s="6" t="s">
        <v>50</v>
      </c>
      <c r="C113" s="16">
        <v>40203.653100000003</v>
      </c>
      <c r="D113" s="16" t="s">
        <v>103</v>
      </c>
      <c r="E113" s="22">
        <f t="shared" si="14"/>
        <v>-163.50047838538239</v>
      </c>
      <c r="F113">
        <f t="shared" si="15"/>
        <v>-163.5</v>
      </c>
      <c r="G113">
        <f t="shared" si="16"/>
        <v>-1.9852232799166813E-4</v>
      </c>
      <c r="J113">
        <f t="shared" si="20"/>
        <v>-1.9852232799166813E-4</v>
      </c>
      <c r="P113" s="70">
        <f t="shared" si="17"/>
        <v>7.027827703571761E-2</v>
      </c>
      <c r="Q113" s="2">
        <f t="shared" si="18"/>
        <v>25185.153100000003</v>
      </c>
      <c r="R113" s="72"/>
      <c r="S113" s="78">
        <v>1</v>
      </c>
      <c r="T113" s="72">
        <f t="shared" si="19"/>
        <v>0</v>
      </c>
      <c r="W113" t="s">
        <v>103</v>
      </c>
    </row>
    <row r="114" spans="1:23">
      <c r="A114" t="s">
        <v>57</v>
      </c>
      <c r="B114" s="6" t="s">
        <v>50</v>
      </c>
      <c r="C114" s="16">
        <v>40205.7238</v>
      </c>
      <c r="D114" s="16" t="s">
        <v>103</v>
      </c>
      <c r="E114" s="22">
        <f t="shared" si="14"/>
        <v>-158.51064873749579</v>
      </c>
      <c r="F114">
        <f t="shared" si="15"/>
        <v>-158.5</v>
      </c>
      <c r="G114">
        <f t="shared" si="16"/>
        <v>-4.4190568223712035E-3</v>
      </c>
      <c r="J114">
        <f t="shared" si="20"/>
        <v>-4.4190568223712035E-3</v>
      </c>
      <c r="P114" s="70">
        <f t="shared" si="17"/>
        <v>7.0241494588697675E-2</v>
      </c>
      <c r="Q114" s="2">
        <f t="shared" si="18"/>
        <v>25187.2238</v>
      </c>
      <c r="R114" s="72"/>
      <c r="S114" s="78">
        <v>1</v>
      </c>
      <c r="T114" s="72">
        <f t="shared" si="19"/>
        <v>0</v>
      </c>
      <c r="W114" t="s">
        <v>103</v>
      </c>
    </row>
    <row r="115" spans="1:23">
      <c r="A115" t="s">
        <v>57</v>
      </c>
      <c r="B115" s="6" t="s">
        <v>50</v>
      </c>
      <c r="C115" s="16">
        <v>40265.483500000002</v>
      </c>
      <c r="D115" s="16" t="s">
        <v>103</v>
      </c>
      <c r="E115" s="22">
        <f t="shared" si="14"/>
        <v>-14.505856730293253</v>
      </c>
      <c r="F115">
        <f t="shared" si="15"/>
        <v>-14.5</v>
      </c>
      <c r="G115">
        <f t="shared" si="16"/>
        <v>-2.4304499893332832E-3</v>
      </c>
      <c r="J115">
        <f t="shared" si="20"/>
        <v>-2.4304499893332832E-3</v>
      </c>
      <c r="P115" s="70">
        <f t="shared" si="17"/>
        <v>6.9184632002589494E-2</v>
      </c>
      <c r="Q115" s="2">
        <f t="shared" si="18"/>
        <v>25246.983500000002</v>
      </c>
      <c r="R115" s="72"/>
      <c r="S115" s="78">
        <v>1</v>
      </c>
      <c r="T115" s="72">
        <f t="shared" si="19"/>
        <v>0</v>
      </c>
      <c r="W115" t="s">
        <v>103</v>
      </c>
    </row>
    <row r="116" spans="1:23">
      <c r="A116" t="s">
        <v>14</v>
      </c>
      <c r="C116" s="16">
        <v>40271.503199999999</v>
      </c>
      <c r="D116" s="16" t="s">
        <v>16</v>
      </c>
      <c r="E116">
        <f t="shared" si="14"/>
        <v>0</v>
      </c>
      <c r="F116">
        <f t="shared" si="15"/>
        <v>0</v>
      </c>
      <c r="G116">
        <f t="shared" si="16"/>
        <v>0</v>
      </c>
      <c r="I116">
        <f>+G116</f>
        <v>0</v>
      </c>
      <c r="P116" s="70">
        <f t="shared" si="17"/>
        <v>6.9078476586829807E-2</v>
      </c>
      <c r="Q116" s="2">
        <f t="shared" si="18"/>
        <v>25253.003199999999</v>
      </c>
      <c r="R116" s="72"/>
      <c r="S116" s="78">
        <v>0.1</v>
      </c>
      <c r="T116" s="72">
        <f t="shared" si="19"/>
        <v>0</v>
      </c>
      <c r="W116" s="25" t="s">
        <v>102</v>
      </c>
    </row>
    <row r="117" spans="1:23">
      <c r="A117" t="s">
        <v>57</v>
      </c>
      <c r="B117" s="6" t="s">
        <v>49</v>
      </c>
      <c r="C117" s="16">
        <v>40271.505100000002</v>
      </c>
      <c r="D117" s="16" t="s">
        <v>103</v>
      </c>
      <c r="E117" s="22">
        <f t="shared" si="14"/>
        <v>4.578488600781732E-3</v>
      </c>
      <c r="F117">
        <f t="shared" si="15"/>
        <v>0</v>
      </c>
      <c r="G117">
        <f t="shared" si="16"/>
        <v>1.9000000029336661E-3</v>
      </c>
      <c r="J117">
        <f t="shared" ref="J117:J129" si="21">G117</f>
        <v>1.9000000029336661E-3</v>
      </c>
      <c r="P117" s="70">
        <f t="shared" si="17"/>
        <v>6.9078476586829807E-2</v>
      </c>
      <c r="Q117" s="2">
        <f t="shared" si="18"/>
        <v>25253.005100000002</v>
      </c>
      <c r="R117" s="72"/>
      <c r="S117" s="78">
        <v>1</v>
      </c>
      <c r="T117" s="72">
        <f t="shared" si="19"/>
        <v>0</v>
      </c>
      <c r="W117" t="s">
        <v>103</v>
      </c>
    </row>
    <row r="118" spans="1:23">
      <c r="A118" t="s">
        <v>57</v>
      </c>
      <c r="B118" s="6" t="s">
        <v>49</v>
      </c>
      <c r="C118" s="16">
        <v>40303.456200000001</v>
      </c>
      <c r="D118" s="16" t="s">
        <v>103</v>
      </c>
      <c r="E118" s="22">
        <f t="shared" si="14"/>
        <v>76.998129492051589</v>
      </c>
      <c r="F118">
        <f t="shared" si="15"/>
        <v>77</v>
      </c>
      <c r="G118">
        <f t="shared" si="16"/>
        <v>-7.7623107063118368E-4</v>
      </c>
      <c r="J118">
        <f t="shared" si="21"/>
        <v>-7.7623107063118368E-4</v>
      </c>
      <c r="P118" s="70">
        <f t="shared" si="17"/>
        <v>6.851556641694001E-2</v>
      </c>
      <c r="Q118" s="2">
        <f t="shared" si="18"/>
        <v>25284.956200000001</v>
      </c>
      <c r="R118" s="72"/>
      <c r="S118" s="78">
        <v>1</v>
      </c>
      <c r="T118" s="72">
        <f t="shared" si="19"/>
        <v>0</v>
      </c>
      <c r="W118" t="s">
        <v>103</v>
      </c>
    </row>
    <row r="119" spans="1:23">
      <c r="A119" t="s">
        <v>57</v>
      </c>
      <c r="B119" s="6" t="s">
        <v>50</v>
      </c>
      <c r="C119" s="16">
        <v>40314.456200000001</v>
      </c>
      <c r="D119" s="16" t="s">
        <v>103</v>
      </c>
      <c r="E119" s="22">
        <f t="shared" si="14"/>
        <v>103.5051687188075</v>
      </c>
      <c r="F119">
        <f t="shared" si="15"/>
        <v>103.5</v>
      </c>
      <c r="G119">
        <f t="shared" si="16"/>
        <v>2.1449361593113281E-3</v>
      </c>
      <c r="J119">
        <f t="shared" si="21"/>
        <v>2.1449361593113281E-3</v>
      </c>
      <c r="P119" s="70">
        <f t="shared" si="17"/>
        <v>6.8322153577090025E-2</v>
      </c>
      <c r="Q119" s="2">
        <f t="shared" si="18"/>
        <v>25295.956200000001</v>
      </c>
      <c r="R119" s="72"/>
      <c r="S119" s="78">
        <v>1</v>
      </c>
      <c r="T119" s="72">
        <f t="shared" si="19"/>
        <v>0</v>
      </c>
      <c r="W119" t="s">
        <v>103</v>
      </c>
    </row>
    <row r="120" spans="1:23">
      <c r="A120" t="s">
        <v>57</v>
      </c>
      <c r="B120" s="6" t="s">
        <v>49</v>
      </c>
      <c r="C120" s="16">
        <v>40318.405299999999</v>
      </c>
      <c r="D120" s="16" t="s">
        <v>103</v>
      </c>
      <c r="E120" s="22">
        <f t="shared" si="14"/>
        <v>113.02143677429193</v>
      </c>
      <c r="F120">
        <f t="shared" si="15"/>
        <v>113</v>
      </c>
      <c r="G120">
        <f t="shared" si="16"/>
        <v>8.8959206332219765E-3</v>
      </c>
      <c r="J120">
        <f t="shared" si="21"/>
        <v>8.8959206332219765E-3</v>
      </c>
      <c r="P120" s="70">
        <f t="shared" si="17"/>
        <v>6.8252856299553605E-2</v>
      </c>
      <c r="Q120" s="2">
        <f t="shared" si="18"/>
        <v>25299.905299999999</v>
      </c>
      <c r="R120" s="72"/>
      <c r="S120" s="78">
        <v>1</v>
      </c>
      <c r="T120" s="72">
        <f t="shared" si="19"/>
        <v>0</v>
      </c>
      <c r="W120" t="s">
        <v>103</v>
      </c>
    </row>
    <row r="121" spans="1:23">
      <c r="A121" t="s">
        <v>57</v>
      </c>
      <c r="B121" s="6" t="s">
        <v>50</v>
      </c>
      <c r="C121" s="16">
        <v>40319.434099999999</v>
      </c>
      <c r="D121" s="16" t="s">
        <v>103</v>
      </c>
      <c r="E121" s="22">
        <f t="shared" si="14"/>
        <v>115.50056786124536</v>
      </c>
      <c r="F121">
        <f t="shared" si="15"/>
        <v>115.5</v>
      </c>
      <c r="G121">
        <f t="shared" si="16"/>
        <v>2.3565339506603777E-4</v>
      </c>
      <c r="J121">
        <f t="shared" si="21"/>
        <v>2.3565339506603777E-4</v>
      </c>
      <c r="P121" s="70">
        <f t="shared" si="17"/>
        <v>6.8234623630105462E-2</v>
      </c>
      <c r="Q121" s="2">
        <f t="shared" si="18"/>
        <v>25300.934099999999</v>
      </c>
      <c r="R121" s="72"/>
      <c r="S121" s="78">
        <v>1</v>
      </c>
      <c r="T121" s="72">
        <f t="shared" si="19"/>
        <v>0</v>
      </c>
      <c r="W121" t="s">
        <v>103</v>
      </c>
    </row>
    <row r="122" spans="1:23">
      <c r="A122" t="s">
        <v>57</v>
      </c>
      <c r="B122" s="6" t="s">
        <v>49</v>
      </c>
      <c r="C122" s="16">
        <v>40320.469299999997</v>
      </c>
      <c r="D122" s="16" t="s">
        <v>103</v>
      </c>
      <c r="E122" s="22">
        <f t="shared" si="14"/>
        <v>117.99512122556321</v>
      </c>
      <c r="F122">
        <f t="shared" si="15"/>
        <v>118</v>
      </c>
      <c r="G122">
        <f t="shared" si="16"/>
        <v>-2.02461385197239E-3</v>
      </c>
      <c r="J122">
        <f t="shared" si="21"/>
        <v>-2.02461385197239E-3</v>
      </c>
      <c r="P122" s="70">
        <f t="shared" si="17"/>
        <v>6.8216392400748713E-2</v>
      </c>
      <c r="Q122" s="2">
        <f t="shared" si="18"/>
        <v>25301.969299999997</v>
      </c>
      <c r="R122" s="72"/>
      <c r="S122" s="78">
        <v>1</v>
      </c>
      <c r="T122" s="72">
        <f t="shared" si="19"/>
        <v>0</v>
      </c>
      <c r="W122" t="s">
        <v>103</v>
      </c>
    </row>
    <row r="123" spans="1:23">
      <c r="A123" t="s">
        <v>57</v>
      </c>
      <c r="B123" s="6" t="s">
        <v>49</v>
      </c>
      <c r="C123" s="16">
        <v>40357.402199999997</v>
      </c>
      <c r="D123" s="16" t="s">
        <v>103</v>
      </c>
      <c r="E123" s="22">
        <f t="shared" si="14"/>
        <v>206.99346932173123</v>
      </c>
      <c r="F123">
        <f t="shared" si="15"/>
        <v>207</v>
      </c>
      <c r="G123">
        <f t="shared" si="16"/>
        <v>-2.7101276864414103E-3</v>
      </c>
      <c r="J123">
        <f t="shared" si="21"/>
        <v>-2.7101276864414103E-3</v>
      </c>
      <c r="P123" s="70">
        <f t="shared" si="17"/>
        <v>6.756829882638557E-2</v>
      </c>
      <c r="Q123" s="2">
        <f t="shared" si="18"/>
        <v>25338.902199999997</v>
      </c>
      <c r="R123" s="72"/>
      <c r="S123" s="78">
        <v>1</v>
      </c>
      <c r="T123" s="72">
        <f t="shared" si="19"/>
        <v>0</v>
      </c>
      <c r="W123" t="s">
        <v>103</v>
      </c>
    </row>
    <row r="124" spans="1:23">
      <c r="A124" t="s">
        <v>57</v>
      </c>
      <c r="B124" s="6" t="s">
        <v>49</v>
      </c>
      <c r="C124" s="16">
        <v>40377.322999999997</v>
      </c>
      <c r="D124" s="16" t="s">
        <v>103</v>
      </c>
      <c r="E124" s="22">
        <f t="shared" si="14"/>
        <v>254.99723541521814</v>
      </c>
      <c r="F124">
        <f t="shared" si="15"/>
        <v>255</v>
      </c>
      <c r="G124">
        <f t="shared" si="16"/>
        <v>-1.1472587430034764E-3</v>
      </c>
      <c r="J124">
        <f t="shared" si="21"/>
        <v>-1.1472587430034764E-3</v>
      </c>
      <c r="P124" s="70">
        <f t="shared" si="17"/>
        <v>6.7219522816523311E-2</v>
      </c>
      <c r="Q124" s="2">
        <f t="shared" si="18"/>
        <v>25358.822999999997</v>
      </c>
      <c r="R124" s="72"/>
      <c r="S124" s="78">
        <v>1</v>
      </c>
      <c r="T124" s="72">
        <f t="shared" si="19"/>
        <v>0</v>
      </c>
      <c r="W124" t="s">
        <v>103</v>
      </c>
    </row>
    <row r="125" spans="1:23">
      <c r="A125" t="s">
        <v>57</v>
      </c>
      <c r="B125" s="6" t="s">
        <v>50</v>
      </c>
      <c r="C125" s="16">
        <v>40586.680399999997</v>
      </c>
      <c r="D125" s="16" t="s">
        <v>103</v>
      </c>
      <c r="E125" s="22">
        <f t="shared" si="14"/>
        <v>759.49221852536823</v>
      </c>
      <c r="F125">
        <f t="shared" si="15"/>
        <v>759.5</v>
      </c>
      <c r="G125">
        <f t="shared" si="16"/>
        <v>-3.2291883035213687E-3</v>
      </c>
      <c r="J125">
        <f t="shared" si="21"/>
        <v>-3.2291883035213687E-3</v>
      </c>
      <c r="P125" s="70">
        <f t="shared" si="17"/>
        <v>6.358585408338481E-2</v>
      </c>
      <c r="Q125" s="2">
        <f t="shared" si="18"/>
        <v>25568.180399999997</v>
      </c>
      <c r="R125" s="72"/>
      <c r="S125" s="78">
        <v>1</v>
      </c>
      <c r="T125" s="72">
        <f t="shared" si="19"/>
        <v>0</v>
      </c>
      <c r="W125" t="s">
        <v>103</v>
      </c>
    </row>
    <row r="126" spans="1:23">
      <c r="A126" t="s">
        <v>57</v>
      </c>
      <c r="B126" s="6" t="s">
        <v>49</v>
      </c>
      <c r="C126" s="16">
        <v>40657.435100000002</v>
      </c>
      <c r="D126" s="16" t="s">
        <v>103</v>
      </c>
      <c r="E126" s="22">
        <f t="shared" si="14"/>
        <v>929.99200110513902</v>
      </c>
      <c r="F126">
        <f t="shared" si="15"/>
        <v>930</v>
      </c>
      <c r="G126">
        <f t="shared" si="16"/>
        <v>-3.3194142379215918E-3</v>
      </c>
      <c r="J126">
        <f t="shared" si="21"/>
        <v>-3.3194142379215918E-3</v>
      </c>
      <c r="P126" s="70">
        <f t="shared" si="17"/>
        <v>6.2371084225804611E-2</v>
      </c>
      <c r="Q126" s="2">
        <f t="shared" si="18"/>
        <v>25638.935100000002</v>
      </c>
      <c r="R126" s="72"/>
      <c r="S126" s="78">
        <v>1</v>
      </c>
      <c r="T126" s="72">
        <f t="shared" si="19"/>
        <v>0</v>
      </c>
      <c r="W126" t="s">
        <v>103</v>
      </c>
    </row>
    <row r="127" spans="1:23">
      <c r="A127" t="s">
        <v>57</v>
      </c>
      <c r="B127" s="6" t="s">
        <v>50</v>
      </c>
      <c r="C127" s="16">
        <v>40693.744899999998</v>
      </c>
      <c r="D127" s="16" t="s">
        <v>103</v>
      </c>
      <c r="E127" s="22">
        <f t="shared" si="14"/>
        <v>1017.4888459156427</v>
      </c>
      <c r="F127">
        <f t="shared" si="15"/>
        <v>1017.5</v>
      </c>
      <c r="G127">
        <f t="shared" si="16"/>
        <v>-4.6287677323562093E-3</v>
      </c>
      <c r="J127">
        <f t="shared" si="21"/>
        <v>-4.6287677323562093E-3</v>
      </c>
      <c r="P127" s="70">
        <f t="shared" si="17"/>
        <v>6.1750269414791087E-2</v>
      </c>
      <c r="Q127" s="2">
        <f t="shared" si="18"/>
        <v>25675.244899999998</v>
      </c>
      <c r="R127" s="72"/>
      <c r="S127" s="78">
        <v>1</v>
      </c>
      <c r="T127" s="72">
        <f t="shared" si="19"/>
        <v>0</v>
      </c>
      <c r="W127" t="s">
        <v>103</v>
      </c>
    </row>
    <row r="128" spans="1:23">
      <c r="A128" t="s">
        <v>57</v>
      </c>
      <c r="B128" s="6" t="s">
        <v>49</v>
      </c>
      <c r="C128" s="16">
        <v>40694.784200000002</v>
      </c>
      <c r="D128" s="16" t="s">
        <v>103</v>
      </c>
      <c r="E128" s="22">
        <f t="shared" si="14"/>
        <v>1019.993279176413</v>
      </c>
      <c r="F128">
        <f t="shared" si="15"/>
        <v>1020</v>
      </c>
      <c r="G128">
        <f t="shared" si="16"/>
        <v>-2.7890349738299847E-3</v>
      </c>
      <c r="J128">
        <f t="shared" si="21"/>
        <v>-2.7890349738299847E-3</v>
      </c>
      <c r="P128" s="70">
        <f t="shared" si="17"/>
        <v>6.173255777040712E-2</v>
      </c>
      <c r="Q128" s="2">
        <f t="shared" si="18"/>
        <v>25676.284200000002</v>
      </c>
      <c r="R128" s="72"/>
      <c r="S128" s="78">
        <v>1</v>
      </c>
      <c r="T128" s="72">
        <f t="shared" si="19"/>
        <v>0</v>
      </c>
      <c r="W128" t="s">
        <v>103</v>
      </c>
    </row>
    <row r="129" spans="1:23">
      <c r="A129" t="s">
        <v>57</v>
      </c>
      <c r="B129" s="6" t="s">
        <v>50</v>
      </c>
      <c r="C129" s="16">
        <v>40696.650300000001</v>
      </c>
      <c r="D129" s="16" t="s">
        <v>103</v>
      </c>
      <c r="E129" s="22">
        <f t="shared" si="14"/>
        <v>1024.4900778946885</v>
      </c>
      <c r="F129">
        <f t="shared" si="15"/>
        <v>1024.5</v>
      </c>
      <c r="G129">
        <f t="shared" si="16"/>
        <v>-4.1175160076818429E-3</v>
      </c>
      <c r="J129">
        <f t="shared" si="21"/>
        <v>-4.1175160076818429E-3</v>
      </c>
      <c r="P129" s="70">
        <f t="shared" si="17"/>
        <v>6.1700680439546261E-2</v>
      </c>
      <c r="Q129" s="2">
        <f t="shared" si="18"/>
        <v>25678.150300000001</v>
      </c>
      <c r="R129" s="72"/>
      <c r="S129" s="78">
        <v>1</v>
      </c>
      <c r="T129" s="72">
        <f t="shared" si="19"/>
        <v>0</v>
      </c>
      <c r="W129" t="s">
        <v>103</v>
      </c>
    </row>
    <row r="130" spans="1:23">
      <c r="A130" t="s">
        <v>32</v>
      </c>
      <c r="C130" s="16">
        <v>42469.273000000001</v>
      </c>
      <c r="E130">
        <f t="shared" si="14"/>
        <v>5296.0336636345055</v>
      </c>
      <c r="F130">
        <f t="shared" si="15"/>
        <v>5296</v>
      </c>
      <c r="G130">
        <f t="shared" si="16"/>
        <v>1.3969873296446167E-2</v>
      </c>
      <c r="I130">
        <f>G130</f>
        <v>1.3969873296446167E-2</v>
      </c>
      <c r="P130" s="70">
        <f t="shared" si="17"/>
        <v>3.3546263533726708E-2</v>
      </c>
      <c r="Q130" s="2">
        <f t="shared" si="18"/>
        <v>27450.773000000001</v>
      </c>
      <c r="R130" s="72"/>
      <c r="S130" s="78">
        <v>0.1</v>
      </c>
      <c r="T130" s="72">
        <f t="shared" si="19"/>
        <v>0</v>
      </c>
      <c r="W130" s="25" t="s">
        <v>102</v>
      </c>
    </row>
    <row r="131" spans="1:23">
      <c r="A131" t="s">
        <v>34</v>
      </c>
      <c r="C131" s="16">
        <v>42568.436999999998</v>
      </c>
      <c r="E131">
        <f t="shared" si="14"/>
        <v>5534.992212532864</v>
      </c>
      <c r="F131">
        <f t="shared" si="15"/>
        <v>5535</v>
      </c>
      <c r="G131">
        <f t="shared" si="16"/>
        <v>-3.2316750948666595E-3</v>
      </c>
      <c r="I131">
        <f>G131</f>
        <v>-3.2316750948666595E-3</v>
      </c>
      <c r="P131" s="70">
        <f t="shared" si="17"/>
        <v>3.2095155372637164E-2</v>
      </c>
      <c r="Q131" s="2">
        <f t="shared" si="18"/>
        <v>27549.936999999998</v>
      </c>
      <c r="R131" s="72"/>
      <c r="S131" s="78">
        <v>0.1</v>
      </c>
      <c r="T131" s="72">
        <f t="shared" si="19"/>
        <v>0</v>
      </c>
      <c r="W131" s="25" t="s">
        <v>102</v>
      </c>
    </row>
    <row r="132" spans="1:23">
      <c r="A132" s="138" t="s">
        <v>539</v>
      </c>
      <c r="B132" s="140" t="s">
        <v>49</v>
      </c>
      <c r="C132" s="139">
        <v>43222.387000000002</v>
      </c>
      <c r="E132" s="22">
        <f t="shared" si="14"/>
        <v>7110.8356945635142</v>
      </c>
      <c r="F132">
        <f t="shared" si="15"/>
        <v>7111</v>
      </c>
      <c r="G132">
        <f t="shared" si="16"/>
        <v>-6.8184144816768821E-2</v>
      </c>
      <c r="I132">
        <f>G132</f>
        <v>-6.8184144816768821E-2</v>
      </c>
      <c r="P132" s="70">
        <f t="shared" si="17"/>
        <v>2.2855885325402604E-2</v>
      </c>
      <c r="Q132" s="2">
        <f t="shared" si="18"/>
        <v>28203.887000000002</v>
      </c>
      <c r="R132" s="72">
        <f>+(P132-G132)^2</f>
        <v>8.2882870882874816E-3</v>
      </c>
      <c r="S132" s="78">
        <v>0.1</v>
      </c>
    </row>
    <row r="133" spans="1:23">
      <c r="A133" s="138" t="s">
        <v>543</v>
      </c>
      <c r="B133" s="140" t="s">
        <v>49</v>
      </c>
      <c r="C133" s="139">
        <v>43573.468999999997</v>
      </c>
      <c r="E133" s="22">
        <f t="shared" si="14"/>
        <v>7956.8488169096763</v>
      </c>
      <c r="F133">
        <f t="shared" si="15"/>
        <v>7957</v>
      </c>
      <c r="G133">
        <f t="shared" si="16"/>
        <v>-6.2738579712458886E-2</v>
      </c>
      <c r="I133">
        <f>G133</f>
        <v>-6.2738579712458886E-2</v>
      </c>
      <c r="P133" s="70">
        <f t="shared" si="17"/>
        <v>1.8132287566913437E-2</v>
      </c>
      <c r="Q133" s="2">
        <f t="shared" si="18"/>
        <v>28554.968999999997</v>
      </c>
      <c r="R133" s="72">
        <f>+(P133-G133)^2</f>
        <v>6.5400971745178515E-3</v>
      </c>
      <c r="S133" s="78">
        <v>0.1</v>
      </c>
    </row>
    <row r="134" spans="1:23">
      <c r="A134" t="s">
        <v>35</v>
      </c>
      <c r="C134" s="16">
        <v>44342.466999999997</v>
      </c>
      <c r="E134">
        <f t="shared" si="14"/>
        <v>9809.927012482116</v>
      </c>
      <c r="F134">
        <f t="shared" si="15"/>
        <v>9810</v>
      </c>
      <c r="G134">
        <f t="shared" si="16"/>
        <v>-3.0288659923826344E-2</v>
      </c>
      <c r="I134">
        <f>G134</f>
        <v>-3.0288659923826344E-2</v>
      </c>
      <c r="P134" s="70">
        <f t="shared" si="17"/>
        <v>8.3623369978206592E-3</v>
      </c>
      <c r="Q134" s="2">
        <f t="shared" si="18"/>
        <v>29323.966999999997</v>
      </c>
      <c r="R134" s="72"/>
      <c r="S134" s="78">
        <v>0.1</v>
      </c>
      <c r="T134" s="72">
        <f>+S134*R134</f>
        <v>0</v>
      </c>
      <c r="W134" s="25" t="s">
        <v>102</v>
      </c>
    </row>
    <row r="135" spans="1:23">
      <c r="A135" s="138" t="s">
        <v>551</v>
      </c>
      <c r="B135" s="140" t="s">
        <v>50</v>
      </c>
      <c r="C135" s="139">
        <v>44693.744899999998</v>
      </c>
      <c r="E135" s="22">
        <f t="shared" si="14"/>
        <v>10656.412201099614</v>
      </c>
      <c r="F135">
        <f t="shared" si="15"/>
        <v>10656.5</v>
      </c>
      <c r="G135">
        <f t="shared" si="16"/>
        <v>-3.6435148263990413E-2</v>
      </c>
      <c r="J135">
        <f>G135</f>
        <v>-3.6435148263990413E-2</v>
      </c>
      <c r="P135" s="70">
        <f t="shared" si="17"/>
        <v>4.1624253698926382E-3</v>
      </c>
      <c r="Q135" s="2">
        <f t="shared" si="18"/>
        <v>29675.244899999998</v>
      </c>
      <c r="R135" s="72">
        <f>+(P135-G135)^2</f>
        <v>1.6481629849585567E-3</v>
      </c>
      <c r="S135" s="78">
        <v>1</v>
      </c>
    </row>
    <row r="136" spans="1:23">
      <c r="A136" s="138" t="s">
        <v>551</v>
      </c>
      <c r="B136" s="140" t="s">
        <v>49</v>
      </c>
      <c r="C136" s="139">
        <v>44694.784200000002</v>
      </c>
      <c r="E136" s="22">
        <f t="shared" si="14"/>
        <v>10658.916634360385</v>
      </c>
      <c r="F136">
        <f t="shared" si="15"/>
        <v>10659</v>
      </c>
      <c r="G136">
        <f t="shared" si="16"/>
        <v>-3.4595415498188231E-2</v>
      </c>
      <c r="J136">
        <f>G136</f>
        <v>-3.4595415498188231E-2</v>
      </c>
      <c r="P136" s="70">
        <f t="shared" si="17"/>
        <v>4.150266141864152E-3</v>
      </c>
      <c r="Q136" s="2">
        <f t="shared" si="18"/>
        <v>29676.284200000002</v>
      </c>
      <c r="R136" s="72">
        <f>+(P136-G136)^2</f>
        <v>1.5012278457522924E-3</v>
      </c>
      <c r="S136" s="78">
        <v>1</v>
      </c>
    </row>
    <row r="137" spans="1:23">
      <c r="A137" s="138" t="s">
        <v>551</v>
      </c>
      <c r="B137" s="140" t="s">
        <v>50</v>
      </c>
      <c r="C137" s="139">
        <v>44696.650300000001</v>
      </c>
      <c r="E137" s="22">
        <f t="shared" si="14"/>
        <v>10663.41343307866</v>
      </c>
      <c r="F137">
        <f t="shared" si="15"/>
        <v>10663.5</v>
      </c>
      <c r="G137">
        <f t="shared" si="16"/>
        <v>-3.5923896539316047E-2</v>
      </c>
      <c r="J137">
        <f>G137</f>
        <v>-3.5923896539316047E-2</v>
      </c>
      <c r="P137" s="70">
        <f t="shared" si="17"/>
        <v>4.1283831604432015E-3</v>
      </c>
      <c r="Q137" s="2">
        <f t="shared" si="18"/>
        <v>29678.150300000001</v>
      </c>
      <c r="R137" s="72">
        <f>+(P137-G137)^2</f>
        <v>1.6041851091477466E-3</v>
      </c>
      <c r="S137" s="78">
        <v>1</v>
      </c>
    </row>
    <row r="138" spans="1:23">
      <c r="A138" s="138" t="s">
        <v>561</v>
      </c>
      <c r="B138" s="140" t="s">
        <v>49</v>
      </c>
      <c r="C138" s="139">
        <v>45011.374000000003</v>
      </c>
      <c r="E138" s="22">
        <f t="shared" si="14"/>
        <v>11421.812838668644</v>
      </c>
      <c r="F138">
        <f t="shared" si="15"/>
        <v>11422</v>
      </c>
      <c r="G138">
        <f t="shared" si="16"/>
        <v>-7.7668977937719319E-2</v>
      </c>
      <c r="I138">
        <f t="shared" ref="I138:I179" si="22">G138</f>
        <v>-7.7668977937719319E-2</v>
      </c>
      <c r="P138" s="70">
        <f t="shared" si="17"/>
        <v>5.0655963057912035E-4</v>
      </c>
      <c r="Q138" s="2">
        <f t="shared" si="18"/>
        <v>29992.874000000003</v>
      </c>
      <c r="R138" s="72">
        <f>+(P138-G138)^2</f>
        <v>6.1114146740924406E-3</v>
      </c>
      <c r="S138" s="78">
        <v>0.1</v>
      </c>
    </row>
    <row r="139" spans="1:23">
      <c r="A139" s="138" t="s">
        <v>561</v>
      </c>
      <c r="B139" s="140" t="s">
        <v>49</v>
      </c>
      <c r="C139" s="139">
        <v>45047.425000000003</v>
      </c>
      <c r="E139" s="22">
        <f t="shared" si="14"/>
        <v>11508.686045138076</v>
      </c>
      <c r="F139">
        <f t="shared" si="15"/>
        <v>11508.5</v>
      </c>
      <c r="G139">
        <f t="shared" si="16"/>
        <v>7.7205775465699844E-2</v>
      </c>
      <c r="I139">
        <f t="shared" si="22"/>
        <v>7.7205775465699844E-2</v>
      </c>
      <c r="P139" s="70">
        <f t="shared" si="17"/>
        <v>1.0194451412766023E-4</v>
      </c>
      <c r="Q139" s="2">
        <f t="shared" si="18"/>
        <v>30028.925000000003</v>
      </c>
      <c r="R139" s="72">
        <f>+(P139-G139)^2</f>
        <v>5.94500074740862E-3</v>
      </c>
      <c r="S139" s="78">
        <v>0.1</v>
      </c>
    </row>
    <row r="140" spans="1:23">
      <c r="A140" t="s">
        <v>36</v>
      </c>
      <c r="C140" s="16">
        <v>45055.396999999997</v>
      </c>
      <c r="E140">
        <f t="shared" si="14"/>
        <v>11527.896419384944</v>
      </c>
      <c r="F140">
        <f t="shared" si="15"/>
        <v>11528</v>
      </c>
      <c r="G140">
        <f t="shared" si="16"/>
        <v>-4.2984309031453449E-2</v>
      </c>
      <c r="I140">
        <f t="shared" si="22"/>
        <v>-4.2984309031453449E-2</v>
      </c>
      <c r="P140" s="70">
        <f t="shared" si="17"/>
        <v>1.0968835260340148E-5</v>
      </c>
      <c r="Q140" s="2">
        <f t="shared" si="18"/>
        <v>30036.896999999997</v>
      </c>
      <c r="R140" s="72"/>
      <c r="S140" s="78">
        <v>0.1</v>
      </c>
      <c r="T140" s="72">
        <f>+S140*R140</f>
        <v>0</v>
      </c>
      <c r="W140" s="25" t="s">
        <v>102</v>
      </c>
    </row>
    <row r="141" spans="1:23">
      <c r="A141" s="138" t="s">
        <v>561</v>
      </c>
      <c r="B141" s="140" t="s">
        <v>50</v>
      </c>
      <c r="C141" s="139">
        <v>45056.355000000003</v>
      </c>
      <c r="E141" s="22">
        <f t="shared" si="14"/>
        <v>11530.204941528526</v>
      </c>
      <c r="F141">
        <f t="shared" si="15"/>
        <v>11530</v>
      </c>
      <c r="G141">
        <f t="shared" si="16"/>
        <v>8.5047477179614361E-2</v>
      </c>
      <c r="I141">
        <f t="shared" si="22"/>
        <v>8.5047477179614361E-2</v>
      </c>
      <c r="P141" s="70">
        <f t="shared" si="17"/>
        <v>1.6429503165334147E-6</v>
      </c>
      <c r="Q141" s="2">
        <f t="shared" si="18"/>
        <v>30037.855000000003</v>
      </c>
      <c r="R141" s="72">
        <f>+(P141-G141)^2</f>
        <v>7.2327939197572065E-3</v>
      </c>
      <c r="S141" s="78">
        <v>0.1</v>
      </c>
    </row>
    <row r="142" spans="1:23">
      <c r="A142" s="138" t="s">
        <v>561</v>
      </c>
      <c r="B142" s="140" t="s">
        <v>50</v>
      </c>
      <c r="C142" s="139">
        <v>45061.341</v>
      </c>
      <c r="E142" s="22">
        <f t="shared" si="14"/>
        <v>11542.219859490755</v>
      </c>
      <c r="F142">
        <f t="shared" si="15"/>
        <v>11542</v>
      </c>
      <c r="G142">
        <f t="shared" si="16"/>
        <v>9.1238194414472673E-2</v>
      </c>
      <c r="I142">
        <f t="shared" si="22"/>
        <v>9.1238194414472673E-2</v>
      </c>
      <c r="P142" s="70">
        <f t="shared" si="17"/>
        <v>-5.4293004518079016E-5</v>
      </c>
      <c r="Q142" s="2">
        <f t="shared" si="18"/>
        <v>30042.841</v>
      </c>
      <c r="R142" s="72">
        <f>+(P142-G142)^2</f>
        <v>8.3343182591465847E-3</v>
      </c>
      <c r="S142" s="78">
        <v>0.1</v>
      </c>
    </row>
    <row r="143" spans="1:23">
      <c r="A143" s="138" t="s">
        <v>561</v>
      </c>
      <c r="B143" s="140" t="s">
        <v>50</v>
      </c>
      <c r="C143" s="139">
        <v>45061.362999999998</v>
      </c>
      <c r="E143" s="22">
        <f t="shared" si="14"/>
        <v>11542.272873569202</v>
      </c>
      <c r="F143">
        <f t="shared" si="15"/>
        <v>11542.5</v>
      </c>
      <c r="G143">
        <f t="shared" si="16"/>
        <v>-9.4253859038872179E-2</v>
      </c>
      <c r="I143">
        <f t="shared" si="22"/>
        <v>-9.4253859038872179E-2</v>
      </c>
      <c r="P143" s="70">
        <f t="shared" si="17"/>
        <v>-5.6622949257163421E-5</v>
      </c>
      <c r="Q143" s="2">
        <f t="shared" si="18"/>
        <v>30042.862999999998</v>
      </c>
      <c r="R143" s="72">
        <f>+(P143-G143)^2</f>
        <v>8.8731192869226684E-3</v>
      </c>
      <c r="S143" s="78">
        <v>0.1</v>
      </c>
    </row>
    <row r="144" spans="1:23">
      <c r="A144" s="138" t="s">
        <v>561</v>
      </c>
      <c r="B144" s="140" t="s">
        <v>49</v>
      </c>
      <c r="C144" s="139">
        <v>45079.379000000001</v>
      </c>
      <c r="E144" s="22">
        <f t="shared" si="14"/>
        <v>11585.686584360959</v>
      </c>
      <c r="F144">
        <f t="shared" si="15"/>
        <v>11585.5</v>
      </c>
      <c r="G144">
        <f t="shared" si="16"/>
        <v>7.7429544391634408E-2</v>
      </c>
      <c r="I144">
        <f t="shared" si="22"/>
        <v>7.7429544391634408E-2</v>
      </c>
      <c r="P144" s="70">
        <f t="shared" si="17"/>
        <v>-2.5678270154288162E-4</v>
      </c>
      <c r="Q144" s="2">
        <f t="shared" si="18"/>
        <v>30060.879000000001</v>
      </c>
      <c r="R144" s="72">
        <f>+(P144-G144)^2</f>
        <v>6.0351654172281308E-3</v>
      </c>
      <c r="S144" s="78">
        <v>0.1</v>
      </c>
    </row>
    <row r="145" spans="1:23">
      <c r="A145" s="138" t="s">
        <v>561</v>
      </c>
      <c r="B145" s="140" t="s">
        <v>49</v>
      </c>
      <c r="C145" s="139">
        <v>45084.372000000003</v>
      </c>
      <c r="E145" s="22">
        <f t="shared" si="14"/>
        <v>11597.718370439072</v>
      </c>
      <c r="F145">
        <f t="shared" si="15"/>
        <v>11597.5</v>
      </c>
      <c r="G145">
        <f t="shared" si="16"/>
        <v>9.0620261631556787E-2</v>
      </c>
      <c r="I145">
        <f t="shared" si="22"/>
        <v>9.0620261631556787E-2</v>
      </c>
      <c r="P145" s="70">
        <f t="shared" si="17"/>
        <v>-3.1256520023919231E-4</v>
      </c>
      <c r="Q145" s="2">
        <f t="shared" si="18"/>
        <v>30065.872000000003</v>
      </c>
      <c r="R145" s="72">
        <f>+(P145-G145)^2</f>
        <v>8.2687789956213936E-3</v>
      </c>
      <c r="S145" s="78">
        <v>0.1</v>
      </c>
    </row>
    <row r="146" spans="1:23">
      <c r="A146" t="s">
        <v>113</v>
      </c>
      <c r="B146" s="6" t="s">
        <v>50</v>
      </c>
      <c r="C146" s="16">
        <v>45381.362999999998</v>
      </c>
      <c r="D146" s="16" t="s">
        <v>102</v>
      </c>
      <c r="E146">
        <f t="shared" si="14"/>
        <v>12313.386741983921</v>
      </c>
      <c r="F146">
        <f t="shared" si="15"/>
        <v>12313.5</v>
      </c>
      <c r="G146">
        <f t="shared" si="16"/>
        <v>-4.7000276652397588E-2</v>
      </c>
      <c r="I146">
        <f t="shared" si="22"/>
        <v>-4.7000276652397588E-2</v>
      </c>
      <c r="P146" s="70">
        <f t="shared" si="17"/>
        <v>-3.5808693753216214E-3</v>
      </c>
      <c r="Q146" s="2">
        <f t="shared" si="18"/>
        <v>30362.862999999998</v>
      </c>
      <c r="R146" s="72"/>
      <c r="S146" s="78">
        <v>0.1</v>
      </c>
      <c r="T146" s="72">
        <f>+S146*R146</f>
        <v>0</v>
      </c>
      <c r="W146" t="s">
        <v>102</v>
      </c>
    </row>
    <row r="147" spans="1:23">
      <c r="A147" t="s">
        <v>113</v>
      </c>
      <c r="B147" s="6" t="s">
        <v>49</v>
      </c>
      <c r="C147" s="16">
        <v>45382.398999999998</v>
      </c>
      <c r="D147" s="16" t="s">
        <v>102</v>
      </c>
      <c r="E147">
        <f t="shared" si="14"/>
        <v>12315.883223132912</v>
      </c>
      <c r="F147">
        <f t="shared" si="15"/>
        <v>12316</v>
      </c>
      <c r="G147">
        <f t="shared" si="16"/>
        <v>-4.8460543890541885E-2</v>
      </c>
      <c r="I147">
        <f t="shared" si="22"/>
        <v>-4.8460543890541885E-2</v>
      </c>
      <c r="P147" s="70">
        <f t="shared" si="17"/>
        <v>-3.5920741107781408E-3</v>
      </c>
      <c r="Q147" s="2">
        <f t="shared" si="18"/>
        <v>30363.898999999998</v>
      </c>
      <c r="R147" s="72"/>
      <c r="S147" s="78">
        <v>0.1</v>
      </c>
      <c r="T147" s="72">
        <f>+S147*R147</f>
        <v>0</v>
      </c>
      <c r="W147" t="s">
        <v>102</v>
      </c>
    </row>
    <row r="148" spans="1:23">
      <c r="A148" t="s">
        <v>113</v>
      </c>
      <c r="B148" s="6" t="s">
        <v>49</v>
      </c>
      <c r="C148" s="16">
        <v>45387.377999999997</v>
      </c>
      <c r="D148" s="16" t="s">
        <v>102</v>
      </c>
      <c r="E148">
        <f t="shared" si="14"/>
        <v>12327.881272979277</v>
      </c>
      <c r="F148">
        <f t="shared" si="15"/>
        <v>12328</v>
      </c>
      <c r="G148">
        <f t="shared" si="16"/>
        <v>-4.926982666074764E-2</v>
      </c>
      <c r="I148">
        <f t="shared" si="22"/>
        <v>-4.926982666074764E-2</v>
      </c>
      <c r="P148" s="70">
        <f t="shared" si="17"/>
        <v>-3.6458367948973246E-3</v>
      </c>
      <c r="Q148" s="2">
        <f t="shared" si="18"/>
        <v>30368.877999999997</v>
      </c>
      <c r="R148" s="72"/>
      <c r="S148" s="78">
        <v>0.1</v>
      </c>
      <c r="T148" s="72">
        <f>+S148*R148</f>
        <v>0</v>
      </c>
      <c r="W148" t="s">
        <v>102</v>
      </c>
    </row>
    <row r="149" spans="1:23">
      <c r="A149" t="s">
        <v>113</v>
      </c>
      <c r="B149" s="6" t="s">
        <v>49</v>
      </c>
      <c r="C149" s="16">
        <v>45388.625999999997</v>
      </c>
      <c r="D149" s="16" t="s">
        <v>102</v>
      </c>
      <c r="E149">
        <f t="shared" ref="E149:E212" si="23">+(C149-C$7)/C$8</f>
        <v>12330.888617066094</v>
      </c>
      <c r="F149">
        <f t="shared" ref="F149:F212" si="24">ROUND(2*E149,0)/2</f>
        <v>12331</v>
      </c>
      <c r="G149">
        <f t="shared" ref="G149:G212" si="25">+C149-(C$7+F149*C$8)</f>
        <v>-4.6222147349908482E-2</v>
      </c>
      <c r="I149">
        <f t="shared" si="22"/>
        <v>-4.6222147349908482E-2</v>
      </c>
      <c r="P149" s="70">
        <f t="shared" ref="P149:P212" si="26">+D$11+D$12*F149+D$13*F149^2</f>
        <v>-3.6592722815981214E-3</v>
      </c>
      <c r="Q149" s="2">
        <f t="shared" ref="Q149:Q212" si="27">+C149-15018.5</f>
        <v>30370.125999999997</v>
      </c>
      <c r="R149" s="72"/>
      <c r="S149" s="78">
        <v>0.1</v>
      </c>
      <c r="T149" s="72">
        <f>+S149*R149</f>
        <v>0</v>
      </c>
      <c r="W149" t="s">
        <v>102</v>
      </c>
    </row>
    <row r="150" spans="1:23">
      <c r="A150" t="s">
        <v>113</v>
      </c>
      <c r="B150" s="6" t="s">
        <v>49</v>
      </c>
      <c r="C150" s="16">
        <v>45389.453000000001</v>
      </c>
      <c r="D150" s="16" t="s">
        <v>102</v>
      </c>
      <c r="E150">
        <f t="shared" si="23"/>
        <v>12332.881464469789</v>
      </c>
      <c r="F150">
        <f t="shared" si="24"/>
        <v>12333</v>
      </c>
      <c r="G150">
        <f t="shared" si="25"/>
        <v>-4.9190361140063033E-2</v>
      </c>
      <c r="I150">
        <f t="shared" si="22"/>
        <v>-4.9190361140063033E-2</v>
      </c>
      <c r="P150" s="70">
        <f t="shared" si="26"/>
        <v>-3.6682281206588743E-3</v>
      </c>
      <c r="Q150" s="2">
        <f t="shared" si="27"/>
        <v>30370.953000000001</v>
      </c>
      <c r="R150" s="72"/>
      <c r="S150" s="78">
        <v>0.1</v>
      </c>
      <c r="T150" s="72">
        <f>+S150*R150</f>
        <v>0</v>
      </c>
      <c r="W150" t="s">
        <v>102</v>
      </c>
    </row>
    <row r="151" spans="1:23">
      <c r="A151" s="138" t="s">
        <v>587</v>
      </c>
      <c r="B151" s="140" t="s">
        <v>49</v>
      </c>
      <c r="C151" s="139">
        <v>45403.572999999997</v>
      </c>
      <c r="E151" s="22">
        <f t="shared" si="23"/>
        <v>12366.906863913577</v>
      </c>
      <c r="F151">
        <f t="shared" si="24"/>
        <v>12367</v>
      </c>
      <c r="G151">
        <f t="shared" si="25"/>
        <v>-3.8649995643936563E-2</v>
      </c>
      <c r="I151">
        <f t="shared" si="22"/>
        <v>-3.8649995643936563E-2</v>
      </c>
      <c r="P151" s="70">
        <f t="shared" si="26"/>
        <v>-3.820336370943013E-3</v>
      </c>
      <c r="Q151" s="2">
        <f t="shared" si="27"/>
        <v>30385.072999999997</v>
      </c>
      <c r="R151" s="72">
        <f>+(P151-G151)^2</f>
        <v>1.2131051650728255E-3</v>
      </c>
      <c r="S151" s="78">
        <v>0.1</v>
      </c>
    </row>
    <row r="152" spans="1:23">
      <c r="A152" t="s">
        <v>113</v>
      </c>
      <c r="B152" s="6" t="s">
        <v>49</v>
      </c>
      <c r="C152" s="16">
        <v>45404.4</v>
      </c>
      <c r="D152" s="16" t="s">
        <v>102</v>
      </c>
      <c r="E152">
        <f t="shared" si="23"/>
        <v>12368.899711317272</v>
      </c>
      <c r="F152">
        <f t="shared" si="24"/>
        <v>12369</v>
      </c>
      <c r="G152">
        <f t="shared" si="25"/>
        <v>-4.1618209434091114E-2</v>
      </c>
      <c r="I152">
        <f t="shared" si="22"/>
        <v>-4.1618209434091114E-2</v>
      </c>
      <c r="P152" s="70">
        <f t="shared" si="26"/>
        <v>-3.8292756201509896E-3</v>
      </c>
      <c r="Q152" s="2">
        <f t="shared" si="27"/>
        <v>30385.9</v>
      </c>
      <c r="R152" s="72"/>
      <c r="S152" s="78">
        <v>0.1</v>
      </c>
      <c r="T152" s="72">
        <f>+S152*R152</f>
        <v>0</v>
      </c>
      <c r="W152" t="s">
        <v>102</v>
      </c>
    </row>
    <row r="153" spans="1:23">
      <c r="A153" s="138" t="s">
        <v>587</v>
      </c>
      <c r="B153" s="140" t="s">
        <v>50</v>
      </c>
      <c r="C153" s="139">
        <v>45405.440999999999</v>
      </c>
      <c r="E153" s="22">
        <f t="shared" si="23"/>
        <v>12371.408241120453</v>
      </c>
      <c r="F153">
        <f t="shared" si="24"/>
        <v>12371.5</v>
      </c>
      <c r="G153">
        <f t="shared" si="25"/>
        <v>-3.8078476682130713E-2</v>
      </c>
      <c r="I153">
        <f t="shared" si="22"/>
        <v>-3.8078476682130713E-2</v>
      </c>
      <c r="P153" s="70">
        <f t="shared" si="26"/>
        <v>-3.8404483855786972E-3</v>
      </c>
      <c r="Q153" s="2">
        <f t="shared" si="27"/>
        <v>30386.940999999999</v>
      </c>
      <c r="R153" s="72">
        <f>+(P153-G153)^2</f>
        <v>1.1722425816354965E-3</v>
      </c>
      <c r="S153" s="78">
        <v>0.1</v>
      </c>
    </row>
    <row r="154" spans="1:23">
      <c r="A154" s="138" t="s">
        <v>587</v>
      </c>
      <c r="B154" s="140" t="s">
        <v>49</v>
      </c>
      <c r="C154" s="139">
        <v>45406.470999999998</v>
      </c>
      <c r="E154" s="22">
        <f t="shared" si="23"/>
        <v>12373.89026388441</v>
      </c>
      <c r="F154">
        <f t="shared" si="24"/>
        <v>12374</v>
      </c>
      <c r="G154">
        <f t="shared" si="25"/>
        <v>-4.5538743921497371E-2</v>
      </c>
      <c r="I154">
        <f t="shared" si="22"/>
        <v>-4.5538743921497371E-2</v>
      </c>
      <c r="P154" s="70">
        <f t="shared" si="26"/>
        <v>-3.8516197109150149E-3</v>
      </c>
      <c r="Q154" s="2">
        <f t="shared" si="27"/>
        <v>30387.970999999998</v>
      </c>
      <c r="R154" s="72">
        <f>+(P154-G154)^2</f>
        <v>1.7378163249485215E-3</v>
      </c>
      <c r="S154" s="78">
        <v>0.1</v>
      </c>
    </row>
    <row r="155" spans="1:23">
      <c r="A155" s="138" t="s">
        <v>587</v>
      </c>
      <c r="B155" s="140" t="s">
        <v>49</v>
      </c>
      <c r="C155" s="139">
        <v>45406.474999999999</v>
      </c>
      <c r="E155" s="22">
        <f t="shared" si="23"/>
        <v>12373.899902807767</v>
      </c>
      <c r="F155">
        <f t="shared" si="24"/>
        <v>12374</v>
      </c>
      <c r="G155">
        <f t="shared" si="25"/>
        <v>-4.1538743920682464E-2</v>
      </c>
      <c r="I155">
        <f t="shared" si="22"/>
        <v>-4.1538743920682464E-2</v>
      </c>
      <c r="P155" s="70">
        <f t="shared" si="26"/>
        <v>-3.8516197109150149E-3</v>
      </c>
      <c r="Q155" s="2">
        <f t="shared" si="27"/>
        <v>30387.974999999999</v>
      </c>
      <c r="R155" s="72">
        <f>+(P155-G155)^2</f>
        <v>1.4203193312024398E-3</v>
      </c>
      <c r="S155" s="78">
        <v>0.1</v>
      </c>
    </row>
    <row r="156" spans="1:23">
      <c r="A156" s="138" t="s">
        <v>587</v>
      </c>
      <c r="B156" s="140" t="s">
        <v>49</v>
      </c>
      <c r="C156" s="139">
        <v>45406.476000000002</v>
      </c>
      <c r="E156" s="22">
        <f t="shared" si="23"/>
        <v>12373.902312538616</v>
      </c>
      <c r="F156">
        <f t="shared" si="24"/>
        <v>12374</v>
      </c>
      <c r="G156">
        <f t="shared" si="25"/>
        <v>-4.0538743916840758E-2</v>
      </c>
      <c r="I156">
        <f t="shared" si="22"/>
        <v>-4.0538743916840758E-2</v>
      </c>
      <c r="P156" s="70">
        <f t="shared" si="26"/>
        <v>-3.8516197109150149E-3</v>
      </c>
      <c r="Q156" s="2">
        <f t="shared" si="27"/>
        <v>30387.976000000002</v>
      </c>
      <c r="R156" s="72">
        <f>+(P156-G156)^2</f>
        <v>1.3459450825010226E-3</v>
      </c>
      <c r="S156" s="78">
        <v>0.1</v>
      </c>
    </row>
    <row r="157" spans="1:23">
      <c r="A157" t="s">
        <v>113</v>
      </c>
      <c r="B157" s="6" t="s">
        <v>49</v>
      </c>
      <c r="C157" s="16">
        <v>45406.481599999999</v>
      </c>
      <c r="D157" s="16" t="s">
        <v>102</v>
      </c>
      <c r="E157">
        <f t="shared" si="23"/>
        <v>12373.915807031304</v>
      </c>
      <c r="F157">
        <f t="shared" si="24"/>
        <v>12374</v>
      </c>
      <c r="G157">
        <f t="shared" si="25"/>
        <v>-3.4938743920065463E-2</v>
      </c>
      <c r="I157">
        <f t="shared" si="22"/>
        <v>-3.4938743920065463E-2</v>
      </c>
      <c r="P157" s="70">
        <f t="shared" si="26"/>
        <v>-3.8516197109150149E-3</v>
      </c>
      <c r="Q157" s="2">
        <f t="shared" si="27"/>
        <v>30387.981599999999</v>
      </c>
      <c r="R157" s="72"/>
      <c r="S157" s="78">
        <v>0.1</v>
      </c>
      <c r="T157" s="72">
        <f>+S157*R157</f>
        <v>0</v>
      </c>
      <c r="W157" t="s">
        <v>102</v>
      </c>
    </row>
    <row r="158" spans="1:23">
      <c r="A158" s="138" t="s">
        <v>587</v>
      </c>
      <c r="B158" s="140" t="s">
        <v>49</v>
      </c>
      <c r="C158" s="139">
        <v>45406.483999999997</v>
      </c>
      <c r="E158" s="22">
        <f t="shared" si="23"/>
        <v>12373.921590385313</v>
      </c>
      <c r="F158">
        <f t="shared" si="24"/>
        <v>12374</v>
      </c>
      <c r="G158">
        <f t="shared" si="25"/>
        <v>-3.2538743922486901E-2</v>
      </c>
      <c r="I158">
        <f t="shared" si="22"/>
        <v>-3.2538743922486901E-2</v>
      </c>
      <c r="P158" s="70">
        <f t="shared" si="26"/>
        <v>-3.8516197109150149E-3</v>
      </c>
      <c r="Q158" s="2">
        <f t="shared" si="27"/>
        <v>30387.983999999997</v>
      </c>
      <c r="R158" s="72">
        <f>+(P158-G158)^2</f>
        <v>8.2295109553015393E-4</v>
      </c>
      <c r="S158" s="78">
        <v>0.1</v>
      </c>
    </row>
    <row r="159" spans="1:23">
      <c r="A159" t="s">
        <v>113</v>
      </c>
      <c r="B159" s="6" t="s">
        <v>49</v>
      </c>
      <c r="C159" s="16">
        <v>45407.313399999999</v>
      </c>
      <c r="D159" s="16" t="s">
        <v>102</v>
      </c>
      <c r="E159">
        <f t="shared" si="23"/>
        <v>12375.920221143015</v>
      </c>
      <c r="F159">
        <f t="shared" si="24"/>
        <v>12376</v>
      </c>
      <c r="G159">
        <f t="shared" si="25"/>
        <v>-3.310695771506289E-2</v>
      </c>
      <c r="I159">
        <f t="shared" si="22"/>
        <v>-3.310695771506289E-2</v>
      </c>
      <c r="P159" s="70">
        <f t="shared" si="26"/>
        <v>-3.8605557343182814E-3</v>
      </c>
      <c r="Q159" s="2">
        <f t="shared" si="27"/>
        <v>30388.813399999999</v>
      </c>
      <c r="R159" s="72"/>
      <c r="S159" s="78">
        <v>0.1</v>
      </c>
      <c r="T159" s="72">
        <f>+S159*R159</f>
        <v>0</v>
      </c>
      <c r="W159" t="s">
        <v>102</v>
      </c>
    </row>
    <row r="160" spans="1:23">
      <c r="A160" s="138" t="s">
        <v>587</v>
      </c>
      <c r="B160" s="140" t="s">
        <v>49</v>
      </c>
      <c r="C160" s="139">
        <v>45407.328999999998</v>
      </c>
      <c r="E160" s="22">
        <f t="shared" si="23"/>
        <v>12375.957812944098</v>
      </c>
      <c r="F160">
        <f t="shared" si="24"/>
        <v>12376</v>
      </c>
      <c r="G160">
        <f t="shared" si="25"/>
        <v>-1.7506957716250326E-2</v>
      </c>
      <c r="I160">
        <f t="shared" si="22"/>
        <v>-1.7506957716250326E-2</v>
      </c>
      <c r="P160" s="70">
        <f t="shared" si="26"/>
        <v>-3.8605557343182814E-3</v>
      </c>
      <c r="Q160" s="2">
        <f t="shared" si="27"/>
        <v>30388.828999999998</v>
      </c>
      <c r="R160" s="72">
        <f>+(P160-G160)^2</f>
        <v>1.8622428705247884E-4</v>
      </c>
      <c r="S160" s="78">
        <v>0.1</v>
      </c>
    </row>
    <row r="161" spans="1:23">
      <c r="A161" s="138" t="s">
        <v>629</v>
      </c>
      <c r="B161" s="140" t="s">
        <v>49</v>
      </c>
      <c r="C161" s="139">
        <v>45721.457000000002</v>
      </c>
      <c r="E161" s="22">
        <f t="shared" si="23"/>
        <v>13132.921741873415</v>
      </c>
      <c r="F161">
        <f t="shared" si="24"/>
        <v>13133</v>
      </c>
      <c r="G161">
        <f t="shared" si="25"/>
        <v>-3.2475878768309485E-2</v>
      </c>
      <c r="I161">
        <f t="shared" si="22"/>
        <v>-3.2475878768309485E-2</v>
      </c>
      <c r="P161" s="70">
        <f t="shared" si="26"/>
        <v>-7.1766467341990228E-3</v>
      </c>
      <c r="Q161" s="2">
        <f t="shared" si="27"/>
        <v>30702.957000000002</v>
      </c>
      <c r="R161" s="72">
        <f>+(P161-G161)^2</f>
        <v>6.4005114151576101E-4</v>
      </c>
      <c r="S161" s="78">
        <v>0.1</v>
      </c>
    </row>
    <row r="162" spans="1:23">
      <c r="A162" t="s">
        <v>114</v>
      </c>
      <c r="B162" s="6" t="s">
        <v>50</v>
      </c>
      <c r="C162" s="16">
        <v>45781.413</v>
      </c>
      <c r="D162" s="16" t="s">
        <v>102</v>
      </c>
      <c r="E162">
        <f t="shared" si="23"/>
        <v>13277.399564044264</v>
      </c>
      <c r="F162">
        <f t="shared" si="24"/>
        <v>13277.5</v>
      </c>
      <c r="G162">
        <f t="shared" si="25"/>
        <v>-4.1679325389850419E-2</v>
      </c>
      <c r="I162">
        <f t="shared" si="22"/>
        <v>-4.1679325389850419E-2</v>
      </c>
      <c r="P162" s="70">
        <f t="shared" si="26"/>
        <v>-7.7946313236573438E-3</v>
      </c>
      <c r="Q162" s="2">
        <f t="shared" si="27"/>
        <v>30762.913</v>
      </c>
      <c r="R162" s="72"/>
      <c r="S162" s="78">
        <v>0.1</v>
      </c>
      <c r="T162" s="72">
        <f>+S162*R162</f>
        <v>0</v>
      </c>
      <c r="W162" t="s">
        <v>102</v>
      </c>
    </row>
    <row r="163" spans="1:23" ht="13.5" thickBot="1">
      <c r="A163" s="114" t="s">
        <v>114</v>
      </c>
      <c r="B163" s="7" t="s">
        <v>49</v>
      </c>
      <c r="C163" s="58">
        <v>45782.453999999998</v>
      </c>
      <c r="D163" s="58" t="s">
        <v>102</v>
      </c>
      <c r="E163" s="114">
        <f t="shared" si="23"/>
        <v>13279.908093847444</v>
      </c>
      <c r="F163" s="114">
        <f t="shared" si="24"/>
        <v>13280</v>
      </c>
      <c r="G163" s="114">
        <f t="shared" si="25"/>
        <v>-3.8139592637890019E-2</v>
      </c>
      <c r="H163" s="114"/>
      <c r="I163" s="114">
        <f t="shared" si="22"/>
        <v>-3.8139592637890019E-2</v>
      </c>
      <c r="J163" s="114"/>
      <c r="K163" s="114"/>
      <c r="L163" s="114"/>
      <c r="M163" s="114"/>
      <c r="N163" s="114"/>
      <c r="O163" s="114"/>
      <c r="P163" s="115">
        <f t="shared" si="26"/>
        <v>-7.8052807598746575E-3</v>
      </c>
      <c r="Q163" s="116">
        <f t="shared" si="27"/>
        <v>30763.953999999998</v>
      </c>
      <c r="R163" s="117"/>
      <c r="S163" s="118">
        <v>0.1</v>
      </c>
      <c r="T163" s="117">
        <f>+S163*R163</f>
        <v>0</v>
      </c>
      <c r="U163" s="114"/>
      <c r="V163" s="114"/>
      <c r="W163" s="114" t="s">
        <v>102</v>
      </c>
    </row>
    <row r="164" spans="1:23">
      <c r="A164" s="138" t="s">
        <v>638</v>
      </c>
      <c r="B164" s="140" t="s">
        <v>49</v>
      </c>
      <c r="C164" s="139">
        <v>46095.345000000001</v>
      </c>
      <c r="E164" s="22">
        <f t="shared" si="23"/>
        <v>14033.89118572917</v>
      </c>
      <c r="F164">
        <f t="shared" si="24"/>
        <v>14034</v>
      </c>
      <c r="G164">
        <f t="shared" si="25"/>
        <v>-4.5156192994909361E-2</v>
      </c>
      <c r="I164">
        <f t="shared" si="22"/>
        <v>-4.5156192994909361E-2</v>
      </c>
      <c r="P164" s="70">
        <f t="shared" si="26"/>
        <v>-1.0951436357593741E-2</v>
      </c>
      <c r="Q164" s="2">
        <f t="shared" si="27"/>
        <v>31076.845000000001</v>
      </c>
      <c r="R164" s="72">
        <f>+(P164-G164)^2</f>
        <v>1.169965376617987E-3</v>
      </c>
      <c r="S164" s="78">
        <v>0.1</v>
      </c>
    </row>
    <row r="165" spans="1:23">
      <c r="A165" s="138" t="s">
        <v>641</v>
      </c>
      <c r="B165" s="140" t="s">
        <v>49</v>
      </c>
      <c r="C165" s="139">
        <v>46500.373</v>
      </c>
      <c r="E165" s="22">
        <f t="shared" si="23"/>
        <v>15009.899647905029</v>
      </c>
      <c r="F165">
        <f t="shared" si="24"/>
        <v>15010</v>
      </c>
      <c r="G165">
        <f t="shared" si="25"/>
        <v>-4.1644524506409653E-2</v>
      </c>
      <c r="I165">
        <f t="shared" si="22"/>
        <v>-4.1644524506409653E-2</v>
      </c>
      <c r="P165" s="70">
        <f t="shared" si="26"/>
        <v>-1.4829388389430608E-2</v>
      </c>
      <c r="Q165" s="2">
        <f t="shared" si="27"/>
        <v>31481.873</v>
      </c>
      <c r="R165" s="72">
        <f>+(P165-G165)^2</f>
        <v>7.1905152497211402E-4</v>
      </c>
      <c r="S165" s="78">
        <v>0.1</v>
      </c>
    </row>
    <row r="166" spans="1:23">
      <c r="A166" t="s">
        <v>37</v>
      </c>
      <c r="C166" s="16">
        <v>46500.373200000002</v>
      </c>
      <c r="E166">
        <f t="shared" si="23"/>
        <v>15009.900129851201</v>
      </c>
      <c r="F166">
        <f t="shared" si="24"/>
        <v>15010</v>
      </c>
      <c r="G166">
        <f t="shared" si="25"/>
        <v>-4.144452450418612E-2</v>
      </c>
      <c r="I166">
        <f t="shared" si="22"/>
        <v>-4.144452450418612E-2</v>
      </c>
      <c r="P166" s="70">
        <f t="shared" si="26"/>
        <v>-1.4829388389430608E-2</v>
      </c>
      <c r="Q166" s="2">
        <f t="shared" si="27"/>
        <v>31481.873200000002</v>
      </c>
      <c r="R166" s="72"/>
      <c r="S166" s="78">
        <v>0.1</v>
      </c>
      <c r="T166" s="72">
        <f>+S166*R166</f>
        <v>0</v>
      </c>
      <c r="W166" s="25" t="s">
        <v>102</v>
      </c>
    </row>
    <row r="167" spans="1:23">
      <c r="A167" t="s">
        <v>38</v>
      </c>
      <c r="C167" s="16">
        <v>47206.656000000003</v>
      </c>
      <c r="E167">
        <f t="shared" si="23"/>
        <v>16711.851573922388</v>
      </c>
      <c r="F167">
        <f t="shared" si="24"/>
        <v>16712</v>
      </c>
      <c r="G167">
        <f t="shared" si="25"/>
        <v>-6.159446325909812E-2</v>
      </c>
      <c r="I167">
        <f t="shared" si="22"/>
        <v>-6.159446325909812E-2</v>
      </c>
      <c r="P167" s="70">
        <f t="shared" si="26"/>
        <v>-2.1066854721505351E-2</v>
      </c>
      <c r="Q167" s="2">
        <f t="shared" si="27"/>
        <v>32188.156000000003</v>
      </c>
      <c r="R167" s="72"/>
      <c r="S167" s="78">
        <v>0.1</v>
      </c>
      <c r="T167" s="72">
        <f>+S167*R167</f>
        <v>0</v>
      </c>
      <c r="W167" s="25" t="s">
        <v>102</v>
      </c>
    </row>
    <row r="168" spans="1:23">
      <c r="A168" s="138" t="s">
        <v>650</v>
      </c>
      <c r="B168" s="140" t="s">
        <v>49</v>
      </c>
      <c r="C168" s="139">
        <v>47276.385999999999</v>
      </c>
      <c r="E168" s="22">
        <f t="shared" si="23"/>
        <v>16879.882105311623</v>
      </c>
      <c r="F168">
        <f t="shared" si="24"/>
        <v>16880</v>
      </c>
      <c r="G168">
        <f t="shared" si="25"/>
        <v>-4.8924421964329667E-2</v>
      </c>
      <c r="I168">
        <f t="shared" si="22"/>
        <v>-4.8924421964329667E-2</v>
      </c>
      <c r="P168" s="70">
        <f t="shared" si="26"/>
        <v>-2.1646345295953037E-2</v>
      </c>
      <c r="Q168" s="2">
        <f t="shared" si="27"/>
        <v>32257.885999999999</v>
      </c>
      <c r="R168" s="72">
        <f>+(P168-G168)^2</f>
        <v>7.4409346672583347E-4</v>
      </c>
      <c r="S168" s="78">
        <v>0.1</v>
      </c>
    </row>
    <row r="169" spans="1:23">
      <c r="A169" s="22" t="s">
        <v>40</v>
      </c>
      <c r="B169" s="22" t="s">
        <v>39</v>
      </c>
      <c r="C169" s="25">
        <v>47553.37</v>
      </c>
      <c r="D169" s="25"/>
      <c r="E169">
        <f t="shared" si="23"/>
        <v>17547.338991964702</v>
      </c>
      <c r="F169">
        <f t="shared" si="24"/>
        <v>17547.5</v>
      </c>
      <c r="G169">
        <f t="shared" si="25"/>
        <v>-6.68157757318113E-2</v>
      </c>
      <c r="I169">
        <f t="shared" si="22"/>
        <v>-6.68157757318113E-2</v>
      </c>
      <c r="P169" s="70">
        <f t="shared" si="26"/>
        <v>-2.3884534839446601E-2</v>
      </c>
      <c r="Q169" s="2">
        <f t="shared" si="27"/>
        <v>32534.870000000003</v>
      </c>
      <c r="R169" s="72"/>
      <c r="S169" s="78">
        <v>0.1</v>
      </c>
      <c r="T169" s="72">
        <f>+S169*R169</f>
        <v>0</v>
      </c>
      <c r="W169" s="25" t="s">
        <v>102</v>
      </c>
    </row>
    <row r="170" spans="1:23">
      <c r="A170" t="s">
        <v>118</v>
      </c>
      <c r="B170" s="6" t="s">
        <v>49</v>
      </c>
      <c r="C170" s="16">
        <v>47554.426099999997</v>
      </c>
      <c r="D170" s="16" t="s">
        <v>102</v>
      </c>
      <c r="E170">
        <f t="shared" si="23"/>
        <v>17549.883908703538</v>
      </c>
      <c r="F170">
        <f t="shared" si="24"/>
        <v>17550</v>
      </c>
      <c r="G170">
        <f t="shared" si="25"/>
        <v>-4.8176042982959189E-2</v>
      </c>
      <c r="I170">
        <f t="shared" si="22"/>
        <v>-4.8176042982959189E-2</v>
      </c>
      <c r="P170" s="70">
        <f t="shared" si="26"/>
        <v>-2.3892724599573242E-2</v>
      </c>
      <c r="Q170" s="2">
        <f t="shared" si="27"/>
        <v>32535.926099999997</v>
      </c>
      <c r="R170" s="72"/>
      <c r="S170" s="78">
        <v>0.1</v>
      </c>
      <c r="T170" s="72">
        <f>+S170*R170</f>
        <v>0</v>
      </c>
      <c r="W170" t="s">
        <v>102</v>
      </c>
    </row>
    <row r="171" spans="1:23">
      <c r="A171" t="s">
        <v>119</v>
      </c>
      <c r="B171" s="6" t="s">
        <v>49</v>
      </c>
      <c r="C171" s="16">
        <v>47849.477599999998</v>
      </c>
      <c r="D171" s="16" t="s">
        <v>102</v>
      </c>
      <c r="E171">
        <f t="shared" si="23"/>
        <v>18260.878607286559</v>
      </c>
      <c r="F171">
        <f t="shared" si="24"/>
        <v>18261</v>
      </c>
      <c r="G171">
        <f t="shared" si="25"/>
        <v>-5.0376046769088134E-2</v>
      </c>
      <c r="I171">
        <f t="shared" si="22"/>
        <v>-5.0376046769088134E-2</v>
      </c>
      <c r="P171" s="70">
        <f t="shared" si="26"/>
        <v>-2.6163447883512443E-2</v>
      </c>
      <c r="Q171" s="2">
        <f t="shared" si="27"/>
        <v>32830.977599999998</v>
      </c>
      <c r="R171" s="72"/>
      <c r="S171" s="78">
        <v>0.1</v>
      </c>
      <c r="T171" s="72">
        <f>+S171*R171</f>
        <v>0</v>
      </c>
      <c r="W171" t="s">
        <v>102</v>
      </c>
    </row>
    <row r="172" spans="1:23">
      <c r="A172" s="138" t="s">
        <v>665</v>
      </c>
      <c r="B172" s="140" t="s">
        <v>49</v>
      </c>
      <c r="C172" s="139">
        <v>47849.4781</v>
      </c>
      <c r="E172" s="22">
        <f t="shared" si="23"/>
        <v>18260.879812151983</v>
      </c>
      <c r="F172">
        <f t="shared" si="24"/>
        <v>18261</v>
      </c>
      <c r="G172">
        <f t="shared" si="25"/>
        <v>-4.9876046767167281E-2</v>
      </c>
      <c r="I172">
        <f t="shared" si="22"/>
        <v>-4.9876046767167281E-2</v>
      </c>
      <c r="P172" s="70">
        <f t="shared" si="26"/>
        <v>-2.6163447883512443E-2</v>
      </c>
      <c r="Q172" s="2">
        <f t="shared" si="27"/>
        <v>32830.9781</v>
      </c>
      <c r="R172" s="72">
        <f>+(P172-G172)^2</f>
        <v>5.6228734581710864E-4</v>
      </c>
      <c r="S172" s="78">
        <v>0.1</v>
      </c>
    </row>
    <row r="173" spans="1:23">
      <c r="A173" t="s">
        <v>119</v>
      </c>
      <c r="B173" s="6" t="s">
        <v>49</v>
      </c>
      <c r="C173" s="16">
        <v>47849.478600000002</v>
      </c>
      <c r="D173" s="16" t="s">
        <v>102</v>
      </c>
      <c r="E173">
        <f t="shared" si="23"/>
        <v>18260.881017017407</v>
      </c>
      <c r="F173">
        <f t="shared" si="24"/>
        <v>18261</v>
      </c>
      <c r="G173">
        <f t="shared" si="25"/>
        <v>-4.9376046765246429E-2</v>
      </c>
      <c r="I173">
        <f t="shared" si="22"/>
        <v>-4.9376046765246429E-2</v>
      </c>
      <c r="P173" s="70">
        <f t="shared" si="26"/>
        <v>-2.6163447883512443E-2</v>
      </c>
      <c r="Q173" s="2">
        <f t="shared" si="27"/>
        <v>32830.978600000002</v>
      </c>
      <c r="R173" s="72"/>
      <c r="S173" s="78">
        <v>0.1</v>
      </c>
      <c r="T173" s="72">
        <f>+S173*R173</f>
        <v>0</v>
      </c>
      <c r="W173" t="s">
        <v>102</v>
      </c>
    </row>
    <row r="174" spans="1:23">
      <c r="A174" t="s">
        <v>119</v>
      </c>
      <c r="B174" s="6" t="s">
        <v>49</v>
      </c>
      <c r="C174" s="16">
        <v>47929.570599999999</v>
      </c>
      <c r="D174" s="16" t="s">
        <v>102</v>
      </c>
      <c r="E174">
        <f t="shared" si="23"/>
        <v>18453.881179358246</v>
      </c>
      <c r="F174">
        <f t="shared" si="24"/>
        <v>18454</v>
      </c>
      <c r="G174">
        <f t="shared" si="25"/>
        <v>-4.9308677895169239E-2</v>
      </c>
      <c r="I174">
        <f t="shared" si="22"/>
        <v>-4.9308677895169239E-2</v>
      </c>
      <c r="P174" s="70">
        <f t="shared" si="26"/>
        <v>-2.6759732234947785E-2</v>
      </c>
      <c r="Q174" s="2">
        <f t="shared" si="27"/>
        <v>32911.070599999999</v>
      </c>
      <c r="R174" s="72"/>
      <c r="S174" s="78">
        <v>0.1</v>
      </c>
      <c r="T174" s="72">
        <f>+S174*R174</f>
        <v>0</v>
      </c>
      <c r="W174" t="s">
        <v>102</v>
      </c>
    </row>
    <row r="175" spans="1:23">
      <c r="A175" t="s">
        <v>119</v>
      </c>
      <c r="B175" s="6" t="s">
        <v>49</v>
      </c>
      <c r="C175" s="16">
        <v>47929.570599999999</v>
      </c>
      <c r="D175" s="16" t="s">
        <v>102</v>
      </c>
      <c r="E175">
        <f t="shared" si="23"/>
        <v>18453.881179358246</v>
      </c>
      <c r="F175">
        <f t="shared" si="24"/>
        <v>18454</v>
      </c>
      <c r="G175">
        <f t="shared" si="25"/>
        <v>-4.9308677895169239E-2</v>
      </c>
      <c r="I175">
        <f t="shared" si="22"/>
        <v>-4.9308677895169239E-2</v>
      </c>
      <c r="P175" s="70">
        <f t="shared" si="26"/>
        <v>-2.6759732234947785E-2</v>
      </c>
      <c r="Q175" s="2">
        <f t="shared" si="27"/>
        <v>32911.070599999999</v>
      </c>
      <c r="R175" s="72"/>
      <c r="S175" s="78">
        <v>0.1</v>
      </c>
      <c r="T175" s="72">
        <f>+S175*R175</f>
        <v>0</v>
      </c>
      <c r="W175" t="s">
        <v>102</v>
      </c>
    </row>
    <row r="176" spans="1:23">
      <c r="A176" s="22" t="s">
        <v>41</v>
      </c>
      <c r="B176" s="22"/>
      <c r="C176" s="25">
        <v>47969.392999999996</v>
      </c>
      <c r="D176" s="25"/>
      <c r="E176">
        <f t="shared" si="23"/>
        <v>18549.842444713111</v>
      </c>
      <c r="F176">
        <f t="shared" si="24"/>
        <v>18550</v>
      </c>
      <c r="G176">
        <f t="shared" si="25"/>
        <v>-6.5382940018025693E-2</v>
      </c>
      <c r="I176">
        <f t="shared" si="22"/>
        <v>-6.5382940018025693E-2</v>
      </c>
      <c r="P176" s="70">
        <f t="shared" si="26"/>
        <v>-2.7053133320915489E-2</v>
      </c>
      <c r="Q176" s="2">
        <f t="shared" si="27"/>
        <v>32950.892999999996</v>
      </c>
      <c r="R176" s="72"/>
      <c r="S176" s="78">
        <v>0.1</v>
      </c>
      <c r="T176" s="72">
        <f>+S176*R176</f>
        <v>0</v>
      </c>
      <c r="W176" s="25" t="s">
        <v>102</v>
      </c>
    </row>
    <row r="177" spans="1:23">
      <c r="A177" t="s">
        <v>121</v>
      </c>
      <c r="B177" s="6" t="s">
        <v>49</v>
      </c>
      <c r="C177" s="16">
        <v>48272.345699999998</v>
      </c>
      <c r="D177" s="16" t="s">
        <v>102</v>
      </c>
      <c r="E177">
        <f t="shared" si="23"/>
        <v>19279.876908599625</v>
      </c>
      <c r="F177">
        <f t="shared" si="24"/>
        <v>19280</v>
      </c>
      <c r="G177">
        <f t="shared" si="25"/>
        <v>-5.1080974852084182E-2</v>
      </c>
      <c r="I177">
        <f t="shared" si="22"/>
        <v>-5.1080974852084182E-2</v>
      </c>
      <c r="P177" s="70">
        <f t="shared" si="26"/>
        <v>-2.9214736374384855E-2</v>
      </c>
      <c r="Q177" s="2">
        <f t="shared" si="27"/>
        <v>33253.845699999998</v>
      </c>
      <c r="R177" s="72"/>
      <c r="S177" s="78">
        <v>0.1</v>
      </c>
      <c r="T177" s="72">
        <f>+S177*R177</f>
        <v>0</v>
      </c>
      <c r="W177" t="s">
        <v>102</v>
      </c>
    </row>
    <row r="178" spans="1:23">
      <c r="A178" s="138" t="s">
        <v>675</v>
      </c>
      <c r="B178" s="140" t="s">
        <v>49</v>
      </c>
      <c r="C178" s="139">
        <v>48272.3459</v>
      </c>
      <c r="E178" s="22">
        <f t="shared" si="23"/>
        <v>19279.877390545797</v>
      </c>
      <c r="F178">
        <f t="shared" si="24"/>
        <v>19280</v>
      </c>
      <c r="G178">
        <f t="shared" si="25"/>
        <v>-5.088097484986065E-2</v>
      </c>
      <c r="I178">
        <f t="shared" si="22"/>
        <v>-5.088097484986065E-2</v>
      </c>
      <c r="P178" s="70">
        <f t="shared" si="26"/>
        <v>-2.9214736374384855E-2</v>
      </c>
      <c r="Q178" s="2">
        <f t="shared" si="27"/>
        <v>33253.8459</v>
      </c>
      <c r="R178" s="72">
        <f>+(P178-G178)^2</f>
        <v>4.6942588967618769E-4</v>
      </c>
      <c r="S178" s="78">
        <v>0.1</v>
      </c>
    </row>
    <row r="179" spans="1:23">
      <c r="A179" t="s">
        <v>121</v>
      </c>
      <c r="B179" s="6" t="s">
        <v>49</v>
      </c>
      <c r="C179" s="16">
        <v>48272.345999999998</v>
      </c>
      <c r="D179" s="16" t="s">
        <v>102</v>
      </c>
      <c r="E179">
        <f t="shared" si="23"/>
        <v>19279.877631518877</v>
      </c>
      <c r="F179">
        <f t="shared" si="24"/>
        <v>19280</v>
      </c>
      <c r="G179">
        <f t="shared" si="25"/>
        <v>-5.0780974852386862E-2</v>
      </c>
      <c r="I179">
        <f t="shared" si="22"/>
        <v>-5.0780974852386862E-2</v>
      </c>
      <c r="P179" s="70">
        <f t="shared" si="26"/>
        <v>-2.9214736374384855E-2</v>
      </c>
      <c r="Q179" s="2">
        <f t="shared" si="27"/>
        <v>33253.845999999998</v>
      </c>
      <c r="R179" s="72"/>
      <c r="S179" s="78">
        <v>0.1</v>
      </c>
      <c r="T179" s="72">
        <f t="shared" ref="T179:T186" si="28">+S179*R179</f>
        <v>0</v>
      </c>
      <c r="W179" t="s">
        <v>102</v>
      </c>
    </row>
    <row r="180" spans="1:23">
      <c r="A180" t="s">
        <v>122</v>
      </c>
      <c r="B180" s="6" t="s">
        <v>49</v>
      </c>
      <c r="C180" s="16">
        <v>48432.53</v>
      </c>
      <c r="D180" s="16" t="s">
        <v>109</v>
      </c>
      <c r="E180" s="22">
        <f t="shared" si="23"/>
        <v>19665.877956200577</v>
      </c>
      <c r="F180">
        <f t="shared" si="24"/>
        <v>19666</v>
      </c>
      <c r="G180">
        <f t="shared" si="25"/>
        <v>-5.0646237104956526E-2</v>
      </c>
      <c r="J180">
        <f>G180</f>
        <v>-5.0646237104956526E-2</v>
      </c>
      <c r="P180" s="70">
        <f t="shared" si="26"/>
        <v>-3.030809245803779E-2</v>
      </c>
      <c r="Q180" s="2">
        <f t="shared" si="27"/>
        <v>33414.03</v>
      </c>
      <c r="R180" s="72"/>
      <c r="S180" s="78">
        <v>1</v>
      </c>
      <c r="T180" s="72">
        <f t="shared" si="28"/>
        <v>0</v>
      </c>
      <c r="W180" t="s">
        <v>109</v>
      </c>
    </row>
    <row r="181" spans="1:23">
      <c r="A181" t="s">
        <v>122</v>
      </c>
      <c r="B181" s="6" t="s">
        <v>50</v>
      </c>
      <c r="C181" s="16">
        <v>48438.964</v>
      </c>
      <c r="D181" s="16" t="s">
        <v>109</v>
      </c>
      <c r="E181" s="22">
        <f t="shared" si="23"/>
        <v>19681.382164417391</v>
      </c>
      <c r="F181">
        <f t="shared" si="24"/>
        <v>19681.5</v>
      </c>
      <c r="G181">
        <f t="shared" si="25"/>
        <v>-4.8899894005444366E-2</v>
      </c>
      <c r="J181">
        <f>G181</f>
        <v>-4.8899894005444366E-2</v>
      </c>
      <c r="P181" s="70">
        <f t="shared" si="26"/>
        <v>-3.0351279689208338E-2</v>
      </c>
      <c r="Q181" s="2">
        <f t="shared" si="27"/>
        <v>33420.464</v>
      </c>
      <c r="R181" s="72"/>
      <c r="S181" s="78">
        <v>1</v>
      </c>
      <c r="T181" s="72">
        <f t="shared" si="28"/>
        <v>0</v>
      </c>
      <c r="W181" t="s">
        <v>109</v>
      </c>
    </row>
    <row r="182" spans="1:23">
      <c r="A182" s="22" t="s">
        <v>42</v>
      </c>
      <c r="B182" s="22" t="s">
        <v>39</v>
      </c>
      <c r="C182" s="25">
        <v>48700.401599999997</v>
      </c>
      <c r="D182" s="25">
        <v>1.6999999999999999E-3</v>
      </c>
      <c r="E182">
        <f t="shared" si="23"/>
        <v>20311.376411558198</v>
      </c>
      <c r="F182">
        <f t="shared" si="24"/>
        <v>20311.5</v>
      </c>
      <c r="G182">
        <f t="shared" si="25"/>
        <v>-5.1287239140947349E-2</v>
      </c>
      <c r="I182">
        <f>G182</f>
        <v>-5.1287239140947349E-2</v>
      </c>
      <c r="P182" s="70">
        <f t="shared" si="26"/>
        <v>-3.2059780884674136E-2</v>
      </c>
      <c r="Q182" s="2">
        <f t="shared" si="27"/>
        <v>33681.901599999997</v>
      </c>
      <c r="R182" s="72"/>
      <c r="S182" s="78">
        <v>0.1</v>
      </c>
      <c r="T182" s="72">
        <f t="shared" si="28"/>
        <v>0</v>
      </c>
      <c r="W182" s="25" t="s">
        <v>102</v>
      </c>
    </row>
    <row r="183" spans="1:23">
      <c r="A183" t="s">
        <v>124</v>
      </c>
      <c r="B183" s="6" t="s">
        <v>49</v>
      </c>
      <c r="C183" s="16">
        <v>49055.423000000003</v>
      </c>
      <c r="D183" s="16" t="s">
        <v>102</v>
      </c>
      <c r="E183">
        <f t="shared" si="23"/>
        <v>21166.882427570737</v>
      </c>
      <c r="F183">
        <f t="shared" si="24"/>
        <v>21167</v>
      </c>
      <c r="G183">
        <f t="shared" si="25"/>
        <v>-4.8790689550514799E-2</v>
      </c>
      <c r="I183">
        <f>G183</f>
        <v>-4.8790689550514799E-2</v>
      </c>
      <c r="P183" s="70">
        <f t="shared" si="26"/>
        <v>-3.4233406367851812E-2</v>
      </c>
      <c r="Q183" s="2">
        <f t="shared" si="27"/>
        <v>34036.923000000003</v>
      </c>
      <c r="R183" s="72"/>
      <c r="S183" s="78">
        <v>0.1</v>
      </c>
      <c r="T183" s="72">
        <f t="shared" si="28"/>
        <v>0</v>
      </c>
      <c r="W183" t="s">
        <v>102</v>
      </c>
    </row>
    <row r="184" spans="1:23">
      <c r="A184" t="s">
        <v>124</v>
      </c>
      <c r="B184" s="6" t="s">
        <v>49</v>
      </c>
      <c r="C184" s="16">
        <v>49055.424800000001</v>
      </c>
      <c r="D184" s="16" t="s">
        <v>102</v>
      </c>
      <c r="E184">
        <f t="shared" si="23"/>
        <v>21166.886765086241</v>
      </c>
      <c r="F184">
        <f t="shared" si="24"/>
        <v>21167</v>
      </c>
      <c r="G184">
        <f t="shared" si="25"/>
        <v>-4.6990689552330878E-2</v>
      </c>
      <c r="I184">
        <f>G184</f>
        <v>-4.6990689552330878E-2</v>
      </c>
      <c r="P184" s="70">
        <f t="shared" si="26"/>
        <v>-3.4233406367851812E-2</v>
      </c>
      <c r="Q184" s="2">
        <f t="shared" si="27"/>
        <v>34036.924800000001</v>
      </c>
      <c r="R184" s="72"/>
      <c r="S184" s="78">
        <v>0.1</v>
      </c>
      <c r="T184" s="72">
        <f t="shared" si="28"/>
        <v>0</v>
      </c>
      <c r="W184" t="s">
        <v>102</v>
      </c>
    </row>
    <row r="185" spans="1:23">
      <c r="A185" s="22" t="s">
        <v>44</v>
      </c>
      <c r="B185" s="22"/>
      <c r="C185" s="25">
        <v>49075.343999999997</v>
      </c>
      <c r="D185" s="25">
        <v>5.0000000000000001E-4</v>
      </c>
      <c r="E185">
        <f t="shared" si="23"/>
        <v>21214.886675610378</v>
      </c>
      <c r="F185">
        <f t="shared" si="24"/>
        <v>21215</v>
      </c>
      <c r="G185">
        <f t="shared" si="25"/>
        <v>-4.7027820619405247E-2</v>
      </c>
      <c r="K185">
        <f>G185</f>
        <v>-4.7027820619405247E-2</v>
      </c>
      <c r="P185" s="70">
        <f t="shared" si="26"/>
        <v>-3.4350366834734941E-2</v>
      </c>
      <c r="Q185" s="2">
        <f t="shared" si="27"/>
        <v>34056.843999999997</v>
      </c>
      <c r="R185" s="72"/>
      <c r="S185" s="78">
        <v>1</v>
      </c>
      <c r="T185" s="72">
        <f t="shared" si="28"/>
        <v>0</v>
      </c>
      <c r="W185" s="25" t="s">
        <v>103</v>
      </c>
    </row>
    <row r="186" spans="1:23">
      <c r="A186" t="s">
        <v>125</v>
      </c>
      <c r="B186" s="6" t="s">
        <v>49</v>
      </c>
      <c r="C186" s="16">
        <v>49075.344299999997</v>
      </c>
      <c r="D186" s="16" t="s">
        <v>103</v>
      </c>
      <c r="E186" s="22">
        <f t="shared" si="23"/>
        <v>21214.88739852963</v>
      </c>
      <c r="F186">
        <f t="shared" si="24"/>
        <v>21215</v>
      </c>
      <c r="G186">
        <f t="shared" si="25"/>
        <v>-4.6727820619707927E-2</v>
      </c>
      <c r="J186">
        <f t="shared" ref="J186:J192" si="29">G186</f>
        <v>-4.6727820619707927E-2</v>
      </c>
      <c r="P186" s="70">
        <f t="shared" si="26"/>
        <v>-3.4350366834734941E-2</v>
      </c>
      <c r="Q186" s="2">
        <f t="shared" si="27"/>
        <v>34056.844299999997</v>
      </c>
      <c r="R186" s="72"/>
      <c r="S186" s="78">
        <v>1</v>
      </c>
      <c r="T186" s="72">
        <f t="shared" si="28"/>
        <v>0</v>
      </c>
      <c r="W186" t="s">
        <v>103</v>
      </c>
    </row>
    <row r="187" spans="1:23">
      <c r="A187" s="138" t="s">
        <v>696</v>
      </c>
      <c r="B187" s="140" t="s">
        <v>50</v>
      </c>
      <c r="C187" s="139">
        <v>49699.275099999999</v>
      </c>
      <c r="E187" s="22">
        <f t="shared" si="23"/>
        <v>22718.39268856429</v>
      </c>
      <c r="F187">
        <f t="shared" si="24"/>
        <v>22718.5</v>
      </c>
      <c r="G187">
        <f t="shared" si="25"/>
        <v>-4.4532540312502533E-2</v>
      </c>
      <c r="J187">
        <f t="shared" si="29"/>
        <v>-4.4532540312502533E-2</v>
      </c>
      <c r="P187" s="70">
        <f t="shared" si="26"/>
        <v>-3.7745167973094788E-2</v>
      </c>
      <c r="Q187" s="2">
        <f t="shared" si="27"/>
        <v>34680.775099999999</v>
      </c>
      <c r="R187" s="72">
        <f>+(P187-G187)^2</f>
        <v>4.6068423273757359E-5</v>
      </c>
      <c r="S187" s="78">
        <v>1</v>
      </c>
    </row>
    <row r="188" spans="1:23">
      <c r="A188" t="s">
        <v>57</v>
      </c>
      <c r="B188" s="6" t="s">
        <v>50</v>
      </c>
      <c r="C188" s="16">
        <v>49699.275199999996</v>
      </c>
      <c r="D188" s="16" t="s">
        <v>103</v>
      </c>
      <c r="E188" s="22">
        <f t="shared" si="23"/>
        <v>22718.392929537367</v>
      </c>
      <c r="F188">
        <f t="shared" si="24"/>
        <v>22718.5</v>
      </c>
      <c r="G188">
        <f t="shared" si="25"/>
        <v>-4.4432540315028746E-2</v>
      </c>
      <c r="J188">
        <f t="shared" si="29"/>
        <v>-4.4432540315028746E-2</v>
      </c>
      <c r="P188" s="70">
        <f t="shared" si="26"/>
        <v>-3.7745167973094788E-2</v>
      </c>
      <c r="Q188" s="2">
        <f t="shared" si="27"/>
        <v>34680.775199999996</v>
      </c>
      <c r="R188" s="72"/>
      <c r="S188" s="78">
        <v>1</v>
      </c>
      <c r="T188" s="72">
        <f t="shared" ref="T188:T196" si="30">+S188*R188</f>
        <v>0</v>
      </c>
      <c r="W188" t="s">
        <v>103</v>
      </c>
    </row>
    <row r="189" spans="1:23">
      <c r="A189" s="24" t="s">
        <v>57</v>
      </c>
      <c r="B189" s="61" t="s">
        <v>50</v>
      </c>
      <c r="C189" s="24">
        <v>49699.275200000004</v>
      </c>
      <c r="D189" s="24">
        <v>4.0000000000000002E-4</v>
      </c>
      <c r="E189">
        <f t="shared" si="23"/>
        <v>22718.392929537385</v>
      </c>
      <c r="F189">
        <f t="shared" si="24"/>
        <v>22718.5</v>
      </c>
      <c r="G189">
        <f t="shared" si="25"/>
        <v>-4.4432540307752788E-2</v>
      </c>
      <c r="J189">
        <f t="shared" si="29"/>
        <v>-4.4432540307752788E-2</v>
      </c>
      <c r="P189" s="70">
        <f t="shared" si="26"/>
        <v>-3.7745167973094788E-2</v>
      </c>
      <c r="Q189" s="2">
        <f t="shared" si="27"/>
        <v>34680.775200000004</v>
      </c>
      <c r="R189" s="72"/>
      <c r="S189" s="78">
        <v>1</v>
      </c>
      <c r="T189" s="72">
        <f t="shared" si="30"/>
        <v>0</v>
      </c>
      <c r="W189" s="25" t="s">
        <v>103</v>
      </c>
    </row>
    <row r="190" spans="1:23">
      <c r="A190" t="s">
        <v>126</v>
      </c>
      <c r="B190" s="6" t="s">
        <v>49</v>
      </c>
      <c r="C190" s="16">
        <v>49700.300999999999</v>
      </c>
      <c r="D190" s="16" t="s">
        <v>109</v>
      </c>
      <c r="E190" s="22">
        <f t="shared" si="23"/>
        <v>22720.864831431812</v>
      </c>
      <c r="F190">
        <f t="shared" si="24"/>
        <v>22721</v>
      </c>
      <c r="G190">
        <f t="shared" si="25"/>
        <v>-5.6092807550157886E-2</v>
      </c>
      <c r="J190">
        <f t="shared" si="29"/>
        <v>-5.6092807550157886E-2</v>
      </c>
      <c r="P190" s="70">
        <f t="shared" si="26"/>
        <v>-3.7750379048194532E-2</v>
      </c>
      <c r="Q190" s="2">
        <f t="shared" si="27"/>
        <v>34681.800999999999</v>
      </c>
      <c r="R190" s="72"/>
      <c r="S190" s="78">
        <v>1</v>
      </c>
      <c r="T190" s="72">
        <f t="shared" si="30"/>
        <v>0</v>
      </c>
      <c r="W190" t="s">
        <v>109</v>
      </c>
    </row>
    <row r="191" spans="1:23">
      <c r="A191" s="24" t="s">
        <v>57</v>
      </c>
      <c r="B191" s="61" t="s">
        <v>49</v>
      </c>
      <c r="C191" s="24">
        <v>49700.308799999999</v>
      </c>
      <c r="D191" s="24">
        <v>2.9999999999999997E-4</v>
      </c>
      <c r="E191">
        <f t="shared" si="23"/>
        <v>22720.883627332354</v>
      </c>
      <c r="F191">
        <f t="shared" si="24"/>
        <v>22721</v>
      </c>
      <c r="G191">
        <f t="shared" si="25"/>
        <v>-4.8292807550751604E-2</v>
      </c>
      <c r="J191">
        <f t="shared" si="29"/>
        <v>-4.8292807550751604E-2</v>
      </c>
      <c r="P191" s="70">
        <f t="shared" si="26"/>
        <v>-3.7750379048194532E-2</v>
      </c>
      <c r="Q191" s="2">
        <f t="shared" si="27"/>
        <v>34681.808799999999</v>
      </c>
      <c r="R191" s="72"/>
      <c r="S191" s="78">
        <v>1</v>
      </c>
      <c r="T191" s="72">
        <f t="shared" si="30"/>
        <v>0</v>
      </c>
      <c r="W191" s="25" t="s">
        <v>103</v>
      </c>
    </row>
    <row r="192" spans="1:23">
      <c r="A192" s="22" t="s">
        <v>45</v>
      </c>
      <c r="B192" s="22"/>
      <c r="C192" s="25">
        <v>49807.375800000002</v>
      </c>
      <c r="D192" s="25">
        <v>1.5E-3</v>
      </c>
      <c r="E192">
        <f t="shared" si="23"/>
        <v>22978.88627904973</v>
      </c>
      <c r="F192">
        <f t="shared" si="24"/>
        <v>22979</v>
      </c>
      <c r="G192">
        <f t="shared" si="25"/>
        <v>-4.7192386984534096E-2</v>
      </c>
      <c r="J192">
        <f t="shared" si="29"/>
        <v>-4.7192386984534096E-2</v>
      </c>
      <c r="P192" s="70">
        <f t="shared" si="26"/>
        <v>-3.8280419030320791E-2</v>
      </c>
      <c r="Q192" s="2">
        <f t="shared" si="27"/>
        <v>34788.875800000002</v>
      </c>
      <c r="R192" s="72"/>
      <c r="S192" s="78">
        <v>1</v>
      </c>
      <c r="T192" s="72">
        <f t="shared" si="30"/>
        <v>0</v>
      </c>
      <c r="W192" s="25" t="s">
        <v>103</v>
      </c>
    </row>
    <row r="193" spans="1:23">
      <c r="A193" s="22" t="s">
        <v>46</v>
      </c>
      <c r="B193" s="22" t="s">
        <v>39</v>
      </c>
      <c r="C193" s="25">
        <v>50189.368999999999</v>
      </c>
      <c r="D193" s="25">
        <v>2.0999999999999999E-3</v>
      </c>
      <c r="E193">
        <f t="shared" si="23"/>
        <v>23899.387073300088</v>
      </c>
      <c r="F193">
        <f t="shared" si="24"/>
        <v>23899.5</v>
      </c>
      <c r="G193">
        <f t="shared" si="25"/>
        <v>-4.6862785711709876E-2</v>
      </c>
      <c r="K193">
        <f>G193</f>
        <v>-4.6862785711709876E-2</v>
      </c>
      <c r="P193" s="70">
        <f t="shared" si="26"/>
        <v>-4.0046533335449552E-2</v>
      </c>
      <c r="Q193" s="2">
        <f t="shared" si="27"/>
        <v>35170.868999999999</v>
      </c>
      <c r="R193" s="72"/>
      <c r="S193" s="78">
        <v>1</v>
      </c>
      <c r="T193" s="72">
        <f t="shared" si="30"/>
        <v>0</v>
      </c>
      <c r="W193" s="25" t="s">
        <v>104</v>
      </c>
    </row>
    <row r="194" spans="1:23">
      <c r="A194" s="22" t="s">
        <v>46</v>
      </c>
      <c r="B194" t="s">
        <v>39</v>
      </c>
      <c r="C194" s="16">
        <v>50189.369100000004</v>
      </c>
      <c r="D194" s="16">
        <v>2.0999999999999999E-3</v>
      </c>
      <c r="E194">
        <f t="shared" si="23"/>
        <v>23899.387314273183</v>
      </c>
      <c r="F194">
        <f t="shared" si="24"/>
        <v>23899.5</v>
      </c>
      <c r="G194">
        <f t="shared" si="25"/>
        <v>-4.676278570696013E-2</v>
      </c>
      <c r="K194">
        <f>G194</f>
        <v>-4.676278570696013E-2</v>
      </c>
      <c r="P194" s="70">
        <f t="shared" si="26"/>
        <v>-4.0046533335449552E-2</v>
      </c>
      <c r="Q194" s="2">
        <f t="shared" si="27"/>
        <v>35170.869100000004</v>
      </c>
      <c r="R194" s="72"/>
      <c r="S194" s="78">
        <v>1</v>
      </c>
      <c r="T194" s="72">
        <f t="shared" si="30"/>
        <v>0</v>
      </c>
      <c r="W194" s="25" t="s">
        <v>104</v>
      </c>
    </row>
    <row r="195" spans="1:23">
      <c r="A195" s="22" t="s">
        <v>48</v>
      </c>
      <c r="B195" t="s">
        <v>49</v>
      </c>
      <c r="C195" s="16">
        <v>51898.481399999997</v>
      </c>
      <c r="D195" s="16">
        <v>1E-4</v>
      </c>
      <c r="E195">
        <f t="shared" si="23"/>
        <v>28017.887930548717</v>
      </c>
      <c r="F195">
        <f t="shared" si="24"/>
        <v>28018</v>
      </c>
      <c r="G195">
        <f t="shared" si="25"/>
        <v>-4.6507041151926387E-2</v>
      </c>
      <c r="J195">
        <f>G195</f>
        <v>-4.6507041151926387E-2</v>
      </c>
      <c r="P195" s="70">
        <f t="shared" si="26"/>
        <v>-4.5557568525275829E-2</v>
      </c>
      <c r="Q195" s="2">
        <f t="shared" si="27"/>
        <v>36879.981399999997</v>
      </c>
      <c r="R195" s="72">
        <f t="shared" ref="R195:R226" si="31">+(P195-G195)^2</f>
        <v>9.0149826875870926E-7</v>
      </c>
      <c r="S195" s="78">
        <v>1</v>
      </c>
      <c r="T195" s="72">
        <f t="shared" si="30"/>
        <v>9.0149826875870926E-7</v>
      </c>
      <c r="W195" s="25" t="s">
        <v>103</v>
      </c>
    </row>
    <row r="196" spans="1:23">
      <c r="A196" s="22" t="s">
        <v>48</v>
      </c>
      <c r="B196" t="s">
        <v>49</v>
      </c>
      <c r="C196" s="16">
        <v>51898.482100000001</v>
      </c>
      <c r="D196" s="16">
        <v>2.0000000000000001E-4</v>
      </c>
      <c r="E196">
        <f t="shared" si="23"/>
        <v>28017.889617360313</v>
      </c>
      <c r="F196">
        <f t="shared" si="24"/>
        <v>28018</v>
      </c>
      <c r="G196">
        <f t="shared" si="25"/>
        <v>-4.5807041147782002E-2</v>
      </c>
      <c r="J196">
        <f>G196</f>
        <v>-4.5807041147782002E-2</v>
      </c>
      <c r="P196" s="70">
        <f t="shared" si="26"/>
        <v>-4.5557568525275829E-2</v>
      </c>
      <c r="Q196" s="2">
        <f t="shared" si="27"/>
        <v>36879.982100000001</v>
      </c>
      <c r="R196" s="72">
        <f t="shared" si="31"/>
        <v>6.2236589380107089E-8</v>
      </c>
      <c r="S196" s="78">
        <v>1</v>
      </c>
      <c r="T196" s="72">
        <f t="shared" si="30"/>
        <v>6.2236589380107089E-8</v>
      </c>
      <c r="W196" s="25" t="s">
        <v>103</v>
      </c>
    </row>
    <row r="197" spans="1:23">
      <c r="A197" s="138" t="s">
        <v>714</v>
      </c>
      <c r="B197" s="140" t="s">
        <v>50</v>
      </c>
      <c r="C197" s="139">
        <v>51929.399700000002</v>
      </c>
      <c r="E197" s="22">
        <f t="shared" si="23"/>
        <v>28092.392711541874</v>
      </c>
      <c r="F197">
        <f t="shared" si="24"/>
        <v>28092.5</v>
      </c>
      <c r="G197">
        <f t="shared" si="25"/>
        <v>-4.452300497359829E-2</v>
      </c>
      <c r="K197">
        <f>G197</f>
        <v>-4.452300497359829E-2</v>
      </c>
      <c r="P197" s="70">
        <f t="shared" si="26"/>
        <v>-4.5621269960649483E-2</v>
      </c>
      <c r="Q197" s="2">
        <f t="shared" si="27"/>
        <v>36910.899700000002</v>
      </c>
      <c r="R197" s="72">
        <f t="shared" si="31"/>
        <v>1.2061859817825558E-6</v>
      </c>
      <c r="S197" s="78">
        <v>1</v>
      </c>
    </row>
    <row r="198" spans="1:23">
      <c r="A198" s="22" t="s">
        <v>48</v>
      </c>
      <c r="B198" t="s">
        <v>50</v>
      </c>
      <c r="C198" s="16">
        <v>51929.399720000001</v>
      </c>
      <c r="D198" s="16">
        <v>5.0000000000000002E-5</v>
      </c>
      <c r="E198">
        <f t="shared" si="23"/>
        <v>28092.392759736489</v>
      </c>
      <c r="F198">
        <f t="shared" si="24"/>
        <v>28092.5</v>
      </c>
      <c r="G198">
        <f t="shared" si="25"/>
        <v>-4.4503004974103533E-2</v>
      </c>
      <c r="J198">
        <f>G198</f>
        <v>-4.4503004974103533E-2</v>
      </c>
      <c r="P198" s="70">
        <f t="shared" si="26"/>
        <v>-4.5621269960649483E-2</v>
      </c>
      <c r="Q198" s="2">
        <f t="shared" si="27"/>
        <v>36910.899720000001</v>
      </c>
      <c r="R198" s="72">
        <f t="shared" si="31"/>
        <v>1.2505165801346134E-6</v>
      </c>
      <c r="S198" s="78">
        <v>1</v>
      </c>
      <c r="T198" s="72">
        <f>+S198*R198</f>
        <v>1.2505165801346134E-6</v>
      </c>
      <c r="W198" s="25" t="s">
        <v>103</v>
      </c>
    </row>
    <row r="199" spans="1:23">
      <c r="A199" s="22" t="s">
        <v>48</v>
      </c>
      <c r="B199" t="s">
        <v>50</v>
      </c>
      <c r="C199" s="16">
        <v>51929.400399999999</v>
      </c>
      <c r="D199" s="16">
        <v>2.0000000000000001E-4</v>
      </c>
      <c r="E199">
        <f t="shared" si="23"/>
        <v>28092.394398353455</v>
      </c>
      <c r="F199">
        <f t="shared" si="24"/>
        <v>28092.5</v>
      </c>
      <c r="G199">
        <f t="shared" si="25"/>
        <v>-4.3823004976729862E-2</v>
      </c>
      <c r="J199">
        <f>G199</f>
        <v>-4.3823004976729862E-2</v>
      </c>
      <c r="P199" s="70">
        <f t="shared" si="26"/>
        <v>-4.5621269960649483E-2</v>
      </c>
      <c r="Q199" s="2">
        <f t="shared" si="27"/>
        <v>36910.900399999999</v>
      </c>
      <c r="R199" s="72">
        <f t="shared" si="31"/>
        <v>3.2337569523914317E-6</v>
      </c>
      <c r="S199" s="78">
        <v>1</v>
      </c>
      <c r="T199" s="72">
        <f>+S199*R199</f>
        <v>3.2337569523914317E-6</v>
      </c>
      <c r="W199" s="25" t="s">
        <v>103</v>
      </c>
    </row>
    <row r="200" spans="1:23">
      <c r="A200" s="22" t="s">
        <v>48</v>
      </c>
      <c r="B200" t="s">
        <v>49</v>
      </c>
      <c r="C200" s="16">
        <v>51929.606599999999</v>
      </c>
      <c r="D200" s="16">
        <v>1E-4</v>
      </c>
      <c r="E200">
        <f t="shared" si="23"/>
        <v>28092.891284852416</v>
      </c>
      <c r="F200">
        <f t="shared" si="24"/>
        <v>28093</v>
      </c>
      <c r="G200">
        <f t="shared" si="25"/>
        <v>-4.5115058426745236E-2</v>
      </c>
      <c r="J200">
        <f>G200</f>
        <v>-4.5115058426745236E-2</v>
      </c>
      <c r="P200" s="70">
        <f t="shared" si="26"/>
        <v>-4.5621693166787214E-2</v>
      </c>
      <c r="Q200" s="2">
        <f t="shared" si="27"/>
        <v>36911.106599999999</v>
      </c>
      <c r="R200" s="72">
        <f t="shared" si="31"/>
        <v>2.5667875981740256E-7</v>
      </c>
      <c r="S200" s="78">
        <v>1</v>
      </c>
      <c r="T200" s="72">
        <f>+S200*R200</f>
        <v>2.5667875981740256E-7</v>
      </c>
      <c r="W200" s="25" t="s">
        <v>103</v>
      </c>
    </row>
    <row r="201" spans="1:23">
      <c r="A201" s="22" t="s">
        <v>48</v>
      </c>
      <c r="B201" t="s">
        <v>49</v>
      </c>
      <c r="C201" s="16">
        <v>51929.606800000001</v>
      </c>
      <c r="D201" s="16">
        <v>2.0000000000000001E-4</v>
      </c>
      <c r="E201">
        <f t="shared" si="23"/>
        <v>28092.891766798588</v>
      </c>
      <c r="F201">
        <f t="shared" si="24"/>
        <v>28093</v>
      </c>
      <c r="G201">
        <f t="shared" si="25"/>
        <v>-4.4915058424521703E-2</v>
      </c>
      <c r="J201">
        <f>G201</f>
        <v>-4.4915058424521703E-2</v>
      </c>
      <c r="P201" s="70">
        <f t="shared" si="26"/>
        <v>-4.5621693166787214E-2</v>
      </c>
      <c r="Q201" s="2">
        <f t="shared" si="27"/>
        <v>36911.106800000001</v>
      </c>
      <c r="R201" s="72">
        <f t="shared" si="31"/>
        <v>4.9933265897664457E-7</v>
      </c>
      <c r="S201" s="78">
        <v>1</v>
      </c>
      <c r="T201" s="72">
        <f>+S201*R201</f>
        <v>4.9933265897664457E-7</v>
      </c>
      <c r="W201" s="25" t="s">
        <v>103</v>
      </c>
    </row>
    <row r="202" spans="1:23">
      <c r="A202" s="138" t="s">
        <v>733</v>
      </c>
      <c r="B202" s="140" t="s">
        <v>49</v>
      </c>
      <c r="C202" s="139">
        <v>51935.413699999997</v>
      </c>
      <c r="E202" s="22">
        <f t="shared" si="23"/>
        <v>28106.884832806383</v>
      </c>
      <c r="F202">
        <f t="shared" si="24"/>
        <v>28107</v>
      </c>
      <c r="G202">
        <f t="shared" si="25"/>
        <v>-4.7792554985790048E-2</v>
      </c>
      <c r="K202">
        <f>G202</f>
        <v>-4.7792554985790048E-2</v>
      </c>
      <c r="P202" s="70">
        <f t="shared" si="26"/>
        <v>-4.5633519551559795E-2</v>
      </c>
      <c r="Q202" s="2">
        <f t="shared" si="27"/>
        <v>36916.913699999997</v>
      </c>
      <c r="R202" s="72">
        <f t="shared" si="31"/>
        <v>4.6614340062618152E-6</v>
      </c>
      <c r="S202" s="78">
        <v>1</v>
      </c>
    </row>
    <row r="203" spans="1:23">
      <c r="A203" s="24" t="s">
        <v>58</v>
      </c>
      <c r="B203" s="15" t="s">
        <v>49</v>
      </c>
      <c r="C203" s="17">
        <v>51935.413710000001</v>
      </c>
      <c r="D203" s="17">
        <v>2.7999999999999998E-4</v>
      </c>
      <c r="E203">
        <f t="shared" si="23"/>
        <v>28106.8848569037</v>
      </c>
      <c r="F203">
        <f t="shared" si="24"/>
        <v>28107</v>
      </c>
      <c r="G203">
        <f t="shared" si="25"/>
        <v>-4.778255498240469E-2</v>
      </c>
      <c r="J203">
        <f>G203</f>
        <v>-4.778255498240469E-2</v>
      </c>
      <c r="P203" s="70">
        <f t="shared" si="26"/>
        <v>-4.5633519551559795E-2</v>
      </c>
      <c r="Q203" s="2">
        <f t="shared" si="27"/>
        <v>36916.913710000001</v>
      </c>
      <c r="R203" s="72">
        <f t="shared" si="31"/>
        <v>4.6183532830267033E-6</v>
      </c>
      <c r="S203" s="78">
        <v>1</v>
      </c>
      <c r="T203" s="72">
        <f>+S203*R203</f>
        <v>4.6183532830267033E-6</v>
      </c>
      <c r="W203" s="25" t="s">
        <v>103</v>
      </c>
    </row>
    <row r="204" spans="1:23">
      <c r="A204" s="138" t="s">
        <v>733</v>
      </c>
      <c r="B204" s="140" t="s">
        <v>49</v>
      </c>
      <c r="C204" s="139">
        <v>51935.4159</v>
      </c>
      <c r="E204" s="22">
        <f t="shared" si="23"/>
        <v>28106.890134214234</v>
      </c>
      <c r="F204">
        <f t="shared" si="24"/>
        <v>28107</v>
      </c>
      <c r="G204">
        <f t="shared" si="25"/>
        <v>-4.5592554983159062E-2</v>
      </c>
      <c r="K204">
        <f>G204</f>
        <v>-4.5592554983159062E-2</v>
      </c>
      <c r="P204" s="70">
        <f t="shared" si="26"/>
        <v>-4.5633519551559795E-2</v>
      </c>
      <c r="Q204" s="2">
        <f t="shared" si="27"/>
        <v>36916.9159</v>
      </c>
      <c r="R204" s="72">
        <f t="shared" si="31"/>
        <v>1.6780958642583903E-9</v>
      </c>
      <c r="S204" s="78">
        <v>1</v>
      </c>
    </row>
    <row r="205" spans="1:23">
      <c r="A205" s="24" t="s">
        <v>58</v>
      </c>
      <c r="B205" s="15" t="s">
        <v>49</v>
      </c>
      <c r="C205" s="17">
        <v>51935.415950000002</v>
      </c>
      <c r="D205" s="17">
        <v>3.2000000000000003E-4</v>
      </c>
      <c r="E205">
        <f t="shared" si="23"/>
        <v>28106.890254700782</v>
      </c>
      <c r="F205">
        <f t="shared" si="24"/>
        <v>28107</v>
      </c>
      <c r="G205">
        <f t="shared" si="25"/>
        <v>-4.5542554980784189E-2</v>
      </c>
      <c r="J205">
        <f>G205</f>
        <v>-4.5542554980784189E-2</v>
      </c>
      <c r="P205" s="70">
        <f t="shared" si="26"/>
        <v>-4.5633519551559795E-2</v>
      </c>
      <c r="Q205" s="2">
        <f t="shared" si="27"/>
        <v>36916.915950000002</v>
      </c>
      <c r="R205" s="72">
        <f t="shared" si="31"/>
        <v>8.2745531363902819E-9</v>
      </c>
      <c r="S205" s="78">
        <v>1</v>
      </c>
      <c r="T205" s="72">
        <f>+S205*R205</f>
        <v>8.2745531363902819E-9</v>
      </c>
      <c r="W205" s="25" t="s">
        <v>103</v>
      </c>
    </row>
    <row r="206" spans="1:23">
      <c r="A206" s="138" t="s">
        <v>733</v>
      </c>
      <c r="B206" s="140" t="s">
        <v>49</v>
      </c>
      <c r="C206" s="139">
        <v>51935.416599999997</v>
      </c>
      <c r="E206" s="22">
        <f t="shared" si="23"/>
        <v>28106.891821025813</v>
      </c>
      <c r="F206">
        <f t="shared" si="24"/>
        <v>28107</v>
      </c>
      <c r="G206">
        <f t="shared" si="25"/>
        <v>-4.4892554986290634E-2</v>
      </c>
      <c r="K206">
        <f>G206</f>
        <v>-4.4892554986290634E-2</v>
      </c>
      <c r="P206" s="70">
        <f t="shared" si="26"/>
        <v>-4.5633519551559795E-2</v>
      </c>
      <c r="Q206" s="2">
        <f t="shared" si="27"/>
        <v>36916.916599999997</v>
      </c>
      <c r="R206" s="72">
        <f t="shared" si="31"/>
        <v>5.4902848698451757E-7</v>
      </c>
      <c r="S206" s="78">
        <v>1</v>
      </c>
    </row>
    <row r="207" spans="1:23">
      <c r="A207" s="24" t="s">
        <v>58</v>
      </c>
      <c r="B207" s="15" t="s">
        <v>49</v>
      </c>
      <c r="C207" s="17">
        <v>51935.41661</v>
      </c>
      <c r="D207" s="17">
        <v>2.1000000000000001E-4</v>
      </c>
      <c r="E207">
        <f t="shared" si="23"/>
        <v>28106.891845123129</v>
      </c>
      <c r="F207">
        <f t="shared" si="24"/>
        <v>28107</v>
      </c>
      <c r="G207">
        <f t="shared" si="25"/>
        <v>-4.4882554982905276E-2</v>
      </c>
      <c r="J207">
        <f>G207</f>
        <v>-4.4882554982905276E-2</v>
      </c>
      <c r="P207" s="70">
        <f t="shared" si="26"/>
        <v>-4.5633519551559795E-2</v>
      </c>
      <c r="Q207" s="2">
        <f t="shared" si="27"/>
        <v>36916.91661</v>
      </c>
      <c r="R207" s="72">
        <f t="shared" si="31"/>
        <v>5.6394778337446789E-7</v>
      </c>
      <c r="S207" s="78">
        <v>1</v>
      </c>
      <c r="T207" s="72">
        <f>+S207*R207</f>
        <v>5.6394778337446789E-7</v>
      </c>
      <c r="W207" s="25" t="s">
        <v>103</v>
      </c>
    </row>
    <row r="208" spans="1:23">
      <c r="A208" s="138" t="s">
        <v>733</v>
      </c>
      <c r="B208" s="140" t="s">
        <v>49</v>
      </c>
      <c r="C208" s="139">
        <v>51949.519800000002</v>
      </c>
      <c r="E208" s="22">
        <f t="shared" si="23"/>
        <v>28140.876736991533</v>
      </c>
      <c r="F208">
        <f t="shared" si="24"/>
        <v>28141</v>
      </c>
      <c r="G208">
        <f t="shared" si="25"/>
        <v>-5.1152189480490051E-2</v>
      </c>
      <c r="K208">
        <f>G208</f>
        <v>-5.1152189480490051E-2</v>
      </c>
      <c r="P208" s="70">
        <f t="shared" si="26"/>
        <v>-4.5662052753390137E-2</v>
      </c>
      <c r="Q208" s="2">
        <f t="shared" si="27"/>
        <v>36931.019800000002</v>
      </c>
      <c r="R208" s="72">
        <f t="shared" si="31"/>
        <v>3.0141601282251364E-5</v>
      </c>
      <c r="S208" s="78">
        <v>1</v>
      </c>
    </row>
    <row r="209" spans="1:23">
      <c r="A209" s="24" t="s">
        <v>58</v>
      </c>
      <c r="B209" s="15" t="s">
        <v>49</v>
      </c>
      <c r="C209" s="17">
        <v>51949.519820000001</v>
      </c>
      <c r="D209" s="17">
        <v>2.4000000000000001E-4</v>
      </c>
      <c r="E209">
        <f t="shared" si="23"/>
        <v>28140.876785186148</v>
      </c>
      <c r="F209">
        <f t="shared" si="24"/>
        <v>28141</v>
      </c>
      <c r="G209">
        <f t="shared" si="25"/>
        <v>-5.1132189480995294E-2</v>
      </c>
      <c r="J209">
        <f>G209</f>
        <v>-5.1132189480995294E-2</v>
      </c>
      <c r="P209" s="70">
        <f t="shared" si="26"/>
        <v>-4.5662052753390137E-2</v>
      </c>
      <c r="Q209" s="2">
        <f t="shared" si="27"/>
        <v>36931.019820000001</v>
      </c>
      <c r="R209" s="72">
        <f t="shared" si="31"/>
        <v>2.9922395818694857E-5</v>
      </c>
      <c r="S209" s="78">
        <v>1</v>
      </c>
      <c r="T209" s="72">
        <f>+S209*R209</f>
        <v>2.9922395818694857E-5</v>
      </c>
      <c r="W209" s="25" t="s">
        <v>103</v>
      </c>
    </row>
    <row r="210" spans="1:23">
      <c r="A210" s="138" t="s">
        <v>733</v>
      </c>
      <c r="B210" s="140" t="s">
        <v>49</v>
      </c>
      <c r="C210" s="139">
        <v>51949.522700000001</v>
      </c>
      <c r="E210" s="22">
        <f t="shared" si="23"/>
        <v>28140.883725210966</v>
      </c>
      <c r="F210">
        <f t="shared" si="24"/>
        <v>28141</v>
      </c>
      <c r="G210">
        <f t="shared" si="25"/>
        <v>-4.8252189480990637E-2</v>
      </c>
      <c r="K210">
        <f>G210</f>
        <v>-4.8252189480990637E-2</v>
      </c>
      <c r="P210" s="70">
        <f t="shared" si="26"/>
        <v>-4.5662052753390137E-2</v>
      </c>
      <c r="Q210" s="2">
        <f t="shared" si="27"/>
        <v>36931.022700000001</v>
      </c>
      <c r="R210" s="72">
        <f t="shared" si="31"/>
        <v>6.7088082676650298E-6</v>
      </c>
      <c r="S210" s="78">
        <v>1</v>
      </c>
    </row>
    <row r="211" spans="1:23">
      <c r="A211" s="24" t="s">
        <v>58</v>
      </c>
      <c r="B211" s="15" t="s">
        <v>49</v>
      </c>
      <c r="C211" s="17">
        <v>51949.52276</v>
      </c>
      <c r="D211" s="17">
        <v>4.2000000000000002E-4</v>
      </c>
      <c r="E211">
        <f t="shared" si="23"/>
        <v>28140.883869794812</v>
      </c>
      <c r="F211">
        <f t="shared" si="24"/>
        <v>28141</v>
      </c>
      <c r="G211">
        <f t="shared" si="25"/>
        <v>-4.8192189482506365E-2</v>
      </c>
      <c r="J211">
        <f t="shared" ref="J211:J217" si="32">G211</f>
        <v>-4.8192189482506365E-2</v>
      </c>
      <c r="P211" s="70">
        <f t="shared" si="26"/>
        <v>-4.5662052753390137E-2</v>
      </c>
      <c r="Q211" s="2">
        <f t="shared" si="27"/>
        <v>36931.02276</v>
      </c>
      <c r="R211" s="72">
        <f t="shared" si="31"/>
        <v>6.4015918680229652E-6</v>
      </c>
      <c r="S211" s="78">
        <v>1</v>
      </c>
      <c r="T211" s="72">
        <f t="shared" ref="T211:T230" si="33">+S211*R211</f>
        <v>6.4015918680229652E-6</v>
      </c>
      <c r="W211" s="25" t="s">
        <v>103</v>
      </c>
    </row>
    <row r="212" spans="1:23">
      <c r="A212" s="22" t="s">
        <v>48</v>
      </c>
      <c r="B212" t="s">
        <v>50</v>
      </c>
      <c r="C212" s="16">
        <v>51958.449000000001</v>
      </c>
      <c r="D212" s="16">
        <v>2.0000000000000001E-4</v>
      </c>
      <c r="E212">
        <f t="shared" si="23"/>
        <v>28162.393705597307</v>
      </c>
      <c r="F212">
        <f t="shared" si="24"/>
        <v>28162.5</v>
      </c>
      <c r="G212">
        <f t="shared" si="25"/>
        <v>-4.4110487768193707E-2</v>
      </c>
      <c r="J212">
        <f t="shared" si="32"/>
        <v>-4.4110487768193707E-2</v>
      </c>
      <c r="P212" s="70">
        <f t="shared" si="26"/>
        <v>-4.5679958336364845E-2</v>
      </c>
      <c r="Q212" s="2">
        <f t="shared" si="27"/>
        <v>36939.949000000001</v>
      </c>
      <c r="R212" s="72">
        <f t="shared" si="31"/>
        <v>2.4632378643554363E-6</v>
      </c>
      <c r="S212" s="78">
        <v>1</v>
      </c>
      <c r="T212" s="72">
        <f t="shared" si="33"/>
        <v>2.4632378643554363E-6</v>
      </c>
      <c r="W212" s="25" t="s">
        <v>103</v>
      </c>
    </row>
    <row r="213" spans="1:23">
      <c r="A213" s="22" t="s">
        <v>48</v>
      </c>
      <c r="B213" t="s">
        <v>50</v>
      </c>
      <c r="C213" s="16">
        <v>51958.4496</v>
      </c>
      <c r="D213" s="16">
        <v>5.0000000000000001E-4</v>
      </c>
      <c r="E213">
        <f t="shared" ref="E213:E244" si="34">+(C213-C$7)/C$8</f>
        <v>28162.395151435809</v>
      </c>
      <c r="F213">
        <f t="shared" ref="F213:F244" si="35">ROUND(2*E213,0)/2</f>
        <v>28162.5</v>
      </c>
      <c r="G213">
        <f t="shared" ref="G213:G244" si="36">+C213-(C$7+F213*C$8)</f>
        <v>-4.3510487768799067E-2</v>
      </c>
      <c r="J213">
        <f t="shared" si="32"/>
        <v>-4.3510487768799067E-2</v>
      </c>
      <c r="P213" s="70">
        <f t="shared" ref="P213:P244" si="37">+D$11+D$12*F213+D$13*F213^2</f>
        <v>-4.5679958336364845E-2</v>
      </c>
      <c r="Q213" s="2">
        <f t="shared" ref="Q213:Q244" si="38">+C213-15018.5</f>
        <v>36939.9496</v>
      </c>
      <c r="R213" s="72">
        <f t="shared" si="31"/>
        <v>4.7066025435341826E-6</v>
      </c>
      <c r="S213" s="78">
        <v>1</v>
      </c>
      <c r="T213" s="72">
        <f t="shared" si="33"/>
        <v>4.7066025435341826E-6</v>
      </c>
      <c r="W213" s="25" t="s">
        <v>103</v>
      </c>
    </row>
    <row r="214" spans="1:23">
      <c r="A214" s="25" t="s">
        <v>59</v>
      </c>
      <c r="B214" s="6" t="s">
        <v>49</v>
      </c>
      <c r="C214" s="16">
        <v>51979.404999999999</v>
      </c>
      <c r="D214" s="16">
        <v>2.9999999999999997E-4</v>
      </c>
      <c r="E214">
        <f t="shared" si="34"/>
        <v>28212.892025055113</v>
      </c>
      <c r="F214">
        <f t="shared" si="35"/>
        <v>28213</v>
      </c>
      <c r="G214">
        <f t="shared" si="36"/>
        <v>-4.4807886071794201E-2</v>
      </c>
      <c r="J214">
        <f t="shared" si="32"/>
        <v>-4.4807886071794201E-2</v>
      </c>
      <c r="P214" s="70">
        <f t="shared" si="37"/>
        <v>-4.5721596742127127E-2</v>
      </c>
      <c r="Q214" s="2">
        <f t="shared" si="38"/>
        <v>36960.904999999999</v>
      </c>
      <c r="R214" s="72">
        <f t="shared" si="31"/>
        <v>8.3486718908024529E-7</v>
      </c>
      <c r="S214" s="78">
        <v>1</v>
      </c>
      <c r="T214" s="72">
        <f t="shared" si="33"/>
        <v>8.3486718908024529E-7</v>
      </c>
      <c r="W214" s="25" t="s">
        <v>103</v>
      </c>
    </row>
    <row r="215" spans="1:23">
      <c r="A215" s="25" t="s">
        <v>59</v>
      </c>
      <c r="B215" s="6" t="s">
        <v>50</v>
      </c>
      <c r="C215" s="16">
        <v>51980.443500000001</v>
      </c>
      <c r="D215" s="16">
        <v>2.0000000000000001E-4</v>
      </c>
      <c r="E215">
        <f t="shared" si="34"/>
        <v>28215.394530531208</v>
      </c>
      <c r="F215">
        <f t="shared" si="35"/>
        <v>28215.5</v>
      </c>
      <c r="G215">
        <f t="shared" si="36"/>
        <v>-4.3768153314886149E-2</v>
      </c>
      <c r="J215">
        <f t="shared" si="32"/>
        <v>-4.3768153314886149E-2</v>
      </c>
      <c r="P215" s="70">
        <f t="shared" si="37"/>
        <v>-4.5723642784374366E-2</v>
      </c>
      <c r="Q215" s="2">
        <f t="shared" si="38"/>
        <v>36961.943500000001</v>
      </c>
      <c r="R215" s="72">
        <f t="shared" si="31"/>
        <v>3.8239390652793079E-6</v>
      </c>
      <c r="S215" s="78">
        <v>1</v>
      </c>
      <c r="T215" s="72">
        <f t="shared" si="33"/>
        <v>3.8239390652793079E-6</v>
      </c>
      <c r="W215" s="25" t="s">
        <v>103</v>
      </c>
    </row>
    <row r="216" spans="1:23">
      <c r="A216" s="25" t="s">
        <v>59</v>
      </c>
      <c r="B216" s="6" t="s">
        <v>49</v>
      </c>
      <c r="C216" s="16">
        <v>51999.322399999997</v>
      </c>
      <c r="D216" s="16">
        <v>4.0000000000000002E-4</v>
      </c>
      <c r="E216">
        <f t="shared" si="34"/>
        <v>28260.887598063746</v>
      </c>
      <c r="F216">
        <f t="shared" si="35"/>
        <v>28261</v>
      </c>
      <c r="G216">
        <f t="shared" si="36"/>
        <v>-4.6645017129776534E-2</v>
      </c>
      <c r="J216">
        <f t="shared" si="32"/>
        <v>-4.6645017129776534E-2</v>
      </c>
      <c r="P216" s="70">
        <f t="shared" si="37"/>
        <v>-4.5760629140506867E-2</v>
      </c>
      <c r="Q216" s="2">
        <f t="shared" si="38"/>
        <v>36980.822399999997</v>
      </c>
      <c r="R216" s="72">
        <f t="shared" si="31"/>
        <v>7.8214211556444389E-7</v>
      </c>
      <c r="S216" s="78">
        <v>1</v>
      </c>
      <c r="T216" s="72">
        <f t="shared" si="33"/>
        <v>7.8214211556444389E-7</v>
      </c>
      <c r="W216" s="25" t="s">
        <v>103</v>
      </c>
    </row>
    <row r="217" spans="1:23">
      <c r="A217" s="25" t="s">
        <v>59</v>
      </c>
      <c r="B217" s="6" t="s">
        <v>49</v>
      </c>
      <c r="C217" s="16">
        <v>52001.397599999997</v>
      </c>
      <c r="D217" s="16">
        <v>4.0000000000000002E-4</v>
      </c>
      <c r="E217">
        <f t="shared" si="34"/>
        <v>28265.888271500411</v>
      </c>
      <c r="F217">
        <f t="shared" si="35"/>
        <v>28266</v>
      </c>
      <c r="G217">
        <f t="shared" si="36"/>
        <v>-4.6365551614144351E-2</v>
      </c>
      <c r="J217">
        <f t="shared" si="32"/>
        <v>-4.6365551614144351E-2</v>
      </c>
      <c r="P217" s="70">
        <f t="shared" si="37"/>
        <v>-4.5764664485400688E-2</v>
      </c>
      <c r="Q217" s="2">
        <f t="shared" si="38"/>
        <v>36982.897599999997</v>
      </c>
      <c r="R217" s="72">
        <f t="shared" si="31"/>
        <v>3.6106534148980329E-7</v>
      </c>
      <c r="S217" s="78">
        <v>1</v>
      </c>
      <c r="T217" s="72">
        <f t="shared" si="33"/>
        <v>3.6106534148980329E-7</v>
      </c>
      <c r="W217" s="25" t="s">
        <v>103</v>
      </c>
    </row>
    <row r="218" spans="1:23">
      <c r="A218" s="53" t="s">
        <v>93</v>
      </c>
      <c r="B218" s="54" t="s">
        <v>49</v>
      </c>
      <c r="C218" s="55">
        <v>52667.861100000002</v>
      </c>
      <c r="D218" s="55">
        <v>2.9999999999999997E-4</v>
      </c>
      <c r="E218" s="22">
        <f t="shared" si="34"/>
        <v>29871.885920382338</v>
      </c>
      <c r="F218">
        <f t="shared" si="35"/>
        <v>29872</v>
      </c>
      <c r="G218">
        <f t="shared" si="36"/>
        <v>-4.7341228251752909E-2</v>
      </c>
      <c r="K218">
        <f>G218</f>
        <v>-4.7341228251752909E-2</v>
      </c>
      <c r="P218" s="70">
        <f t="shared" si="37"/>
        <v>-4.676274530648751E-2</v>
      </c>
      <c r="Q218" s="2">
        <f t="shared" si="38"/>
        <v>37649.361100000002</v>
      </c>
      <c r="R218" s="72">
        <f t="shared" si="31"/>
        <v>3.3464251796293052E-7</v>
      </c>
      <c r="S218" s="78">
        <v>1</v>
      </c>
      <c r="T218" s="72">
        <f t="shared" si="33"/>
        <v>3.3464251796293052E-7</v>
      </c>
      <c r="W218" s="25" t="s">
        <v>104</v>
      </c>
    </row>
    <row r="219" spans="1:23">
      <c r="A219" s="24" t="s">
        <v>60</v>
      </c>
      <c r="B219" s="18" t="s">
        <v>50</v>
      </c>
      <c r="C219" s="14">
        <v>52726.5818</v>
      </c>
      <c r="D219" s="14">
        <v>1.4E-3</v>
      </c>
      <c r="E219">
        <f t="shared" si="34"/>
        <v>30013.387002048021</v>
      </c>
      <c r="F219">
        <f t="shared" si="35"/>
        <v>30013.5</v>
      </c>
      <c r="G219">
        <f t="shared" si="36"/>
        <v>-4.6892354184819851E-2</v>
      </c>
      <c r="K219">
        <f>G219</f>
        <v>-4.6892354184819851E-2</v>
      </c>
      <c r="P219" s="70">
        <f t="shared" si="37"/>
        <v>-4.6822195855773657E-2</v>
      </c>
      <c r="Q219" s="2">
        <f t="shared" si="38"/>
        <v>37708.0818</v>
      </c>
      <c r="R219" s="72">
        <f t="shared" si="31"/>
        <v>4.9221911345539992E-9</v>
      </c>
      <c r="S219" s="78">
        <v>1</v>
      </c>
      <c r="T219" s="72">
        <f t="shared" si="33"/>
        <v>4.9221911345539992E-9</v>
      </c>
      <c r="W219" s="25" t="s">
        <v>104</v>
      </c>
    </row>
    <row r="220" spans="1:23">
      <c r="A220" s="24" t="s">
        <v>60</v>
      </c>
      <c r="B220" s="18" t="s">
        <v>49</v>
      </c>
      <c r="C220" s="14">
        <v>52726.794399999999</v>
      </c>
      <c r="D220" s="14">
        <v>1.8E-3</v>
      </c>
      <c r="E220">
        <f t="shared" si="34"/>
        <v>30013.899310824345</v>
      </c>
      <c r="F220">
        <f t="shared" si="35"/>
        <v>30014</v>
      </c>
      <c r="G220">
        <f t="shared" si="36"/>
        <v>-4.1784407629165798E-2</v>
      </c>
      <c r="K220">
        <f>G220</f>
        <v>-4.1784407629165798E-2</v>
      </c>
      <c r="P220" s="70">
        <f t="shared" si="37"/>
        <v>-4.682239774866688E-2</v>
      </c>
      <c r="Q220" s="2">
        <f t="shared" si="38"/>
        <v>37708.294399999999</v>
      </c>
      <c r="R220" s="72">
        <f t="shared" si="31"/>
        <v>2.5381344444190523E-5</v>
      </c>
      <c r="S220" s="78">
        <v>1</v>
      </c>
      <c r="T220" s="72">
        <f t="shared" si="33"/>
        <v>2.5381344444190523E-5</v>
      </c>
      <c r="W220" s="25" t="s">
        <v>104</v>
      </c>
    </row>
    <row r="221" spans="1:23">
      <c r="A221" s="26" t="s">
        <v>61</v>
      </c>
      <c r="B221" s="6" t="s">
        <v>50</v>
      </c>
      <c r="C221" s="16">
        <v>52746.502200000003</v>
      </c>
      <c r="D221" s="16">
        <v>1.4E-3</v>
      </c>
      <c r="E221">
        <f t="shared" si="34"/>
        <v>30061.389804249178</v>
      </c>
      <c r="F221">
        <f t="shared" si="35"/>
        <v>30061.5</v>
      </c>
      <c r="G221">
        <f t="shared" si="36"/>
        <v>-4.5729485238553025E-2</v>
      </c>
      <c r="J221">
        <f>G221</f>
        <v>-4.5729485238553025E-2</v>
      </c>
      <c r="P221" s="70">
        <f t="shared" si="37"/>
        <v>-4.6841314900855024E-2</v>
      </c>
      <c r="Q221" s="2">
        <f t="shared" si="38"/>
        <v>37728.002200000003</v>
      </c>
      <c r="R221" s="72">
        <f t="shared" si="31"/>
        <v>1.2361651979745785E-6</v>
      </c>
      <c r="S221" s="78">
        <v>1</v>
      </c>
      <c r="T221" s="72">
        <f t="shared" si="33"/>
        <v>1.2361651979745785E-6</v>
      </c>
      <c r="W221" s="25" t="s">
        <v>103</v>
      </c>
    </row>
    <row r="222" spans="1:23">
      <c r="A222" s="27" t="s">
        <v>56</v>
      </c>
      <c r="C222" s="16">
        <v>52952.953500000003</v>
      </c>
      <c r="D222" s="16">
        <v>1E-4</v>
      </c>
      <c r="E222">
        <f t="shared" si="34"/>
        <v>30558.881868568704</v>
      </c>
      <c r="F222">
        <f t="shared" si="35"/>
        <v>30559</v>
      </c>
      <c r="G222">
        <f t="shared" si="36"/>
        <v>-4.9022666513337754E-2</v>
      </c>
      <c r="K222">
        <f>G222</f>
        <v>-4.9022666513337754E-2</v>
      </c>
      <c r="O222">
        <f t="shared" ref="O222:O253" ca="1" si="39">+C$11+C$12*F222</f>
        <v>-6.3039944263839173E-2</v>
      </c>
      <c r="P222" s="70">
        <f t="shared" si="37"/>
        <v>-4.7008210156739366E-2</v>
      </c>
      <c r="Q222" s="2">
        <f t="shared" si="38"/>
        <v>37934.453500000003</v>
      </c>
      <c r="R222" s="72">
        <f t="shared" si="31"/>
        <v>4.0580344126396495E-6</v>
      </c>
      <c r="S222" s="78">
        <v>1</v>
      </c>
      <c r="T222" s="72">
        <f t="shared" si="33"/>
        <v>4.0580344126396495E-6</v>
      </c>
      <c r="W222" s="25" t="s">
        <v>104</v>
      </c>
    </row>
    <row r="223" spans="1:23">
      <c r="A223" s="36" t="s">
        <v>70</v>
      </c>
      <c r="B223" s="32" t="s">
        <v>49</v>
      </c>
      <c r="C223" s="37">
        <v>53046.120199999998</v>
      </c>
      <c r="D223" s="33">
        <v>1.2999999999999999E-3</v>
      </c>
      <c r="E223">
        <f t="shared" si="34"/>
        <v>30783.388538707546</v>
      </c>
      <c r="F223">
        <f t="shared" si="35"/>
        <v>30783.5</v>
      </c>
      <c r="G223">
        <f t="shared" si="36"/>
        <v>-4.6254664899606723E-2</v>
      </c>
      <c r="K223">
        <f>G223</f>
        <v>-4.6254664899606723E-2</v>
      </c>
      <c r="O223">
        <f t="shared" ca="1" si="39"/>
        <v>-6.2503193610679894E-2</v>
      </c>
      <c r="P223" s="70">
        <f t="shared" si="37"/>
        <v>-4.7064848851455274E-2</v>
      </c>
      <c r="Q223" s="2">
        <f t="shared" si="38"/>
        <v>38027.620199999998</v>
      </c>
      <c r="R223" s="72">
        <f t="shared" si="31"/>
        <v>6.5639803583293424E-7</v>
      </c>
      <c r="S223" s="78">
        <v>1</v>
      </c>
      <c r="T223" s="72">
        <f t="shared" si="33"/>
        <v>6.5639803583293424E-7</v>
      </c>
      <c r="W223" s="25" t="s">
        <v>104</v>
      </c>
    </row>
    <row r="224" spans="1:23">
      <c r="A224" s="36" t="s">
        <v>70</v>
      </c>
      <c r="B224" s="32" t="s">
        <v>50</v>
      </c>
      <c r="C224" s="37">
        <v>53046.326800000003</v>
      </c>
      <c r="D224" s="33">
        <v>5.0000000000000001E-4</v>
      </c>
      <c r="E224">
        <f t="shared" si="34"/>
        <v>30783.88638909885</v>
      </c>
      <c r="F224">
        <f t="shared" si="35"/>
        <v>30784</v>
      </c>
      <c r="G224">
        <f t="shared" si="36"/>
        <v>-4.7146718345175032E-2</v>
      </c>
      <c r="K224">
        <f>G224</f>
        <v>-4.7146718345175032E-2</v>
      </c>
      <c r="O224">
        <f t="shared" ca="1" si="39"/>
        <v>-6.2501998174926757E-2</v>
      </c>
      <c r="P224" s="70">
        <f t="shared" si="37"/>
        <v>-4.7064962034718993E-2</v>
      </c>
      <c r="Q224" s="2">
        <f t="shared" si="38"/>
        <v>38027.826800000003</v>
      </c>
      <c r="R224" s="72">
        <f t="shared" si="31"/>
        <v>6.6840942993840928E-9</v>
      </c>
      <c r="S224" s="78">
        <v>1</v>
      </c>
      <c r="T224" s="72">
        <f t="shared" si="33"/>
        <v>6.6840942993840928E-9</v>
      </c>
      <c r="W224" s="25" t="s">
        <v>104</v>
      </c>
    </row>
    <row r="225" spans="1:23">
      <c r="A225" s="31" t="s">
        <v>66</v>
      </c>
      <c r="B225" s="6" t="s">
        <v>50</v>
      </c>
      <c r="C225" s="16">
        <v>53055.665200000003</v>
      </c>
      <c r="D225" s="16">
        <v>1.8E-3</v>
      </c>
      <c r="E225">
        <f t="shared" si="34"/>
        <v>30806.389419563864</v>
      </c>
      <c r="F225">
        <f t="shared" si="35"/>
        <v>30806.5</v>
      </c>
      <c r="G225">
        <f t="shared" si="36"/>
        <v>-4.5889123532106169E-2</v>
      </c>
      <c r="J225">
        <f t="shared" ref="J225:J230" si="40">G225</f>
        <v>-4.5889123532106169E-2</v>
      </c>
      <c r="O225">
        <f t="shared" ca="1" si="39"/>
        <v>-6.2448203566035518E-2</v>
      </c>
      <c r="P225" s="70">
        <f t="shared" si="37"/>
        <v>-4.7069995661803615E-2</v>
      </c>
      <c r="Q225" s="2">
        <f t="shared" si="38"/>
        <v>38037.165200000003</v>
      </c>
      <c r="R225" s="72">
        <f t="shared" si="31"/>
        <v>1.3944589866961834E-6</v>
      </c>
      <c r="S225" s="78">
        <v>1</v>
      </c>
      <c r="T225" s="72">
        <f t="shared" si="33"/>
        <v>1.3944589866961834E-6</v>
      </c>
      <c r="W225" s="25" t="s">
        <v>103</v>
      </c>
    </row>
    <row r="226" spans="1:23">
      <c r="A226" s="25" t="s">
        <v>59</v>
      </c>
      <c r="B226" s="6" t="s">
        <v>50</v>
      </c>
      <c r="C226" s="16">
        <v>53078.487200000003</v>
      </c>
      <c r="D226" s="16">
        <v>2.0000000000000001E-4</v>
      </c>
      <c r="E226">
        <f t="shared" si="34"/>
        <v>30861.384296766868</v>
      </c>
      <c r="F226">
        <f t="shared" si="35"/>
        <v>30861.5</v>
      </c>
      <c r="G226">
        <f t="shared" si="36"/>
        <v>-4.8015002867032308E-2</v>
      </c>
      <c r="J226">
        <f t="shared" si="40"/>
        <v>-4.8015002867032308E-2</v>
      </c>
      <c r="O226">
        <f t="shared" ca="1" si="39"/>
        <v>-6.2316705633190264E-2</v>
      </c>
      <c r="P226" s="70">
        <f t="shared" si="37"/>
        <v>-4.708180901240272E-2</v>
      </c>
      <c r="Q226" s="2">
        <f t="shared" si="38"/>
        <v>38059.987200000003</v>
      </c>
      <c r="R226" s="72">
        <f t="shared" si="31"/>
        <v>8.7085077031842894E-7</v>
      </c>
      <c r="S226" s="78">
        <v>1</v>
      </c>
      <c r="T226" s="72">
        <f t="shared" si="33"/>
        <v>8.7085077031842894E-7</v>
      </c>
      <c r="W226" s="25" t="s">
        <v>103</v>
      </c>
    </row>
    <row r="227" spans="1:23">
      <c r="A227" s="25" t="s">
        <v>59</v>
      </c>
      <c r="B227" s="6" t="s">
        <v>50</v>
      </c>
      <c r="C227" s="16">
        <v>53095.506500000003</v>
      </c>
      <c r="D227" s="16">
        <v>2.0000000000000001E-4</v>
      </c>
      <c r="E227">
        <f t="shared" si="34"/>
        <v>30902.396228831589</v>
      </c>
      <c r="F227">
        <f t="shared" si="35"/>
        <v>30902.5</v>
      </c>
      <c r="G227">
        <f t="shared" si="36"/>
        <v>-4.3063385644927621E-2</v>
      </c>
      <c r="J227">
        <f t="shared" si="40"/>
        <v>-4.3063385644927621E-2</v>
      </c>
      <c r="O227">
        <f t="shared" ca="1" si="39"/>
        <v>-6.2218679901432886E-2</v>
      </c>
      <c r="P227" s="70">
        <f t="shared" si="37"/>
        <v>-4.7090161872327646E-2</v>
      </c>
      <c r="Q227" s="2">
        <f t="shared" si="38"/>
        <v>38077.006500000003</v>
      </c>
      <c r="R227" s="72">
        <f t="shared" ref="R227:R258" si="41">+(P227-G227)^2</f>
        <v>1.6214926785553979E-5</v>
      </c>
      <c r="S227" s="78">
        <v>1</v>
      </c>
      <c r="T227" s="72">
        <f t="shared" si="33"/>
        <v>1.6214926785553979E-5</v>
      </c>
      <c r="W227" s="25" t="s">
        <v>103</v>
      </c>
    </row>
    <row r="228" spans="1:23">
      <c r="A228" s="25" t="s">
        <v>59</v>
      </c>
      <c r="B228" s="6" t="s">
        <v>50</v>
      </c>
      <c r="C228" s="16">
        <v>53096.330800000003</v>
      </c>
      <c r="D228" s="16">
        <v>1E-4</v>
      </c>
      <c r="E228">
        <f t="shared" si="34"/>
        <v>30904.38256996201</v>
      </c>
      <c r="F228">
        <f t="shared" si="35"/>
        <v>30904.5</v>
      </c>
      <c r="G228">
        <f t="shared" si="36"/>
        <v>-4.873159943963401E-2</v>
      </c>
      <c r="J228">
        <f t="shared" si="40"/>
        <v>-4.873159943963401E-2</v>
      </c>
      <c r="O228">
        <f t="shared" ca="1" si="39"/>
        <v>-6.2213898158420336E-2</v>
      </c>
      <c r="P228" s="70">
        <f t="shared" si="37"/>
        <v>-4.7090559421080605E-2</v>
      </c>
      <c r="Q228" s="2">
        <f t="shared" si="38"/>
        <v>38077.830800000003</v>
      </c>
      <c r="R228" s="72">
        <f t="shared" si="41"/>
        <v>2.6930123424937605E-6</v>
      </c>
      <c r="S228" s="78">
        <v>1</v>
      </c>
      <c r="T228" s="72">
        <f t="shared" si="33"/>
        <v>2.6930123424937605E-6</v>
      </c>
      <c r="W228" s="25" t="s">
        <v>103</v>
      </c>
    </row>
    <row r="229" spans="1:23">
      <c r="A229" s="25" t="s">
        <v>59</v>
      </c>
      <c r="B229" s="6" t="s">
        <v>49</v>
      </c>
      <c r="C229" s="16">
        <v>53097.37</v>
      </c>
      <c r="D229" s="16">
        <v>1E-4</v>
      </c>
      <c r="E229">
        <f t="shared" si="34"/>
        <v>30906.886762249684</v>
      </c>
      <c r="F229">
        <f t="shared" si="35"/>
        <v>30907</v>
      </c>
      <c r="G229">
        <f t="shared" si="36"/>
        <v>-4.6991866685857531E-2</v>
      </c>
      <c r="J229">
        <f t="shared" si="40"/>
        <v>-4.6991866685857531E-2</v>
      </c>
      <c r="O229">
        <f t="shared" ca="1" si="39"/>
        <v>-6.2207920979654635E-2</v>
      </c>
      <c r="P229" s="70">
        <f t="shared" si="37"/>
        <v>-4.7091055060939538E-2</v>
      </c>
      <c r="Q229" s="2">
        <f t="shared" si="38"/>
        <v>38078.870000000003</v>
      </c>
      <c r="R229" s="72">
        <f t="shared" si="41"/>
        <v>9.8383337514089415E-9</v>
      </c>
      <c r="S229" s="78">
        <v>1</v>
      </c>
      <c r="T229" s="72">
        <f t="shared" si="33"/>
        <v>9.8383337514089415E-9</v>
      </c>
      <c r="W229" s="25" t="s">
        <v>103</v>
      </c>
    </row>
    <row r="230" spans="1:23">
      <c r="A230" s="25" t="s">
        <v>59</v>
      </c>
      <c r="B230" s="6" t="s">
        <v>50</v>
      </c>
      <c r="C230" s="16">
        <v>53098.407200000001</v>
      </c>
      <c r="D230" s="16">
        <v>1E-4</v>
      </c>
      <c r="E230">
        <f t="shared" si="34"/>
        <v>30909.386135075682</v>
      </c>
      <c r="F230">
        <f t="shared" si="35"/>
        <v>30909.5</v>
      </c>
      <c r="G230">
        <f t="shared" si="36"/>
        <v>-4.7252133925212547E-2</v>
      </c>
      <c r="J230">
        <f t="shared" si="40"/>
        <v>-4.7252133925212547E-2</v>
      </c>
      <c r="O230">
        <f t="shared" ca="1" si="39"/>
        <v>-6.2201943800888948E-2</v>
      </c>
      <c r="P230" s="70">
        <f t="shared" si="37"/>
        <v>-4.7091549260707091E-2</v>
      </c>
      <c r="Q230" s="2">
        <f t="shared" si="38"/>
        <v>38079.907200000001</v>
      </c>
      <c r="R230" s="72">
        <f t="shared" si="41"/>
        <v>2.5787434474329842E-8</v>
      </c>
      <c r="S230" s="78">
        <v>1</v>
      </c>
      <c r="T230" s="72">
        <f t="shared" si="33"/>
        <v>2.5787434474329842E-8</v>
      </c>
      <c r="W230" s="25" t="s">
        <v>103</v>
      </c>
    </row>
    <row r="231" spans="1:23">
      <c r="A231" s="138" t="s">
        <v>820</v>
      </c>
      <c r="B231" s="140" t="s">
        <v>49</v>
      </c>
      <c r="C231" s="139">
        <v>53401.135499999997</v>
      </c>
      <c r="E231" s="22">
        <f t="shared" si="34"/>
        <v>31638.879855361953</v>
      </c>
      <c r="F231">
        <f t="shared" si="35"/>
        <v>31639</v>
      </c>
      <c r="G231">
        <f t="shared" si="36"/>
        <v>-4.9858115315146279E-2</v>
      </c>
      <c r="K231">
        <f>G231</f>
        <v>-4.9858115315146279E-2</v>
      </c>
      <c r="O231">
        <f t="shared" ca="1" si="39"/>
        <v>-6.0457803037059582E-2</v>
      </c>
      <c r="P231" s="70">
        <f t="shared" si="37"/>
        <v>-4.7174236740028797E-2</v>
      </c>
      <c r="Q231" s="2">
        <f t="shared" si="38"/>
        <v>38382.635499999997</v>
      </c>
      <c r="R231" s="72">
        <f t="shared" si="41"/>
        <v>7.2032042059746459E-6</v>
      </c>
      <c r="S231" s="78">
        <v>1</v>
      </c>
    </row>
    <row r="232" spans="1:23">
      <c r="A232" s="31" t="s">
        <v>67</v>
      </c>
      <c r="B232" s="32" t="s">
        <v>49</v>
      </c>
      <c r="C232" s="33">
        <v>53422.301399999997</v>
      </c>
      <c r="D232" s="16">
        <v>2.9999999999999997E-4</v>
      </c>
      <c r="E232">
        <f t="shared" si="34"/>
        <v>31689.883977322825</v>
      </c>
      <c r="F232">
        <f t="shared" si="35"/>
        <v>31690</v>
      </c>
      <c r="G232">
        <f t="shared" si="36"/>
        <v>-4.8147567067644559E-2</v>
      </c>
      <c r="K232">
        <f>G232</f>
        <v>-4.8147567067644559E-2</v>
      </c>
      <c r="O232">
        <f t="shared" ca="1" si="39"/>
        <v>-6.0335868590239441E-2</v>
      </c>
      <c r="P232" s="70">
        <f t="shared" si="37"/>
        <v>-4.7175431611331684E-2</v>
      </c>
      <c r="Q232" s="2">
        <f t="shared" si="38"/>
        <v>38403.801399999997</v>
      </c>
      <c r="R232" s="72">
        <f t="shared" si="41"/>
        <v>9.4504734542064234E-7</v>
      </c>
      <c r="S232" s="78">
        <v>1</v>
      </c>
      <c r="T232" s="72">
        <f t="shared" ref="T232:T237" si="42">+S232*R232</f>
        <v>9.4504734542064234E-7</v>
      </c>
      <c r="W232" s="25" t="s">
        <v>104</v>
      </c>
    </row>
    <row r="233" spans="1:23">
      <c r="A233" s="34" t="s">
        <v>67</v>
      </c>
      <c r="B233" s="32" t="s">
        <v>49</v>
      </c>
      <c r="C233" s="33">
        <v>53422.301399999997</v>
      </c>
      <c r="D233" s="33">
        <v>2.9999999999999997E-4</v>
      </c>
      <c r="E233">
        <f t="shared" si="34"/>
        <v>31689.883977322825</v>
      </c>
      <c r="F233">
        <f t="shared" si="35"/>
        <v>31690</v>
      </c>
      <c r="G233">
        <f t="shared" si="36"/>
        <v>-4.8147567067644559E-2</v>
      </c>
      <c r="K233">
        <f>G233</f>
        <v>-4.8147567067644559E-2</v>
      </c>
      <c r="O233">
        <f t="shared" ca="1" si="39"/>
        <v>-6.0335868590239441E-2</v>
      </c>
      <c r="P233" s="70">
        <f t="shared" si="37"/>
        <v>-4.7175431611331684E-2</v>
      </c>
      <c r="Q233" s="2">
        <f t="shared" si="38"/>
        <v>38403.801399999997</v>
      </c>
      <c r="R233" s="72">
        <f t="shared" si="41"/>
        <v>9.4504734542064234E-7</v>
      </c>
      <c r="S233" s="78">
        <v>1</v>
      </c>
      <c r="T233" s="72">
        <f t="shared" si="42"/>
        <v>9.4504734542064234E-7</v>
      </c>
      <c r="W233" s="25" t="s">
        <v>104</v>
      </c>
    </row>
    <row r="234" spans="1:23">
      <c r="A234" s="62" t="s">
        <v>68</v>
      </c>
      <c r="B234" s="63"/>
      <c r="C234" s="25">
        <v>53453.4257</v>
      </c>
      <c r="D234" s="25">
        <v>2E-3</v>
      </c>
      <c r="E234" s="22">
        <f t="shared" si="34"/>
        <v>31764.88516286877</v>
      </c>
      <c r="F234">
        <f t="shared" si="35"/>
        <v>31765</v>
      </c>
      <c r="G234">
        <f t="shared" si="36"/>
        <v>-4.7655584341555368E-2</v>
      </c>
      <c r="J234">
        <f>G234</f>
        <v>-4.7655584341555368E-2</v>
      </c>
      <c r="O234">
        <f t="shared" ca="1" si="39"/>
        <v>-6.0156553227268636E-2</v>
      </c>
      <c r="P234" s="70">
        <f t="shared" si="37"/>
        <v>-4.7176100065923085E-2</v>
      </c>
      <c r="Q234" s="2">
        <f t="shared" si="38"/>
        <v>38434.9257</v>
      </c>
      <c r="R234" s="72">
        <f t="shared" si="41"/>
        <v>2.2990517057861527E-7</v>
      </c>
      <c r="S234" s="78">
        <v>1</v>
      </c>
      <c r="T234" s="72">
        <f t="shared" si="42"/>
        <v>2.2990517057861527E-7</v>
      </c>
      <c r="W234" s="25" t="s">
        <v>103</v>
      </c>
    </row>
    <row r="235" spans="1:23">
      <c r="A235" s="26" t="s">
        <v>66</v>
      </c>
      <c r="B235" s="64"/>
      <c r="C235" s="25">
        <v>53463.383699999998</v>
      </c>
      <c r="D235" s="25">
        <v>5.0000000000000001E-4</v>
      </c>
      <c r="E235" s="22">
        <f t="shared" si="34"/>
        <v>31788.881262561499</v>
      </c>
      <c r="F235">
        <f t="shared" si="35"/>
        <v>31789</v>
      </c>
      <c r="G235">
        <f t="shared" si="36"/>
        <v>-4.9274149867414963E-2</v>
      </c>
      <c r="J235">
        <f>G235</f>
        <v>-4.9274149867414963E-2</v>
      </c>
      <c r="O235">
        <f t="shared" ca="1" si="39"/>
        <v>-6.0099172311117971E-2</v>
      </c>
      <c r="P235" s="70">
        <f t="shared" si="37"/>
        <v>-4.7176040238821298E-2</v>
      </c>
      <c r="Q235" s="2">
        <f t="shared" si="38"/>
        <v>38444.883699999998</v>
      </c>
      <c r="R235" s="72">
        <f t="shared" si="41"/>
        <v>4.4020640135974424E-6</v>
      </c>
      <c r="S235" s="78">
        <v>1</v>
      </c>
      <c r="T235" s="72">
        <f t="shared" si="42"/>
        <v>4.4020640135974424E-6</v>
      </c>
      <c r="W235" s="25" t="s">
        <v>103</v>
      </c>
    </row>
    <row r="236" spans="1:23">
      <c r="A236" s="26" t="s">
        <v>66</v>
      </c>
      <c r="B236" s="65" t="s">
        <v>50</v>
      </c>
      <c r="C236" s="25">
        <v>53463.592799999999</v>
      </c>
      <c r="D236" s="25">
        <v>1E-3</v>
      </c>
      <c r="E236" s="22">
        <f t="shared" si="34"/>
        <v>31789.385137279893</v>
      </c>
      <c r="F236">
        <f t="shared" si="35"/>
        <v>31789.5</v>
      </c>
      <c r="G236">
        <f t="shared" si="36"/>
        <v>-4.7666203317930922E-2</v>
      </c>
      <c r="J236">
        <f>G236</f>
        <v>-4.7666203317930922E-2</v>
      </c>
      <c r="O236">
        <f t="shared" ca="1" si="39"/>
        <v>-6.0097976875364834E-2</v>
      </c>
      <c r="P236" s="70">
        <f t="shared" si="37"/>
        <v>-4.7176037581133798E-2</v>
      </c>
      <c r="Q236" s="2">
        <f t="shared" si="38"/>
        <v>38445.092799999999</v>
      </c>
      <c r="R236" s="72">
        <f t="shared" si="41"/>
        <v>2.4026244952986749E-7</v>
      </c>
      <c r="S236" s="78">
        <v>1</v>
      </c>
      <c r="T236" s="72">
        <f t="shared" si="42"/>
        <v>2.4026244952986749E-7</v>
      </c>
      <c r="W236" s="25" t="s">
        <v>103</v>
      </c>
    </row>
    <row r="237" spans="1:23">
      <c r="A237" s="66" t="s">
        <v>69</v>
      </c>
      <c r="B237" s="61"/>
      <c r="C237" s="67">
        <v>53816.744599999998</v>
      </c>
      <c r="D237" s="24">
        <v>2.0000000000000001E-4</v>
      </c>
      <c r="E237" s="22">
        <f t="shared" si="34"/>
        <v>32640.385920516204</v>
      </c>
      <c r="F237">
        <f t="shared" si="35"/>
        <v>32640.5</v>
      </c>
      <c r="G237">
        <f t="shared" si="36"/>
        <v>-4.7341172699816525E-2</v>
      </c>
      <c r="K237">
        <f t="shared" ref="K237:K243" si="43">G237</f>
        <v>-4.7341172699816525E-2</v>
      </c>
      <c r="O237">
        <f t="shared" ca="1" si="39"/>
        <v>-5.8063345223522772E-2</v>
      </c>
      <c r="P237" s="70">
        <f t="shared" si="37"/>
        <v>-4.7088031926412768E-2</v>
      </c>
      <c r="Q237" s="2">
        <f t="shared" si="38"/>
        <v>38798.244599999998</v>
      </c>
      <c r="R237" s="72">
        <f t="shared" si="41"/>
        <v>6.4080251159452059E-8</v>
      </c>
      <c r="S237" s="78">
        <v>1</v>
      </c>
      <c r="T237" s="72">
        <f t="shared" si="42"/>
        <v>6.4080251159452059E-8</v>
      </c>
      <c r="W237" s="25" t="s">
        <v>104</v>
      </c>
    </row>
    <row r="238" spans="1:23">
      <c r="A238" s="138" t="s">
        <v>843</v>
      </c>
      <c r="B238" s="140" t="s">
        <v>50</v>
      </c>
      <c r="C238" s="139">
        <v>53816.744700000003</v>
      </c>
      <c r="E238" s="22">
        <f t="shared" si="34"/>
        <v>32640.386161489299</v>
      </c>
      <c r="F238">
        <f t="shared" si="35"/>
        <v>32640.5</v>
      </c>
      <c r="G238">
        <f t="shared" si="36"/>
        <v>-4.724117269506678E-2</v>
      </c>
      <c r="K238">
        <f t="shared" si="43"/>
        <v>-4.724117269506678E-2</v>
      </c>
      <c r="O238">
        <f t="shared" ca="1" si="39"/>
        <v>-5.8063345223522772E-2</v>
      </c>
      <c r="P238" s="70">
        <f t="shared" si="37"/>
        <v>-4.7088031926412768E-2</v>
      </c>
      <c r="Q238" s="2">
        <f t="shared" si="38"/>
        <v>38798.244700000003</v>
      </c>
      <c r="R238" s="72">
        <f t="shared" si="41"/>
        <v>2.345209502394147E-8</v>
      </c>
      <c r="S238" s="78">
        <v>1</v>
      </c>
    </row>
    <row r="239" spans="1:23">
      <c r="A239" s="24" t="s">
        <v>83</v>
      </c>
      <c r="B239" s="61" t="s">
        <v>49</v>
      </c>
      <c r="C239" s="24">
        <v>54067.6037</v>
      </c>
      <c r="D239" s="24">
        <v>2.0000000000000001E-4</v>
      </c>
      <c r="E239" s="22">
        <f t="shared" si="34"/>
        <v>33244.888829978816</v>
      </c>
      <c r="F239">
        <f t="shared" si="35"/>
        <v>33245</v>
      </c>
      <c r="G239">
        <f t="shared" si="36"/>
        <v>-4.6133791955071501E-2</v>
      </c>
      <c r="K239">
        <f t="shared" si="43"/>
        <v>-4.6133791955071501E-2</v>
      </c>
      <c r="O239">
        <f t="shared" ca="1" si="39"/>
        <v>-5.6618063397978077E-2</v>
      </c>
      <c r="P239" s="70">
        <f t="shared" si="37"/>
        <v>-4.6924152797569368E-2</v>
      </c>
      <c r="Q239" s="2">
        <f t="shared" si="38"/>
        <v>39049.1037</v>
      </c>
      <c r="R239" s="72">
        <f t="shared" si="41"/>
        <v>6.2467026135393805E-7</v>
      </c>
      <c r="S239" s="78">
        <v>1</v>
      </c>
      <c r="T239" s="72">
        <f t="shared" ref="T239:T247" si="44">+S239*R239</f>
        <v>6.2467026135393805E-7</v>
      </c>
      <c r="W239" s="25" t="s">
        <v>104</v>
      </c>
    </row>
    <row r="240" spans="1:23">
      <c r="A240" s="24" t="s">
        <v>83</v>
      </c>
      <c r="B240" s="61" t="s">
        <v>49</v>
      </c>
      <c r="C240" s="24">
        <v>54068.636700000003</v>
      </c>
      <c r="D240" s="24">
        <v>5.0000000000000001E-4</v>
      </c>
      <c r="E240" s="22">
        <f t="shared" si="34"/>
        <v>33247.378081935298</v>
      </c>
      <c r="F240">
        <f t="shared" si="35"/>
        <v>33247.5</v>
      </c>
      <c r="G240">
        <f t="shared" si="36"/>
        <v>-5.0594059197464958E-2</v>
      </c>
      <c r="K240">
        <f t="shared" si="43"/>
        <v>-5.0594059197464958E-2</v>
      </c>
      <c r="O240">
        <f t="shared" ca="1" si="39"/>
        <v>-5.661208621921239E-2</v>
      </c>
      <c r="P240" s="70">
        <f t="shared" si="37"/>
        <v>-4.6923300223870895E-2</v>
      </c>
      <c r="Q240" s="2">
        <f t="shared" si="38"/>
        <v>39050.136700000003</v>
      </c>
      <c r="R240" s="72">
        <f t="shared" si="41"/>
        <v>1.3474471442221336E-5</v>
      </c>
      <c r="S240" s="78">
        <v>1</v>
      </c>
      <c r="T240" s="72">
        <f t="shared" si="44"/>
        <v>1.3474471442221336E-5</v>
      </c>
      <c r="W240" s="25" t="s">
        <v>104</v>
      </c>
    </row>
    <row r="241" spans="1:23">
      <c r="A241" s="24" t="s">
        <v>72</v>
      </c>
      <c r="B241" s="61" t="s">
        <v>49</v>
      </c>
      <c r="C241" s="24">
        <v>54164.292999999998</v>
      </c>
      <c r="D241" s="24">
        <v>3.0000000000000001E-3</v>
      </c>
      <c r="E241" s="22">
        <f t="shared" si="34"/>
        <v>33477.884017970406</v>
      </c>
      <c r="F241">
        <f t="shared" si="35"/>
        <v>33478</v>
      </c>
      <c r="G241">
        <f t="shared" si="36"/>
        <v>-4.8130698967725039E-2</v>
      </c>
      <c r="K241">
        <f t="shared" si="43"/>
        <v>-4.8130698967725039E-2</v>
      </c>
      <c r="O241">
        <f t="shared" ca="1" si="39"/>
        <v>-5.6060990337015448E-2</v>
      </c>
      <c r="P241" s="70">
        <f t="shared" si="37"/>
        <v>-4.6838505547420278E-2</v>
      </c>
      <c r="Q241" s="2">
        <f t="shared" si="38"/>
        <v>39145.792999999998</v>
      </c>
      <c r="R241" s="72">
        <f t="shared" si="41"/>
        <v>1.6697638354789148E-6</v>
      </c>
      <c r="S241" s="78">
        <v>1</v>
      </c>
      <c r="T241" s="72">
        <f t="shared" si="44"/>
        <v>1.6697638354789148E-6</v>
      </c>
      <c r="W241" s="25" t="s">
        <v>104</v>
      </c>
    </row>
    <row r="242" spans="1:23">
      <c r="A242" s="24" t="s">
        <v>84</v>
      </c>
      <c r="B242" s="61" t="s">
        <v>50</v>
      </c>
      <c r="C242" s="24">
        <v>54442.540800000002</v>
      </c>
      <c r="D242" s="24">
        <v>1E-4</v>
      </c>
      <c r="E242" s="22">
        <f t="shared" si="34"/>
        <v>34148.386322457562</v>
      </c>
      <c r="F242">
        <f t="shared" si="35"/>
        <v>34148.5</v>
      </c>
      <c r="G242">
        <f t="shared" si="36"/>
        <v>-4.7174373423331417E-2</v>
      </c>
      <c r="K242">
        <f t="shared" si="43"/>
        <v>-4.7174373423331417E-2</v>
      </c>
      <c r="O242">
        <f t="shared" ca="1" si="39"/>
        <v>-5.4457910992056449E-2</v>
      </c>
      <c r="P242" s="70">
        <f t="shared" si="37"/>
        <v>-4.6522247748160411E-2</v>
      </c>
      <c r="Q242" s="2">
        <f t="shared" si="38"/>
        <v>39424.040800000002</v>
      </c>
      <c r="R242" s="72">
        <f t="shared" si="41"/>
        <v>4.2526789621724022E-7</v>
      </c>
      <c r="S242" s="78">
        <v>1</v>
      </c>
      <c r="T242" s="72">
        <f t="shared" si="44"/>
        <v>4.2526789621724022E-7</v>
      </c>
      <c r="W242" s="25" t="s">
        <v>104</v>
      </c>
    </row>
    <row r="243" spans="1:23">
      <c r="A243" s="62" t="s">
        <v>71</v>
      </c>
      <c r="B243" s="65" t="s">
        <v>50</v>
      </c>
      <c r="C243" s="25">
        <v>54544.627800000002</v>
      </c>
      <c r="D243" s="25">
        <v>1E-4</v>
      </c>
      <c r="E243" s="22">
        <f t="shared" si="34"/>
        <v>34394.388514597726</v>
      </c>
      <c r="F243">
        <f t="shared" si="35"/>
        <v>34394.5</v>
      </c>
      <c r="G243">
        <f t="shared" si="36"/>
        <v>-4.626467009074986E-2</v>
      </c>
      <c r="K243">
        <f t="shared" si="43"/>
        <v>-4.626467009074986E-2</v>
      </c>
      <c r="O243">
        <f t="shared" ca="1" si="39"/>
        <v>-5.3869756601512206E-2</v>
      </c>
      <c r="P243" s="70">
        <f t="shared" si="37"/>
        <v>-4.6380241278773549E-2</v>
      </c>
      <c r="Q243" s="2">
        <f t="shared" si="38"/>
        <v>39526.127800000002</v>
      </c>
      <c r="R243" s="72">
        <f t="shared" si="41"/>
        <v>1.3356699501206809E-8</v>
      </c>
      <c r="S243" s="78">
        <v>1</v>
      </c>
      <c r="T243" s="72">
        <f t="shared" si="44"/>
        <v>1.3356699501206809E-8</v>
      </c>
      <c r="W243" s="25" t="s">
        <v>104</v>
      </c>
    </row>
    <row r="244" spans="1:23">
      <c r="A244" s="24" t="s">
        <v>85</v>
      </c>
      <c r="B244" s="61" t="s">
        <v>50</v>
      </c>
      <c r="C244" s="24">
        <v>54865.412300000004</v>
      </c>
      <c r="D244" s="24">
        <v>1.2999999999999999E-3</v>
      </c>
      <c r="E244" s="22">
        <f t="shared" si="34"/>
        <v>35167.392816855485</v>
      </c>
      <c r="F244">
        <f t="shared" si="35"/>
        <v>35167.5</v>
      </c>
      <c r="G244">
        <f t="shared" si="36"/>
        <v>-4.4479301497631241E-2</v>
      </c>
      <c r="J244">
        <f>G244</f>
        <v>-4.4479301497631241E-2</v>
      </c>
      <c r="O244">
        <f t="shared" ca="1" si="39"/>
        <v>-5.2021612927159788E-2</v>
      </c>
      <c r="P244" s="70">
        <f t="shared" si="37"/>
        <v>-4.5843270396929175E-2</v>
      </c>
      <c r="Q244" s="2">
        <f t="shared" si="38"/>
        <v>39846.912300000004</v>
      </c>
      <c r="R244" s="72">
        <f t="shared" si="41"/>
        <v>1.8604111582520199E-6</v>
      </c>
      <c r="S244" s="78">
        <v>1</v>
      </c>
      <c r="T244" s="72">
        <f t="shared" si="44"/>
        <v>1.8604111582520199E-6</v>
      </c>
      <c r="W244" s="25" t="s">
        <v>103</v>
      </c>
    </row>
    <row r="245" spans="1:23">
      <c r="A245" s="24" t="s">
        <v>85</v>
      </c>
      <c r="B245" s="61" t="s">
        <v>49</v>
      </c>
      <c r="C245" s="24">
        <v>54865.619400000003</v>
      </c>
      <c r="D245" s="24">
        <v>2.0999999999999999E-3</v>
      </c>
      <c r="E245" s="22">
        <f t="shared" ref="E245:E276" si="45">+(C245-C$7)/C$8</f>
        <v>35167.891872112195</v>
      </c>
      <c r="F245">
        <f t="shared" ref="F245:F276" si="46">ROUND(2*E245,0)/2</f>
        <v>35168</v>
      </c>
      <c r="G245">
        <f t="shared" ref="G245:G276" si="47">+C245-(C$7+F245*C$8)</f>
        <v>-4.4871354948554654E-2</v>
      </c>
      <c r="J245">
        <f>G245</f>
        <v>-4.4871354948554654E-2</v>
      </c>
      <c r="O245">
        <f t="shared" ca="1" si="39"/>
        <v>-5.2020417491406651E-2</v>
      </c>
      <c r="P245" s="70">
        <f t="shared" ref="P245:P276" si="48">+D$11+D$12*F245+D$13*F245^2</f>
        <v>-4.5842878511341334E-2</v>
      </c>
      <c r="Q245" s="2">
        <f t="shared" ref="Q245:Q276" si="49">+C245-15018.5</f>
        <v>39847.119400000003</v>
      </c>
      <c r="R245" s="72">
        <f t="shared" si="41"/>
        <v>9.4385803304972475E-7</v>
      </c>
      <c r="S245" s="78">
        <v>1</v>
      </c>
      <c r="T245" s="72">
        <f t="shared" si="44"/>
        <v>9.4385803304972475E-7</v>
      </c>
      <c r="W245" s="25" t="s">
        <v>103</v>
      </c>
    </row>
    <row r="246" spans="1:23">
      <c r="A246" s="24" t="s">
        <v>73</v>
      </c>
      <c r="B246" s="61" t="s">
        <v>49</v>
      </c>
      <c r="C246" s="24">
        <v>54887.612699999998</v>
      </c>
      <c r="D246" s="24">
        <v>1E-4</v>
      </c>
      <c r="E246" s="22">
        <f t="shared" si="45"/>
        <v>35220.889805369072</v>
      </c>
      <c r="F246">
        <f t="shared" si="46"/>
        <v>35221</v>
      </c>
      <c r="G246">
        <f t="shared" si="47"/>
        <v>-4.5729020501312334E-2</v>
      </c>
      <c r="K246">
        <f>G246</f>
        <v>-4.5729020501312334E-2</v>
      </c>
      <c r="O246">
        <f t="shared" ca="1" si="39"/>
        <v>-5.1893701301573947E-2</v>
      </c>
      <c r="P246" s="70">
        <f t="shared" si="48"/>
        <v>-4.5801011968697986E-2</v>
      </c>
      <c r="Q246" s="2">
        <f t="shared" si="49"/>
        <v>39869.112699999998</v>
      </c>
      <c r="R246" s="72">
        <f t="shared" si="41"/>
        <v>5.1827713763393133E-9</v>
      </c>
      <c r="S246" s="78">
        <v>1</v>
      </c>
      <c r="T246" s="72">
        <f t="shared" si="44"/>
        <v>5.1827713763393133E-9</v>
      </c>
      <c r="W246" s="25" t="s">
        <v>104</v>
      </c>
    </row>
    <row r="247" spans="1:23">
      <c r="A247" s="24" t="s">
        <v>88</v>
      </c>
      <c r="B247" s="61" t="s">
        <v>50</v>
      </c>
      <c r="C247" s="24">
        <v>54931.395900000003</v>
      </c>
      <c r="D247" s="24">
        <v>2.0000000000000001E-4</v>
      </c>
      <c r="E247" s="22">
        <f t="shared" si="45"/>
        <v>35326.39553263026</v>
      </c>
      <c r="F247">
        <f t="shared" si="46"/>
        <v>35326.5</v>
      </c>
      <c r="G247">
        <f t="shared" si="47"/>
        <v>-4.3352298132958822E-2</v>
      </c>
      <c r="J247">
        <f>G247</f>
        <v>-4.3352298132958822E-2</v>
      </c>
      <c r="O247">
        <f t="shared" ca="1" si="39"/>
        <v>-5.1641464357661676E-2</v>
      </c>
      <c r="P247" s="70">
        <f t="shared" si="48"/>
        <v>-4.5715747382941402E-2</v>
      </c>
      <c r="Q247" s="2">
        <f t="shared" si="49"/>
        <v>39912.895900000003</v>
      </c>
      <c r="R247" s="72">
        <f t="shared" si="41"/>
        <v>5.585892357243219E-6</v>
      </c>
      <c r="S247" s="78">
        <v>1</v>
      </c>
      <c r="T247" s="72">
        <f t="shared" si="44"/>
        <v>5.585892357243219E-6</v>
      </c>
      <c r="W247" s="25" t="s">
        <v>103</v>
      </c>
    </row>
    <row r="248" spans="1:23">
      <c r="A248" s="138" t="s">
        <v>895</v>
      </c>
      <c r="B248" s="140" t="s">
        <v>49</v>
      </c>
      <c r="C248" s="139">
        <v>55284.336199999998</v>
      </c>
      <c r="E248" s="22">
        <f t="shared" si="45"/>
        <v>36176.886657794159</v>
      </c>
      <c r="F248">
        <f t="shared" si="46"/>
        <v>36177</v>
      </c>
      <c r="G248">
        <f t="shared" si="47"/>
        <v>-4.7035214061907027E-2</v>
      </c>
      <c r="K248">
        <f>G248</f>
        <v>-4.7035214061907027E-2</v>
      </c>
      <c r="O248">
        <f t="shared" ca="1" si="39"/>
        <v>-4.9608028141572752E-2</v>
      </c>
      <c r="P248" s="70">
        <f t="shared" si="48"/>
        <v>-4.4934704898527272E-2</v>
      </c>
      <c r="Q248" s="2">
        <f t="shared" si="49"/>
        <v>40265.836199999998</v>
      </c>
      <c r="R248" s="72">
        <f t="shared" si="41"/>
        <v>4.4121387454423163E-6</v>
      </c>
      <c r="S248" s="78">
        <v>1</v>
      </c>
    </row>
    <row r="249" spans="1:23">
      <c r="A249" s="24" t="s">
        <v>91</v>
      </c>
      <c r="B249" s="61" t="s">
        <v>49</v>
      </c>
      <c r="C249" s="24">
        <v>55325.421900000001</v>
      </c>
      <c r="D249" s="24">
        <v>1E-4</v>
      </c>
      <c r="E249" s="22">
        <f t="shared" si="45"/>
        <v>36275.892136117684</v>
      </c>
      <c r="F249">
        <f t="shared" si="46"/>
        <v>36276</v>
      </c>
      <c r="G249">
        <f t="shared" si="47"/>
        <v>-4.4761796867533121E-2</v>
      </c>
      <c r="J249">
        <f>G249</f>
        <v>-4.4761796867533121E-2</v>
      </c>
      <c r="O249">
        <f t="shared" ca="1" si="39"/>
        <v>-4.9371331862451281E-2</v>
      </c>
      <c r="P249" s="70">
        <f t="shared" si="48"/>
        <v>-4.4832960355500273E-2</v>
      </c>
      <c r="Q249" s="2">
        <f t="shared" si="49"/>
        <v>40306.921900000001</v>
      </c>
      <c r="R249" s="72">
        <f t="shared" si="41"/>
        <v>5.0642420196509709E-9</v>
      </c>
      <c r="S249" s="78">
        <v>1</v>
      </c>
      <c r="T249" s="72">
        <f t="shared" ref="T249:T260" si="50">+S249*R249</f>
        <v>5.0642420196509709E-9</v>
      </c>
      <c r="W249" s="25" t="s">
        <v>103</v>
      </c>
    </row>
    <row r="250" spans="1:23">
      <c r="A250" s="62" t="s">
        <v>94</v>
      </c>
      <c r="B250" s="65" t="s">
        <v>50</v>
      </c>
      <c r="C250" s="25">
        <v>55592.465839999997</v>
      </c>
      <c r="D250" s="25">
        <v>1E-4</v>
      </c>
      <c r="E250" s="22">
        <f t="shared" si="45"/>
        <v>36919.396153649264</v>
      </c>
      <c r="F250">
        <f t="shared" si="46"/>
        <v>36919.5</v>
      </c>
      <c r="G250">
        <f t="shared" si="47"/>
        <v>-4.3094585118524265E-2</v>
      </c>
      <c r="K250">
        <f t="shared" ref="K250:K257" si="51">G250</f>
        <v>-4.3094585118524265E-2</v>
      </c>
      <c r="O250">
        <f t="shared" ca="1" si="39"/>
        <v>-4.7832806048161786E-2</v>
      </c>
      <c r="P250" s="70">
        <f t="shared" si="48"/>
        <v>-4.4116574916619494E-2</v>
      </c>
      <c r="Q250" s="2">
        <f t="shared" si="49"/>
        <v>40573.965839999997</v>
      </c>
      <c r="R250" s="72">
        <f t="shared" si="41"/>
        <v>1.0444631474107283E-6</v>
      </c>
      <c r="S250" s="78">
        <v>1</v>
      </c>
      <c r="T250" s="72">
        <f t="shared" si="50"/>
        <v>1.0444631474107283E-6</v>
      </c>
      <c r="W250" s="25" t="s">
        <v>104</v>
      </c>
    </row>
    <row r="251" spans="1:23">
      <c r="A251" s="121" t="s">
        <v>223</v>
      </c>
      <c r="B251" s="122"/>
      <c r="C251" s="121">
        <v>55592.465929999998</v>
      </c>
      <c r="D251" s="121" t="s">
        <v>224</v>
      </c>
      <c r="E251" s="22">
        <f t="shared" si="45"/>
        <v>36919.396370525043</v>
      </c>
      <c r="F251">
        <f t="shared" si="46"/>
        <v>36919.5</v>
      </c>
      <c r="G251">
        <f t="shared" si="47"/>
        <v>-4.3004585117159877E-2</v>
      </c>
      <c r="K251">
        <f t="shared" si="51"/>
        <v>-4.3004585117159877E-2</v>
      </c>
      <c r="O251">
        <f t="shared" ca="1" si="39"/>
        <v>-4.7832806048161786E-2</v>
      </c>
      <c r="P251" s="70">
        <f t="shared" si="48"/>
        <v>-4.4116574916619494E-2</v>
      </c>
      <c r="Q251" s="2">
        <f t="shared" si="49"/>
        <v>40573.965929999998</v>
      </c>
      <c r="R251" s="72">
        <f t="shared" si="41"/>
        <v>1.2365213141022398E-6</v>
      </c>
      <c r="S251" s="78">
        <v>1</v>
      </c>
      <c r="T251" s="72">
        <f t="shared" si="50"/>
        <v>1.2365213141022398E-6</v>
      </c>
    </row>
    <row r="252" spans="1:23">
      <c r="A252" s="62" t="s">
        <v>82</v>
      </c>
      <c r="B252" s="65" t="s">
        <v>49</v>
      </c>
      <c r="C252" s="25">
        <v>55620.475780000001</v>
      </c>
      <c r="D252" s="25">
        <v>8.0000000000000004E-4</v>
      </c>
      <c r="E252" s="22">
        <f t="shared" si="45"/>
        <v>36986.892569860094</v>
      </c>
      <c r="F252">
        <f t="shared" si="46"/>
        <v>36987</v>
      </c>
      <c r="G252">
        <f t="shared" si="47"/>
        <v>-4.4581800662854221E-2</v>
      </c>
      <c r="K252">
        <f t="shared" si="51"/>
        <v>-4.4581800662854221E-2</v>
      </c>
      <c r="O252">
        <f t="shared" ca="1" si="39"/>
        <v>-4.7671422221488055E-2</v>
      </c>
      <c r="P252" s="70">
        <f t="shared" si="48"/>
        <v>-4.4035900503987729E-2</v>
      </c>
      <c r="Q252" s="2">
        <f t="shared" si="49"/>
        <v>40601.975780000001</v>
      </c>
      <c r="R252" s="72">
        <f t="shared" si="41"/>
        <v>2.9800698345046051E-7</v>
      </c>
      <c r="S252" s="78">
        <v>1</v>
      </c>
      <c r="T252" s="72">
        <f t="shared" si="50"/>
        <v>2.9800698345046051E-7</v>
      </c>
      <c r="W252" s="25" t="s">
        <v>104</v>
      </c>
    </row>
    <row r="253" spans="1:23">
      <c r="A253" s="62" t="s">
        <v>82</v>
      </c>
      <c r="B253" s="65" t="s">
        <v>49</v>
      </c>
      <c r="C253" s="25">
        <v>55620.47668</v>
      </c>
      <c r="D253" s="25">
        <v>6.9999999999999999E-4</v>
      </c>
      <c r="E253" s="22">
        <f t="shared" si="45"/>
        <v>36986.894738617848</v>
      </c>
      <c r="F253">
        <f t="shared" si="46"/>
        <v>36987</v>
      </c>
      <c r="G253">
        <f t="shared" si="47"/>
        <v>-4.368180066376226E-2</v>
      </c>
      <c r="K253">
        <f t="shared" si="51"/>
        <v>-4.368180066376226E-2</v>
      </c>
      <c r="O253">
        <f t="shared" ca="1" si="39"/>
        <v>-4.7671422221488055E-2</v>
      </c>
      <c r="P253" s="70">
        <f t="shared" si="48"/>
        <v>-4.4035900503987729E-2</v>
      </c>
      <c r="Q253" s="2">
        <f t="shared" si="49"/>
        <v>40601.97668</v>
      </c>
      <c r="R253" s="72">
        <f t="shared" si="41"/>
        <v>1.2538669684770278E-7</v>
      </c>
      <c r="S253" s="78">
        <v>1</v>
      </c>
      <c r="T253" s="72">
        <f t="shared" si="50"/>
        <v>1.2538669684770278E-7</v>
      </c>
      <c r="W253" s="25" t="s">
        <v>104</v>
      </c>
    </row>
    <row r="254" spans="1:23">
      <c r="A254" s="62" t="s">
        <v>82</v>
      </c>
      <c r="B254" s="65" t="s">
        <v>49</v>
      </c>
      <c r="C254" s="25">
        <v>55620.477379999997</v>
      </c>
      <c r="D254" s="25">
        <v>8.0000000000000004E-4</v>
      </c>
      <c r="E254" s="22">
        <f t="shared" si="45"/>
        <v>36986.896425429426</v>
      </c>
      <c r="F254">
        <f t="shared" si="46"/>
        <v>36987</v>
      </c>
      <c r="G254">
        <f t="shared" si="47"/>
        <v>-4.2981800666893832E-2</v>
      </c>
      <c r="K254">
        <f t="shared" si="51"/>
        <v>-4.2981800666893832E-2</v>
      </c>
      <c r="O254">
        <f t="shared" ref="O254:O285" ca="1" si="52">+C$11+C$12*F254</f>
        <v>-4.7671422221488055E-2</v>
      </c>
      <c r="P254" s="70">
        <f t="shared" si="48"/>
        <v>-4.4035900503987729E-2</v>
      </c>
      <c r="Q254" s="2">
        <f t="shared" si="49"/>
        <v>40601.977379999997</v>
      </c>
      <c r="R254" s="72">
        <f t="shared" si="41"/>
        <v>1.1111264665613801E-6</v>
      </c>
      <c r="S254" s="78">
        <v>1</v>
      </c>
      <c r="T254" s="72">
        <f t="shared" si="50"/>
        <v>1.1111264665613801E-6</v>
      </c>
      <c r="W254" s="25" t="s">
        <v>104</v>
      </c>
    </row>
    <row r="255" spans="1:23">
      <c r="A255" s="62" t="s">
        <v>82</v>
      </c>
      <c r="B255" s="65" t="s">
        <v>50</v>
      </c>
      <c r="C255" s="25">
        <v>55622.342649999999</v>
      </c>
      <c r="D255" s="25">
        <v>1E-4</v>
      </c>
      <c r="E255" s="22">
        <f t="shared" si="45"/>
        <v>36991.391224071114</v>
      </c>
      <c r="F255">
        <f t="shared" si="46"/>
        <v>36991.5</v>
      </c>
      <c r="G255">
        <f t="shared" si="47"/>
        <v>-4.5140281697968021E-2</v>
      </c>
      <c r="K255">
        <f t="shared" si="51"/>
        <v>-4.5140281697968021E-2</v>
      </c>
      <c r="O255">
        <f t="shared" ca="1" si="52"/>
        <v>-4.7660663299709805E-2</v>
      </c>
      <c r="P255" s="70">
        <f t="shared" si="48"/>
        <v>-4.4030484882643522E-2</v>
      </c>
      <c r="Q255" s="2">
        <f t="shared" si="49"/>
        <v>40603.842649999999</v>
      </c>
      <c r="R255" s="72">
        <f t="shared" si="41"/>
        <v>1.2316489713043992E-6</v>
      </c>
      <c r="S255" s="78">
        <v>1</v>
      </c>
      <c r="T255" s="72">
        <f t="shared" si="50"/>
        <v>1.2316489713043992E-6</v>
      </c>
      <c r="W255" s="25" t="s">
        <v>104</v>
      </c>
    </row>
    <row r="256" spans="1:23">
      <c r="A256" s="62" t="s">
        <v>82</v>
      </c>
      <c r="B256" s="65" t="s">
        <v>50</v>
      </c>
      <c r="C256" s="25">
        <v>55622.344449999997</v>
      </c>
      <c r="D256" s="25">
        <v>2.0000000000000001E-4</v>
      </c>
      <c r="E256" s="22">
        <f t="shared" si="45"/>
        <v>36991.395561586622</v>
      </c>
      <c r="F256">
        <f t="shared" si="46"/>
        <v>36991.5</v>
      </c>
      <c r="G256">
        <f t="shared" si="47"/>
        <v>-4.33402816997841E-2</v>
      </c>
      <c r="K256">
        <f t="shared" si="51"/>
        <v>-4.33402816997841E-2</v>
      </c>
      <c r="O256">
        <f t="shared" ca="1" si="52"/>
        <v>-4.7660663299709805E-2</v>
      </c>
      <c r="P256" s="70">
        <f t="shared" si="48"/>
        <v>-4.4030484882643522E-2</v>
      </c>
      <c r="Q256" s="2">
        <f t="shared" si="49"/>
        <v>40603.844449999997</v>
      </c>
      <c r="R256" s="72">
        <f t="shared" si="41"/>
        <v>4.7638043362927726E-7</v>
      </c>
      <c r="S256" s="78">
        <v>1</v>
      </c>
      <c r="T256" s="72">
        <f t="shared" si="50"/>
        <v>4.7638043362927726E-7</v>
      </c>
      <c r="W256" s="25" t="s">
        <v>104</v>
      </c>
    </row>
    <row r="257" spans="1:23">
      <c r="A257" s="62" t="s">
        <v>82</v>
      </c>
      <c r="B257" s="65" t="s">
        <v>50</v>
      </c>
      <c r="C257" s="25">
        <v>55622.344550000002</v>
      </c>
      <c r="D257" s="25">
        <v>5.9999999999999995E-4</v>
      </c>
      <c r="E257" s="22">
        <f t="shared" si="45"/>
        <v>36991.395802559717</v>
      </c>
      <c r="F257">
        <f t="shared" si="46"/>
        <v>36991.5</v>
      </c>
      <c r="G257">
        <f t="shared" si="47"/>
        <v>-4.3240281695034355E-2</v>
      </c>
      <c r="K257">
        <f t="shared" si="51"/>
        <v>-4.3240281695034355E-2</v>
      </c>
      <c r="O257">
        <f t="shared" ca="1" si="52"/>
        <v>-4.7660663299709805E-2</v>
      </c>
      <c r="P257" s="70">
        <f t="shared" si="48"/>
        <v>-4.4030484882643522E-2</v>
      </c>
      <c r="Q257" s="2">
        <f t="shared" si="49"/>
        <v>40603.844550000002</v>
      </c>
      <c r="R257" s="72">
        <f t="shared" si="41"/>
        <v>6.2442107770768916E-7</v>
      </c>
      <c r="S257" s="78">
        <v>1</v>
      </c>
      <c r="T257" s="72">
        <f t="shared" si="50"/>
        <v>6.2442107770768916E-7</v>
      </c>
      <c r="W257" s="25" t="s">
        <v>104</v>
      </c>
    </row>
    <row r="258" spans="1:23">
      <c r="A258" s="24" t="s">
        <v>91</v>
      </c>
      <c r="B258" s="61" t="s">
        <v>49</v>
      </c>
      <c r="C258" s="24">
        <v>55628.361499999999</v>
      </c>
      <c r="D258" s="24">
        <v>1.1000000000000001E-3</v>
      </c>
      <c r="E258" s="22">
        <f t="shared" si="45"/>
        <v>37005.895032530207</v>
      </c>
      <c r="F258">
        <f t="shared" si="46"/>
        <v>37006</v>
      </c>
      <c r="G258">
        <f t="shared" si="47"/>
        <v>-4.3559831705351826E-2</v>
      </c>
      <c r="J258">
        <f>G258</f>
        <v>-4.3559831705351826E-2</v>
      </c>
      <c r="O258">
        <f t="shared" ca="1" si="52"/>
        <v>-4.7625995662868792E-2</v>
      </c>
      <c r="P258" s="70">
        <f t="shared" si="48"/>
        <v>-4.4013002807586799E-2</v>
      </c>
      <c r="Q258" s="2">
        <f t="shared" si="49"/>
        <v>40609.861499999999</v>
      </c>
      <c r="R258" s="72">
        <f t="shared" si="41"/>
        <v>2.0536404790086009E-7</v>
      </c>
      <c r="S258" s="78">
        <v>1</v>
      </c>
      <c r="T258" s="72">
        <f t="shared" si="50"/>
        <v>2.0536404790086009E-7</v>
      </c>
      <c r="W258" s="25" t="s">
        <v>103</v>
      </c>
    </row>
    <row r="259" spans="1:23">
      <c r="A259" s="24" t="s">
        <v>90</v>
      </c>
      <c r="B259" s="61" t="s">
        <v>50</v>
      </c>
      <c r="C259" s="24">
        <v>55637.698499999999</v>
      </c>
      <c r="D259" s="24">
        <v>2.9999999999999997E-4</v>
      </c>
      <c r="E259" s="22">
        <f t="shared" si="45"/>
        <v>37028.394689372042</v>
      </c>
      <c r="F259">
        <f t="shared" si="46"/>
        <v>37028.5</v>
      </c>
      <c r="G259">
        <f t="shared" si="47"/>
        <v>-4.3702236893295776E-2</v>
      </c>
      <c r="K259">
        <f t="shared" ref="K259:K295" si="53">G259</f>
        <v>-4.3702236893295776E-2</v>
      </c>
      <c r="O259">
        <f t="shared" ca="1" si="52"/>
        <v>-4.7572201053977539E-2</v>
      </c>
      <c r="P259" s="70">
        <f t="shared" si="48"/>
        <v>-4.3985779539653769E-2</v>
      </c>
      <c r="Q259" s="2">
        <f t="shared" si="49"/>
        <v>40619.198499999999</v>
      </c>
      <c r="R259" s="72">
        <f t="shared" ref="R259:R295" si="54">+(P259-G259)^2</f>
        <v>8.0396432303693677E-8</v>
      </c>
      <c r="S259" s="78">
        <v>1</v>
      </c>
      <c r="T259" s="72">
        <f t="shared" si="50"/>
        <v>8.0396432303693677E-8</v>
      </c>
      <c r="W259" s="25" t="s">
        <v>104</v>
      </c>
    </row>
    <row r="260" spans="1:23">
      <c r="A260" s="62" t="s">
        <v>94</v>
      </c>
      <c r="B260" s="65" t="s">
        <v>49</v>
      </c>
      <c r="C260" s="25">
        <v>55970.308989999998</v>
      </c>
      <c r="D260" s="25">
        <v>2.0000000000000001E-4</v>
      </c>
      <c r="E260" s="22">
        <f t="shared" si="45"/>
        <v>37829.896444432081</v>
      </c>
      <c r="F260">
        <f t="shared" si="46"/>
        <v>37830</v>
      </c>
      <c r="G260">
        <f t="shared" si="47"/>
        <v>-4.2973914867616259E-2</v>
      </c>
      <c r="K260">
        <f t="shared" si="53"/>
        <v>-4.2973914867616259E-2</v>
      </c>
      <c r="O260">
        <f t="shared" ca="1" si="52"/>
        <v>-4.5655917541696206E-2</v>
      </c>
      <c r="P260" s="70">
        <f t="shared" si="48"/>
        <v>-4.2939939184055059E-2</v>
      </c>
      <c r="Q260" s="2">
        <f t="shared" si="49"/>
        <v>40951.808989999998</v>
      </c>
      <c r="R260" s="72">
        <f t="shared" si="54"/>
        <v>1.1543470734507475E-9</v>
      </c>
      <c r="S260" s="78">
        <v>1</v>
      </c>
      <c r="T260" s="72">
        <f t="shared" si="50"/>
        <v>1.1543470734507475E-9</v>
      </c>
      <c r="W260" s="25" t="s">
        <v>104</v>
      </c>
    </row>
    <row r="261" spans="1:23">
      <c r="A261" s="138" t="s">
        <v>947</v>
      </c>
      <c r="B261" s="140" t="s">
        <v>50</v>
      </c>
      <c r="C261" s="139">
        <v>55991.678699999997</v>
      </c>
      <c r="E261" s="22">
        <f t="shared" si="45"/>
        <v>37881.391693635211</v>
      </c>
      <c r="F261">
        <f t="shared" si="46"/>
        <v>37881.5</v>
      </c>
      <c r="G261">
        <f t="shared" si="47"/>
        <v>-4.4945420064323116E-2</v>
      </c>
      <c r="K261">
        <f t="shared" si="53"/>
        <v>-4.4945420064323116E-2</v>
      </c>
      <c r="O261">
        <f t="shared" ca="1" si="52"/>
        <v>-4.5532787659122928E-2</v>
      </c>
      <c r="P261" s="70">
        <f t="shared" si="48"/>
        <v>-4.2867678211542387E-2</v>
      </c>
      <c r="Q261" s="2">
        <f t="shared" si="49"/>
        <v>40973.178699999997</v>
      </c>
      <c r="R261" s="72">
        <f t="shared" si="54"/>
        <v>4.3170112067966969E-6</v>
      </c>
      <c r="S261" s="78">
        <v>1</v>
      </c>
    </row>
    <row r="262" spans="1:23">
      <c r="A262" s="138" t="s">
        <v>952</v>
      </c>
      <c r="B262" s="140" t="s">
        <v>49</v>
      </c>
      <c r="C262" s="139">
        <v>55992.302600000003</v>
      </c>
      <c r="E262" s="22">
        <f t="shared" si="45"/>
        <v>37882.895124705545</v>
      </c>
      <c r="F262">
        <f t="shared" si="46"/>
        <v>37883</v>
      </c>
      <c r="G262">
        <f t="shared" si="47"/>
        <v>-4.3521580402739346E-2</v>
      </c>
      <c r="K262">
        <f t="shared" si="53"/>
        <v>-4.3521580402739346E-2</v>
      </c>
      <c r="O262">
        <f t="shared" ca="1" si="52"/>
        <v>-4.5529201351863502E-2</v>
      </c>
      <c r="P262" s="70">
        <f t="shared" si="48"/>
        <v>-4.2865564364041403E-2</v>
      </c>
      <c r="Q262" s="2">
        <f t="shared" si="49"/>
        <v>40973.802600000003</v>
      </c>
      <c r="R262" s="72">
        <f t="shared" si="54"/>
        <v>4.3035704302894107E-7</v>
      </c>
      <c r="S262" s="78">
        <v>1</v>
      </c>
    </row>
    <row r="263" spans="1:23">
      <c r="A263" s="138" t="s">
        <v>952</v>
      </c>
      <c r="B263" s="140" t="s">
        <v>50</v>
      </c>
      <c r="C263" s="139">
        <v>55995.414900000003</v>
      </c>
      <c r="E263" s="22">
        <f t="shared" si="45"/>
        <v>37890.394929995135</v>
      </c>
      <c r="F263">
        <f t="shared" si="46"/>
        <v>37890.5</v>
      </c>
      <c r="G263">
        <f t="shared" si="47"/>
        <v>-4.3602382131211925E-2</v>
      </c>
      <c r="K263">
        <f t="shared" si="53"/>
        <v>-4.3602382131211925E-2</v>
      </c>
      <c r="O263">
        <f t="shared" ca="1" si="52"/>
        <v>-4.5511269815566427E-2</v>
      </c>
      <c r="P263" s="70">
        <f t="shared" si="48"/>
        <v>-4.2854987350042811E-2</v>
      </c>
      <c r="Q263" s="2">
        <f t="shared" si="49"/>
        <v>40976.914900000003</v>
      </c>
      <c r="R263" s="72">
        <f t="shared" si="54"/>
        <v>5.5859895891882774E-7</v>
      </c>
      <c r="S263" s="78">
        <v>1</v>
      </c>
    </row>
    <row r="264" spans="1:23">
      <c r="A264" s="62" t="s">
        <v>94</v>
      </c>
      <c r="B264" s="65" t="s">
        <v>50</v>
      </c>
      <c r="C264" s="25">
        <v>56002.468050000003</v>
      </c>
      <c r="D264" s="25">
        <v>2.0000000000000001E-4</v>
      </c>
      <c r="E264" s="22">
        <f t="shared" si="45"/>
        <v>37907.391123060785</v>
      </c>
      <c r="F264">
        <f t="shared" si="46"/>
        <v>37907.5</v>
      </c>
      <c r="G264">
        <f t="shared" si="47"/>
        <v>-4.5182199384726118E-2</v>
      </c>
      <c r="K264">
        <f t="shared" si="53"/>
        <v>-4.5182199384726118E-2</v>
      </c>
      <c r="O264">
        <f t="shared" ca="1" si="52"/>
        <v>-4.5470624999959713E-2</v>
      </c>
      <c r="P264" s="70">
        <f t="shared" si="48"/>
        <v>-4.2830964801134352E-2</v>
      </c>
      <c r="Q264" s="2">
        <f t="shared" si="49"/>
        <v>40983.968050000003</v>
      </c>
      <c r="R264" s="72">
        <f t="shared" si="54"/>
        <v>5.5283040670779445E-6</v>
      </c>
      <c r="S264" s="78">
        <v>1</v>
      </c>
      <c r="T264" s="72">
        <f t="shared" ref="T264:T284" si="55">+S264*R264</f>
        <v>5.5283040670779445E-6</v>
      </c>
      <c r="W264" s="25" t="s">
        <v>104</v>
      </c>
    </row>
    <row r="265" spans="1:23">
      <c r="A265" s="62" t="s">
        <v>94</v>
      </c>
      <c r="B265" s="65" t="s">
        <v>50</v>
      </c>
      <c r="C265" s="25">
        <v>56002.46905</v>
      </c>
      <c r="D265" s="25">
        <v>1E-3</v>
      </c>
      <c r="E265" s="22">
        <f t="shared" si="45"/>
        <v>37907.393532791619</v>
      </c>
      <c r="F265">
        <f t="shared" si="46"/>
        <v>37907.5</v>
      </c>
      <c r="G265">
        <f t="shared" si="47"/>
        <v>-4.418219938816037E-2</v>
      </c>
      <c r="K265">
        <f t="shared" si="53"/>
        <v>-4.418219938816037E-2</v>
      </c>
      <c r="O265">
        <f t="shared" ca="1" si="52"/>
        <v>-4.5470624999959713E-2</v>
      </c>
      <c r="P265" s="70">
        <f t="shared" si="48"/>
        <v>-4.2830964801134352E-2</v>
      </c>
      <c r="Q265" s="2">
        <f t="shared" si="49"/>
        <v>40983.96905</v>
      </c>
      <c r="R265" s="72">
        <f t="shared" si="54"/>
        <v>1.8258349091753729E-6</v>
      </c>
      <c r="S265" s="78">
        <v>1</v>
      </c>
      <c r="T265" s="72">
        <f t="shared" si="55"/>
        <v>1.8258349091753729E-6</v>
      </c>
      <c r="W265" s="25" t="s">
        <v>104</v>
      </c>
    </row>
    <row r="266" spans="1:23">
      <c r="A266" s="62" t="s">
        <v>94</v>
      </c>
      <c r="B266" s="65" t="s">
        <v>50</v>
      </c>
      <c r="C266" s="25">
        <v>56002.469349999999</v>
      </c>
      <c r="D266" s="25">
        <v>2.0000000000000001E-4</v>
      </c>
      <c r="E266" s="22">
        <f t="shared" si="45"/>
        <v>37907.394255710868</v>
      </c>
      <c r="F266">
        <f t="shared" si="46"/>
        <v>37907.5</v>
      </c>
      <c r="G266">
        <f t="shared" si="47"/>
        <v>-4.388219938846305E-2</v>
      </c>
      <c r="K266">
        <f t="shared" si="53"/>
        <v>-4.388219938846305E-2</v>
      </c>
      <c r="O266">
        <f t="shared" ca="1" si="52"/>
        <v>-4.5470624999959713E-2</v>
      </c>
      <c r="P266" s="70">
        <f t="shared" si="48"/>
        <v>-4.2830964801134352E-2</v>
      </c>
      <c r="Q266" s="2">
        <f t="shared" si="49"/>
        <v>40983.969349999999</v>
      </c>
      <c r="R266" s="72">
        <f t="shared" si="54"/>
        <v>1.1050941575961372E-6</v>
      </c>
      <c r="S266" s="78">
        <v>1</v>
      </c>
      <c r="T266" s="72">
        <f t="shared" si="55"/>
        <v>1.1050941575961372E-6</v>
      </c>
      <c r="W266" s="25" t="s">
        <v>104</v>
      </c>
    </row>
    <row r="267" spans="1:23">
      <c r="A267" s="62" t="s">
        <v>94</v>
      </c>
      <c r="B267" s="65" t="s">
        <v>50</v>
      </c>
      <c r="C267" s="25">
        <v>56015.334390000004</v>
      </c>
      <c r="D267" s="25">
        <v>1E-4</v>
      </c>
      <c r="E267" s="22">
        <f t="shared" si="45"/>
        <v>37938.395539341225</v>
      </c>
      <c r="F267">
        <f t="shared" si="46"/>
        <v>37938.5</v>
      </c>
      <c r="G267">
        <f t="shared" si="47"/>
        <v>-4.3349513187422417E-2</v>
      </c>
      <c r="K267">
        <f t="shared" si="53"/>
        <v>-4.3349513187422417E-2</v>
      </c>
      <c r="O267">
        <f t="shared" ca="1" si="52"/>
        <v>-4.5396507983265111E-2</v>
      </c>
      <c r="P267" s="70">
        <f t="shared" si="48"/>
        <v>-4.2786987548175393E-2</v>
      </c>
      <c r="Q267" s="2">
        <f t="shared" si="49"/>
        <v>40996.834390000004</v>
      </c>
      <c r="R267" s="72">
        <f t="shared" si="54"/>
        <v>3.1643509481027366E-7</v>
      </c>
      <c r="S267" s="78">
        <v>1</v>
      </c>
      <c r="T267" s="72">
        <f t="shared" si="55"/>
        <v>3.1643509481027366E-7</v>
      </c>
      <c r="W267" s="25" t="s">
        <v>104</v>
      </c>
    </row>
    <row r="268" spans="1:23">
      <c r="A268" s="62" t="s">
        <v>94</v>
      </c>
      <c r="B268" s="65" t="s">
        <v>50</v>
      </c>
      <c r="C268" s="25">
        <v>56015.334589999999</v>
      </c>
      <c r="D268" s="25">
        <v>2.0000000000000001E-4</v>
      </c>
      <c r="E268" s="22">
        <f t="shared" si="45"/>
        <v>37938.396021287379</v>
      </c>
      <c r="F268">
        <f t="shared" si="46"/>
        <v>37938.5</v>
      </c>
      <c r="G268">
        <f t="shared" si="47"/>
        <v>-4.3149513192474842E-2</v>
      </c>
      <c r="K268">
        <f t="shared" si="53"/>
        <v>-4.3149513192474842E-2</v>
      </c>
      <c r="O268">
        <f t="shared" ca="1" si="52"/>
        <v>-4.5396507983265111E-2</v>
      </c>
      <c r="P268" s="70">
        <f t="shared" si="48"/>
        <v>-4.2786987548175393E-2</v>
      </c>
      <c r="Q268" s="2">
        <f t="shared" si="49"/>
        <v>40996.834589999999</v>
      </c>
      <c r="R268" s="72">
        <f t="shared" si="54"/>
        <v>1.3142484277473102E-7</v>
      </c>
      <c r="S268" s="78">
        <v>1</v>
      </c>
      <c r="T268" s="72">
        <f t="shared" si="55"/>
        <v>1.3142484277473102E-7</v>
      </c>
      <c r="W268" s="25" t="s">
        <v>104</v>
      </c>
    </row>
    <row r="269" spans="1:23">
      <c r="A269" s="62" t="s">
        <v>94</v>
      </c>
      <c r="B269" s="65" t="s">
        <v>50</v>
      </c>
      <c r="C269" s="25">
        <v>56015.335489999998</v>
      </c>
      <c r="D269" s="25">
        <v>2.0000000000000001E-4</v>
      </c>
      <c r="E269" s="22">
        <f t="shared" si="45"/>
        <v>37938.398190045133</v>
      </c>
      <c r="F269">
        <f t="shared" si="46"/>
        <v>37938.5</v>
      </c>
      <c r="G269">
        <f t="shared" si="47"/>
        <v>-4.2249513193382882E-2</v>
      </c>
      <c r="K269">
        <f t="shared" si="53"/>
        <v>-4.2249513193382882E-2</v>
      </c>
      <c r="O269">
        <f t="shared" ca="1" si="52"/>
        <v>-4.5396507983265111E-2</v>
      </c>
      <c r="P269" s="70">
        <f t="shared" si="48"/>
        <v>-4.2786987548175393E-2</v>
      </c>
      <c r="Q269" s="2">
        <f t="shared" si="49"/>
        <v>40996.835489999998</v>
      </c>
      <c r="R269" s="72">
        <f t="shared" si="54"/>
        <v>2.8887868205962594E-7</v>
      </c>
      <c r="S269" s="78">
        <v>1</v>
      </c>
      <c r="T269" s="72">
        <f t="shared" si="55"/>
        <v>2.8887868205962594E-7</v>
      </c>
      <c r="W269" s="25" t="s">
        <v>104</v>
      </c>
    </row>
    <row r="270" spans="1:23">
      <c r="A270" s="62" t="s">
        <v>94</v>
      </c>
      <c r="B270" s="65" t="s">
        <v>50</v>
      </c>
      <c r="C270" s="25">
        <v>56398.366829999999</v>
      </c>
      <c r="D270" s="25">
        <v>1E-4</v>
      </c>
      <c r="E270" s="22">
        <f t="shared" si="45"/>
        <v>38861.400622268491</v>
      </c>
      <c r="F270">
        <f t="shared" si="46"/>
        <v>38861.5</v>
      </c>
      <c r="G270">
        <f t="shared" si="47"/>
        <v>-4.1240179154556245E-2</v>
      </c>
      <c r="K270">
        <f t="shared" si="53"/>
        <v>-4.1240179154556245E-2</v>
      </c>
      <c r="O270">
        <f t="shared" ca="1" si="52"/>
        <v>-4.3189733582971068E-2</v>
      </c>
      <c r="P270" s="70">
        <f t="shared" si="48"/>
        <v>-4.1376155430772554E-2</v>
      </c>
      <c r="Q270" s="2">
        <f t="shared" si="49"/>
        <v>41379.866829999999</v>
      </c>
      <c r="R270" s="72">
        <f t="shared" si="54"/>
        <v>1.848954769365415E-8</v>
      </c>
      <c r="S270" s="78">
        <v>1</v>
      </c>
      <c r="T270" s="72">
        <f t="shared" si="55"/>
        <v>1.848954769365415E-8</v>
      </c>
      <c r="W270" s="25" t="s">
        <v>104</v>
      </c>
    </row>
    <row r="271" spans="1:23">
      <c r="A271" s="62" t="s">
        <v>94</v>
      </c>
      <c r="B271" s="65" t="s">
        <v>50</v>
      </c>
      <c r="C271" s="25">
        <v>56398.367149999998</v>
      </c>
      <c r="D271" s="25">
        <v>2.0000000000000001E-4</v>
      </c>
      <c r="E271" s="22">
        <f t="shared" si="45"/>
        <v>38861.401393382352</v>
      </c>
      <c r="F271">
        <f t="shared" si="46"/>
        <v>38861.5</v>
      </c>
      <c r="G271">
        <f t="shared" si="47"/>
        <v>-4.0920179155364167E-2</v>
      </c>
      <c r="K271">
        <f t="shared" si="53"/>
        <v>-4.0920179155364167E-2</v>
      </c>
      <c r="O271">
        <f t="shared" ca="1" si="52"/>
        <v>-4.3189733582971068E-2</v>
      </c>
      <c r="P271" s="70">
        <f t="shared" si="48"/>
        <v>-4.1376155430772554E-2</v>
      </c>
      <c r="Q271" s="2">
        <f t="shared" si="49"/>
        <v>41379.867149999998</v>
      </c>
      <c r="R271" s="72">
        <f t="shared" si="54"/>
        <v>2.0791436373530553E-7</v>
      </c>
      <c r="S271" s="78">
        <v>1</v>
      </c>
      <c r="T271" s="72">
        <f t="shared" si="55"/>
        <v>2.0791436373530553E-7</v>
      </c>
      <c r="W271" s="25" t="s">
        <v>104</v>
      </c>
    </row>
    <row r="272" spans="1:23">
      <c r="A272" s="62" t="s">
        <v>94</v>
      </c>
      <c r="B272" s="65" t="s">
        <v>50</v>
      </c>
      <c r="C272" s="25">
        <v>56398.367890000001</v>
      </c>
      <c r="D272" s="25">
        <v>2.0000000000000001E-4</v>
      </c>
      <c r="E272" s="22">
        <f t="shared" si="45"/>
        <v>38861.403176583182</v>
      </c>
      <c r="F272">
        <f t="shared" si="46"/>
        <v>38861.5</v>
      </c>
      <c r="G272">
        <f t="shared" si="47"/>
        <v>-4.0180179152230266E-2</v>
      </c>
      <c r="K272">
        <f t="shared" si="53"/>
        <v>-4.0180179152230266E-2</v>
      </c>
      <c r="O272">
        <f t="shared" ca="1" si="52"/>
        <v>-4.3189733582971068E-2</v>
      </c>
      <c r="P272" s="70">
        <f t="shared" si="48"/>
        <v>-4.1376155430772554E-2</v>
      </c>
      <c r="Q272" s="2">
        <f t="shared" si="49"/>
        <v>41379.867890000001</v>
      </c>
      <c r="R272" s="72">
        <f t="shared" si="54"/>
        <v>1.4303592588358601E-6</v>
      </c>
      <c r="S272" s="78">
        <v>1</v>
      </c>
      <c r="T272" s="72">
        <f t="shared" si="55"/>
        <v>1.4303592588358601E-6</v>
      </c>
      <c r="W272" s="25" t="s">
        <v>104</v>
      </c>
    </row>
    <row r="273" spans="1:23">
      <c r="A273" s="25" t="s">
        <v>220</v>
      </c>
      <c r="B273" s="65" t="s">
        <v>50</v>
      </c>
      <c r="C273" s="25">
        <v>56653.5792</v>
      </c>
      <c r="D273" s="25">
        <v>1E-4</v>
      </c>
      <c r="E273" s="22">
        <f t="shared" si="45"/>
        <v>39476.393740699707</v>
      </c>
      <c r="F273">
        <f t="shared" si="46"/>
        <v>39476.5</v>
      </c>
      <c r="G273">
        <f t="shared" si="47"/>
        <v>-4.4095920835388824E-2</v>
      </c>
      <c r="K273">
        <f t="shared" si="53"/>
        <v>-4.4095920835388824E-2</v>
      </c>
      <c r="O273">
        <f t="shared" ca="1" si="52"/>
        <v>-4.1719347606610474E-2</v>
      </c>
      <c r="P273" s="70">
        <f t="shared" si="48"/>
        <v>-4.0327139056158007E-2</v>
      </c>
      <c r="Q273" s="2">
        <f t="shared" si="49"/>
        <v>41635.0792</v>
      </c>
      <c r="R273" s="72">
        <f t="shared" si="54"/>
        <v>1.4203716099462207E-5</v>
      </c>
      <c r="S273" s="78">
        <v>1</v>
      </c>
      <c r="T273" s="72">
        <f t="shared" si="55"/>
        <v>1.4203716099462207E-5</v>
      </c>
      <c r="W273" s="25"/>
    </row>
    <row r="274" spans="1:23">
      <c r="A274" s="25" t="s">
        <v>220</v>
      </c>
      <c r="B274" s="65" t="s">
        <v>50</v>
      </c>
      <c r="C274" s="25">
        <v>56653.582000000002</v>
      </c>
      <c r="D274" s="25">
        <v>1E-4</v>
      </c>
      <c r="E274" s="22">
        <f t="shared" si="45"/>
        <v>39476.400487946055</v>
      </c>
      <c r="F274">
        <f t="shared" si="46"/>
        <v>39476.5</v>
      </c>
      <c r="G274">
        <f t="shared" si="47"/>
        <v>-4.1295920833363198E-2</v>
      </c>
      <c r="K274">
        <f t="shared" si="53"/>
        <v>-4.1295920833363198E-2</v>
      </c>
      <c r="O274">
        <f t="shared" ca="1" si="52"/>
        <v>-4.1719347606610474E-2</v>
      </c>
      <c r="P274" s="70">
        <f t="shared" si="48"/>
        <v>-4.0327139056158007E-2</v>
      </c>
      <c r="Q274" s="2">
        <f t="shared" si="49"/>
        <v>41635.082000000002</v>
      </c>
      <c r="R274" s="72">
        <f t="shared" si="54"/>
        <v>9.3853813184484827E-7</v>
      </c>
      <c r="S274" s="78">
        <v>1</v>
      </c>
      <c r="T274" s="72">
        <f t="shared" si="55"/>
        <v>9.3853813184484827E-7</v>
      </c>
      <c r="W274" s="25"/>
    </row>
    <row r="275" spans="1:23">
      <c r="A275" s="123" t="s">
        <v>221</v>
      </c>
      <c r="B275" s="64" t="s">
        <v>49</v>
      </c>
      <c r="C275" s="123">
        <v>56713.341</v>
      </c>
      <c r="D275" s="123">
        <v>3.0000000000000001E-3</v>
      </c>
      <c r="E275" s="22">
        <f t="shared" si="45"/>
        <v>39620.403593141666</v>
      </c>
      <c r="F275">
        <f t="shared" si="46"/>
        <v>39620.5</v>
      </c>
      <c r="G275">
        <f t="shared" si="47"/>
        <v>-4.0007314004469663E-2</v>
      </c>
      <c r="K275">
        <f t="shared" si="53"/>
        <v>-4.0007314004469663E-2</v>
      </c>
      <c r="O275">
        <f t="shared" ca="1" si="52"/>
        <v>-4.1375062109706526E-2</v>
      </c>
      <c r="P275" s="70">
        <f t="shared" si="48"/>
        <v>-4.0068924011639501E-2</v>
      </c>
      <c r="Q275" s="2">
        <f t="shared" si="49"/>
        <v>41694.841</v>
      </c>
      <c r="R275" s="72">
        <f t="shared" si="54"/>
        <v>3.7957929834674619E-9</v>
      </c>
      <c r="S275" s="78">
        <v>0.5</v>
      </c>
      <c r="T275" s="72">
        <f t="shared" si="55"/>
        <v>1.897896491733731E-9</v>
      </c>
    </row>
    <row r="276" spans="1:23">
      <c r="A276" s="123" t="s">
        <v>221</v>
      </c>
      <c r="B276" s="64" t="s">
        <v>49</v>
      </c>
      <c r="C276" s="123">
        <v>56713.546399999999</v>
      </c>
      <c r="D276" s="123">
        <v>1.6999999999999999E-3</v>
      </c>
      <c r="E276" s="22">
        <f t="shared" si="45"/>
        <v>39620.898551855949</v>
      </c>
      <c r="F276">
        <f t="shared" si="46"/>
        <v>39621</v>
      </c>
      <c r="G276">
        <f t="shared" si="47"/>
        <v>-4.2099367456103209E-2</v>
      </c>
      <c r="K276">
        <f t="shared" si="53"/>
        <v>-4.2099367456103209E-2</v>
      </c>
      <c r="O276">
        <f t="shared" ca="1" si="52"/>
        <v>-4.1373866673953388E-2</v>
      </c>
      <c r="P276" s="70">
        <f t="shared" si="48"/>
        <v>-4.0068019107895619E-2</v>
      </c>
      <c r="Q276" s="2">
        <f t="shared" si="49"/>
        <v>41695.046399999999</v>
      </c>
      <c r="R276" s="72">
        <f t="shared" si="54"/>
        <v>4.1263761117657045E-6</v>
      </c>
      <c r="S276" s="78">
        <v>1</v>
      </c>
      <c r="T276" s="72">
        <f t="shared" si="55"/>
        <v>4.1263761117657045E-6</v>
      </c>
    </row>
    <row r="277" spans="1:23">
      <c r="A277" s="123" t="s">
        <v>221</v>
      </c>
      <c r="B277" s="64" t="s">
        <v>49</v>
      </c>
      <c r="C277" s="123">
        <v>56714.376499999998</v>
      </c>
      <c r="D277" s="123">
        <v>4.7999999999999996E-3</v>
      </c>
      <c r="E277" s="22">
        <f t="shared" ref="E277:E295" si="56">+(C277-C$7)/C$8</f>
        <v>39622.898869425233</v>
      </c>
      <c r="F277">
        <f t="shared" ref="F277:F297" si="57">ROUND(2*E277,0)/2</f>
        <v>39623</v>
      </c>
      <c r="G277">
        <f t="shared" ref="G277:G295" si="58">+C277-(C$7+F277*C$8)</f>
        <v>-4.196758125181077E-2</v>
      </c>
      <c r="K277">
        <f t="shared" si="53"/>
        <v>-4.196758125181077E-2</v>
      </c>
      <c r="O277">
        <f t="shared" ca="1" si="52"/>
        <v>-4.1369084930940839E-2</v>
      </c>
      <c r="P277" s="70">
        <f t="shared" ref="P277:P295" si="59">+D$11+D$12*F277+D$13*F277^2</f>
        <v>-4.0064398916883431E-2</v>
      </c>
      <c r="Q277" s="2">
        <f t="shared" ref="Q277:Q295" si="60">+C277-15018.5</f>
        <v>41695.876499999998</v>
      </c>
      <c r="R277" s="72">
        <f t="shared" si="54"/>
        <v>3.6221029999794784E-6</v>
      </c>
      <c r="S277" s="78">
        <v>0.4</v>
      </c>
      <c r="T277" s="72">
        <f t="shared" si="55"/>
        <v>1.4488411999917914E-6</v>
      </c>
    </row>
    <row r="278" spans="1:23">
      <c r="A278" s="123" t="s">
        <v>221</v>
      </c>
      <c r="B278" s="64" t="s">
        <v>49</v>
      </c>
      <c r="C278" s="123">
        <v>56714.584000000003</v>
      </c>
      <c r="D278" s="123">
        <v>4.3E-3</v>
      </c>
      <c r="E278" s="22">
        <f t="shared" si="56"/>
        <v>39623.398888574295</v>
      </c>
      <c r="F278">
        <f t="shared" si="57"/>
        <v>39623.5</v>
      </c>
      <c r="G278">
        <f t="shared" si="58"/>
        <v>-4.1959634691011161E-2</v>
      </c>
      <c r="K278">
        <f t="shared" si="53"/>
        <v>-4.1959634691011161E-2</v>
      </c>
      <c r="O278">
        <f t="shared" ca="1" si="52"/>
        <v>-4.1367889495187701E-2</v>
      </c>
      <c r="P278" s="70">
        <f t="shared" si="59"/>
        <v>-4.0063493725121246E-2</v>
      </c>
      <c r="Q278" s="2">
        <f t="shared" si="60"/>
        <v>41696.084000000003</v>
      </c>
      <c r="R278" s="72">
        <f t="shared" si="54"/>
        <v>3.5953505625259367E-6</v>
      </c>
      <c r="S278" s="78">
        <v>1</v>
      </c>
      <c r="T278" s="72">
        <f t="shared" si="55"/>
        <v>3.5953505625259367E-6</v>
      </c>
    </row>
    <row r="279" spans="1:23">
      <c r="A279" s="25" t="s">
        <v>225</v>
      </c>
      <c r="B279" s="65" t="s">
        <v>50</v>
      </c>
      <c r="C279" s="124">
        <v>56725.374539999997</v>
      </c>
      <c r="D279" s="25">
        <v>2.9999999999999997E-4</v>
      </c>
      <c r="E279" s="22">
        <f t="shared" si="56"/>
        <v>39649.40118557954</v>
      </c>
      <c r="F279">
        <f t="shared" si="57"/>
        <v>39649.5</v>
      </c>
      <c r="G279">
        <f t="shared" si="58"/>
        <v>-4.1006414023286197E-2</v>
      </c>
      <c r="K279">
        <f t="shared" si="53"/>
        <v>-4.1006414023286197E-2</v>
      </c>
      <c r="O279">
        <f t="shared" ca="1" si="52"/>
        <v>-4.1305726836024487E-2</v>
      </c>
      <c r="P279" s="70">
        <f t="shared" si="59"/>
        <v>-4.0016344375650104E-2</v>
      </c>
      <c r="Q279" s="2">
        <f t="shared" si="60"/>
        <v>41706.874539999997</v>
      </c>
      <c r="R279" s="72">
        <f t="shared" si="54"/>
        <v>9.8023790717025884E-7</v>
      </c>
      <c r="S279" s="78">
        <v>1</v>
      </c>
      <c r="T279" s="72">
        <f t="shared" si="55"/>
        <v>9.8023790717025884E-7</v>
      </c>
    </row>
    <row r="280" spans="1:23">
      <c r="A280" s="25" t="s">
        <v>225</v>
      </c>
      <c r="B280" s="65" t="s">
        <v>50</v>
      </c>
      <c r="C280" s="124">
        <v>56725.374880000003</v>
      </c>
      <c r="D280" s="25">
        <v>2.0000000000000001E-4</v>
      </c>
      <c r="E280" s="22">
        <f t="shared" si="56"/>
        <v>39649.402004888041</v>
      </c>
      <c r="F280">
        <f t="shared" si="57"/>
        <v>39649.5</v>
      </c>
      <c r="G280">
        <f t="shared" si="58"/>
        <v>-4.0666414017323405E-2</v>
      </c>
      <c r="K280">
        <f t="shared" si="53"/>
        <v>-4.0666414017323405E-2</v>
      </c>
      <c r="O280">
        <f t="shared" ca="1" si="52"/>
        <v>-4.1305726836024487E-2</v>
      </c>
      <c r="P280" s="70">
        <f t="shared" si="59"/>
        <v>-4.0016344375650104E-2</v>
      </c>
      <c r="Q280" s="2">
        <f t="shared" si="60"/>
        <v>41706.874880000003</v>
      </c>
      <c r="R280" s="72">
        <f t="shared" si="54"/>
        <v>4.2259053902525389E-7</v>
      </c>
      <c r="S280" s="78">
        <v>1</v>
      </c>
      <c r="T280" s="72">
        <f t="shared" si="55"/>
        <v>4.2259053902525389E-7</v>
      </c>
    </row>
    <row r="281" spans="1:23">
      <c r="A281" s="25" t="s">
        <v>225</v>
      </c>
      <c r="B281" s="65" t="s">
        <v>50</v>
      </c>
      <c r="C281" s="124">
        <v>56725.375</v>
      </c>
      <c r="D281" s="25">
        <v>2.0000000000000001E-4</v>
      </c>
      <c r="E281" s="22">
        <f t="shared" si="56"/>
        <v>39649.402294055733</v>
      </c>
      <c r="F281">
        <f t="shared" si="57"/>
        <v>39649.5</v>
      </c>
      <c r="G281">
        <f t="shared" si="58"/>
        <v>-4.054641402035486E-2</v>
      </c>
      <c r="K281">
        <f t="shared" si="53"/>
        <v>-4.054641402035486E-2</v>
      </c>
      <c r="O281">
        <f t="shared" ca="1" si="52"/>
        <v>-4.1305726836024487E-2</v>
      </c>
      <c r="P281" s="70">
        <f t="shared" si="59"/>
        <v>-4.0016344375650104E-2</v>
      </c>
      <c r="Q281" s="2">
        <f t="shared" si="60"/>
        <v>41706.875</v>
      </c>
      <c r="R281" s="72">
        <f t="shared" si="54"/>
        <v>2.8097382823742616E-7</v>
      </c>
      <c r="S281" s="78">
        <v>1</v>
      </c>
      <c r="T281" s="72">
        <f t="shared" si="55"/>
        <v>2.8097382823742616E-7</v>
      </c>
    </row>
    <row r="282" spans="1:23">
      <c r="A282" s="25" t="s">
        <v>225</v>
      </c>
      <c r="B282" s="65" t="s">
        <v>49</v>
      </c>
      <c r="C282" s="124">
        <v>56729.31684</v>
      </c>
      <c r="D282" s="25">
        <v>1E-4</v>
      </c>
      <c r="E282" s="22">
        <f t="shared" si="56"/>
        <v>39658.901067465333</v>
      </c>
      <c r="F282">
        <f t="shared" si="57"/>
        <v>39659</v>
      </c>
      <c r="G282">
        <f t="shared" si="58"/>
        <v>-4.1055429537664168E-2</v>
      </c>
      <c r="K282">
        <f t="shared" si="53"/>
        <v>-4.1055429537664168E-2</v>
      </c>
      <c r="O282">
        <f t="shared" ca="1" si="52"/>
        <v>-4.1283013556714848E-2</v>
      </c>
      <c r="P282" s="70">
        <f t="shared" si="59"/>
        <v>-3.9999077875062267E-2</v>
      </c>
      <c r="Q282" s="2">
        <f t="shared" si="60"/>
        <v>41710.81684</v>
      </c>
      <c r="R282" s="72">
        <f t="shared" si="54"/>
        <v>1.1158788350818003E-6</v>
      </c>
      <c r="S282" s="78">
        <v>1</v>
      </c>
      <c r="T282" s="72">
        <f t="shared" si="55"/>
        <v>1.1158788350818003E-6</v>
      </c>
    </row>
    <row r="283" spans="1:23">
      <c r="A283" s="123" t="s">
        <v>221</v>
      </c>
      <c r="B283" s="64" t="s">
        <v>49</v>
      </c>
      <c r="C283" s="123">
        <v>56729.317300000002</v>
      </c>
      <c r="D283" s="123">
        <v>1.6000000000000001E-3</v>
      </c>
      <c r="E283" s="22">
        <f t="shared" si="56"/>
        <v>39658.902175941526</v>
      </c>
      <c r="F283">
        <f t="shared" si="57"/>
        <v>39659</v>
      </c>
      <c r="G283">
        <f t="shared" si="58"/>
        <v>-4.059542953473283E-2</v>
      </c>
      <c r="K283">
        <f t="shared" si="53"/>
        <v>-4.059542953473283E-2</v>
      </c>
      <c r="O283">
        <f t="shared" ca="1" si="52"/>
        <v>-4.1283013556714848E-2</v>
      </c>
      <c r="P283" s="70">
        <f t="shared" si="59"/>
        <v>-3.9999077875062267E-2</v>
      </c>
      <c r="Q283" s="2">
        <f t="shared" si="60"/>
        <v>41710.817300000002</v>
      </c>
      <c r="R283" s="72">
        <f t="shared" si="54"/>
        <v>3.5563530199183516E-7</v>
      </c>
      <c r="S283" s="78">
        <v>1</v>
      </c>
      <c r="T283" s="72">
        <f t="shared" si="55"/>
        <v>3.5563530199183516E-7</v>
      </c>
    </row>
    <row r="284" spans="1:23">
      <c r="A284" s="123" t="s">
        <v>221</v>
      </c>
      <c r="B284" s="64" t="s">
        <v>49</v>
      </c>
      <c r="C284" s="123">
        <v>56729.5242</v>
      </c>
      <c r="D284" s="123">
        <v>5.4000000000000003E-3</v>
      </c>
      <c r="E284" s="22">
        <f t="shared" si="56"/>
        <v>39659.400749252069</v>
      </c>
      <c r="F284">
        <f t="shared" si="57"/>
        <v>39659.5</v>
      </c>
      <c r="G284">
        <f t="shared" si="58"/>
        <v>-4.1187482987879775E-2</v>
      </c>
      <c r="K284">
        <f t="shared" si="53"/>
        <v>-4.1187482987879775E-2</v>
      </c>
      <c r="O284">
        <f t="shared" ca="1" si="52"/>
        <v>-4.1281818120961711E-2</v>
      </c>
      <c r="P284" s="70">
        <f t="shared" si="59"/>
        <v>-3.9998168535836903E-2</v>
      </c>
      <c r="Q284" s="2">
        <f t="shared" si="60"/>
        <v>41711.0242</v>
      </c>
      <c r="R284" s="72">
        <f t="shared" si="54"/>
        <v>1.4144688658380375E-6</v>
      </c>
      <c r="S284" s="78">
        <v>0.4</v>
      </c>
      <c r="T284" s="72">
        <f t="shared" si="55"/>
        <v>5.6578754633521496E-7</v>
      </c>
    </row>
    <row r="285" spans="1:23">
      <c r="A285" s="149" t="s">
        <v>1039</v>
      </c>
      <c r="B285" s="148" t="s">
        <v>50</v>
      </c>
      <c r="C285" s="147">
        <v>56993.039599999996</v>
      </c>
      <c r="D285" s="147">
        <v>1E-4</v>
      </c>
      <c r="E285" s="22">
        <f t="shared" si="56"/>
        <v>40294.401935129717</v>
      </c>
      <c r="F285">
        <f t="shared" si="57"/>
        <v>40294.5</v>
      </c>
      <c r="G285">
        <f t="shared" si="58"/>
        <v>-4.069536261522444E-2</v>
      </c>
      <c r="K285">
        <f t="shared" si="53"/>
        <v>-4.069536261522444E-2</v>
      </c>
      <c r="O285">
        <f t="shared" ca="1" si="52"/>
        <v>-3.9763614714475565E-2</v>
      </c>
      <c r="P285" s="70">
        <f t="shared" si="59"/>
        <v>-3.8796816673281109E-2</v>
      </c>
      <c r="Q285" s="2">
        <f t="shared" si="60"/>
        <v>41974.539599999996</v>
      </c>
      <c r="R285" s="72">
        <f t="shared" si="54"/>
        <v>3.6044766936694877E-6</v>
      </c>
      <c r="S285" s="78">
        <v>1</v>
      </c>
    </row>
    <row r="286" spans="1:23">
      <c r="A286" s="149" t="s">
        <v>1039</v>
      </c>
      <c r="B286" s="148" t="s">
        <v>49</v>
      </c>
      <c r="C286" s="147">
        <v>57004.867200000001</v>
      </c>
      <c r="D286" s="147">
        <v>2.0000000000000001E-4</v>
      </c>
      <c r="E286" s="22">
        <f t="shared" si="56"/>
        <v>40322.903267598675</v>
      </c>
      <c r="F286">
        <f t="shared" si="57"/>
        <v>40323</v>
      </c>
      <c r="G286">
        <f t="shared" si="58"/>
        <v>-4.0142409176041838E-2</v>
      </c>
      <c r="K286">
        <f t="shared" si="53"/>
        <v>-4.0142409176041838E-2</v>
      </c>
      <c r="O286">
        <f t="shared" ref="O286:O295" ca="1" si="61">+C$11+C$12*F286</f>
        <v>-3.9695474876546663E-2</v>
      </c>
      <c r="P286" s="70">
        <f t="shared" si="59"/>
        <v>-3.8740719189968492E-2</v>
      </c>
      <c r="Q286" s="2">
        <f t="shared" si="60"/>
        <v>41986.367200000001</v>
      </c>
      <c r="R286" s="72">
        <f t="shared" si="54"/>
        <v>1.9647348170582958E-6</v>
      </c>
      <c r="S286" s="78">
        <v>1</v>
      </c>
    </row>
    <row r="287" spans="1:23">
      <c r="A287" s="149" t="s">
        <v>1039</v>
      </c>
      <c r="B287" s="148" t="s">
        <v>50</v>
      </c>
      <c r="C287" s="147">
        <v>57020.844400000002</v>
      </c>
      <c r="D287" s="147">
        <v>2.0000000000000001E-4</v>
      </c>
      <c r="E287" s="22">
        <f t="shared" si="56"/>
        <v>40361.404019156289</v>
      </c>
      <c r="F287">
        <f t="shared" si="57"/>
        <v>40361.5</v>
      </c>
      <c r="G287">
        <f t="shared" si="58"/>
        <v>-3.9830524707213044E-2</v>
      </c>
      <c r="K287">
        <f t="shared" si="53"/>
        <v>-3.9830524707213044E-2</v>
      </c>
      <c r="O287">
        <f t="shared" ca="1" si="61"/>
        <v>-3.9603426323554972E-2</v>
      </c>
      <c r="P287" s="70">
        <f t="shared" si="59"/>
        <v>-3.866464120191887E-2</v>
      </c>
      <c r="Q287" s="2">
        <f t="shared" si="60"/>
        <v>42002.344400000002</v>
      </c>
      <c r="R287" s="72">
        <f t="shared" si="54"/>
        <v>1.3592843479170304E-6</v>
      </c>
      <c r="S287" s="78">
        <v>1</v>
      </c>
    </row>
    <row r="288" spans="1:23">
      <c r="A288" s="149" t="s">
        <v>1038</v>
      </c>
      <c r="B288" s="148" t="s">
        <v>49</v>
      </c>
      <c r="C288" s="147">
        <v>57021.051800000001</v>
      </c>
      <c r="D288" s="147">
        <v>2.0000000000000001E-4</v>
      </c>
      <c r="E288" s="22">
        <f t="shared" si="56"/>
        <v>40361.903797332248</v>
      </c>
      <c r="F288">
        <f t="shared" si="57"/>
        <v>40362</v>
      </c>
      <c r="G288">
        <f t="shared" si="58"/>
        <v>-3.9922578158439137E-2</v>
      </c>
      <c r="K288">
        <f t="shared" si="53"/>
        <v>-3.9922578158439137E-2</v>
      </c>
      <c r="O288">
        <f t="shared" ca="1" si="61"/>
        <v>-3.9602230887801834E-2</v>
      </c>
      <c r="P288" s="70">
        <f t="shared" si="59"/>
        <v>-3.866365092955748E-2</v>
      </c>
      <c r="Q288" s="2">
        <f t="shared" si="60"/>
        <v>42002.551800000001</v>
      </c>
      <c r="R288" s="72">
        <f t="shared" si="54"/>
        <v>1.5848977676196471E-6</v>
      </c>
      <c r="S288" s="78">
        <v>1</v>
      </c>
    </row>
    <row r="289" spans="1:20">
      <c r="A289" s="123" t="s">
        <v>222</v>
      </c>
      <c r="B289" s="65"/>
      <c r="C289" s="123">
        <v>57061.305899999999</v>
      </c>
      <c r="D289" s="123">
        <v>1.8E-3</v>
      </c>
      <c r="E289" s="22">
        <f t="shared" si="56"/>
        <v>40458.905343490223</v>
      </c>
      <c r="F289">
        <f t="shared" si="57"/>
        <v>40459</v>
      </c>
      <c r="G289">
        <f t="shared" si="58"/>
        <v>-3.9280947174120229E-2</v>
      </c>
      <c r="K289">
        <f t="shared" si="53"/>
        <v>-3.9280947174120229E-2</v>
      </c>
      <c r="O289">
        <f t="shared" ca="1" si="61"/>
        <v>-3.9370316351692927E-2</v>
      </c>
      <c r="P289" s="70">
        <f t="shared" si="59"/>
        <v>-3.8470448518303474E-2</v>
      </c>
      <c r="Q289" s="2">
        <f t="shared" si="60"/>
        <v>42042.805899999999</v>
      </c>
      <c r="R289" s="72">
        <f t="shared" si="54"/>
        <v>6.5690807108076646E-7</v>
      </c>
      <c r="S289" s="78">
        <v>1</v>
      </c>
      <c r="T289" s="72">
        <f>+S289*R289</f>
        <v>6.5690807108076646E-7</v>
      </c>
    </row>
    <row r="290" spans="1:20">
      <c r="A290" s="123" t="s">
        <v>222</v>
      </c>
      <c r="B290" s="65"/>
      <c r="C290" s="123">
        <v>57069.396099999998</v>
      </c>
      <c r="D290" s="123">
        <v>1.5E-3</v>
      </c>
      <c r="E290" s="22">
        <f t="shared" si="56"/>
        <v>40478.400547922247</v>
      </c>
      <c r="F290">
        <f t="shared" si="57"/>
        <v>40478.5</v>
      </c>
      <c r="G290">
        <f t="shared" si="58"/>
        <v>-4.1271031659562141E-2</v>
      </c>
      <c r="K290">
        <f t="shared" si="53"/>
        <v>-4.1271031659562141E-2</v>
      </c>
      <c r="O290">
        <f t="shared" ca="1" si="61"/>
        <v>-3.9323694357320527E-2</v>
      </c>
      <c r="P290" s="70">
        <f t="shared" si="59"/>
        <v>-3.8431347136100275E-2</v>
      </c>
      <c r="Q290" s="2">
        <f t="shared" si="60"/>
        <v>42050.896099999998</v>
      </c>
      <c r="R290" s="72">
        <f t="shared" si="54"/>
        <v>8.0638081927888467E-6</v>
      </c>
      <c r="S290" s="78">
        <v>1</v>
      </c>
      <c r="T290" s="72">
        <f>+S290*R290</f>
        <v>8.0638081927888467E-6</v>
      </c>
    </row>
    <row r="291" spans="1:20">
      <c r="A291" s="141" t="s">
        <v>1036</v>
      </c>
      <c r="B291" s="142" t="s">
        <v>49</v>
      </c>
      <c r="C291" s="143">
        <v>57074.583789999997</v>
      </c>
      <c r="D291" s="143">
        <v>1E-4</v>
      </c>
      <c r="E291" s="22">
        <f t="shared" si="56"/>
        <v>40490.901484497357</v>
      </c>
      <c r="F291">
        <f t="shared" si="57"/>
        <v>40491</v>
      </c>
      <c r="G291">
        <f t="shared" si="58"/>
        <v>-4.088236788084032E-2</v>
      </c>
      <c r="K291">
        <f t="shared" si="53"/>
        <v>-4.088236788084032E-2</v>
      </c>
      <c r="O291">
        <f t="shared" ca="1" si="61"/>
        <v>-3.929380846349205E-2</v>
      </c>
      <c r="P291" s="70">
        <f t="shared" si="59"/>
        <v>-3.8406236064584015E-2</v>
      </c>
      <c r="Q291" s="2">
        <f t="shared" si="60"/>
        <v>42056.083789999997</v>
      </c>
      <c r="R291" s="72">
        <f t="shared" si="54"/>
        <v>6.1312287714767484E-6</v>
      </c>
      <c r="S291" s="78">
        <v>1</v>
      </c>
    </row>
    <row r="292" spans="1:20">
      <c r="A292" s="141" t="s">
        <v>1036</v>
      </c>
      <c r="B292" s="142" t="s">
        <v>49</v>
      </c>
      <c r="C292" s="143">
        <v>57134.343370000002</v>
      </c>
      <c r="D292" s="143">
        <v>1E-4</v>
      </c>
      <c r="E292" s="22">
        <f t="shared" si="56"/>
        <v>40634.905987336868</v>
      </c>
      <c r="F292">
        <f t="shared" si="57"/>
        <v>40635</v>
      </c>
      <c r="G292">
        <f t="shared" si="58"/>
        <v>-3.9013761044770945E-2</v>
      </c>
      <c r="K292">
        <f t="shared" si="53"/>
        <v>-3.9013761044770945E-2</v>
      </c>
      <c r="O292">
        <f t="shared" ca="1" si="61"/>
        <v>-3.8949522966588102E-2</v>
      </c>
      <c r="P292" s="70">
        <f t="shared" si="59"/>
        <v>-3.8114360208755582E-2</v>
      </c>
      <c r="Q292" s="2">
        <f t="shared" si="60"/>
        <v>42115.843370000002</v>
      </c>
      <c r="R292" s="72">
        <f t="shared" si="54"/>
        <v>8.0892186382513334E-7</v>
      </c>
      <c r="S292" s="78">
        <v>1</v>
      </c>
    </row>
    <row r="293" spans="1:20">
      <c r="A293" s="141" t="s">
        <v>1036</v>
      </c>
      <c r="B293" s="142" t="s">
        <v>49</v>
      </c>
      <c r="C293" s="143">
        <v>57134.344060000003</v>
      </c>
      <c r="D293" s="143">
        <v>1E-4</v>
      </c>
      <c r="E293" s="22">
        <f t="shared" si="56"/>
        <v>40634.907650051151</v>
      </c>
      <c r="F293">
        <f t="shared" si="57"/>
        <v>40635</v>
      </c>
      <c r="G293">
        <f t="shared" si="58"/>
        <v>-3.8323761044011917E-2</v>
      </c>
      <c r="K293">
        <f t="shared" si="53"/>
        <v>-3.8323761044011917E-2</v>
      </c>
      <c r="O293">
        <f t="shared" ca="1" si="61"/>
        <v>-3.8949522966588102E-2</v>
      </c>
      <c r="P293" s="70">
        <f t="shared" si="59"/>
        <v>-3.8114360208755582E-2</v>
      </c>
      <c r="Q293" s="2">
        <f t="shared" si="60"/>
        <v>42115.844060000003</v>
      </c>
      <c r="R293" s="72">
        <f t="shared" si="54"/>
        <v>4.3848709806050662E-8</v>
      </c>
      <c r="S293" s="78">
        <v>1</v>
      </c>
    </row>
    <row r="294" spans="1:20">
      <c r="A294" s="144" t="s">
        <v>1035</v>
      </c>
      <c r="B294" s="145" t="s">
        <v>49</v>
      </c>
      <c r="C294" s="146">
        <v>57414.458599999998</v>
      </c>
      <c r="D294" s="146" t="s">
        <v>1037</v>
      </c>
      <c r="E294" s="22">
        <f t="shared" si="56"/>
        <v>41309.908295484289</v>
      </c>
      <c r="F294">
        <f t="shared" si="57"/>
        <v>41310</v>
      </c>
      <c r="G294">
        <f t="shared" si="58"/>
        <v>-3.8055916549637914E-2</v>
      </c>
      <c r="K294">
        <f t="shared" si="53"/>
        <v>-3.8055916549637914E-2</v>
      </c>
      <c r="O294">
        <f t="shared" ca="1" si="61"/>
        <v>-3.7335684699850866E-2</v>
      </c>
      <c r="P294" s="70">
        <f t="shared" si="59"/>
        <v>-3.6682502652834931E-2</v>
      </c>
      <c r="Q294" s="2">
        <f t="shared" si="60"/>
        <v>42395.958599999998</v>
      </c>
      <c r="R294" s="72">
        <f t="shared" si="54"/>
        <v>1.8862657319315547E-6</v>
      </c>
      <c r="S294" s="78">
        <v>1</v>
      </c>
    </row>
    <row r="295" spans="1:20">
      <c r="A295" s="25" t="s">
        <v>226</v>
      </c>
      <c r="B295" s="65" t="s">
        <v>50</v>
      </c>
      <c r="C295" s="25">
        <v>57482.311000000002</v>
      </c>
      <c r="D295" s="25">
        <v>1E-4</v>
      </c>
      <c r="E295" s="22">
        <f t="shared" si="56"/>
        <v>41473.414316250623</v>
      </c>
      <c r="F295">
        <f t="shared" si="57"/>
        <v>41473.5</v>
      </c>
      <c r="G295">
        <f t="shared" si="58"/>
        <v>-3.5557394206989557E-2</v>
      </c>
      <c r="K295">
        <f t="shared" si="53"/>
        <v>-3.5557394206989557E-2</v>
      </c>
      <c r="O295">
        <f t="shared" ca="1" si="61"/>
        <v>-3.6944777208574503E-2</v>
      </c>
      <c r="P295" s="70">
        <f t="shared" si="59"/>
        <v>-3.631988061622915E-2</v>
      </c>
      <c r="Q295" s="2">
        <f t="shared" si="60"/>
        <v>42463.811000000002</v>
      </c>
      <c r="R295" s="72">
        <f t="shared" si="54"/>
        <v>5.8138552427508862E-7</v>
      </c>
      <c r="S295" s="78">
        <v>1</v>
      </c>
    </row>
    <row r="296" spans="1:20">
      <c r="A296" s="150" t="s">
        <v>1</v>
      </c>
      <c r="B296" s="151" t="s">
        <v>49</v>
      </c>
      <c r="C296" s="150">
        <v>57721.131699999998</v>
      </c>
      <c r="D296" s="150" t="s">
        <v>134</v>
      </c>
      <c r="E296" s="22">
        <f>+(C296-C$7)/C$8</f>
        <v>42048.90792198346</v>
      </c>
      <c r="F296">
        <f t="shared" si="57"/>
        <v>42049</v>
      </c>
      <c r="G296">
        <f>+C296-(C$7+F296*C$8)</f>
        <v>-3.8210913458897267E-2</v>
      </c>
      <c r="K296">
        <f>G296</f>
        <v>-3.8210913458897267E-2</v>
      </c>
      <c r="O296">
        <f ca="1">+C$11+C$12*F296</f>
        <v>-3.5568830656711861E-2</v>
      </c>
      <c r="P296" s="70">
        <f>+D$11+D$12*F296+D$13*F296^2</f>
        <v>-3.4994498369068067E-2</v>
      </c>
      <c r="Q296" s="2">
        <f>+C296-15018.5</f>
        <v>42702.631699999998</v>
      </c>
      <c r="R296" s="72">
        <f>+(P296-G296)^2</f>
        <v>1.0345326030080979E-5</v>
      </c>
      <c r="S296" s="78">
        <v>1</v>
      </c>
    </row>
    <row r="297" spans="1:20" ht="12" customHeight="1">
      <c r="A297" s="150" t="s">
        <v>0</v>
      </c>
      <c r="B297" s="152" t="s">
        <v>49</v>
      </c>
      <c r="C297" s="153">
        <v>57799.566500000001</v>
      </c>
      <c r="D297" s="153">
        <v>1E-3</v>
      </c>
      <c r="E297" s="22">
        <f>+(C297-C$7)/C$8</f>
        <v>42237.914678378263</v>
      </c>
      <c r="F297">
        <f t="shared" si="57"/>
        <v>42238</v>
      </c>
      <c r="G297">
        <f>+C297-(C$7+F297*C$8)</f>
        <v>-3.5407117000431754E-2</v>
      </c>
      <c r="K297">
        <f>G297</f>
        <v>-3.5407117000431754E-2</v>
      </c>
      <c r="O297">
        <f ca="1">+C$11+C$12*F297</f>
        <v>-3.5116955942025435E-2</v>
      </c>
      <c r="P297" s="70">
        <f>+D$11+D$12*F297+D$13*F297^2</f>
        <v>-3.4542583119666875E-2</v>
      </c>
      <c r="Q297" s="2">
        <f>+C297-15018.5</f>
        <v>42781.066500000001</v>
      </c>
      <c r="R297" s="72">
        <f>+(P297-G297)^2</f>
        <v>7.4741883099038093E-7</v>
      </c>
      <c r="S297" s="78">
        <v>1</v>
      </c>
    </row>
    <row r="298" spans="1:20" ht="12" customHeight="1">
      <c r="A298" s="154" t="s">
        <v>1040</v>
      </c>
      <c r="B298" s="155" t="s">
        <v>50</v>
      </c>
      <c r="C298" s="156">
        <v>57870.318979999996</v>
      </c>
      <c r="D298" s="156">
        <v>1.2E-4</v>
      </c>
      <c r="E298" s="22">
        <f>+(C298-C$7)/C$8</f>
        <v>42408.409111355548</v>
      </c>
      <c r="F298">
        <f>ROUND(2*E298,0)/2</f>
        <v>42408.5</v>
      </c>
      <c r="G298">
        <f>+C298-(C$7+F298*C$8)</f>
        <v>-3.7717342944233678E-2</v>
      </c>
      <c r="K298">
        <f>G298</f>
        <v>-3.7717342944233678E-2</v>
      </c>
      <c r="O298">
        <f ca="1">+C$11+C$12*F298</f>
        <v>-3.4709312350205149E-2</v>
      </c>
      <c r="P298" s="70">
        <f>+D$11+D$12*F298+D$13*F298^2</f>
        <v>-3.4127841357487226E-2</v>
      </c>
      <c r="Q298" s="2">
        <f>+C298-15018.5</f>
        <v>42851.818979999996</v>
      </c>
      <c r="R298" s="72">
        <f>+(P298-G298)^2</f>
        <v>1.2884521641255296E-5</v>
      </c>
      <c r="S298" s="78">
        <v>1</v>
      </c>
    </row>
    <row r="299" spans="1:20" ht="12" customHeight="1">
      <c r="A299" s="157" t="s">
        <v>1041</v>
      </c>
      <c r="B299" s="158" t="s">
        <v>49</v>
      </c>
      <c r="C299" s="164">
        <v>59225.252499999944</v>
      </c>
      <c r="D299" s="163"/>
      <c r="E299" s="22">
        <f t="shared" ref="E299:E310" si="62">+(C299-C$7)/C$8</f>
        <v>45673.434199017829</v>
      </c>
      <c r="F299">
        <f t="shared" ref="F299:F310" si="63">ROUND(2*E299,0)/2</f>
        <v>45673.5</v>
      </c>
      <c r="G299">
        <f t="shared" ref="G299:G310" si="64">+C299-(C$7+F299*C$8)</f>
        <v>-2.7306361822411418E-2</v>
      </c>
      <c r="K299">
        <f t="shared" ref="K299:K310" si="65">G299</f>
        <v>-2.7306361822411418E-2</v>
      </c>
      <c r="O299">
        <f t="shared" ref="O299:O310" ca="1" si="66">+C$11+C$12*F299</f>
        <v>-2.6903116882209435E-2</v>
      </c>
      <c r="P299" s="70">
        <f t="shared" ref="P299:P310" si="67">+D$11+D$12*F299+D$13*F299^2</f>
        <v>-2.4893449298230258E-2</v>
      </c>
      <c r="Q299" s="2">
        <f t="shared" ref="Q299:Q310" si="68">+C299-15018.5</f>
        <v>44206.752499999944</v>
      </c>
      <c r="R299" s="72">
        <f t="shared" ref="R299:R310" si="69">+(P299-G299)^2</f>
        <v>5.822146849350297E-6</v>
      </c>
      <c r="S299" s="78">
        <v>1</v>
      </c>
    </row>
    <row r="300" spans="1:20" ht="12" customHeight="1">
      <c r="A300" s="157" t="s">
        <v>1041</v>
      </c>
      <c r="B300" s="158" t="s">
        <v>49</v>
      </c>
      <c r="C300" s="164">
        <v>59233.343499999959</v>
      </c>
      <c r="D300" s="163"/>
      <c r="E300" s="22">
        <f t="shared" si="62"/>
        <v>45692.931331234562</v>
      </c>
      <c r="F300">
        <f t="shared" si="63"/>
        <v>45693</v>
      </c>
      <c r="G300">
        <f t="shared" si="64"/>
        <v>-2.8496446291683242E-2</v>
      </c>
      <c r="K300">
        <f t="shared" si="65"/>
        <v>-2.8496446291683242E-2</v>
      </c>
      <c r="O300">
        <f t="shared" ca="1" si="66"/>
        <v>-2.6856494887837021E-2</v>
      </c>
      <c r="P300" s="70">
        <f t="shared" si="67"/>
        <v>-2.4830918723614065E-2</v>
      </c>
      <c r="Q300" s="2">
        <f t="shared" si="68"/>
        <v>44214.843499999959</v>
      </c>
      <c r="R300" s="72">
        <f t="shared" si="69"/>
        <v>1.3436092352275134E-5</v>
      </c>
      <c r="S300" s="78">
        <v>1</v>
      </c>
    </row>
    <row r="301" spans="1:20" ht="12" customHeight="1">
      <c r="A301" s="157" t="s">
        <v>1041</v>
      </c>
      <c r="B301" s="158" t="s">
        <v>49</v>
      </c>
      <c r="C301" s="164">
        <v>59245.174099999946</v>
      </c>
      <c r="D301" s="163"/>
      <c r="E301" s="22">
        <f t="shared" si="62"/>
        <v>45721.439892895993</v>
      </c>
      <c r="F301">
        <f t="shared" si="63"/>
        <v>45721.5</v>
      </c>
      <c r="G301">
        <f t="shared" si="64"/>
        <v>-2.4943492877355311E-2</v>
      </c>
      <c r="K301">
        <f t="shared" si="65"/>
        <v>-2.4943492877355311E-2</v>
      </c>
      <c r="O301">
        <f t="shared" ca="1" si="66"/>
        <v>-2.6788355049908119E-2</v>
      </c>
      <c r="P301" s="70">
        <f t="shared" si="67"/>
        <v>-2.4739370280188855E-2</v>
      </c>
      <c r="Q301" s="2">
        <f t="shared" si="68"/>
        <v>44226.674099999946</v>
      </c>
      <c r="R301" s="72">
        <f t="shared" si="69"/>
        <v>4.1666034673979353E-8</v>
      </c>
      <c r="S301" s="78">
        <v>1</v>
      </c>
    </row>
    <row r="302" spans="1:20" ht="12" customHeight="1">
      <c r="A302" s="157" t="s">
        <v>1041</v>
      </c>
      <c r="B302" s="158" t="s">
        <v>49</v>
      </c>
      <c r="C302" s="164">
        <v>59250.151500000153</v>
      </c>
      <c r="D302" s="163"/>
      <c r="E302" s="22">
        <f t="shared" si="62"/>
        <v>45733.434087173511</v>
      </c>
      <c r="F302">
        <f t="shared" si="63"/>
        <v>45733.5</v>
      </c>
      <c r="G302">
        <f t="shared" si="64"/>
        <v>-2.7352775432518683E-2</v>
      </c>
      <c r="K302">
        <f t="shared" si="65"/>
        <v>-2.7352775432518683E-2</v>
      </c>
      <c r="O302">
        <f t="shared" ca="1" si="66"/>
        <v>-2.6759664591832794E-2</v>
      </c>
      <c r="P302" s="70">
        <f t="shared" si="67"/>
        <v>-2.470076757641454E-2</v>
      </c>
      <c r="Q302" s="2">
        <f t="shared" si="68"/>
        <v>44231.651500000153</v>
      </c>
      <c r="R302" s="72">
        <f t="shared" si="69"/>
        <v>7.0331456688380973E-6</v>
      </c>
      <c r="S302" s="78">
        <v>1</v>
      </c>
    </row>
    <row r="303" spans="1:20" ht="12" customHeight="1">
      <c r="A303" s="157" t="s">
        <v>1041</v>
      </c>
      <c r="B303" s="158" t="s">
        <v>49</v>
      </c>
      <c r="C303" s="164">
        <v>59250.152300000191</v>
      </c>
      <c r="D303" s="163"/>
      <c r="E303" s="22">
        <f t="shared" si="62"/>
        <v>45733.436014958272</v>
      </c>
      <c r="F303">
        <f t="shared" si="63"/>
        <v>45733.5</v>
      </c>
      <c r="G303">
        <f t="shared" si="64"/>
        <v>-2.6552775394520722E-2</v>
      </c>
      <c r="K303">
        <f t="shared" si="65"/>
        <v>-2.6552775394520722E-2</v>
      </c>
      <c r="O303">
        <f t="shared" ca="1" si="66"/>
        <v>-2.6759664591832794E-2</v>
      </c>
      <c r="P303" s="70">
        <f t="shared" si="67"/>
        <v>-2.470076757641454E-2</v>
      </c>
      <c r="Q303" s="2">
        <f t="shared" si="68"/>
        <v>44231.652300000191</v>
      </c>
      <c r="R303" s="72">
        <f t="shared" si="69"/>
        <v>3.4299329583264235E-6</v>
      </c>
      <c r="S303" s="78">
        <v>1</v>
      </c>
    </row>
    <row r="304" spans="1:20" ht="12" customHeight="1">
      <c r="A304" s="157" t="s">
        <v>1041</v>
      </c>
      <c r="B304" s="158" t="s">
        <v>49</v>
      </c>
      <c r="C304" s="164">
        <v>59250.152600000147</v>
      </c>
      <c r="D304" s="163"/>
      <c r="E304" s="22">
        <f t="shared" si="62"/>
        <v>45733.436737877419</v>
      </c>
      <c r="F304">
        <f t="shared" si="63"/>
        <v>45733.5</v>
      </c>
      <c r="G304">
        <f t="shared" si="64"/>
        <v>-2.6252775438479148E-2</v>
      </c>
      <c r="K304">
        <f t="shared" si="65"/>
        <v>-2.6252775438479148E-2</v>
      </c>
      <c r="O304">
        <f t="shared" ca="1" si="66"/>
        <v>-2.6759664591832794E-2</v>
      </c>
      <c r="P304" s="70">
        <f t="shared" si="67"/>
        <v>-2.470076757641454E-2</v>
      </c>
      <c r="Q304" s="2">
        <f t="shared" si="68"/>
        <v>44231.652600000147</v>
      </c>
      <c r="R304" s="72">
        <f t="shared" si="69"/>
        <v>2.408728403910356E-6</v>
      </c>
      <c r="S304" s="78">
        <v>1</v>
      </c>
    </row>
    <row r="305" spans="1:19" ht="12" customHeight="1">
      <c r="A305" s="157" t="s">
        <v>1041</v>
      </c>
      <c r="B305" s="158" t="s">
        <v>49</v>
      </c>
      <c r="C305" s="164">
        <v>59250.152900000103</v>
      </c>
      <c r="D305" s="163"/>
      <c r="E305" s="22">
        <f t="shared" si="62"/>
        <v>45733.437460796566</v>
      </c>
      <c r="F305">
        <f t="shared" si="63"/>
        <v>45733.5</v>
      </c>
      <c r="G305">
        <f t="shared" si="64"/>
        <v>-2.5952775482437573E-2</v>
      </c>
      <c r="K305">
        <f t="shared" si="65"/>
        <v>-2.5952775482437573E-2</v>
      </c>
      <c r="O305">
        <f t="shared" ca="1" si="66"/>
        <v>-2.6759664591832794E-2</v>
      </c>
      <c r="P305" s="70">
        <f t="shared" si="67"/>
        <v>-2.470076757641454E-2</v>
      </c>
      <c r="Q305" s="2">
        <f t="shared" si="68"/>
        <v>44231.652900000103</v>
      </c>
      <c r="R305" s="72">
        <f t="shared" si="69"/>
        <v>1.5675237967441819E-6</v>
      </c>
      <c r="S305" s="78">
        <v>1</v>
      </c>
    </row>
    <row r="306" spans="1:19" ht="12" customHeight="1">
      <c r="A306" s="157" t="s">
        <v>1042</v>
      </c>
      <c r="B306" s="158" t="s">
        <v>49</v>
      </c>
      <c r="C306" s="164">
        <v>59276.296300000002</v>
      </c>
      <c r="D306" s="163">
        <v>2.7000000000000001E-3</v>
      </c>
      <c r="E306" s="22">
        <f t="shared" si="62"/>
        <v>45796.436018007305</v>
      </c>
      <c r="F306">
        <f t="shared" si="63"/>
        <v>45796.5</v>
      </c>
      <c r="G306">
        <f t="shared" si="64"/>
        <v>-2.6551510098215658E-2</v>
      </c>
      <c r="K306">
        <f t="shared" si="65"/>
        <v>-2.6551510098215658E-2</v>
      </c>
      <c r="O306">
        <f t="shared" ca="1" si="66"/>
        <v>-2.6609039686937314E-2</v>
      </c>
      <c r="P306" s="70">
        <f t="shared" si="67"/>
        <v>-2.449755902705486E-2</v>
      </c>
      <c r="Q306" s="2">
        <f t="shared" si="68"/>
        <v>44257.796300000002</v>
      </c>
      <c r="R306" s="72">
        <f t="shared" si="69"/>
        <v>4.2187150027225885E-6</v>
      </c>
      <c r="S306" s="78">
        <v>1</v>
      </c>
    </row>
    <row r="307" spans="1:19" ht="12" customHeight="1">
      <c r="A307" s="157" t="s">
        <v>1042</v>
      </c>
      <c r="B307" s="158" t="s">
        <v>49</v>
      </c>
      <c r="C307" s="164">
        <v>59276.501400000001</v>
      </c>
      <c r="D307" s="163">
        <v>6.9999999999999999E-4</v>
      </c>
      <c r="E307" s="22">
        <f t="shared" si="62"/>
        <v>45796.93025380234</v>
      </c>
      <c r="F307">
        <f t="shared" si="63"/>
        <v>45797</v>
      </c>
      <c r="G307">
        <f t="shared" si="64"/>
        <v>-2.8943563542270567E-2</v>
      </c>
      <c r="K307">
        <f t="shared" si="65"/>
        <v>-2.8943563542270567E-2</v>
      </c>
      <c r="O307">
        <f t="shared" ca="1" si="66"/>
        <v>-2.6607844251184176E-2</v>
      </c>
      <c r="P307" s="70">
        <f t="shared" si="67"/>
        <v>-2.4495942602957926E-2</v>
      </c>
      <c r="Q307" s="2">
        <f t="shared" si="68"/>
        <v>44258.001400000001</v>
      </c>
      <c r="R307" s="72">
        <f t="shared" si="69"/>
        <v>1.9781332019812257E-5</v>
      </c>
      <c r="S307" s="78">
        <v>1</v>
      </c>
    </row>
    <row r="308" spans="1:19" ht="12" customHeight="1">
      <c r="A308" s="157" t="s">
        <v>1041</v>
      </c>
      <c r="B308" s="158" t="s">
        <v>49</v>
      </c>
      <c r="C308" s="164">
        <v>59305.344399999827</v>
      </c>
      <c r="D308" s="163"/>
      <c r="E308" s="22">
        <f t="shared" si="62"/>
        <v>45866.434120385311</v>
      </c>
      <c r="F308">
        <f t="shared" si="63"/>
        <v>45866.5</v>
      </c>
      <c r="G308">
        <f t="shared" si="64"/>
        <v>-2.7338993066223338E-2</v>
      </c>
      <c r="K308">
        <f t="shared" si="65"/>
        <v>-2.7338993066223338E-2</v>
      </c>
      <c r="O308">
        <f t="shared" ca="1" si="66"/>
        <v>-2.6441678681497896E-2</v>
      </c>
      <c r="P308" s="70">
        <f t="shared" si="67"/>
        <v>-2.4270699169922721E-2</v>
      </c>
      <c r="Q308" s="2">
        <f t="shared" si="68"/>
        <v>44286.844399999827</v>
      </c>
      <c r="R308" s="72">
        <f t="shared" si="69"/>
        <v>9.4144274340756199E-6</v>
      </c>
      <c r="S308" s="78">
        <v>1</v>
      </c>
    </row>
    <row r="309" spans="1:19" ht="12" customHeight="1">
      <c r="A309" s="157" t="s">
        <v>1041</v>
      </c>
      <c r="B309" s="158" t="s">
        <v>49</v>
      </c>
      <c r="C309" s="164">
        <v>59306.382900000084</v>
      </c>
      <c r="D309" s="163"/>
      <c r="E309" s="22">
        <f t="shared" si="62"/>
        <v>45868.936625862021</v>
      </c>
      <c r="F309">
        <f t="shared" si="63"/>
        <v>45869</v>
      </c>
      <c r="G309">
        <f t="shared" si="64"/>
        <v>-2.6299260047380812E-2</v>
      </c>
      <c r="K309">
        <f t="shared" si="65"/>
        <v>-2.6299260047380812E-2</v>
      </c>
      <c r="O309">
        <f t="shared" ca="1" si="66"/>
        <v>-2.6435701502732209E-2</v>
      </c>
      <c r="P309" s="70">
        <f t="shared" si="67"/>
        <v>-2.4262576150842902E-2</v>
      </c>
      <c r="Q309" s="2">
        <f t="shared" si="68"/>
        <v>44287.882900000084</v>
      </c>
      <c r="R309" s="72">
        <f t="shared" si="69"/>
        <v>4.1480812944168472E-6</v>
      </c>
      <c r="S309" s="78">
        <v>1</v>
      </c>
    </row>
    <row r="310" spans="1:19" ht="12" customHeight="1">
      <c r="A310" s="157" t="s">
        <v>1043</v>
      </c>
      <c r="B310" s="158" t="s">
        <v>49</v>
      </c>
      <c r="C310" s="164">
        <v>59666.381200000003</v>
      </c>
      <c r="D310" s="163">
        <v>2.0000000000000001E-4</v>
      </c>
      <c r="E310" s="22">
        <f t="shared" si="62"/>
        <v>46736.43563128596</v>
      </c>
      <c r="F310">
        <f t="shared" si="63"/>
        <v>46736.5</v>
      </c>
      <c r="G310">
        <f t="shared" si="64"/>
        <v>-2.6711993312346749E-2</v>
      </c>
      <c r="K310">
        <f t="shared" si="65"/>
        <v>-2.6711993312346749E-2</v>
      </c>
      <c r="O310">
        <f t="shared" ca="1" si="66"/>
        <v>-2.4361620471036557E-2</v>
      </c>
      <c r="P310" s="70">
        <f t="shared" si="67"/>
        <v>-2.135693869231331E-2</v>
      </c>
      <c r="Q310" s="2">
        <f t="shared" si="68"/>
        <v>44647.881200000003</v>
      </c>
      <c r="R310" s="72">
        <f t="shared" si="69"/>
        <v>2.8676609983541482E-5</v>
      </c>
      <c r="S310" s="78">
        <v>1</v>
      </c>
    </row>
    <row r="311" spans="1:19" ht="12" customHeight="1">
      <c r="A311" s="159" t="s">
        <v>1044</v>
      </c>
      <c r="B311" s="160" t="s">
        <v>49</v>
      </c>
      <c r="C311" s="164">
        <v>59690.665699999998</v>
      </c>
      <c r="D311" s="163">
        <v>1.2999999999999999E-3</v>
      </c>
      <c r="E311" s="22">
        <f t="shared" ref="E311" si="70">+(C311-C$7)/C$8</f>
        <v>46794.954739840687</v>
      </c>
      <c r="F311">
        <f t="shared" ref="F311" si="71">ROUND(2*E311,0)/2</f>
        <v>46795</v>
      </c>
      <c r="G311">
        <f t="shared" ref="G311" si="72">+C311-(C$7+F311*C$8)</f>
        <v>-1.8782246792397927E-2</v>
      </c>
      <c r="K311">
        <f t="shared" ref="K311" si="73">G311</f>
        <v>-1.8782246792397927E-2</v>
      </c>
      <c r="O311">
        <f t="shared" ref="O311" ca="1" si="74">+C$11+C$12*F311</f>
        <v>-2.4221754487919328E-2</v>
      </c>
      <c r="P311" s="70">
        <f t="shared" ref="P311" si="75">+D$11+D$12*F311+D$13*F311^2</f>
        <v>-2.1154755674503423E-2</v>
      </c>
      <c r="Q311" s="2">
        <f t="shared" ref="Q311" si="76">+C311-15018.5</f>
        <v>44672.165699999998</v>
      </c>
      <c r="R311" s="72">
        <f t="shared" ref="R311" si="77">+(P311-G311)^2</f>
        <v>5.6287983956694665E-6</v>
      </c>
      <c r="S311" s="78">
        <v>1</v>
      </c>
    </row>
    <row r="312" spans="1:19" ht="12" customHeight="1">
      <c r="A312" s="161" t="s">
        <v>1045</v>
      </c>
      <c r="B312" s="162" t="s">
        <v>49</v>
      </c>
      <c r="C312" s="163">
        <v>60060.415099999998</v>
      </c>
      <c r="D312" s="163">
        <v>1E-4</v>
      </c>
      <c r="E312" s="22">
        <f t="shared" ref="E312" si="78">+(C312-C$7)/C$8</f>
        <v>47685.951271646998</v>
      </c>
      <c r="F312">
        <f t="shared" ref="F312" si="79">ROUND(2*E312,0)/2</f>
        <v>47686</v>
      </c>
      <c r="G312">
        <f t="shared" ref="G312" si="80">+C312-(C$7+F312*C$8)</f>
        <v>-2.0221492050040979E-2</v>
      </c>
      <c r="K312">
        <f t="shared" ref="K312" si="81">G312</f>
        <v>-2.0221492050040979E-2</v>
      </c>
      <c r="O312">
        <f t="shared" ref="O312" ca="1" si="82">+C$11+C$12*F312</f>
        <v>-2.2091487975826177E-2</v>
      </c>
      <c r="P312" s="70">
        <f t="shared" ref="P312" si="83">+D$11+D$12*F312+D$13*F312^2</f>
        <v>-1.7977886884288474E-2</v>
      </c>
      <c r="Q312" s="2">
        <f t="shared" ref="Q312" si="84">+C312-15018.5</f>
        <v>45041.915099999998</v>
      </c>
      <c r="R312" s="72">
        <f t="shared" ref="R312" si="85">+(P312-G312)^2</f>
        <v>5.033764139791324E-6</v>
      </c>
      <c r="S312" s="78">
        <v>1</v>
      </c>
    </row>
    <row r="313" spans="1:19">
      <c r="B313" s="6"/>
      <c r="C313" s="16"/>
    </row>
    <row r="314" spans="1:19">
      <c r="B314" s="6"/>
      <c r="C314" s="16"/>
    </row>
    <row r="315" spans="1:19">
      <c r="B315" s="6"/>
      <c r="C315" s="16"/>
    </row>
    <row r="316" spans="1:19">
      <c r="B316" s="6"/>
      <c r="C316" s="16"/>
    </row>
    <row r="317" spans="1:19">
      <c r="B317" s="6"/>
      <c r="C317" s="16"/>
    </row>
    <row r="318" spans="1:19">
      <c r="B318" s="6"/>
      <c r="C318" s="16"/>
    </row>
    <row r="319" spans="1:19">
      <c r="B319" s="6"/>
      <c r="C319" s="16"/>
    </row>
    <row r="320" spans="1:19">
      <c r="B320" s="6"/>
      <c r="C320" s="16"/>
    </row>
    <row r="321" spans="2:3">
      <c r="B321" s="6"/>
      <c r="C321" s="16"/>
    </row>
    <row r="322" spans="2:3">
      <c r="B322" s="6"/>
      <c r="C322" s="16"/>
    </row>
    <row r="323" spans="2:3">
      <c r="B323" s="6"/>
      <c r="C323" s="16"/>
    </row>
    <row r="324" spans="2:3">
      <c r="B324" s="6"/>
      <c r="C324" s="16"/>
    </row>
    <row r="325" spans="2:3">
      <c r="B325" s="6"/>
      <c r="C325" s="16"/>
    </row>
    <row r="326" spans="2:3">
      <c r="B326" s="6"/>
      <c r="C326" s="16"/>
    </row>
    <row r="327" spans="2:3">
      <c r="B327" s="6"/>
      <c r="C327" s="16"/>
    </row>
    <row r="328" spans="2:3">
      <c r="B328" s="6"/>
      <c r="C328" s="16"/>
    </row>
    <row r="329" spans="2:3">
      <c r="B329" s="6"/>
      <c r="C329" s="16"/>
    </row>
    <row r="330" spans="2:3">
      <c r="B330" s="6"/>
      <c r="C330" s="16"/>
    </row>
    <row r="331" spans="2:3">
      <c r="B331" s="6"/>
      <c r="C331" s="16"/>
    </row>
    <row r="332" spans="2:3">
      <c r="B332" s="6"/>
      <c r="C332" s="16"/>
    </row>
    <row r="333" spans="2:3">
      <c r="B333" s="6"/>
      <c r="C333" s="16"/>
    </row>
    <row r="334" spans="2:3">
      <c r="B334" s="6"/>
      <c r="C334" s="16"/>
    </row>
    <row r="335" spans="2:3">
      <c r="B335" s="6"/>
      <c r="C335" s="16"/>
    </row>
    <row r="336" spans="2:3">
      <c r="B336" s="6"/>
      <c r="C336" s="16"/>
    </row>
    <row r="337" spans="2:3">
      <c r="B337" s="6"/>
      <c r="C337" s="16"/>
    </row>
    <row r="338" spans="2:3">
      <c r="B338" s="6"/>
      <c r="C338" s="16"/>
    </row>
    <row r="339" spans="2:3">
      <c r="B339" s="6"/>
      <c r="C339" s="16"/>
    </row>
    <row r="340" spans="2:3">
      <c r="B340" s="6"/>
      <c r="C340" s="16"/>
    </row>
    <row r="341" spans="2:3">
      <c r="B341" s="6"/>
      <c r="C341" s="16"/>
    </row>
    <row r="342" spans="2:3">
      <c r="B342" s="6"/>
      <c r="C342" s="16"/>
    </row>
    <row r="343" spans="2:3">
      <c r="B343" s="6"/>
      <c r="C343" s="16"/>
    </row>
    <row r="344" spans="2:3">
      <c r="B344" s="6"/>
      <c r="C344" s="16"/>
    </row>
    <row r="345" spans="2:3">
      <c r="B345" s="6"/>
      <c r="C345" s="16"/>
    </row>
    <row r="346" spans="2:3">
      <c r="B346" s="6"/>
      <c r="C346" s="16"/>
    </row>
    <row r="347" spans="2:3">
      <c r="B347" s="6"/>
      <c r="C347" s="16"/>
    </row>
    <row r="348" spans="2:3">
      <c r="B348" s="6"/>
      <c r="C348" s="16"/>
    </row>
    <row r="349" spans="2:3">
      <c r="B349" s="6"/>
      <c r="C349" s="16"/>
    </row>
    <row r="350" spans="2:3">
      <c r="B350" s="6"/>
      <c r="C350" s="16"/>
    </row>
    <row r="351" spans="2:3">
      <c r="B351" s="6"/>
      <c r="C351" s="16"/>
    </row>
    <row r="352" spans="2:3">
      <c r="B352" s="6"/>
      <c r="C352" s="16"/>
    </row>
    <row r="353" spans="2:3">
      <c r="B353" s="6"/>
      <c r="C353" s="16"/>
    </row>
    <row r="354" spans="2:3">
      <c r="B354" s="6"/>
      <c r="C354" s="16"/>
    </row>
    <row r="355" spans="2:3">
      <c r="B355" s="6"/>
      <c r="C355" s="16"/>
    </row>
    <row r="356" spans="2:3">
      <c r="B356" s="6"/>
      <c r="C356" s="16"/>
    </row>
    <row r="357" spans="2:3">
      <c r="B357" s="6"/>
      <c r="C357" s="16"/>
    </row>
    <row r="358" spans="2:3">
      <c r="B358" s="6"/>
      <c r="C358" s="16"/>
    </row>
    <row r="359" spans="2:3">
      <c r="B359" s="6"/>
      <c r="C359" s="16"/>
    </row>
    <row r="360" spans="2:3">
      <c r="B360" s="6"/>
      <c r="C360" s="16"/>
    </row>
    <row r="361" spans="2:3">
      <c r="B361" s="6"/>
      <c r="C361" s="16"/>
    </row>
    <row r="362" spans="2:3">
      <c r="B362" s="6"/>
      <c r="C362" s="16"/>
    </row>
    <row r="363" spans="2:3">
      <c r="B363" s="6"/>
      <c r="C363" s="16"/>
    </row>
    <row r="364" spans="2:3">
      <c r="B364" s="6"/>
      <c r="C364" s="16"/>
    </row>
    <row r="365" spans="2:3">
      <c r="B365" s="6"/>
      <c r="C365" s="16"/>
    </row>
    <row r="366" spans="2:3">
      <c r="B366" s="6"/>
      <c r="C366" s="16"/>
    </row>
    <row r="367" spans="2:3">
      <c r="B367" s="6"/>
      <c r="C367" s="16"/>
    </row>
    <row r="368" spans="2:3">
      <c r="B368" s="6"/>
      <c r="C368" s="16"/>
    </row>
    <row r="369" spans="2:3">
      <c r="B369" s="6"/>
      <c r="C369" s="16"/>
    </row>
    <row r="370" spans="2:3">
      <c r="B370" s="6"/>
      <c r="C370" s="16"/>
    </row>
    <row r="371" spans="2:3">
      <c r="B371" s="6"/>
      <c r="C371" s="16"/>
    </row>
    <row r="372" spans="2:3">
      <c r="B372" s="6"/>
      <c r="C372" s="16"/>
    </row>
    <row r="373" spans="2:3">
      <c r="B373" s="6"/>
      <c r="C373" s="16"/>
    </row>
    <row r="374" spans="2:3">
      <c r="B374" s="6"/>
      <c r="C374" s="16"/>
    </row>
    <row r="375" spans="2:3">
      <c r="B375" s="6"/>
      <c r="C375" s="16"/>
    </row>
    <row r="376" spans="2:3">
      <c r="B376" s="6"/>
      <c r="C376" s="16"/>
    </row>
    <row r="377" spans="2:3">
      <c r="B377" s="6"/>
      <c r="C377" s="16"/>
    </row>
    <row r="378" spans="2:3">
      <c r="B378" s="6"/>
      <c r="C378" s="16"/>
    </row>
    <row r="379" spans="2:3">
      <c r="B379" s="6"/>
      <c r="C379" s="16"/>
    </row>
    <row r="380" spans="2:3">
      <c r="B380" s="6"/>
      <c r="C380" s="16"/>
    </row>
    <row r="381" spans="2:3">
      <c r="B381" s="6"/>
      <c r="C381" s="16"/>
    </row>
    <row r="382" spans="2:3">
      <c r="B382" s="6"/>
      <c r="C382" s="16"/>
    </row>
    <row r="383" spans="2:3">
      <c r="B383" s="6"/>
      <c r="C383" s="16"/>
    </row>
    <row r="384" spans="2:3">
      <c r="B384" s="6"/>
      <c r="C384" s="16"/>
    </row>
    <row r="385" spans="2:3">
      <c r="B385" s="6"/>
      <c r="C385" s="16"/>
    </row>
    <row r="386" spans="2:3">
      <c r="B386" s="6"/>
      <c r="C386" s="16"/>
    </row>
    <row r="387" spans="2:3">
      <c r="B387" s="6"/>
      <c r="C387" s="16"/>
    </row>
    <row r="388" spans="2:3">
      <c r="B388" s="6"/>
      <c r="C388" s="16"/>
    </row>
    <row r="389" spans="2:3">
      <c r="B389" s="6"/>
      <c r="C389" s="16"/>
    </row>
    <row r="390" spans="2:3">
      <c r="B390" s="6"/>
      <c r="C390" s="16"/>
    </row>
    <row r="391" spans="2:3">
      <c r="B391" s="6"/>
      <c r="C391" s="16"/>
    </row>
    <row r="392" spans="2:3">
      <c r="B392" s="6"/>
      <c r="C392" s="16"/>
    </row>
    <row r="393" spans="2:3">
      <c r="B393" s="6"/>
      <c r="C393" s="16"/>
    </row>
    <row r="394" spans="2:3">
      <c r="B394" s="6"/>
      <c r="C394" s="16"/>
    </row>
    <row r="395" spans="2:3">
      <c r="B395" s="6"/>
      <c r="C395" s="16"/>
    </row>
    <row r="396" spans="2:3">
      <c r="B396" s="6"/>
      <c r="C396" s="16"/>
    </row>
    <row r="397" spans="2:3">
      <c r="B397" s="6"/>
      <c r="C397" s="16"/>
    </row>
    <row r="398" spans="2:3">
      <c r="B398" s="6"/>
      <c r="C398" s="16"/>
    </row>
    <row r="399" spans="2:3">
      <c r="B399" s="6"/>
      <c r="C399" s="16"/>
    </row>
    <row r="400" spans="2:3">
      <c r="B400" s="6"/>
      <c r="C400" s="16"/>
    </row>
    <row r="401" spans="2:3">
      <c r="B401" s="6"/>
      <c r="C401" s="16"/>
    </row>
    <row r="402" spans="2:3">
      <c r="B402" s="6"/>
      <c r="C402" s="16"/>
    </row>
    <row r="403" spans="2:3">
      <c r="B403" s="6"/>
      <c r="C403" s="16"/>
    </row>
    <row r="404" spans="2:3">
      <c r="B404" s="6"/>
      <c r="C404" s="16"/>
    </row>
    <row r="405" spans="2:3">
      <c r="B405" s="6"/>
      <c r="C405" s="16"/>
    </row>
    <row r="406" spans="2:3">
      <c r="B406" s="6"/>
      <c r="C406" s="16"/>
    </row>
    <row r="407" spans="2:3">
      <c r="B407" s="6"/>
      <c r="C407" s="16"/>
    </row>
    <row r="408" spans="2:3">
      <c r="B408" s="6"/>
      <c r="C408" s="16"/>
    </row>
    <row r="409" spans="2:3">
      <c r="B409" s="6"/>
      <c r="C409" s="16"/>
    </row>
    <row r="410" spans="2:3">
      <c r="B410" s="6"/>
      <c r="C410" s="16"/>
    </row>
    <row r="411" spans="2:3">
      <c r="B411" s="6"/>
      <c r="C411" s="16"/>
    </row>
    <row r="412" spans="2:3">
      <c r="B412" s="6"/>
      <c r="C412" s="16"/>
    </row>
    <row r="413" spans="2:3">
      <c r="B413" s="6"/>
      <c r="C413" s="16"/>
    </row>
    <row r="414" spans="2:3">
      <c r="B414" s="6"/>
      <c r="C414" s="16"/>
    </row>
    <row r="415" spans="2:3">
      <c r="B415" s="6"/>
      <c r="C415" s="16"/>
    </row>
    <row r="416" spans="2:3">
      <c r="B416" s="6"/>
      <c r="C416" s="16"/>
    </row>
    <row r="417" spans="2:3">
      <c r="B417" s="6"/>
      <c r="C417" s="16"/>
    </row>
    <row r="418" spans="2:3">
      <c r="B418" s="6"/>
      <c r="C418" s="16"/>
    </row>
    <row r="419" spans="2:3">
      <c r="B419" s="6"/>
      <c r="C419" s="16"/>
    </row>
    <row r="420" spans="2:3">
      <c r="B420" s="6"/>
      <c r="C420" s="16"/>
    </row>
    <row r="421" spans="2:3">
      <c r="B421" s="6"/>
      <c r="C421" s="16"/>
    </row>
    <row r="422" spans="2:3">
      <c r="B422" s="6"/>
      <c r="C422" s="16"/>
    </row>
    <row r="423" spans="2:3">
      <c r="B423" s="6"/>
      <c r="C423" s="16"/>
    </row>
    <row r="424" spans="2:3">
      <c r="B424" s="6"/>
      <c r="C424" s="16"/>
    </row>
    <row r="425" spans="2:3">
      <c r="B425" s="6"/>
      <c r="C425" s="16"/>
    </row>
    <row r="426" spans="2:3">
      <c r="B426" s="6"/>
      <c r="C426" s="16"/>
    </row>
    <row r="427" spans="2:3">
      <c r="B427" s="6"/>
      <c r="C427" s="16"/>
    </row>
    <row r="428" spans="2:3">
      <c r="B428" s="6"/>
      <c r="C428" s="16"/>
    </row>
    <row r="429" spans="2:3">
      <c r="B429" s="6"/>
      <c r="C429" s="16"/>
    </row>
    <row r="430" spans="2:3">
      <c r="B430" s="6"/>
      <c r="C430" s="16"/>
    </row>
    <row r="431" spans="2:3">
      <c r="B431" s="6"/>
      <c r="C431" s="16"/>
    </row>
    <row r="432" spans="2:3">
      <c r="B432" s="6"/>
      <c r="C432" s="16"/>
    </row>
    <row r="433" spans="2:3">
      <c r="B433" s="6"/>
      <c r="C433" s="16"/>
    </row>
    <row r="434" spans="2:3">
      <c r="B434" s="6"/>
      <c r="C434" s="16"/>
    </row>
    <row r="435" spans="2:3">
      <c r="B435" s="6"/>
      <c r="C435" s="16"/>
    </row>
    <row r="436" spans="2:3">
      <c r="B436" s="6"/>
      <c r="C436" s="16"/>
    </row>
    <row r="437" spans="2:3">
      <c r="B437" s="6"/>
      <c r="C437" s="16"/>
    </row>
    <row r="438" spans="2:3">
      <c r="B438" s="6"/>
      <c r="C438" s="16"/>
    </row>
    <row r="439" spans="2:3">
      <c r="B439" s="6"/>
      <c r="C439" s="16"/>
    </row>
    <row r="440" spans="2:3">
      <c r="B440" s="6"/>
      <c r="C440" s="16"/>
    </row>
    <row r="441" spans="2:3">
      <c r="B441" s="6"/>
      <c r="C441" s="16"/>
    </row>
    <row r="442" spans="2:3">
      <c r="B442" s="6"/>
      <c r="C442" s="16"/>
    </row>
    <row r="443" spans="2:3">
      <c r="B443" s="6"/>
      <c r="C443" s="16"/>
    </row>
    <row r="444" spans="2:3">
      <c r="B444" s="6"/>
      <c r="C444" s="16"/>
    </row>
    <row r="445" spans="2:3">
      <c r="C445" s="16"/>
    </row>
    <row r="446" spans="2:3">
      <c r="C446" s="16"/>
    </row>
    <row r="447" spans="2:3">
      <c r="C447" s="16"/>
    </row>
    <row r="448" spans="2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</sheetData>
  <protectedRanges>
    <protectedRange sqref="A298:D298" name="Range1"/>
  </protectedRanges>
  <phoneticPr fontId="0" type="noConversion"/>
  <hyperlinks>
    <hyperlink ref="H64092" r:id="rId1" display="http://vsolj.cetus-net.org/bulletin.html" xr:uid="{00000000-0004-0000-0000-000000000000}"/>
    <hyperlink ref="H64085" r:id="rId2" display="https://www.aavso.org/ejaavso" xr:uid="{00000000-0004-0000-0000-000001000000}"/>
    <hyperlink ref="I64092" r:id="rId3" display="http://vsolj.cetus-net.org/bulletin.html" xr:uid="{00000000-0004-0000-0000-000002000000}"/>
    <hyperlink ref="AQ57743" r:id="rId4" display="http://cdsbib.u-strasbg.fr/cgi-bin/cdsbib?1990RMxAA..21..381G" xr:uid="{00000000-0004-0000-0000-000003000000}"/>
    <hyperlink ref="H64089" r:id="rId5" display="https://www.aavso.org/ejaavso" xr:uid="{00000000-0004-0000-0000-000004000000}"/>
    <hyperlink ref="AP5107" r:id="rId6" display="http://cdsbib.u-strasbg.fr/cgi-bin/cdsbib?1990RMxAA..21..381G" xr:uid="{00000000-0004-0000-0000-000005000000}"/>
    <hyperlink ref="AP5110" r:id="rId7" display="http://cdsbib.u-strasbg.fr/cgi-bin/cdsbib?1990RMxAA..21..381G" xr:uid="{00000000-0004-0000-0000-000006000000}"/>
    <hyperlink ref="AP5108" r:id="rId8" display="http://cdsbib.u-strasbg.fr/cgi-bin/cdsbib?1990RMxAA..21..381G" xr:uid="{00000000-0004-0000-0000-000007000000}"/>
    <hyperlink ref="AP5092" r:id="rId9" display="http://cdsbib.u-strasbg.fr/cgi-bin/cdsbib?1990RMxAA..21..381G" xr:uid="{00000000-0004-0000-0000-000008000000}"/>
    <hyperlink ref="AQ5321" r:id="rId10" display="http://cdsbib.u-strasbg.fr/cgi-bin/cdsbib?1990RMxAA..21..381G" xr:uid="{00000000-0004-0000-0000-000009000000}"/>
    <hyperlink ref="AQ5325" r:id="rId11" display="http://cdsbib.u-strasbg.fr/cgi-bin/cdsbib?1990RMxAA..21..381G" xr:uid="{00000000-0004-0000-0000-00000A000000}"/>
    <hyperlink ref="AQ65005" r:id="rId12" display="http://cdsbib.u-strasbg.fr/cgi-bin/cdsbib?1990RMxAA..21..381G" xr:uid="{00000000-0004-0000-0000-00000B000000}"/>
    <hyperlink ref="I2213" r:id="rId13" display="http://vsolj.cetus-net.org/bulletin.html" xr:uid="{00000000-0004-0000-0000-00000C000000}"/>
    <hyperlink ref="H2213" r:id="rId14" display="http://vsolj.cetus-net.org/bulletin.html" xr:uid="{00000000-0004-0000-0000-00000D000000}"/>
    <hyperlink ref="AQ130" r:id="rId15" display="http://cdsbib.u-strasbg.fr/cgi-bin/cdsbib?1990RMxAA..21..381G" xr:uid="{00000000-0004-0000-0000-00000E000000}"/>
    <hyperlink ref="AQ129" r:id="rId16" display="http://cdsbib.u-strasbg.fr/cgi-bin/cdsbib?1990RMxAA..21..381G" xr:uid="{00000000-0004-0000-0000-00000F000000}"/>
    <hyperlink ref="AP3383" r:id="rId17" display="http://cdsbib.u-strasbg.fr/cgi-bin/cdsbib?1990RMxAA..21..381G" xr:uid="{00000000-0004-0000-0000-000010000000}"/>
    <hyperlink ref="AP3401" r:id="rId18" display="http://cdsbib.u-strasbg.fr/cgi-bin/cdsbib?1990RMxAA..21..381G" xr:uid="{00000000-0004-0000-0000-000011000000}"/>
    <hyperlink ref="AP3402" r:id="rId19" display="http://cdsbib.u-strasbg.fr/cgi-bin/cdsbib?1990RMxAA..21..381G" xr:uid="{00000000-0004-0000-0000-000012000000}"/>
    <hyperlink ref="AP3398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3"/>
  <sheetViews>
    <sheetView workbookViewId="0"/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30</v>
      </c>
    </row>
    <row r="2" spans="1:6">
      <c r="A2" t="s">
        <v>27</v>
      </c>
    </row>
    <row r="3" spans="1:6" ht="13.5" thickBot="1"/>
    <row r="4" spans="1:6" ht="14.25" thickTop="1" thickBot="1">
      <c r="A4" s="8" t="s">
        <v>2</v>
      </c>
      <c r="C4" s="3">
        <v>40271.503199999999</v>
      </c>
      <c r="D4" s="4">
        <v>0.41498088</v>
      </c>
    </row>
    <row r="5" spans="1:6" ht="13.5" thickTop="1"/>
    <row r="6" spans="1:6">
      <c r="A6" s="8" t="s">
        <v>3</v>
      </c>
    </row>
    <row r="7" spans="1:6">
      <c r="A7" t="s">
        <v>4</v>
      </c>
      <c r="C7">
        <f>+C4</f>
        <v>40271.503199999999</v>
      </c>
    </row>
    <row r="8" spans="1:6">
      <c r="A8" t="s">
        <v>5</v>
      </c>
      <c r="C8">
        <f>+D4</f>
        <v>0.41498088</v>
      </c>
    </row>
    <row r="10" spans="1:6" ht="13.5" thickBot="1">
      <c r="C10" s="7" t="s">
        <v>22</v>
      </c>
      <c r="D10" s="7" t="s">
        <v>23</v>
      </c>
    </row>
    <row r="11" spans="1:6">
      <c r="A11" t="s">
        <v>18</v>
      </c>
      <c r="C11">
        <f>INTERCEPT(G78:G999,F78:F999)</f>
        <v>-4.6121163056230638E-2</v>
      </c>
      <c r="D11" s="6">
        <f>+E11*F11</f>
        <v>9.9889331759333278E-6</v>
      </c>
      <c r="E11" s="11">
        <v>0.99889331759333266</v>
      </c>
      <c r="F11">
        <v>1.0000000000000001E-5</v>
      </c>
    </row>
    <row r="12" spans="1:6">
      <c r="A12" t="s">
        <v>19</v>
      </c>
      <c r="C12">
        <f>SLOPE(G78:G999,F78:F999)</f>
        <v>3.2268970358153115E-6</v>
      </c>
      <c r="D12" s="6">
        <f>+E12*F12</f>
        <v>-4.0874628120464974E-7</v>
      </c>
      <c r="E12" s="12">
        <v>-0.40874628120464973</v>
      </c>
      <c r="F12">
        <v>9.9999999999999995E-7</v>
      </c>
    </row>
    <row r="13" spans="1:6" ht="13.5" thickBot="1">
      <c r="A13" t="s">
        <v>21</v>
      </c>
      <c r="C13" s="6" t="s">
        <v>16</v>
      </c>
      <c r="D13" s="6">
        <f>+E13*F13</f>
        <v>7.1740312155109227E-11</v>
      </c>
      <c r="E13" s="13">
        <v>8.8568286611245967E-3</v>
      </c>
      <c r="F13">
        <v>8.0999999999999997E-9</v>
      </c>
    </row>
    <row r="14" spans="1:6">
      <c r="A14" t="s">
        <v>26</v>
      </c>
      <c r="E14">
        <f>SUM(R78:R94)</f>
        <v>6.454681265121012E-5</v>
      </c>
    </row>
    <row r="15" spans="1:6">
      <c r="A15" s="5" t="s">
        <v>20</v>
      </c>
      <c r="C15" s="6">
        <v>53097.37</v>
      </c>
    </row>
    <row r="16" spans="1:6">
      <c r="A16" s="8" t="s">
        <v>6</v>
      </c>
      <c r="C16">
        <f>+C8+C12</f>
        <v>0.4149841068970358</v>
      </c>
    </row>
    <row r="17" spans="1:17" ht="13.5" thickBot="1"/>
    <row r="18" spans="1:17" ht="14.25" thickTop="1" thickBot="1">
      <c r="A18" s="8" t="s">
        <v>7</v>
      </c>
      <c r="C18" s="3">
        <f>+C15</f>
        <v>53097.37</v>
      </c>
      <c r="D18" s="4">
        <f>+C16</f>
        <v>0.4149841068970358</v>
      </c>
    </row>
    <row r="19" spans="1:17" ht="13.5" thickTop="1">
      <c r="C19">
        <f>COUNT(C21:C1702)</f>
        <v>89</v>
      </c>
    </row>
    <row r="20" spans="1:17" ht="13.5" thickBot="1">
      <c r="A20" s="7" t="s">
        <v>8</v>
      </c>
      <c r="B20" s="7" t="s">
        <v>9</v>
      </c>
      <c r="C20" s="7" t="s">
        <v>10</v>
      </c>
      <c r="D20" s="7" t="s">
        <v>15</v>
      </c>
      <c r="E20" s="7" t="s">
        <v>11</v>
      </c>
      <c r="F20" s="7" t="s">
        <v>12</v>
      </c>
      <c r="G20" s="7" t="s">
        <v>13</v>
      </c>
      <c r="H20" s="10" t="s">
        <v>14</v>
      </c>
      <c r="I20" s="10" t="s">
        <v>47</v>
      </c>
      <c r="J20" s="10" t="s">
        <v>55</v>
      </c>
      <c r="K20" s="10" t="s">
        <v>52</v>
      </c>
      <c r="L20" s="10" t="s">
        <v>54</v>
      </c>
      <c r="M20" s="10" t="s">
        <v>28</v>
      </c>
      <c r="N20" s="10" t="s">
        <v>29</v>
      </c>
      <c r="O20" s="10" t="s">
        <v>25</v>
      </c>
      <c r="P20" s="9" t="s">
        <v>24</v>
      </c>
      <c r="Q20" s="7" t="s">
        <v>17</v>
      </c>
    </row>
    <row r="21" spans="1:17">
      <c r="A21" t="s">
        <v>51</v>
      </c>
      <c r="B21" t="s">
        <v>50</v>
      </c>
      <c r="C21" s="16">
        <v>15021.906000000001</v>
      </c>
      <c r="E21">
        <f t="shared" ref="E21:E52" si="0">+(C21-C$7)/C$8</f>
        <v>-60845.206169498691</v>
      </c>
      <c r="F21">
        <f t="shared" ref="F21:F52" si="1">ROUND(2*E21,0)/2</f>
        <v>-60845</v>
      </c>
      <c r="G21">
        <f t="shared" ref="G21:G52" si="2">+C21-(C$7+F21*C$8)</f>
        <v>-8.5556399999404675E-2</v>
      </c>
      <c r="J21">
        <f t="shared" ref="J21:J40" si="3">G21</f>
        <v>-8.5556399999404675E-2</v>
      </c>
      <c r="Q21" s="2">
        <f t="shared" ref="Q21:Q52" si="4">+C21-15018.5</f>
        <v>3.4060000000008586</v>
      </c>
    </row>
    <row r="22" spans="1:17">
      <c r="A22" t="s">
        <v>51</v>
      </c>
      <c r="B22" t="s">
        <v>49</v>
      </c>
      <c r="C22" s="16">
        <v>15023.786</v>
      </c>
      <c r="E22">
        <f t="shared" si="0"/>
        <v>-60840.675840294134</v>
      </c>
      <c r="F22">
        <f t="shared" si="1"/>
        <v>-60840.5</v>
      </c>
      <c r="G22">
        <f t="shared" si="2"/>
        <v>-7.297036000090884E-2</v>
      </c>
      <c r="J22">
        <f t="shared" si="3"/>
        <v>-7.297036000090884E-2</v>
      </c>
      <c r="Q22" s="2">
        <f t="shared" si="4"/>
        <v>5.2860000000000582</v>
      </c>
    </row>
    <row r="23" spans="1:17">
      <c r="A23" t="s">
        <v>51</v>
      </c>
      <c r="B23" t="s">
        <v>49</v>
      </c>
      <c r="C23" s="16">
        <v>15674.892</v>
      </c>
      <c r="E23">
        <f t="shared" si="0"/>
        <v>-59271.673432279575</v>
      </c>
      <c r="F23">
        <f t="shared" si="1"/>
        <v>-59271.5</v>
      </c>
      <c r="G23">
        <f t="shared" si="2"/>
        <v>-7.1971080000366783E-2</v>
      </c>
      <c r="J23">
        <f t="shared" si="3"/>
        <v>-7.1971080000366783E-2</v>
      </c>
      <c r="Q23" s="2">
        <f t="shared" si="4"/>
        <v>656.39199999999983</v>
      </c>
    </row>
    <row r="24" spans="1:17">
      <c r="A24" t="s">
        <v>51</v>
      </c>
      <c r="B24" t="s">
        <v>50</v>
      </c>
      <c r="C24" s="16">
        <v>16153.726000000001</v>
      </c>
      <c r="E24">
        <f t="shared" si="0"/>
        <v>-58117.80340337607</v>
      </c>
      <c r="F24">
        <f t="shared" si="1"/>
        <v>-58118</v>
      </c>
      <c r="G24">
        <f t="shared" si="2"/>
        <v>8.1583839999439078E-2</v>
      </c>
      <c r="J24">
        <f t="shared" si="3"/>
        <v>8.1583839999439078E-2</v>
      </c>
      <c r="Q24" s="2">
        <f t="shared" si="4"/>
        <v>1135.2260000000006</v>
      </c>
    </row>
    <row r="25" spans="1:17">
      <c r="A25" t="s">
        <v>51</v>
      </c>
      <c r="B25" t="s">
        <v>49</v>
      </c>
      <c r="C25" s="16">
        <v>16625.580000000002</v>
      </c>
      <c r="E25">
        <f t="shared" si="0"/>
        <v>-56980.75342651931</v>
      </c>
      <c r="F25">
        <f t="shared" si="1"/>
        <v>-56981</v>
      </c>
      <c r="G25">
        <f t="shared" si="2"/>
        <v>0.10232328000347479</v>
      </c>
      <c r="J25">
        <f t="shared" si="3"/>
        <v>0.10232328000347479</v>
      </c>
      <c r="Q25" s="2">
        <f t="shared" si="4"/>
        <v>1607.0800000000017</v>
      </c>
    </row>
    <row r="26" spans="1:17">
      <c r="A26" t="s">
        <v>51</v>
      </c>
      <c r="B26" t="s">
        <v>49</v>
      </c>
      <c r="C26" s="16">
        <v>16932.654999999999</v>
      </c>
      <c r="E26">
        <f t="shared" si="0"/>
        <v>-56240.779575193927</v>
      </c>
      <c r="F26">
        <f t="shared" si="1"/>
        <v>-56241</v>
      </c>
      <c r="G26">
        <f t="shared" si="2"/>
        <v>9.1472079999221023E-2</v>
      </c>
      <c r="J26">
        <f t="shared" si="3"/>
        <v>9.1472079999221023E-2</v>
      </c>
      <c r="Q26" s="2">
        <f t="shared" si="4"/>
        <v>1914.1549999999988</v>
      </c>
    </row>
    <row r="27" spans="1:17">
      <c r="A27" t="s">
        <v>51</v>
      </c>
      <c r="B27" t="s">
        <v>49</v>
      </c>
      <c r="C27" s="16">
        <v>18335.706999999999</v>
      </c>
      <c r="E27">
        <f t="shared" si="0"/>
        <v>-52859.775611830599</v>
      </c>
      <c r="F27">
        <f t="shared" si="1"/>
        <v>-52860</v>
      </c>
      <c r="G27">
        <f t="shared" si="2"/>
        <v>9.3116799998824717E-2</v>
      </c>
      <c r="J27">
        <f t="shared" si="3"/>
        <v>9.3116799998824717E-2</v>
      </c>
      <c r="Q27" s="2">
        <f t="shared" si="4"/>
        <v>3317.2069999999985</v>
      </c>
    </row>
    <row r="28" spans="1:17">
      <c r="A28" t="s">
        <v>51</v>
      </c>
      <c r="B28" t="s">
        <v>50</v>
      </c>
      <c r="C28" s="16">
        <v>18679.932000000001</v>
      </c>
      <c r="E28">
        <f t="shared" si="0"/>
        <v>-52030.27956372351</v>
      </c>
      <c r="F28">
        <f t="shared" si="1"/>
        <v>-52030.5</v>
      </c>
      <c r="G28">
        <f t="shared" si="2"/>
        <v>9.1476839999813819E-2</v>
      </c>
      <c r="J28">
        <f t="shared" si="3"/>
        <v>9.1476839999813819E-2</v>
      </c>
      <c r="Q28" s="2">
        <f t="shared" si="4"/>
        <v>3661.4320000000007</v>
      </c>
    </row>
    <row r="29" spans="1:17">
      <c r="A29" t="s">
        <v>51</v>
      </c>
      <c r="B29" t="s">
        <v>50</v>
      </c>
      <c r="C29" s="16">
        <v>19036.812999999998</v>
      </c>
      <c r="E29">
        <f t="shared" si="0"/>
        <v>-51170.285724971232</v>
      </c>
      <c r="F29">
        <f t="shared" si="1"/>
        <v>-51170.5</v>
      </c>
      <c r="G29">
        <f t="shared" si="2"/>
        <v>8.8920039997901767E-2</v>
      </c>
      <c r="J29">
        <f t="shared" si="3"/>
        <v>8.8920039997901767E-2</v>
      </c>
      <c r="Q29" s="2">
        <f t="shared" si="4"/>
        <v>4018.3129999999983</v>
      </c>
    </row>
    <row r="30" spans="1:17">
      <c r="A30" t="s">
        <v>51</v>
      </c>
      <c r="B30" t="s">
        <v>49</v>
      </c>
      <c r="C30" s="16">
        <v>19336.708999999999</v>
      </c>
      <c r="E30">
        <f t="shared" si="0"/>
        <v>-50447.611465858383</v>
      </c>
      <c r="F30">
        <f t="shared" si="1"/>
        <v>-50447.5</v>
      </c>
      <c r="G30">
        <f t="shared" si="2"/>
        <v>-4.6256199999334058E-2</v>
      </c>
      <c r="J30">
        <f t="shared" si="3"/>
        <v>-4.6256199999334058E-2</v>
      </c>
      <c r="Q30" s="2">
        <f t="shared" si="4"/>
        <v>4318.2089999999989</v>
      </c>
    </row>
    <row r="31" spans="1:17">
      <c r="A31" t="s">
        <v>51</v>
      </c>
      <c r="B31" t="s">
        <v>50</v>
      </c>
      <c r="C31" s="16">
        <v>20439.904999999999</v>
      </c>
      <c r="E31">
        <f t="shared" si="0"/>
        <v>-47789.185371624837</v>
      </c>
      <c r="F31">
        <f t="shared" si="1"/>
        <v>-47789</v>
      </c>
      <c r="G31">
        <f t="shared" si="2"/>
        <v>-7.6925680001295405E-2</v>
      </c>
      <c r="J31">
        <f t="shared" si="3"/>
        <v>-7.6925680001295405E-2</v>
      </c>
      <c r="Q31" s="2">
        <f t="shared" si="4"/>
        <v>5421.4049999999988</v>
      </c>
    </row>
    <row r="32" spans="1:17">
      <c r="A32" t="s">
        <v>51</v>
      </c>
      <c r="B32" t="s">
        <v>50</v>
      </c>
      <c r="C32" s="16">
        <v>20547.713</v>
      </c>
      <c r="E32">
        <f t="shared" si="0"/>
        <v>-47529.395089238809</v>
      </c>
      <c r="F32">
        <f t="shared" si="1"/>
        <v>-47529.5</v>
      </c>
      <c r="G32">
        <f t="shared" si="2"/>
        <v>4.3535960001463536E-2</v>
      </c>
      <c r="J32">
        <f t="shared" si="3"/>
        <v>4.3535960001463536E-2</v>
      </c>
      <c r="Q32" s="2">
        <f t="shared" si="4"/>
        <v>5529.2129999999997</v>
      </c>
    </row>
    <row r="33" spans="1:17">
      <c r="A33" t="s">
        <v>51</v>
      </c>
      <c r="B33" t="s">
        <v>49</v>
      </c>
      <c r="C33" s="16">
        <v>20959.632000000001</v>
      </c>
      <c r="E33">
        <f t="shared" si="0"/>
        <v>-46536.773453273316</v>
      </c>
      <c r="F33">
        <f t="shared" si="1"/>
        <v>-46537</v>
      </c>
      <c r="G33">
        <f t="shared" si="2"/>
        <v>9.401256000273861E-2</v>
      </c>
      <c r="J33">
        <f t="shared" si="3"/>
        <v>9.401256000273861E-2</v>
      </c>
      <c r="Q33" s="2">
        <f t="shared" si="4"/>
        <v>5941.1320000000014</v>
      </c>
    </row>
    <row r="34" spans="1:17">
      <c r="A34" t="s">
        <v>51</v>
      </c>
      <c r="B34" t="s">
        <v>50</v>
      </c>
      <c r="C34" s="16">
        <v>21532.86</v>
      </c>
      <c r="E34">
        <f t="shared" si="0"/>
        <v>-45155.437522808279</v>
      </c>
      <c r="F34">
        <f t="shared" si="1"/>
        <v>-45155.5</v>
      </c>
      <c r="G34">
        <f t="shared" si="2"/>
        <v>2.5926840000465745E-2</v>
      </c>
      <c r="J34">
        <f t="shared" si="3"/>
        <v>2.5926840000465745E-2</v>
      </c>
      <c r="Q34" s="2">
        <f t="shared" si="4"/>
        <v>6514.3600000000006</v>
      </c>
    </row>
    <row r="35" spans="1:17">
      <c r="A35" t="s">
        <v>51</v>
      </c>
      <c r="B35" t="s">
        <v>49</v>
      </c>
      <c r="C35" s="16">
        <v>22079.618999999999</v>
      </c>
      <c r="E35">
        <f t="shared" si="0"/>
        <v>-43837.885253894106</v>
      </c>
      <c r="F35">
        <f t="shared" si="1"/>
        <v>-43838</v>
      </c>
      <c r="G35">
        <f t="shared" si="2"/>
        <v>4.7617439999157796E-2</v>
      </c>
      <c r="J35">
        <f t="shared" si="3"/>
        <v>4.7617439999157796E-2</v>
      </c>
      <c r="Q35" s="2">
        <f t="shared" si="4"/>
        <v>7061.1189999999988</v>
      </c>
    </row>
    <row r="36" spans="1:17">
      <c r="A36" t="s">
        <v>51</v>
      </c>
      <c r="B36" t="s">
        <v>50</v>
      </c>
      <c r="C36" s="16">
        <v>22601.895</v>
      </c>
      <c r="E36">
        <f t="shared" si="0"/>
        <v>-42579.33088387108</v>
      </c>
      <c r="F36">
        <f t="shared" si="1"/>
        <v>-42579.5</v>
      </c>
      <c r="G36">
        <f t="shared" si="2"/>
        <v>7.0179960002860753E-2</v>
      </c>
      <c r="J36">
        <f t="shared" si="3"/>
        <v>7.0179960002860753E-2</v>
      </c>
      <c r="Q36" s="2">
        <f t="shared" si="4"/>
        <v>7583.3950000000004</v>
      </c>
    </row>
    <row r="37" spans="1:17">
      <c r="A37" t="s">
        <v>51</v>
      </c>
      <c r="B37" t="s">
        <v>49</v>
      </c>
      <c r="C37" s="16">
        <v>23450.725999999999</v>
      </c>
      <c r="E37">
        <f t="shared" si="0"/>
        <v>-40533.860740764736</v>
      </c>
      <c r="F37">
        <f t="shared" si="1"/>
        <v>-40534</v>
      </c>
      <c r="G37">
        <f t="shared" si="2"/>
        <v>5.7789919999777339E-2</v>
      </c>
      <c r="J37">
        <f t="shared" si="3"/>
        <v>5.7789919999777339E-2</v>
      </c>
      <c r="Q37" s="2">
        <f t="shared" si="4"/>
        <v>8432.2259999999987</v>
      </c>
    </row>
    <row r="38" spans="1:17">
      <c r="A38" t="s">
        <v>51</v>
      </c>
      <c r="B38" t="s">
        <v>49</v>
      </c>
      <c r="C38" s="16">
        <v>24259.561000000002</v>
      </c>
      <c r="E38">
        <f t="shared" si="0"/>
        <v>-38584.770941735915</v>
      </c>
      <c r="F38">
        <f t="shared" si="1"/>
        <v>-38585</v>
      </c>
      <c r="G38">
        <f t="shared" si="2"/>
        <v>9.5054800003708806E-2</v>
      </c>
      <c r="J38">
        <f t="shared" si="3"/>
        <v>9.5054800003708806E-2</v>
      </c>
      <c r="Q38" s="2">
        <f t="shared" si="4"/>
        <v>9241.0610000000015</v>
      </c>
    </row>
    <row r="39" spans="1:17">
      <c r="A39" t="s">
        <v>51</v>
      </c>
      <c r="B39" t="s">
        <v>49</v>
      </c>
      <c r="C39" s="16">
        <v>24528.858</v>
      </c>
      <c r="E39">
        <f t="shared" si="0"/>
        <v>-37935.83260992651</v>
      </c>
      <c r="F39">
        <f t="shared" si="1"/>
        <v>-37936</v>
      </c>
      <c r="G39">
        <f t="shared" si="2"/>
        <v>6.9463680003536865E-2</v>
      </c>
      <c r="J39">
        <f t="shared" si="3"/>
        <v>6.9463680003536865E-2</v>
      </c>
      <c r="Q39" s="2">
        <f t="shared" si="4"/>
        <v>9510.3580000000002</v>
      </c>
    </row>
    <row r="40" spans="1:17">
      <c r="A40" t="s">
        <v>51</v>
      </c>
      <c r="B40" t="s">
        <v>50</v>
      </c>
      <c r="C40" s="16">
        <v>24532.782999999999</v>
      </c>
      <c r="E40">
        <f t="shared" si="0"/>
        <v>-37926.374342837189</v>
      </c>
      <c r="F40">
        <f t="shared" si="1"/>
        <v>-37926.5</v>
      </c>
      <c r="G40">
        <f t="shared" si="2"/>
        <v>5.2145320001727669E-2</v>
      </c>
      <c r="J40">
        <f t="shared" si="3"/>
        <v>5.2145320001727669E-2</v>
      </c>
      <c r="Q40" s="2">
        <f t="shared" si="4"/>
        <v>9514.2829999999994</v>
      </c>
    </row>
    <row r="41" spans="1:17">
      <c r="A41" t="s">
        <v>51</v>
      </c>
      <c r="B41" t="s">
        <v>49</v>
      </c>
      <c r="C41" s="16">
        <v>25221.906999999999</v>
      </c>
      <c r="E41">
        <f t="shared" si="0"/>
        <v>-36265.758075408194</v>
      </c>
      <c r="F41">
        <f t="shared" si="1"/>
        <v>-36266</v>
      </c>
      <c r="G41">
        <f t="shared" si="2"/>
        <v>0.10039408000011463</v>
      </c>
      <c r="K41">
        <f t="shared" ref="K41:K66" si="5">G41</f>
        <v>0.10039408000011463</v>
      </c>
      <c r="Q41" s="2">
        <f t="shared" si="4"/>
        <v>10203.406999999999</v>
      </c>
    </row>
    <row r="42" spans="1:17">
      <c r="A42" t="s">
        <v>51</v>
      </c>
      <c r="B42" t="s">
        <v>49</v>
      </c>
      <c r="C42" s="16">
        <v>25728.560000000001</v>
      </c>
      <c r="E42">
        <f t="shared" si="0"/>
        <v>-35044.85122302502</v>
      </c>
      <c r="F42">
        <f t="shared" si="1"/>
        <v>-35045</v>
      </c>
      <c r="G42">
        <f t="shared" si="2"/>
        <v>6.1739600001601502E-2</v>
      </c>
      <c r="K42">
        <f t="shared" si="5"/>
        <v>6.1739600001601502E-2</v>
      </c>
      <c r="Q42" s="2">
        <f t="shared" si="4"/>
        <v>10710.060000000001</v>
      </c>
    </row>
    <row r="43" spans="1:17">
      <c r="A43" t="s">
        <v>51</v>
      </c>
      <c r="B43" t="s">
        <v>50</v>
      </c>
      <c r="C43" s="16">
        <v>25942.899000000001</v>
      </c>
      <c r="E43">
        <f t="shared" si="0"/>
        <v>-34528.347908462667</v>
      </c>
      <c r="F43">
        <f t="shared" si="1"/>
        <v>-34528.5</v>
      </c>
      <c r="G43">
        <f t="shared" si="2"/>
        <v>6.3115079999988666E-2</v>
      </c>
      <c r="K43">
        <f t="shared" si="5"/>
        <v>6.3115079999988666E-2</v>
      </c>
      <c r="Q43" s="2">
        <f t="shared" si="4"/>
        <v>10924.399000000001</v>
      </c>
    </row>
    <row r="44" spans="1:17">
      <c r="A44" t="s">
        <v>51</v>
      </c>
      <c r="B44" t="s">
        <v>50</v>
      </c>
      <c r="C44" s="16">
        <v>26024.638999999999</v>
      </c>
      <c r="E44">
        <f t="shared" si="0"/>
        <v>-34331.374978047184</v>
      </c>
      <c r="F44">
        <f t="shared" si="1"/>
        <v>-34331.5</v>
      </c>
      <c r="G44">
        <f t="shared" si="2"/>
        <v>5.1881719999073539E-2</v>
      </c>
      <c r="K44">
        <f t="shared" si="5"/>
        <v>5.1881719999073539E-2</v>
      </c>
      <c r="Q44" s="2">
        <f t="shared" si="4"/>
        <v>11006.138999999999</v>
      </c>
    </row>
    <row r="45" spans="1:17">
      <c r="A45" t="s">
        <v>51</v>
      </c>
      <c r="B45" t="s">
        <v>50</v>
      </c>
      <c r="C45" s="16">
        <v>26335.871999999999</v>
      </c>
      <c r="E45">
        <f t="shared" si="0"/>
        <v>-33581.381387981055</v>
      </c>
      <c r="F45">
        <f t="shared" si="1"/>
        <v>-33581.5</v>
      </c>
      <c r="G45">
        <f t="shared" si="2"/>
        <v>4.9221720000787172E-2</v>
      </c>
      <c r="K45">
        <f t="shared" si="5"/>
        <v>4.9221720000787172E-2</v>
      </c>
      <c r="Q45" s="2">
        <f t="shared" si="4"/>
        <v>11317.371999999999</v>
      </c>
    </row>
    <row r="46" spans="1:17">
      <c r="A46" t="s">
        <v>51</v>
      </c>
      <c r="B46" t="s">
        <v>50</v>
      </c>
      <c r="C46" s="16">
        <v>26767.456999999999</v>
      </c>
      <c r="E46">
        <f t="shared" si="0"/>
        <v>-32541.369616836324</v>
      </c>
      <c r="F46">
        <f t="shared" si="1"/>
        <v>-32541.5</v>
      </c>
      <c r="G46">
        <f t="shared" si="2"/>
        <v>5.4106519997731084E-2</v>
      </c>
      <c r="K46">
        <f t="shared" si="5"/>
        <v>5.4106519997731084E-2</v>
      </c>
      <c r="Q46" s="2">
        <f t="shared" si="4"/>
        <v>11748.956999999999</v>
      </c>
    </row>
    <row r="47" spans="1:17">
      <c r="A47" t="s">
        <v>51</v>
      </c>
      <c r="B47" t="s">
        <v>50</v>
      </c>
      <c r="C47" s="16">
        <v>26767.477999999999</v>
      </c>
      <c r="E47">
        <f t="shared" si="0"/>
        <v>-32541.319012095209</v>
      </c>
      <c r="F47">
        <f t="shared" si="1"/>
        <v>-32541.5</v>
      </c>
      <c r="G47">
        <f t="shared" si="2"/>
        <v>7.5106519998371368E-2</v>
      </c>
      <c r="K47">
        <f t="shared" si="5"/>
        <v>7.5106519998371368E-2</v>
      </c>
      <c r="Q47" s="2">
        <f t="shared" si="4"/>
        <v>11748.977999999999</v>
      </c>
    </row>
    <row r="48" spans="1:17">
      <c r="A48" t="s">
        <v>51</v>
      </c>
      <c r="B48" t="s">
        <v>50</v>
      </c>
      <c r="C48" s="16">
        <v>26767.871999999999</v>
      </c>
      <c r="E48">
        <f t="shared" si="0"/>
        <v>-32540.369570761912</v>
      </c>
      <c r="F48">
        <f t="shared" si="1"/>
        <v>-32540.5</v>
      </c>
      <c r="G48">
        <f t="shared" si="2"/>
        <v>5.4125639999256236E-2</v>
      </c>
      <c r="K48">
        <f t="shared" si="5"/>
        <v>5.4125639999256236E-2</v>
      </c>
      <c r="Q48" s="2">
        <f t="shared" si="4"/>
        <v>11749.371999999999</v>
      </c>
    </row>
    <row r="49" spans="1:17">
      <c r="A49" t="s">
        <v>51</v>
      </c>
      <c r="B49" t="s">
        <v>50</v>
      </c>
      <c r="C49" s="16">
        <v>26770.353999999999</v>
      </c>
      <c r="E49">
        <f t="shared" si="0"/>
        <v>-32534.388572312055</v>
      </c>
      <c r="F49">
        <f t="shared" si="1"/>
        <v>-32534.5</v>
      </c>
      <c r="G49">
        <f t="shared" si="2"/>
        <v>4.6240359999501379E-2</v>
      </c>
      <c r="K49">
        <f t="shared" si="5"/>
        <v>4.6240359999501379E-2</v>
      </c>
      <c r="Q49" s="2">
        <f t="shared" si="4"/>
        <v>11751.853999999999</v>
      </c>
    </row>
    <row r="50" spans="1:17">
      <c r="A50" t="s">
        <v>51</v>
      </c>
      <c r="B50" t="s">
        <v>49</v>
      </c>
      <c r="C50" s="16">
        <v>26798.361000000001</v>
      </c>
      <c r="E50">
        <f t="shared" si="0"/>
        <v>-32466.898715911921</v>
      </c>
      <c r="F50">
        <f t="shared" si="1"/>
        <v>-32467</v>
      </c>
      <c r="G50">
        <f t="shared" si="2"/>
        <v>4.2030960001284257E-2</v>
      </c>
      <c r="K50">
        <f t="shared" si="5"/>
        <v>4.2030960001284257E-2</v>
      </c>
      <c r="Q50" s="2">
        <f t="shared" si="4"/>
        <v>11779.861000000001</v>
      </c>
    </row>
    <row r="51" spans="1:17">
      <c r="A51" t="s">
        <v>51</v>
      </c>
      <c r="B51" t="s">
        <v>49</v>
      </c>
      <c r="C51" s="16">
        <v>26798.381000000001</v>
      </c>
      <c r="E51">
        <f t="shared" si="0"/>
        <v>-32466.850520920379</v>
      </c>
      <c r="F51">
        <f t="shared" si="1"/>
        <v>-32467</v>
      </c>
      <c r="G51">
        <f t="shared" si="2"/>
        <v>6.2030960001720814E-2</v>
      </c>
      <c r="K51">
        <f t="shared" si="5"/>
        <v>6.2030960001720814E-2</v>
      </c>
      <c r="Q51" s="2">
        <f t="shared" si="4"/>
        <v>11779.881000000001</v>
      </c>
    </row>
    <row r="52" spans="1:17">
      <c r="A52" t="s">
        <v>51</v>
      </c>
      <c r="B52" t="s">
        <v>49</v>
      </c>
      <c r="C52" s="16">
        <v>26798.403999999999</v>
      </c>
      <c r="E52">
        <f t="shared" si="0"/>
        <v>-32466.795096680118</v>
      </c>
      <c r="F52">
        <f t="shared" si="1"/>
        <v>-32467</v>
      </c>
      <c r="G52">
        <f t="shared" si="2"/>
        <v>8.5030959999130573E-2</v>
      </c>
      <c r="K52">
        <f t="shared" si="5"/>
        <v>8.5030959999130573E-2</v>
      </c>
      <c r="Q52" s="2">
        <f t="shared" si="4"/>
        <v>11779.903999999999</v>
      </c>
    </row>
    <row r="53" spans="1:17">
      <c r="A53" t="s">
        <v>51</v>
      </c>
      <c r="B53" t="s">
        <v>49</v>
      </c>
      <c r="C53" s="16">
        <v>26825.394</v>
      </c>
      <c r="E53">
        <f t="shared" ref="E53:E84" si="6">+(C53-C$7)/C$8</f>
        <v>-32401.755955599689</v>
      </c>
      <c r="F53">
        <f t="shared" ref="F53:F84" si="7">ROUND(2*E53,0)/2</f>
        <v>-32402</v>
      </c>
      <c r="G53">
        <f t="shared" ref="G53:G84" si="8">+C53-(C$7+F53*C$8)</f>
        <v>0.10127376000309596</v>
      </c>
      <c r="K53">
        <f t="shared" si="5"/>
        <v>0.10127376000309596</v>
      </c>
      <c r="Q53" s="2">
        <f t="shared" ref="Q53:Q84" si="9">+C53-15018.5</f>
        <v>11806.894</v>
      </c>
    </row>
    <row r="54" spans="1:17">
      <c r="A54" t="s">
        <v>51</v>
      </c>
      <c r="B54" t="s">
        <v>49</v>
      </c>
      <c r="C54" s="16">
        <v>27050.705999999998</v>
      </c>
      <c r="E54">
        <f t="shared" si="6"/>
        <v>-31858.810458930064</v>
      </c>
      <c r="F54">
        <f t="shared" si="7"/>
        <v>-31859</v>
      </c>
      <c r="G54">
        <f t="shared" si="8"/>
        <v>7.8655919998709578E-2</v>
      </c>
      <c r="K54">
        <f t="shared" si="5"/>
        <v>7.8655919998709578E-2</v>
      </c>
      <c r="Q54" s="2">
        <f t="shared" si="9"/>
        <v>12032.205999999998</v>
      </c>
    </row>
    <row r="55" spans="1:17">
      <c r="A55" t="s">
        <v>51</v>
      </c>
      <c r="B55" t="s">
        <v>49</v>
      </c>
      <c r="C55" s="16">
        <v>27064.817999999999</v>
      </c>
      <c r="E55">
        <f t="shared" si="6"/>
        <v>-31824.804072900901</v>
      </c>
      <c r="F55">
        <f t="shared" si="7"/>
        <v>-31825</v>
      </c>
      <c r="G55">
        <f t="shared" si="8"/>
        <v>8.1306000000040513E-2</v>
      </c>
      <c r="K55">
        <f t="shared" si="5"/>
        <v>8.1306000000040513E-2</v>
      </c>
      <c r="Q55" s="2">
        <f t="shared" si="9"/>
        <v>12046.317999999999</v>
      </c>
    </row>
    <row r="56" spans="1:17">
      <c r="A56" t="s">
        <v>51</v>
      </c>
      <c r="B56" t="s">
        <v>50</v>
      </c>
      <c r="C56" s="16">
        <v>27075.793000000001</v>
      </c>
      <c r="E56">
        <f t="shared" si="6"/>
        <v>-31798.35707129446</v>
      </c>
      <c r="F56">
        <f t="shared" si="7"/>
        <v>-31798.5</v>
      </c>
      <c r="G56">
        <f t="shared" si="8"/>
        <v>5.9312680001312401E-2</v>
      </c>
      <c r="K56">
        <f t="shared" si="5"/>
        <v>5.9312680001312401E-2</v>
      </c>
      <c r="Q56" s="2">
        <f t="shared" si="9"/>
        <v>12057.293000000001</v>
      </c>
    </row>
    <row r="57" spans="1:17">
      <c r="A57" t="s">
        <v>51</v>
      </c>
      <c r="B57" t="s">
        <v>50</v>
      </c>
      <c r="C57" s="16">
        <v>27102.41</v>
      </c>
      <c r="E57">
        <f t="shared" si="6"/>
        <v>-31734.216766806217</v>
      </c>
      <c r="F57">
        <f t="shared" si="7"/>
        <v>-31734</v>
      </c>
      <c r="G57">
        <f t="shared" si="8"/>
        <v>-8.9954079998278758E-2</v>
      </c>
      <c r="K57">
        <f t="shared" si="5"/>
        <v>-8.9954079998278758E-2</v>
      </c>
      <c r="Q57" s="2">
        <f t="shared" si="9"/>
        <v>12083.91</v>
      </c>
    </row>
    <row r="58" spans="1:17">
      <c r="A58" t="s">
        <v>51</v>
      </c>
      <c r="B58" t="s">
        <v>50</v>
      </c>
      <c r="C58" s="16">
        <v>27126.441999999999</v>
      </c>
      <c r="E58">
        <f t="shared" si="6"/>
        <v>-31676.30566497425</v>
      </c>
      <c r="F58">
        <f t="shared" si="7"/>
        <v>-31676.5</v>
      </c>
      <c r="G58">
        <f t="shared" si="8"/>
        <v>8.0645320002076915E-2</v>
      </c>
      <c r="K58">
        <f t="shared" si="5"/>
        <v>8.0645320002076915E-2</v>
      </c>
      <c r="Q58" s="2">
        <f t="shared" si="9"/>
        <v>12107.941999999999</v>
      </c>
    </row>
    <row r="59" spans="1:17">
      <c r="A59" t="s">
        <v>51</v>
      </c>
      <c r="B59" t="s">
        <v>50</v>
      </c>
      <c r="C59" s="16">
        <v>27130.525000000001</v>
      </c>
      <c r="E59">
        <f t="shared" si="6"/>
        <v>-31666.46665745178</v>
      </c>
      <c r="F59">
        <f t="shared" si="7"/>
        <v>-31666.5</v>
      </c>
      <c r="G59">
        <f t="shared" si="8"/>
        <v>1.3836520003678743E-2</v>
      </c>
      <c r="K59">
        <f t="shared" si="5"/>
        <v>1.3836520003678743E-2</v>
      </c>
      <c r="Q59" s="2">
        <f t="shared" si="9"/>
        <v>12112.025000000001</v>
      </c>
    </row>
    <row r="60" spans="1:17">
      <c r="A60" t="s">
        <v>51</v>
      </c>
      <c r="B60" t="s">
        <v>49</v>
      </c>
      <c r="C60" s="16">
        <v>27133.362000000001</v>
      </c>
      <c r="E60">
        <f t="shared" si="6"/>
        <v>-31659.630197902126</v>
      </c>
      <c r="F60">
        <f t="shared" si="7"/>
        <v>-31659.5</v>
      </c>
      <c r="G60">
        <f t="shared" si="8"/>
        <v>-5.4029639999498613E-2</v>
      </c>
      <c r="K60">
        <f t="shared" si="5"/>
        <v>-5.4029639999498613E-2</v>
      </c>
      <c r="Q60" s="2">
        <f t="shared" si="9"/>
        <v>12114.862000000001</v>
      </c>
    </row>
    <row r="61" spans="1:17">
      <c r="A61" t="s">
        <v>51</v>
      </c>
      <c r="B61" t="s">
        <v>49</v>
      </c>
      <c r="C61" s="16">
        <v>27365.655999999999</v>
      </c>
      <c r="E61">
        <f t="shared" si="6"/>
        <v>-31099.859829686611</v>
      </c>
      <c r="F61">
        <f t="shared" si="7"/>
        <v>-31100</v>
      </c>
      <c r="G61">
        <f t="shared" si="8"/>
        <v>5.8167999999568565E-2</v>
      </c>
      <c r="K61">
        <f t="shared" si="5"/>
        <v>5.8167999999568565E-2</v>
      </c>
      <c r="Q61" s="2">
        <f t="shared" si="9"/>
        <v>12347.155999999999</v>
      </c>
    </row>
    <row r="62" spans="1:17">
      <c r="A62" t="s">
        <v>51</v>
      </c>
      <c r="B62" t="s">
        <v>49</v>
      </c>
      <c r="C62" s="16">
        <v>27482.681</v>
      </c>
      <c r="E62">
        <f t="shared" si="6"/>
        <v>-30817.858885450332</v>
      </c>
      <c r="F62">
        <f t="shared" si="7"/>
        <v>-30818</v>
      </c>
      <c r="G62">
        <f t="shared" si="8"/>
        <v>5.8559840002999408E-2</v>
      </c>
      <c r="K62">
        <f t="shared" si="5"/>
        <v>5.8559840002999408E-2</v>
      </c>
      <c r="Q62" s="2">
        <f t="shared" si="9"/>
        <v>12464.181</v>
      </c>
    </row>
    <row r="63" spans="1:17">
      <c r="A63" t="s">
        <v>51</v>
      </c>
      <c r="B63" t="s">
        <v>49</v>
      </c>
      <c r="C63" s="16">
        <v>27538.344000000001</v>
      </c>
      <c r="E63">
        <f t="shared" si="6"/>
        <v>-30683.724994751563</v>
      </c>
      <c r="F63">
        <f t="shared" si="7"/>
        <v>-30683.5</v>
      </c>
      <c r="G63">
        <f t="shared" si="8"/>
        <v>-9.336851999614737E-2</v>
      </c>
      <c r="K63">
        <f t="shared" si="5"/>
        <v>-9.336851999614737E-2</v>
      </c>
      <c r="Q63" s="2">
        <f t="shared" si="9"/>
        <v>12519.844000000001</v>
      </c>
    </row>
    <row r="64" spans="1:17">
      <c r="A64" t="s">
        <v>51</v>
      </c>
      <c r="B64" t="s">
        <v>50</v>
      </c>
      <c r="C64" s="16">
        <v>27568.381000000001</v>
      </c>
      <c r="E64">
        <f t="shared" si="6"/>
        <v>-30611.343346710331</v>
      </c>
      <c r="F64">
        <f t="shared" si="7"/>
        <v>-30611.5</v>
      </c>
      <c r="G64">
        <f t="shared" si="8"/>
        <v>6.5008120000129566E-2</v>
      </c>
      <c r="K64">
        <f t="shared" si="5"/>
        <v>6.5008120000129566E-2</v>
      </c>
      <c r="Q64" s="2">
        <f t="shared" si="9"/>
        <v>12549.881000000001</v>
      </c>
    </row>
    <row r="65" spans="1:32">
      <c r="A65" t="s">
        <v>51</v>
      </c>
      <c r="B65" t="s">
        <v>50</v>
      </c>
      <c r="C65" s="16">
        <v>27758.858</v>
      </c>
      <c r="E65">
        <f t="shared" si="6"/>
        <v>-30152.341476551883</v>
      </c>
      <c r="F65">
        <f t="shared" si="7"/>
        <v>-30152.5</v>
      </c>
      <c r="G65">
        <f t="shared" si="8"/>
        <v>6.5784200000052806E-2</v>
      </c>
      <c r="K65">
        <f t="shared" si="5"/>
        <v>6.5784200000052806E-2</v>
      </c>
      <c r="Q65" s="2">
        <f t="shared" si="9"/>
        <v>12740.358</v>
      </c>
    </row>
    <row r="66" spans="1:32">
      <c r="A66" t="s">
        <v>51</v>
      </c>
      <c r="B66" t="s">
        <v>49</v>
      </c>
      <c r="C66" s="16">
        <v>27901.35</v>
      </c>
      <c r="E66">
        <f t="shared" si="6"/>
        <v>-29808.971439840796</v>
      </c>
      <c r="F66">
        <f t="shared" si="7"/>
        <v>-29809</v>
      </c>
      <c r="G66">
        <f t="shared" si="8"/>
        <v>1.1851919996843208E-2</v>
      </c>
      <c r="K66">
        <f t="shared" si="5"/>
        <v>1.1851919996843208E-2</v>
      </c>
      <c r="Q66" s="2">
        <f t="shared" si="9"/>
        <v>12882.849999999999</v>
      </c>
      <c r="S66" t="s">
        <v>53</v>
      </c>
    </row>
    <row r="67" spans="1:32">
      <c r="A67" t="s">
        <v>14</v>
      </c>
      <c r="C67" s="16">
        <v>40271.503199999999</v>
      </c>
      <c r="D67" s="6" t="s">
        <v>16</v>
      </c>
      <c r="E67">
        <f t="shared" si="6"/>
        <v>0</v>
      </c>
      <c r="F67">
        <f t="shared" si="7"/>
        <v>0</v>
      </c>
      <c r="G67">
        <f t="shared" si="8"/>
        <v>0</v>
      </c>
      <c r="H67">
        <f>+G67</f>
        <v>0</v>
      </c>
      <c r="Q67" s="2">
        <f t="shared" si="9"/>
        <v>25253.003199999999</v>
      </c>
    </row>
    <row r="68" spans="1:32">
      <c r="A68" t="s">
        <v>32</v>
      </c>
      <c r="C68" s="16">
        <v>42469.273000000001</v>
      </c>
      <c r="D68" s="6"/>
      <c r="E68">
        <f t="shared" si="6"/>
        <v>5296.0748456651827</v>
      </c>
      <c r="F68">
        <f t="shared" si="7"/>
        <v>5296</v>
      </c>
      <c r="G68">
        <f t="shared" si="8"/>
        <v>3.105951999896206E-2</v>
      </c>
      <c r="I68">
        <f t="shared" ref="I68:I77" si="10">G68</f>
        <v>3.105951999896206E-2</v>
      </c>
      <c r="Q68" s="2">
        <f t="shared" si="9"/>
        <v>27450.773000000001</v>
      </c>
      <c r="AB68">
        <v>6</v>
      </c>
      <c r="AD68" t="s">
        <v>31</v>
      </c>
      <c r="AF68" t="s">
        <v>33</v>
      </c>
    </row>
    <row r="69" spans="1:32">
      <c r="A69" t="s">
        <v>34</v>
      </c>
      <c r="C69" s="16">
        <v>42568.436999999998</v>
      </c>
      <c r="D69" s="6"/>
      <c r="E69">
        <f t="shared" si="6"/>
        <v>5535.0352527085079</v>
      </c>
      <c r="F69">
        <f t="shared" si="7"/>
        <v>5535</v>
      </c>
      <c r="G69">
        <f t="shared" si="8"/>
        <v>1.4629199999035336E-2</v>
      </c>
      <c r="I69">
        <f t="shared" si="10"/>
        <v>1.4629199999035336E-2</v>
      </c>
      <c r="Q69" s="2">
        <f t="shared" si="9"/>
        <v>27549.936999999998</v>
      </c>
      <c r="AB69">
        <v>9</v>
      </c>
      <c r="AD69" t="s">
        <v>31</v>
      </c>
      <c r="AF69" t="s">
        <v>33</v>
      </c>
    </row>
    <row r="70" spans="1:32">
      <c r="A70" t="s">
        <v>35</v>
      </c>
      <c r="C70" s="16">
        <v>44342.466999999997</v>
      </c>
      <c r="D70" s="6"/>
      <c r="E70">
        <f t="shared" si="6"/>
        <v>9810.0032946096162</v>
      </c>
      <c r="F70">
        <f t="shared" si="7"/>
        <v>9810</v>
      </c>
      <c r="G70">
        <f t="shared" si="8"/>
        <v>1.3671999986399896E-3</v>
      </c>
      <c r="I70">
        <f t="shared" si="10"/>
        <v>1.3671999986399896E-3</v>
      </c>
      <c r="Q70" s="2">
        <f t="shared" si="9"/>
        <v>29323.966999999997</v>
      </c>
      <c r="AB70">
        <v>11</v>
      </c>
      <c r="AD70" t="s">
        <v>31</v>
      </c>
      <c r="AF70" t="s">
        <v>33</v>
      </c>
    </row>
    <row r="71" spans="1:32">
      <c r="A71" t="s">
        <v>36</v>
      </c>
      <c r="C71" s="16">
        <v>45055.396999999997</v>
      </c>
      <c r="D71" s="6"/>
      <c r="E71">
        <f t="shared" si="6"/>
        <v>11527.986060466203</v>
      </c>
      <c r="F71">
        <f t="shared" si="7"/>
        <v>11528</v>
      </c>
      <c r="G71">
        <f t="shared" si="8"/>
        <v>-5.7846400013659149E-3</v>
      </c>
      <c r="I71">
        <f t="shared" si="10"/>
        <v>-5.7846400013659149E-3</v>
      </c>
      <c r="Q71" s="2">
        <f t="shared" si="9"/>
        <v>30036.896999999997</v>
      </c>
      <c r="AB71">
        <v>16</v>
      </c>
      <c r="AD71" t="s">
        <v>31</v>
      </c>
      <c r="AF71" t="s">
        <v>33</v>
      </c>
    </row>
    <row r="72" spans="1:32">
      <c r="A72" t="s">
        <v>37</v>
      </c>
      <c r="C72" s="16">
        <v>46500.373200000002</v>
      </c>
      <c r="D72" s="6"/>
      <c r="E72">
        <f t="shared" si="6"/>
        <v>15010.016847041248</v>
      </c>
      <c r="F72">
        <f t="shared" si="7"/>
        <v>15010</v>
      </c>
      <c r="G72">
        <f t="shared" si="8"/>
        <v>6.9912000035401434E-3</v>
      </c>
      <c r="I72">
        <f t="shared" si="10"/>
        <v>6.9912000035401434E-3</v>
      </c>
      <c r="Q72" s="2">
        <f t="shared" si="9"/>
        <v>31481.873200000002</v>
      </c>
      <c r="AB72">
        <v>8</v>
      </c>
      <c r="AD72" t="s">
        <v>31</v>
      </c>
      <c r="AF72" t="s">
        <v>33</v>
      </c>
    </row>
    <row r="73" spans="1:32">
      <c r="A73" t="s">
        <v>38</v>
      </c>
      <c r="C73" s="16">
        <v>47206.656000000003</v>
      </c>
      <c r="D73" s="6"/>
      <c r="E73">
        <f t="shared" si="6"/>
        <v>16711.981525510291</v>
      </c>
      <c r="F73">
        <f t="shared" si="7"/>
        <v>16712</v>
      </c>
      <c r="G73">
        <f t="shared" si="8"/>
        <v>-7.6665599990519695E-3</v>
      </c>
      <c r="I73">
        <f t="shared" si="10"/>
        <v>-7.6665599990519695E-3</v>
      </c>
      <c r="Q73" s="2">
        <f t="shared" si="9"/>
        <v>32188.156000000003</v>
      </c>
      <c r="AB73">
        <v>5</v>
      </c>
      <c r="AD73" t="s">
        <v>31</v>
      </c>
      <c r="AF73" t="s">
        <v>33</v>
      </c>
    </row>
    <row r="74" spans="1:32">
      <c r="A74" t="s">
        <v>40</v>
      </c>
      <c r="B74" t="s">
        <v>39</v>
      </c>
      <c r="C74" s="16">
        <v>47553.37</v>
      </c>
      <c r="D74" s="6"/>
      <c r="E74">
        <f t="shared" si="6"/>
        <v>17547.475440314269</v>
      </c>
      <c r="F74">
        <f t="shared" si="7"/>
        <v>17547.5</v>
      </c>
      <c r="G74">
        <f t="shared" si="8"/>
        <v>-1.0191799992753658E-2</v>
      </c>
      <c r="I74">
        <f t="shared" si="10"/>
        <v>-1.0191799992753658E-2</v>
      </c>
      <c r="Q74" s="2">
        <f t="shared" si="9"/>
        <v>32534.870000000003</v>
      </c>
      <c r="AB74">
        <v>5</v>
      </c>
      <c r="AD74" t="s">
        <v>31</v>
      </c>
      <c r="AF74" t="s">
        <v>33</v>
      </c>
    </row>
    <row r="75" spans="1:32">
      <c r="A75" s="22" t="s">
        <v>41</v>
      </c>
      <c r="C75" s="16">
        <v>47969.392999999996</v>
      </c>
      <c r="D75" s="6"/>
      <c r="E75">
        <f t="shared" si="6"/>
        <v>18549.986688543329</v>
      </c>
      <c r="F75">
        <f t="shared" si="7"/>
        <v>18550</v>
      </c>
      <c r="G75">
        <f t="shared" si="8"/>
        <v>-5.5240000001504086E-3</v>
      </c>
      <c r="I75">
        <f t="shared" si="10"/>
        <v>-5.5240000001504086E-3</v>
      </c>
      <c r="Q75" s="2">
        <f t="shared" si="9"/>
        <v>32950.892999999996</v>
      </c>
      <c r="AB75">
        <v>8</v>
      </c>
      <c r="AD75" t="s">
        <v>31</v>
      </c>
      <c r="AF75" t="s">
        <v>33</v>
      </c>
    </row>
    <row r="76" spans="1:32">
      <c r="A76" s="22" t="s">
        <v>42</v>
      </c>
      <c r="B76" t="s">
        <v>39</v>
      </c>
      <c r="C76" s="16">
        <v>48700.401599999997</v>
      </c>
      <c r="D76">
        <v>1.6999999999999999E-3</v>
      </c>
      <c r="E76">
        <f t="shared" si="6"/>
        <v>20311.534353100793</v>
      </c>
      <c r="F76">
        <f t="shared" si="7"/>
        <v>20311.5</v>
      </c>
      <c r="G76">
        <f t="shared" si="8"/>
        <v>1.4255879999836907E-2</v>
      </c>
      <c r="I76">
        <f t="shared" si="10"/>
        <v>1.4255879999836907E-2</v>
      </c>
      <c r="Q76" s="2">
        <f t="shared" si="9"/>
        <v>33681.901599999997</v>
      </c>
      <c r="AB76">
        <v>24</v>
      </c>
      <c r="AD76" t="s">
        <v>31</v>
      </c>
      <c r="AF76" t="s">
        <v>33</v>
      </c>
    </row>
    <row r="77" spans="1:32">
      <c r="A77" s="22" t="s">
        <v>44</v>
      </c>
      <c r="C77" s="16">
        <v>49075.343999999997</v>
      </c>
      <c r="D77">
        <v>5.0000000000000001E-4</v>
      </c>
      <c r="E77">
        <f t="shared" si="6"/>
        <v>21215.051642861228</v>
      </c>
      <c r="F77">
        <f t="shared" si="7"/>
        <v>21215</v>
      </c>
      <c r="G77">
        <f t="shared" si="8"/>
        <v>2.1430799999507144E-2</v>
      </c>
      <c r="I77">
        <f t="shared" si="10"/>
        <v>2.1430799999507144E-2</v>
      </c>
      <c r="Q77" s="2">
        <f t="shared" si="9"/>
        <v>34056.843999999997</v>
      </c>
      <c r="AB77">
        <v>20</v>
      </c>
      <c r="AD77" t="s">
        <v>43</v>
      </c>
      <c r="AF77" t="s">
        <v>33</v>
      </c>
    </row>
    <row r="78" spans="1:32">
      <c r="A78" s="23" t="s">
        <v>57</v>
      </c>
      <c r="B78" s="15" t="s">
        <v>50</v>
      </c>
      <c r="C78" s="17">
        <v>49699.275099999999</v>
      </c>
      <c r="D78" s="15">
        <v>4.0000000000000002E-4</v>
      </c>
      <c r="E78">
        <f t="shared" si="6"/>
        <v>22718.569347098593</v>
      </c>
      <c r="F78">
        <f t="shared" si="7"/>
        <v>22718.5</v>
      </c>
      <c r="G78">
        <f t="shared" si="8"/>
        <v>2.877771999919787E-2</v>
      </c>
      <c r="J78">
        <f>G78</f>
        <v>2.877771999919787E-2</v>
      </c>
      <c r="O78">
        <f t="shared" ref="O78:O109" si="11">+C$11+C$12*F78</f>
        <v>2.718909725193952E-2</v>
      </c>
      <c r="P78">
        <f t="shared" ref="P78:P109" si="12">+D$11+D$12*F78+D$13*F78^2</f>
        <v>2.7751231235335246E-2</v>
      </c>
      <c r="Q78" s="2">
        <f t="shared" si="9"/>
        <v>34680.775099999999</v>
      </c>
      <c r="R78">
        <f t="shared" ref="R78:R109" si="13">+(P78-G78)^2</f>
        <v>1.0536791823362198E-6</v>
      </c>
    </row>
    <row r="79" spans="1:32">
      <c r="A79" s="23" t="s">
        <v>57</v>
      </c>
      <c r="B79" s="15" t="s">
        <v>49</v>
      </c>
      <c r="C79" s="17">
        <v>49700.308799999999</v>
      </c>
      <c r="D79" s="15">
        <v>2.9999999999999997E-4</v>
      </c>
      <c r="E79">
        <f t="shared" si="6"/>
        <v>22721.060305236231</v>
      </c>
      <c r="F79">
        <f t="shared" si="7"/>
        <v>22721</v>
      </c>
      <c r="G79">
        <f t="shared" si="8"/>
        <v>2.5025520000781398E-2</v>
      </c>
      <c r="J79">
        <f>G79</f>
        <v>2.5025520000781398E-2</v>
      </c>
      <c r="O79">
        <f t="shared" si="11"/>
        <v>2.7197164494529052E-2</v>
      </c>
      <c r="P79">
        <f t="shared" si="12"/>
        <v>2.7758358979417662E-2</v>
      </c>
      <c r="Q79" s="2">
        <f t="shared" si="9"/>
        <v>34681.808799999999</v>
      </c>
      <c r="R79">
        <f t="shared" si="13"/>
        <v>7.4684088831536963E-6</v>
      </c>
    </row>
    <row r="80" spans="1:32">
      <c r="A80" s="22" t="s">
        <v>45</v>
      </c>
      <c r="C80" s="16">
        <v>49807.375800000002</v>
      </c>
      <c r="D80">
        <v>1.5E-3</v>
      </c>
      <c r="E80">
        <f t="shared" si="6"/>
        <v>22979.064963185781</v>
      </c>
      <c r="F80">
        <f t="shared" si="7"/>
        <v>22979</v>
      </c>
      <c r="G80">
        <f t="shared" si="8"/>
        <v>2.6958480004395824E-2</v>
      </c>
      <c r="I80">
        <f>G80</f>
        <v>2.6958480004395824E-2</v>
      </c>
      <c r="O80">
        <f t="shared" si="11"/>
        <v>2.8029703929769403E-2</v>
      </c>
      <c r="P80">
        <f t="shared" si="12"/>
        <v>2.8498763763362894E-2</v>
      </c>
      <c r="Q80" s="2">
        <f t="shared" si="9"/>
        <v>34788.875800000002</v>
      </c>
      <c r="R80">
        <f t="shared" si="13"/>
        <v>2.3724740581377261E-6</v>
      </c>
      <c r="AB80">
        <v>14</v>
      </c>
      <c r="AD80" t="s">
        <v>31</v>
      </c>
      <c r="AF80" t="s">
        <v>33</v>
      </c>
    </row>
    <row r="81" spans="1:32">
      <c r="A81" s="22" t="s">
        <v>46</v>
      </c>
      <c r="B81" t="s">
        <v>39</v>
      </c>
      <c r="C81" s="16">
        <v>50189.368999999999</v>
      </c>
      <c r="D81">
        <v>2.0999999999999999E-3</v>
      </c>
      <c r="E81">
        <f t="shared" si="6"/>
        <v>23899.572915262986</v>
      </c>
      <c r="F81">
        <f t="shared" si="7"/>
        <v>23899.5</v>
      </c>
      <c r="G81">
        <f t="shared" si="8"/>
        <v>3.0258439997851383E-2</v>
      </c>
      <c r="I81">
        <f>G81</f>
        <v>3.0258439997851383E-2</v>
      </c>
      <c r="O81">
        <f t="shared" si="11"/>
        <v>3.1000062651237392E-2</v>
      </c>
      <c r="P81">
        <f t="shared" si="12"/>
        <v>3.1218226316119917E-2</v>
      </c>
      <c r="Q81" s="2">
        <f t="shared" si="9"/>
        <v>35170.868999999999</v>
      </c>
      <c r="R81">
        <f t="shared" si="13"/>
        <v>9.211897767354671E-7</v>
      </c>
      <c r="AB81">
        <v>15</v>
      </c>
      <c r="AD81" t="s">
        <v>43</v>
      </c>
      <c r="AF81" t="s">
        <v>33</v>
      </c>
    </row>
    <row r="82" spans="1:32">
      <c r="A82" s="22" t="s">
        <v>46</v>
      </c>
      <c r="B82" t="s">
        <v>39</v>
      </c>
      <c r="C82" s="16">
        <v>50189.369100000004</v>
      </c>
      <c r="D82">
        <v>2.0999999999999999E-3</v>
      </c>
      <c r="E82">
        <f t="shared" si="6"/>
        <v>23899.573156237955</v>
      </c>
      <c r="F82">
        <f t="shared" si="7"/>
        <v>23899.5</v>
      </c>
      <c r="G82">
        <f t="shared" si="8"/>
        <v>3.0358440002601128E-2</v>
      </c>
      <c r="I82">
        <f>G82</f>
        <v>3.0358440002601128E-2</v>
      </c>
      <c r="O82">
        <f t="shared" si="11"/>
        <v>3.1000062651237392E-2</v>
      </c>
      <c r="P82">
        <f t="shared" si="12"/>
        <v>3.1218226316119917E-2</v>
      </c>
      <c r="Q82" s="2">
        <f t="shared" si="9"/>
        <v>35170.869100000004</v>
      </c>
      <c r="R82">
        <f t="shared" si="13"/>
        <v>7.3923250491422861E-7</v>
      </c>
      <c r="AB82">
        <v>15</v>
      </c>
      <c r="AD82" t="s">
        <v>43</v>
      </c>
      <c r="AF82" t="s">
        <v>33</v>
      </c>
    </row>
    <row r="83" spans="1:32">
      <c r="A83" s="22" t="s">
        <v>48</v>
      </c>
      <c r="B83" t="s">
        <v>49</v>
      </c>
      <c r="C83" s="16">
        <v>51898.481399999997</v>
      </c>
      <c r="D83" s="6">
        <v>1E-4</v>
      </c>
      <c r="E83">
        <f t="shared" si="6"/>
        <v>28018.105798030978</v>
      </c>
      <c r="F83">
        <f t="shared" si="7"/>
        <v>28018</v>
      </c>
      <c r="G83">
        <f t="shared" si="8"/>
        <v>4.3904159996600356E-2</v>
      </c>
      <c r="J83">
        <f t="shared" ref="J83:J102" si="14">G83</f>
        <v>4.3904159996600356E-2</v>
      </c>
      <c r="O83">
        <f t="shared" si="11"/>
        <v>4.4290038093242765E-2</v>
      </c>
      <c r="P83">
        <f t="shared" si="12"/>
        <v>4.4874477834503178E-2</v>
      </c>
      <c r="Q83" s="2">
        <f t="shared" si="9"/>
        <v>36879.981399999997</v>
      </c>
      <c r="R83">
        <f t="shared" si="13"/>
        <v>9.4151670655240687E-7</v>
      </c>
    </row>
    <row r="84" spans="1:32">
      <c r="A84" s="22" t="s">
        <v>48</v>
      </c>
      <c r="B84" t="s">
        <v>49</v>
      </c>
      <c r="C84" s="16">
        <v>51898.482100000001</v>
      </c>
      <c r="D84" s="6">
        <v>2.0000000000000001E-4</v>
      </c>
      <c r="E84">
        <f t="shared" si="6"/>
        <v>28018.107484855693</v>
      </c>
      <c r="F84">
        <f t="shared" si="7"/>
        <v>28018</v>
      </c>
      <c r="G84">
        <f t="shared" si="8"/>
        <v>4.4604160000744741E-2</v>
      </c>
      <c r="J84">
        <f t="shared" si="14"/>
        <v>4.4604160000744741E-2</v>
      </c>
      <c r="O84">
        <f t="shared" si="11"/>
        <v>4.4290038093242765E-2</v>
      </c>
      <c r="P84">
        <f t="shared" si="12"/>
        <v>4.4874477834503178E-2</v>
      </c>
      <c r="Q84" s="2">
        <f t="shared" si="9"/>
        <v>36879.982100000001</v>
      </c>
      <c r="R84">
        <f t="shared" si="13"/>
        <v>7.3071731247853644E-8</v>
      </c>
    </row>
    <row r="85" spans="1:32">
      <c r="A85" s="22" t="s">
        <v>48</v>
      </c>
      <c r="B85" t="s">
        <v>50</v>
      </c>
      <c r="C85" s="16">
        <v>51929.399720000001</v>
      </c>
      <c r="D85" s="6">
        <v>5.0000000000000002E-5</v>
      </c>
      <c r="E85">
        <f t="shared" ref="E85:E109" si="15">+(C85-C$7)/C$8</f>
        <v>28092.611206569331</v>
      </c>
      <c r="F85">
        <f t="shared" ref="F85:F109" si="16">ROUND(2*E85,0)/2</f>
        <v>28092.5</v>
      </c>
      <c r="G85">
        <f t="shared" ref="G85:G109" si="17">+C85-(C$7+F85*C$8)</f>
        <v>4.6148599998559803E-2</v>
      </c>
      <c r="J85">
        <f t="shared" si="14"/>
        <v>4.6148599998559803E-2</v>
      </c>
      <c r="O85">
        <f t="shared" si="11"/>
        <v>4.4530441922410999E-2</v>
      </c>
      <c r="P85">
        <f t="shared" si="12"/>
        <v>4.5143917403049287E-2</v>
      </c>
      <c r="Q85" s="2">
        <f t="shared" ref="Q85:Q109" si="18">+C85-15018.5</f>
        <v>36910.899720000001</v>
      </c>
      <c r="R85">
        <f t="shared" si="13"/>
        <v>1.0093871177217466E-6</v>
      </c>
    </row>
    <row r="86" spans="1:32">
      <c r="A86" s="22" t="s">
        <v>48</v>
      </c>
      <c r="B86" t="s">
        <v>50</v>
      </c>
      <c r="C86" s="16">
        <v>51929.400399999999</v>
      </c>
      <c r="D86" s="6">
        <v>2.0000000000000001E-4</v>
      </c>
      <c r="E86">
        <f t="shared" si="15"/>
        <v>28092.612845199037</v>
      </c>
      <c r="F86">
        <f t="shared" si="16"/>
        <v>28092.5</v>
      </c>
      <c r="G86">
        <f t="shared" si="17"/>
        <v>4.6828599995933473E-2</v>
      </c>
      <c r="J86">
        <f t="shared" si="14"/>
        <v>4.6828599995933473E-2</v>
      </c>
      <c r="O86">
        <f t="shared" si="11"/>
        <v>4.4530441922410999E-2</v>
      </c>
      <c r="P86">
        <f t="shared" si="12"/>
        <v>4.5143917403049287E-2</v>
      </c>
      <c r="Q86" s="2">
        <f t="shared" si="18"/>
        <v>36910.900399999999</v>
      </c>
      <c r="R86">
        <f t="shared" si="13"/>
        <v>2.8381554387669842E-6</v>
      </c>
    </row>
    <row r="87" spans="1:32">
      <c r="A87" s="22" t="s">
        <v>48</v>
      </c>
      <c r="B87" t="s">
        <v>49</v>
      </c>
      <c r="C87" s="16">
        <v>51929.606599999999</v>
      </c>
      <c r="D87" s="6">
        <v>1E-4</v>
      </c>
      <c r="E87">
        <f t="shared" si="15"/>
        <v>28093.109735561793</v>
      </c>
      <c r="F87">
        <f t="shared" si="16"/>
        <v>28093</v>
      </c>
      <c r="G87">
        <f t="shared" si="17"/>
        <v>4.553816000407096E-2</v>
      </c>
      <c r="J87">
        <f t="shared" si="14"/>
        <v>4.553816000407096E-2</v>
      </c>
      <c r="O87">
        <f t="shared" si="11"/>
        <v>4.4532055370928914E-2</v>
      </c>
      <c r="P87">
        <f t="shared" si="12"/>
        <v>4.514572841256298E-2</v>
      </c>
      <c r="Q87" s="2">
        <f t="shared" si="18"/>
        <v>36911.106599999999</v>
      </c>
      <c r="R87">
        <f t="shared" si="13"/>
        <v>1.5400255401348617E-7</v>
      </c>
    </row>
    <row r="88" spans="1:32">
      <c r="A88" s="22" t="s">
        <v>48</v>
      </c>
      <c r="B88" t="s">
        <v>49</v>
      </c>
      <c r="C88" s="16">
        <v>51929.606800000001</v>
      </c>
      <c r="D88" s="6">
        <v>2.0000000000000001E-4</v>
      </c>
      <c r="E88">
        <f t="shared" si="15"/>
        <v>28093.110217511712</v>
      </c>
      <c r="F88">
        <f t="shared" si="16"/>
        <v>28093</v>
      </c>
      <c r="G88">
        <f t="shared" si="17"/>
        <v>4.5738160006294493E-2</v>
      </c>
      <c r="J88">
        <f t="shared" si="14"/>
        <v>4.5738160006294493E-2</v>
      </c>
      <c r="O88">
        <f t="shared" si="11"/>
        <v>4.4532055370928914E-2</v>
      </c>
      <c r="P88">
        <f t="shared" si="12"/>
        <v>4.514572841256298E-2</v>
      </c>
      <c r="Q88" s="2">
        <f t="shared" si="18"/>
        <v>36911.106800000001</v>
      </c>
      <c r="R88">
        <f t="shared" si="13"/>
        <v>3.5097519325126022E-7</v>
      </c>
    </row>
    <row r="89" spans="1:32">
      <c r="A89" s="24" t="s">
        <v>58</v>
      </c>
      <c r="B89" s="15" t="s">
        <v>49</v>
      </c>
      <c r="C89" s="17">
        <v>51935.413710000001</v>
      </c>
      <c r="D89" s="15">
        <v>2.7999999999999998E-4</v>
      </c>
      <c r="E89">
        <f t="shared" si="15"/>
        <v>28107.103416427286</v>
      </c>
      <c r="F89">
        <f t="shared" si="16"/>
        <v>28107</v>
      </c>
      <c r="G89">
        <f t="shared" si="17"/>
        <v>4.2915840000205208E-2</v>
      </c>
      <c r="J89">
        <f t="shared" si="14"/>
        <v>4.2915840000205208E-2</v>
      </c>
      <c r="O89">
        <f t="shared" si="11"/>
        <v>4.4577231929430319E-2</v>
      </c>
      <c r="P89">
        <f t="shared" si="12"/>
        <v>4.5196451242229756E-2</v>
      </c>
      <c r="Q89" s="2">
        <f t="shared" si="18"/>
        <v>36916.913710000001</v>
      </c>
      <c r="R89">
        <f t="shared" si="13"/>
        <v>5.2011876372487518E-6</v>
      </c>
    </row>
    <row r="90" spans="1:32">
      <c r="A90" s="24" t="s">
        <v>58</v>
      </c>
      <c r="B90" s="15" t="s">
        <v>49</v>
      </c>
      <c r="C90" s="17">
        <v>51935.415950000002</v>
      </c>
      <c r="D90" s="15">
        <v>3.2000000000000003E-4</v>
      </c>
      <c r="E90">
        <f t="shared" si="15"/>
        <v>28107.108814266343</v>
      </c>
      <c r="F90">
        <f t="shared" si="16"/>
        <v>28107</v>
      </c>
      <c r="G90">
        <f t="shared" si="17"/>
        <v>4.5155840001825709E-2</v>
      </c>
      <c r="J90">
        <f t="shared" si="14"/>
        <v>4.5155840001825709E-2</v>
      </c>
      <c r="O90">
        <f t="shared" si="11"/>
        <v>4.4577231929430319E-2</v>
      </c>
      <c r="P90">
        <f t="shared" si="12"/>
        <v>4.5196451242229756E-2</v>
      </c>
      <c r="Q90" s="2">
        <f t="shared" si="18"/>
        <v>36916.915950000002</v>
      </c>
      <c r="R90">
        <f t="shared" si="13"/>
        <v>1.6492728471552824E-9</v>
      </c>
    </row>
    <row r="91" spans="1:32">
      <c r="A91" s="24" t="s">
        <v>58</v>
      </c>
      <c r="B91" s="15" t="s">
        <v>49</v>
      </c>
      <c r="C91" s="17">
        <v>51935.41661</v>
      </c>
      <c r="D91" s="15">
        <v>2.1000000000000001E-4</v>
      </c>
      <c r="E91">
        <f t="shared" si="15"/>
        <v>28107.110404701059</v>
      </c>
      <c r="F91">
        <f t="shared" si="16"/>
        <v>28107</v>
      </c>
      <c r="G91">
        <f t="shared" si="17"/>
        <v>4.5815839999704622E-2</v>
      </c>
      <c r="J91">
        <f t="shared" si="14"/>
        <v>4.5815839999704622E-2</v>
      </c>
      <c r="O91">
        <f t="shared" si="11"/>
        <v>4.4577231929430319E-2</v>
      </c>
      <c r="P91">
        <f t="shared" si="12"/>
        <v>4.5196451242229756E-2</v>
      </c>
      <c r="Q91" s="2">
        <f t="shared" si="18"/>
        <v>36916.91661</v>
      </c>
      <c r="R91">
        <f t="shared" si="13"/>
        <v>3.8364243288625845E-7</v>
      </c>
    </row>
    <row r="92" spans="1:32">
      <c r="A92" s="24" t="s">
        <v>58</v>
      </c>
      <c r="B92" s="15" t="s">
        <v>49</v>
      </c>
      <c r="C92" s="17">
        <v>51949.519820000001</v>
      </c>
      <c r="D92" s="15">
        <v>2.4000000000000001E-4</v>
      </c>
      <c r="E92">
        <f t="shared" si="15"/>
        <v>28141.095609031439</v>
      </c>
      <c r="F92">
        <f t="shared" si="16"/>
        <v>28141</v>
      </c>
      <c r="G92">
        <f t="shared" si="17"/>
        <v>3.9675920001172926E-2</v>
      </c>
      <c r="J92">
        <f t="shared" si="14"/>
        <v>3.9675920001172926E-2</v>
      </c>
      <c r="O92">
        <f t="shared" si="11"/>
        <v>4.4686946428648039E-2</v>
      </c>
      <c r="P92">
        <f t="shared" si="12"/>
        <v>4.5319752337324215E-2</v>
      </c>
      <c r="Q92" s="2">
        <f t="shared" si="18"/>
        <v>36931.019820000001</v>
      </c>
      <c r="R92">
        <f t="shared" si="13"/>
        <v>3.1852843438586916E-5</v>
      </c>
    </row>
    <row r="93" spans="1:32">
      <c r="A93" s="24" t="s">
        <v>58</v>
      </c>
      <c r="B93" s="15" t="s">
        <v>49</v>
      </c>
      <c r="C93" s="17">
        <v>51949.52276</v>
      </c>
      <c r="D93" s="15">
        <v>4.2000000000000002E-4</v>
      </c>
      <c r="E93">
        <f t="shared" si="15"/>
        <v>28141.102693695189</v>
      </c>
      <c r="F93">
        <f t="shared" si="16"/>
        <v>28141</v>
      </c>
      <c r="G93">
        <f t="shared" si="17"/>
        <v>4.2615919999661855E-2</v>
      </c>
      <c r="J93">
        <f t="shared" si="14"/>
        <v>4.2615919999661855E-2</v>
      </c>
      <c r="O93">
        <f t="shared" si="11"/>
        <v>4.4686946428648039E-2</v>
      </c>
      <c r="P93">
        <f t="shared" si="12"/>
        <v>4.5319752337324215E-2</v>
      </c>
      <c r="Q93" s="2">
        <f t="shared" si="18"/>
        <v>36931.02276</v>
      </c>
      <c r="R93">
        <f t="shared" si="13"/>
        <v>7.3107093101887006E-6</v>
      </c>
    </row>
    <row r="94" spans="1:32">
      <c r="A94" s="22" t="s">
        <v>48</v>
      </c>
      <c r="B94" t="s">
        <v>50</v>
      </c>
      <c r="C94" s="16">
        <v>51958.449000000001</v>
      </c>
      <c r="D94" s="6">
        <v>2.0000000000000001E-4</v>
      </c>
      <c r="E94">
        <f t="shared" si="15"/>
        <v>28162.612696758468</v>
      </c>
      <c r="F94">
        <f t="shared" si="16"/>
        <v>28162.5</v>
      </c>
      <c r="G94">
        <f t="shared" si="17"/>
        <v>4.6766999999817926E-2</v>
      </c>
      <c r="J94">
        <f t="shared" si="14"/>
        <v>4.6766999999817926E-2</v>
      </c>
      <c r="O94">
        <f t="shared" si="11"/>
        <v>4.4756324714918069E-2</v>
      </c>
      <c r="P94">
        <f t="shared" si="12"/>
        <v>4.5397807751584959E-2</v>
      </c>
      <c r="Q94" s="2">
        <f t="shared" si="18"/>
        <v>36939.949000000001</v>
      </c>
      <c r="R94">
        <f t="shared" si="13"/>
        <v>1.8746874126212471E-6</v>
      </c>
    </row>
    <row r="95" spans="1:32">
      <c r="A95" s="22" t="s">
        <v>48</v>
      </c>
      <c r="B95" t="s">
        <v>50</v>
      </c>
      <c r="C95" s="16">
        <v>51958.4496</v>
      </c>
      <c r="D95" s="6">
        <v>5.0000000000000001E-4</v>
      </c>
      <c r="E95">
        <f t="shared" si="15"/>
        <v>28162.61414260821</v>
      </c>
      <c r="F95">
        <f t="shared" si="16"/>
        <v>28162.5</v>
      </c>
      <c r="G95">
        <f t="shared" si="17"/>
        <v>4.7366999999212567E-2</v>
      </c>
      <c r="J95">
        <f t="shared" si="14"/>
        <v>4.7366999999212567E-2</v>
      </c>
      <c r="O95">
        <f t="shared" si="11"/>
        <v>4.4756324714918069E-2</v>
      </c>
      <c r="P95">
        <f t="shared" si="12"/>
        <v>4.5397807751584959E-2</v>
      </c>
      <c r="Q95" s="2">
        <f t="shared" si="18"/>
        <v>36939.9496</v>
      </c>
      <c r="R95">
        <f t="shared" si="13"/>
        <v>3.8777181081166688E-6</v>
      </c>
    </row>
    <row r="96" spans="1:32">
      <c r="A96" s="25" t="s">
        <v>59</v>
      </c>
      <c r="B96" s="6" t="s">
        <v>49</v>
      </c>
      <c r="C96" s="16">
        <v>51979.404999999999</v>
      </c>
      <c r="D96" s="6">
        <v>2.9999999999999997E-4</v>
      </c>
      <c r="E96">
        <f t="shared" si="15"/>
        <v>28213.111408891898</v>
      </c>
      <c r="F96">
        <f t="shared" si="16"/>
        <v>28213</v>
      </c>
      <c r="G96">
        <f t="shared" si="17"/>
        <v>4.6232560001953971E-2</v>
      </c>
      <c r="J96">
        <f t="shared" si="14"/>
        <v>4.6232560001953971E-2</v>
      </c>
      <c r="O96">
        <f t="shared" si="11"/>
        <v>4.4919283015226741E-2</v>
      </c>
      <c r="P96">
        <f t="shared" si="12"/>
        <v>4.5581408060763093E-2</v>
      </c>
      <c r="Q96" s="2">
        <f t="shared" si="18"/>
        <v>36960.904999999999</v>
      </c>
      <c r="R96">
        <f t="shared" si="13"/>
        <v>4.2399885051664843E-7</v>
      </c>
    </row>
    <row r="97" spans="1:18">
      <c r="A97" s="25" t="s">
        <v>59</v>
      </c>
      <c r="B97" s="6" t="s">
        <v>50</v>
      </c>
      <c r="C97" s="16">
        <v>51980.443500000001</v>
      </c>
      <c r="D97" s="6">
        <v>2.0000000000000001E-4</v>
      </c>
      <c r="E97">
        <f t="shared" si="15"/>
        <v>28215.61393382751</v>
      </c>
      <c r="F97">
        <f t="shared" si="16"/>
        <v>28215.5</v>
      </c>
      <c r="G97">
        <f t="shared" si="17"/>
        <v>4.7280360005970579E-2</v>
      </c>
      <c r="J97">
        <f t="shared" si="14"/>
        <v>4.7280360005970579E-2</v>
      </c>
      <c r="O97">
        <f t="shared" si="11"/>
        <v>4.4927350257816287E-2</v>
      </c>
      <c r="P97">
        <f t="shared" si="12"/>
        <v>4.5590506690571193E-2</v>
      </c>
      <c r="Q97" s="2">
        <f t="shared" si="18"/>
        <v>36961.943500000001</v>
      </c>
      <c r="R97">
        <f t="shared" si="13"/>
        <v>2.8556042275662945E-6</v>
      </c>
    </row>
    <row r="98" spans="1:18">
      <c r="A98" s="25" t="s">
        <v>59</v>
      </c>
      <c r="B98" s="6" t="s">
        <v>49</v>
      </c>
      <c r="C98" s="16">
        <v>51999.322399999997</v>
      </c>
      <c r="D98" s="6">
        <v>4.0000000000000002E-4</v>
      </c>
      <c r="E98">
        <f t="shared" si="15"/>
        <v>28261.107355114767</v>
      </c>
      <c r="F98">
        <f t="shared" si="16"/>
        <v>28261</v>
      </c>
      <c r="G98">
        <f t="shared" si="17"/>
        <v>4.4550319995323662E-2</v>
      </c>
      <c r="J98">
        <f t="shared" si="14"/>
        <v>4.4550319995323662E-2</v>
      </c>
      <c r="O98">
        <f t="shared" si="11"/>
        <v>4.507417407294588E-2</v>
      </c>
      <c r="P98">
        <f t="shared" si="12"/>
        <v>4.5756258433920352E-2</v>
      </c>
      <c r="Q98" s="2">
        <f t="shared" si="18"/>
        <v>36980.822399999997</v>
      </c>
      <c r="R98">
        <f t="shared" si="13"/>
        <v>1.4542875176850236E-6</v>
      </c>
    </row>
    <row r="99" spans="1:18">
      <c r="A99" s="25" t="s">
        <v>59</v>
      </c>
      <c r="B99" s="6" t="s">
        <v>49</v>
      </c>
      <c r="C99" s="16">
        <v>52001.397599999997</v>
      </c>
      <c r="D99" s="6">
        <v>4.0000000000000002E-4</v>
      </c>
      <c r="E99">
        <f t="shared" si="15"/>
        <v>28266.10806743674</v>
      </c>
      <c r="F99">
        <f t="shared" si="16"/>
        <v>28266</v>
      </c>
      <c r="G99">
        <f t="shared" si="17"/>
        <v>4.4845919997896999E-2</v>
      </c>
      <c r="J99">
        <f t="shared" si="14"/>
        <v>4.4845919997896999E-2</v>
      </c>
      <c r="O99">
        <f t="shared" si="11"/>
        <v>4.5090308558124959E-2</v>
      </c>
      <c r="P99">
        <f t="shared" si="12"/>
        <v>4.5774491025640296E-2</v>
      </c>
      <c r="Q99" s="2">
        <f t="shared" si="18"/>
        <v>36982.897599999997</v>
      </c>
      <c r="R99">
        <f t="shared" si="13"/>
        <v>8.6224415356424248E-7</v>
      </c>
    </row>
    <row r="100" spans="1:18">
      <c r="A100" s="24" t="s">
        <v>60</v>
      </c>
      <c r="B100" s="18" t="s">
        <v>50</v>
      </c>
      <c r="C100" s="14">
        <v>52726.5818</v>
      </c>
      <c r="D100" s="18">
        <v>1.4E-3</v>
      </c>
      <c r="E100">
        <f t="shared" si="15"/>
        <v>30013.620386558534</v>
      </c>
      <c r="F100">
        <f t="shared" si="16"/>
        <v>30013.5</v>
      </c>
      <c r="G100">
        <f t="shared" si="17"/>
        <v>4.995811999833677E-2</v>
      </c>
      <c r="J100">
        <f t="shared" si="14"/>
        <v>4.995811999833677E-2</v>
      </c>
      <c r="O100">
        <f t="shared" si="11"/>
        <v>5.0729311128212218E-2</v>
      </c>
      <c r="P100">
        <f t="shared" si="12"/>
        <v>5.2366486089356012E-2</v>
      </c>
      <c r="Q100" s="2">
        <f t="shared" si="18"/>
        <v>37708.0818</v>
      </c>
      <c r="R100">
        <f t="shared" si="13"/>
        <v>5.800227228371308E-6</v>
      </c>
    </row>
    <row r="101" spans="1:18">
      <c r="A101" s="24" t="s">
        <v>60</v>
      </c>
      <c r="B101" s="18" t="s">
        <v>49</v>
      </c>
      <c r="C101" s="14">
        <v>52726.794399999999</v>
      </c>
      <c r="D101" s="18">
        <v>1.8E-3</v>
      </c>
      <c r="E101">
        <f t="shared" si="15"/>
        <v>30014.132699318579</v>
      </c>
      <c r="F101">
        <f t="shared" si="16"/>
        <v>30014</v>
      </c>
      <c r="G101">
        <f t="shared" si="17"/>
        <v>5.5067679997591767E-2</v>
      </c>
      <c r="J101">
        <f t="shared" si="14"/>
        <v>5.5067679997591767E-2</v>
      </c>
      <c r="O101">
        <f t="shared" si="11"/>
        <v>5.0730924576730119E-2</v>
      </c>
      <c r="P101">
        <f t="shared" si="12"/>
        <v>5.2368434912009348E-2</v>
      </c>
      <c r="Q101" s="2">
        <f t="shared" si="18"/>
        <v>37708.294399999999</v>
      </c>
      <c r="R101">
        <f t="shared" si="13"/>
        <v>7.2859240320408405E-6</v>
      </c>
    </row>
    <row r="102" spans="1:18">
      <c r="A102" s="26" t="s">
        <v>61</v>
      </c>
      <c r="B102" s="6" t="s">
        <v>50</v>
      </c>
      <c r="C102" s="16">
        <v>52746.502200000003</v>
      </c>
      <c r="D102" s="6">
        <v>1.4E-3</v>
      </c>
      <c r="E102">
        <f t="shared" si="15"/>
        <v>30061.623562030145</v>
      </c>
      <c r="F102">
        <f t="shared" si="16"/>
        <v>30061.5</v>
      </c>
      <c r="G102">
        <f t="shared" si="17"/>
        <v>5.1275880003231578E-2</v>
      </c>
      <c r="J102">
        <f t="shared" si="14"/>
        <v>5.1275880003231578E-2</v>
      </c>
      <c r="O102">
        <f t="shared" si="11"/>
        <v>5.0884202185931343E-2</v>
      </c>
      <c r="P102">
        <f t="shared" si="12"/>
        <v>5.255373663198866E-2</v>
      </c>
      <c r="Q102" s="2">
        <f t="shared" si="18"/>
        <v>37728.002200000003</v>
      </c>
      <c r="R102">
        <f t="shared" si="13"/>
        <v>1.6329175636584147E-6</v>
      </c>
    </row>
    <row r="103" spans="1:18">
      <c r="A103" s="27" t="s">
        <v>56</v>
      </c>
      <c r="C103" s="16">
        <v>52952.953500000003</v>
      </c>
      <c r="D103">
        <v>1E-4</v>
      </c>
      <c r="E103">
        <f t="shared" si="15"/>
        <v>30559.119494854811</v>
      </c>
      <c r="F103">
        <f t="shared" si="16"/>
        <v>30559</v>
      </c>
      <c r="G103">
        <f t="shared" si="17"/>
        <v>4.9588080000830814E-2</v>
      </c>
      <c r="L103">
        <f>G103</f>
        <v>4.9588080000830814E-2</v>
      </c>
      <c r="O103">
        <f t="shared" si="11"/>
        <v>5.2489583461249462E-2</v>
      </c>
      <c r="P103">
        <f t="shared" si="12"/>
        <v>5.4513979819606248E-2</v>
      </c>
      <c r="Q103" s="2">
        <f t="shared" si="18"/>
        <v>37934.453500000003</v>
      </c>
      <c r="R103">
        <f t="shared" si="13"/>
        <v>2.4264489024611851E-5</v>
      </c>
    </row>
    <row r="104" spans="1:18">
      <c r="A104" s="25" t="s">
        <v>59</v>
      </c>
      <c r="B104" s="6" t="s">
        <v>50</v>
      </c>
      <c r="C104" s="16">
        <v>53078.487200000003</v>
      </c>
      <c r="D104" s="6">
        <v>2.0000000000000001E-4</v>
      </c>
      <c r="E104">
        <f t="shared" si="15"/>
        <v>30861.624275316019</v>
      </c>
      <c r="F104">
        <f t="shared" si="16"/>
        <v>30861.5</v>
      </c>
      <c r="G104">
        <f t="shared" si="17"/>
        <v>5.1571880001574755E-2</v>
      </c>
      <c r="J104">
        <f>G104</f>
        <v>5.1571880001574755E-2</v>
      </c>
      <c r="O104">
        <f t="shared" si="11"/>
        <v>5.3465719814583604E-2</v>
      </c>
      <c r="P104">
        <f t="shared" si="12"/>
        <v>5.5723247636965512E-2</v>
      </c>
      <c r="Q104" s="2">
        <f t="shared" si="18"/>
        <v>38059.987200000003</v>
      </c>
      <c r="R104">
        <f t="shared" si="13"/>
        <v>1.7233853244169843E-5</v>
      </c>
    </row>
    <row r="105" spans="1:18">
      <c r="A105" s="25" t="s">
        <v>59</v>
      </c>
      <c r="B105" s="6" t="s">
        <v>50</v>
      </c>
      <c r="C105" s="16">
        <v>53095.506500000003</v>
      </c>
      <c r="D105" s="6">
        <v>2.0000000000000001E-4</v>
      </c>
      <c r="E105">
        <f t="shared" si="15"/>
        <v>30902.636526290087</v>
      </c>
      <c r="F105">
        <f t="shared" si="16"/>
        <v>30902.5</v>
      </c>
      <c r="G105">
        <f t="shared" si="17"/>
        <v>5.6655800006410573E-2</v>
      </c>
      <c r="J105">
        <f>G105</f>
        <v>5.6655800006410573E-2</v>
      </c>
      <c r="O105">
        <f t="shared" si="11"/>
        <v>5.3598022593052019E-2</v>
      </c>
      <c r="P105">
        <f t="shared" si="12"/>
        <v>5.5888158753673992E-2</v>
      </c>
      <c r="Q105" s="2">
        <f t="shared" si="18"/>
        <v>38077.006500000003</v>
      </c>
      <c r="R105">
        <f t="shared" si="13"/>
        <v>5.8927309290298765E-7</v>
      </c>
    </row>
    <row r="106" spans="1:18">
      <c r="A106" s="25" t="s">
        <v>59</v>
      </c>
      <c r="B106" s="6" t="s">
        <v>50</v>
      </c>
      <c r="C106" s="16">
        <v>53096.330800000003</v>
      </c>
      <c r="D106" s="6">
        <v>1E-4</v>
      </c>
      <c r="E106">
        <f t="shared" si="15"/>
        <v>30904.622882866326</v>
      </c>
      <c r="F106">
        <f t="shared" si="16"/>
        <v>30904.5</v>
      </c>
      <c r="G106">
        <f t="shared" si="17"/>
        <v>5.0994040000659879E-2</v>
      </c>
      <c r="J106">
        <f>G106</f>
        <v>5.0994040000659879E-2</v>
      </c>
      <c r="O106">
        <f t="shared" si="11"/>
        <v>5.3604476387123651E-2</v>
      </c>
      <c r="P106">
        <f t="shared" si="12"/>
        <v>5.5896209368058336E-2</v>
      </c>
      <c r="Q106" s="2">
        <f t="shared" si="18"/>
        <v>38077.830800000003</v>
      </c>
      <c r="R106">
        <f t="shared" si="13"/>
        <v>2.4031264506659787E-5</v>
      </c>
    </row>
    <row r="107" spans="1:18">
      <c r="A107" s="25" t="s">
        <v>59</v>
      </c>
      <c r="B107" s="6" t="s">
        <v>49</v>
      </c>
      <c r="C107" s="16">
        <v>53097.37</v>
      </c>
      <c r="D107" s="6">
        <v>1E-4</v>
      </c>
      <c r="E107">
        <f t="shared" si="15"/>
        <v>30907.127094626634</v>
      </c>
      <c r="F107">
        <f t="shared" si="16"/>
        <v>30907</v>
      </c>
      <c r="G107">
        <f t="shared" si="17"/>
        <v>5.2741840001544915E-2</v>
      </c>
      <c r="J107">
        <f>G107</f>
        <v>5.2741840001544915E-2</v>
      </c>
      <c r="O107">
        <f t="shared" si="11"/>
        <v>5.3612543629713197E-2</v>
      </c>
      <c r="P107">
        <f t="shared" si="12"/>
        <v>5.5906273443117258E-2</v>
      </c>
      <c r="Q107" s="2">
        <f t="shared" si="18"/>
        <v>38078.870000000003</v>
      </c>
      <c r="R107">
        <f t="shared" si="13"/>
        <v>1.0013639006141379E-5</v>
      </c>
    </row>
    <row r="108" spans="1:18">
      <c r="A108" s="25" t="s">
        <v>59</v>
      </c>
      <c r="B108" s="6" t="s">
        <v>50</v>
      </c>
      <c r="C108" s="16">
        <v>53098.407200000001</v>
      </c>
      <c r="D108" s="6">
        <v>1E-4</v>
      </c>
      <c r="E108">
        <f t="shared" si="15"/>
        <v>30909.626486887788</v>
      </c>
      <c r="F108">
        <f t="shared" si="16"/>
        <v>30909.5</v>
      </c>
      <c r="G108">
        <f t="shared" si="17"/>
        <v>5.2489640002022497E-2</v>
      </c>
      <c r="J108">
        <f>G108</f>
        <v>5.2489640002022497E-2</v>
      </c>
      <c r="O108">
        <f t="shared" si="11"/>
        <v>5.3620610872302729E-2</v>
      </c>
      <c r="P108">
        <f t="shared" si="12"/>
        <v>5.5916338414930093E-2</v>
      </c>
      <c r="Q108" s="2">
        <f t="shared" si="18"/>
        <v>38079.907200000001</v>
      </c>
      <c r="R108">
        <f t="shared" si="13"/>
        <v>1.1742262013023437E-5</v>
      </c>
    </row>
    <row r="109" spans="1:18">
      <c r="A109" s="29" t="s">
        <v>62</v>
      </c>
      <c r="B109" s="15"/>
      <c r="C109" s="28">
        <v>53816.744599999998</v>
      </c>
      <c r="D109" s="15">
        <v>2.0000000000000001E-4</v>
      </c>
      <c r="E109">
        <f t="shared" si="15"/>
        <v>32640.639732606473</v>
      </c>
      <c r="F109">
        <f t="shared" si="16"/>
        <v>32640.5</v>
      </c>
      <c r="G109">
        <f t="shared" si="17"/>
        <v>5.7986359999631532E-2</v>
      </c>
      <c r="L109">
        <f>G109</f>
        <v>5.7986359999631532E-2</v>
      </c>
      <c r="O109">
        <f t="shared" si="11"/>
        <v>5.9206369641299036E-2</v>
      </c>
      <c r="P109">
        <f t="shared" si="12"/>
        <v>6.3100595227803244E-2</v>
      </c>
      <c r="Q109" s="2">
        <f t="shared" si="18"/>
        <v>38798.244599999998</v>
      </c>
      <c r="R109">
        <f t="shared" si="13"/>
        <v>2.6155401969072566E-5</v>
      </c>
    </row>
    <row r="110" spans="1:18">
      <c r="A110" s="24"/>
      <c r="B110" s="15"/>
      <c r="C110" s="17"/>
      <c r="D110" s="15"/>
      <c r="Q110" s="2"/>
    </row>
    <row r="111" spans="1:18">
      <c r="C111" s="16"/>
      <c r="D111" s="6"/>
      <c r="Q111" s="2"/>
    </row>
    <row r="112" spans="1:18">
      <c r="A112" s="20"/>
      <c r="B112" s="15"/>
      <c r="C112" s="17"/>
      <c r="D112" s="15"/>
      <c r="Q112" s="2"/>
    </row>
    <row r="113" spans="1:17">
      <c r="A113" s="20"/>
      <c r="B113" s="15"/>
      <c r="C113" s="17"/>
      <c r="D113" s="15"/>
      <c r="Q113" s="2"/>
    </row>
    <row r="114" spans="1:17">
      <c r="C114" s="16"/>
      <c r="D114" s="6"/>
      <c r="Q114" s="2"/>
    </row>
    <row r="115" spans="1:17">
      <c r="A115" s="20"/>
      <c r="B115" s="15"/>
      <c r="C115" s="17"/>
      <c r="D115" s="15"/>
      <c r="Q115" s="2"/>
    </row>
    <row r="116" spans="1:17">
      <c r="A116" s="20"/>
      <c r="B116" s="15"/>
      <c r="C116" s="17"/>
      <c r="D116" s="15"/>
      <c r="Q116" s="2"/>
    </row>
    <row r="117" spans="1:17">
      <c r="C117" s="16"/>
      <c r="D117" s="6"/>
      <c r="Q117" s="2"/>
    </row>
    <row r="118" spans="1:17">
      <c r="A118" s="20"/>
      <c r="B118" s="15"/>
      <c r="C118" s="17"/>
      <c r="D118" s="15"/>
      <c r="Q118" s="2"/>
    </row>
    <row r="119" spans="1:17">
      <c r="A119" s="20"/>
      <c r="B119" s="15"/>
      <c r="C119" s="17"/>
      <c r="D119" s="15"/>
      <c r="Q119" s="2"/>
    </row>
    <row r="120" spans="1:17">
      <c r="C120" s="16"/>
      <c r="D120" s="6"/>
      <c r="Q120" s="2"/>
    </row>
    <row r="121" spans="1:17">
      <c r="A121" s="20"/>
      <c r="B121" s="15"/>
      <c r="C121" s="17"/>
      <c r="D121" s="15"/>
      <c r="Q121" s="2"/>
    </row>
    <row r="122" spans="1:17">
      <c r="C122" s="16"/>
      <c r="Q122" s="2"/>
    </row>
    <row r="123" spans="1:17">
      <c r="A123" s="21"/>
      <c r="B123" s="6"/>
      <c r="C123" s="16"/>
      <c r="D123" s="6"/>
      <c r="Q123" s="2"/>
    </row>
    <row r="124" spans="1:17">
      <c r="A124" s="19"/>
      <c r="B124" s="15"/>
      <c r="C124" s="17"/>
      <c r="D124" s="15"/>
      <c r="Q124" s="2"/>
    </row>
    <row r="125" spans="1:17">
      <c r="A125" s="21"/>
      <c r="B125" s="6"/>
      <c r="C125" s="16"/>
      <c r="D125" s="6"/>
      <c r="Q125" s="2"/>
    </row>
    <row r="126" spans="1:17">
      <c r="A126" s="21"/>
      <c r="B126" s="6"/>
      <c r="C126" s="16"/>
      <c r="D126" s="6"/>
      <c r="Q126" s="2"/>
    </row>
    <row r="127" spans="1:17">
      <c r="A127" s="21"/>
      <c r="B127" s="6"/>
      <c r="C127" s="16"/>
      <c r="D127" s="6"/>
      <c r="Q127" s="2"/>
    </row>
    <row r="128" spans="1:17">
      <c r="A128" s="21"/>
      <c r="B128" s="6"/>
      <c r="C128" s="16"/>
      <c r="D128" s="6"/>
      <c r="Q128" s="2"/>
    </row>
    <row r="129" spans="1:17">
      <c r="A129" s="21"/>
      <c r="B129" s="6"/>
      <c r="C129" s="16"/>
      <c r="D129" s="6"/>
      <c r="Q129" s="2"/>
    </row>
    <row r="130" spans="1:17">
      <c r="A130" s="21"/>
      <c r="B130" s="6"/>
      <c r="C130" s="16"/>
      <c r="D130" s="6"/>
      <c r="Q130" s="2"/>
    </row>
    <row r="131" spans="1:17">
      <c r="A131" s="21"/>
      <c r="B131" s="6"/>
      <c r="C131" s="16"/>
      <c r="D131" s="6"/>
      <c r="Q131" s="2"/>
    </row>
    <row r="132" spans="1:17">
      <c r="A132" s="21"/>
      <c r="B132" s="6"/>
      <c r="C132" s="16"/>
      <c r="D132" s="6"/>
      <c r="Q132" s="2"/>
    </row>
    <row r="133" spans="1:17">
      <c r="C133" s="16"/>
    </row>
    <row r="134" spans="1:17">
      <c r="C134" s="16"/>
    </row>
    <row r="135" spans="1:17">
      <c r="C135" s="16"/>
    </row>
    <row r="136" spans="1:17">
      <c r="C136" s="16"/>
    </row>
    <row r="137" spans="1:17">
      <c r="C137" s="16"/>
    </row>
    <row r="138" spans="1:17">
      <c r="C138" s="16"/>
    </row>
    <row r="139" spans="1:17">
      <c r="C139" s="16"/>
    </row>
    <row r="140" spans="1:17">
      <c r="C140" s="16"/>
    </row>
    <row r="141" spans="1:17">
      <c r="C141" s="16"/>
    </row>
    <row r="142" spans="1:17">
      <c r="C142" s="16"/>
    </row>
    <row r="143" spans="1:17">
      <c r="C143" s="16"/>
    </row>
    <row r="144" spans="1:17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  <row r="984" spans="3:3">
      <c r="C984" s="16"/>
    </row>
    <row r="985" spans="3:3">
      <c r="C985" s="16"/>
    </row>
    <row r="986" spans="3:3">
      <c r="C986" s="16"/>
    </row>
    <row r="987" spans="3:3">
      <c r="C987" s="16"/>
    </row>
    <row r="988" spans="3:3">
      <c r="C988" s="16"/>
    </row>
    <row r="989" spans="3:3">
      <c r="C989" s="16"/>
    </row>
    <row r="990" spans="3:3">
      <c r="C990" s="16"/>
    </row>
    <row r="991" spans="3:3">
      <c r="C991" s="16"/>
    </row>
    <row r="992" spans="3:3">
      <c r="C992" s="16"/>
    </row>
    <row r="993" spans="3:3">
      <c r="C993" s="16"/>
    </row>
    <row r="994" spans="3:3">
      <c r="C994" s="16"/>
    </row>
    <row r="995" spans="3:3">
      <c r="C995" s="16"/>
    </row>
    <row r="996" spans="3:3">
      <c r="C996" s="16"/>
    </row>
    <row r="997" spans="3:3">
      <c r="C997" s="16"/>
    </row>
    <row r="998" spans="3:3">
      <c r="C998" s="16"/>
    </row>
    <row r="999" spans="3:3">
      <c r="C999" s="16"/>
    </row>
    <row r="1000" spans="3:3">
      <c r="C1000" s="16"/>
    </row>
    <row r="1001" spans="3:3">
      <c r="C1001" s="16"/>
    </row>
    <row r="1002" spans="3:3">
      <c r="C1002" s="16"/>
    </row>
    <row r="1003" spans="3:3">
      <c r="C1003" s="16"/>
    </row>
  </sheetData>
  <sheetProtection sheet="1"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97"/>
  <sheetViews>
    <sheetView topLeftCell="A109" workbookViewId="0">
      <selection activeCell="D14" sqref="D14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style="16" customWidth="1"/>
    <col min="5" max="5" width="10" customWidth="1"/>
    <col min="6" max="6" width="15.28515625" customWidth="1"/>
    <col min="7" max="7" width="8.140625" customWidth="1"/>
    <col min="8" max="14" width="8.5703125" customWidth="1"/>
    <col min="15" max="15" width="8" customWidth="1"/>
    <col min="16" max="16" width="8.7109375" customWidth="1"/>
    <col min="17" max="17" width="9.85546875" customWidth="1"/>
  </cols>
  <sheetData>
    <row r="1" spans="1:23" ht="21" thickBot="1">
      <c r="A1" s="1" t="s">
        <v>65</v>
      </c>
      <c r="V1" s="7" t="s">
        <v>12</v>
      </c>
      <c r="W1" s="9" t="s">
        <v>24</v>
      </c>
    </row>
    <row r="2" spans="1:23">
      <c r="A2" t="s">
        <v>27</v>
      </c>
      <c r="B2" s="30" t="s">
        <v>64</v>
      </c>
      <c r="V2" s="72">
        <v>20000</v>
      </c>
      <c r="W2" s="72"/>
    </row>
    <row r="3" spans="1:23" ht="13.5" thickBot="1">
      <c r="V3" s="72">
        <v>21000</v>
      </c>
      <c r="W3" s="72"/>
    </row>
    <row r="4" spans="1:23" ht="14.25" thickTop="1" thickBot="1">
      <c r="A4" s="8" t="s">
        <v>2</v>
      </c>
      <c r="C4" s="3">
        <v>40271.503199999999</v>
      </c>
      <c r="D4" s="56">
        <v>0.41498088</v>
      </c>
      <c r="V4" s="72">
        <v>22000</v>
      </c>
      <c r="W4" s="72"/>
    </row>
    <row r="5" spans="1:23" ht="13.5" thickTop="1">
      <c r="A5" s="38" t="s">
        <v>74</v>
      </c>
      <c r="B5" s="34"/>
      <c r="C5" s="39">
        <v>8</v>
      </c>
      <c r="D5" s="57" t="s">
        <v>75</v>
      </c>
      <c r="E5" s="34"/>
      <c r="V5" s="72">
        <v>23000</v>
      </c>
      <c r="W5" s="72"/>
    </row>
    <row r="6" spans="1:23">
      <c r="A6" s="8" t="s">
        <v>3</v>
      </c>
      <c r="V6" s="72">
        <v>24000</v>
      </c>
      <c r="W6" s="72"/>
    </row>
    <row r="7" spans="1:23">
      <c r="A7" t="s">
        <v>4</v>
      </c>
      <c r="C7">
        <f>+C4</f>
        <v>40271.503199999999</v>
      </c>
      <c r="V7" s="72">
        <v>25000</v>
      </c>
      <c r="W7" s="72">
        <f t="shared" ref="W7:W22" si="0">+D$11+D$12*V7+D$13*V7^2</f>
        <v>-4.6212432784889873E-2</v>
      </c>
    </row>
    <row r="8" spans="1:23">
      <c r="A8" t="s">
        <v>5</v>
      </c>
      <c r="C8">
        <v>0.4149841068970358</v>
      </c>
      <c r="V8" s="72">
        <v>26000</v>
      </c>
      <c r="W8" s="72">
        <f t="shared" si="0"/>
        <v>-4.6475752052271203E-2</v>
      </c>
    </row>
    <row r="9" spans="1:23">
      <c r="A9" s="51" t="s">
        <v>79</v>
      </c>
      <c r="C9" s="52">
        <v>117</v>
      </c>
      <c r="D9" s="41" t="str">
        <f>"F"&amp;C9</f>
        <v>F117</v>
      </c>
      <c r="E9" s="42" t="str">
        <f>"G"&amp;C9</f>
        <v>G117</v>
      </c>
      <c r="V9" s="72">
        <v>27000</v>
      </c>
      <c r="W9" s="72">
        <f t="shared" si="0"/>
        <v>-4.665641285226732E-2</v>
      </c>
    </row>
    <row r="10" spans="1:23" ht="13.5" thickBot="1">
      <c r="A10" s="34"/>
      <c r="B10" s="34"/>
      <c r="C10" s="7" t="s">
        <v>22</v>
      </c>
      <c r="D10" s="58" t="s">
        <v>23</v>
      </c>
      <c r="E10" s="34"/>
      <c r="V10" s="72">
        <v>28000</v>
      </c>
      <c r="W10" s="72">
        <f t="shared" si="0"/>
        <v>-4.6754415184878224E-2</v>
      </c>
    </row>
    <row r="11" spans="1:23">
      <c r="A11" s="34" t="s">
        <v>18</v>
      </c>
      <c r="B11" s="34"/>
      <c r="C11" s="40">
        <f ca="1">INTERCEPT(INDIRECT($E$9):G992,INDIRECT($D$9):F992)</f>
        <v>-7.9738034440732464E-2</v>
      </c>
      <c r="D11" s="6">
        <f>+E11*F11</f>
        <v>-1.2765449200161707E-2</v>
      </c>
      <c r="E11" s="11">
        <v>-1.2765449200161707E-2</v>
      </c>
      <c r="F11">
        <v>1</v>
      </c>
      <c r="V11" s="72">
        <v>29000</v>
      </c>
      <c r="W11" s="72">
        <f t="shared" si="0"/>
        <v>-4.6769759050103915E-2</v>
      </c>
    </row>
    <row r="12" spans="1:23">
      <c r="A12" s="34" t="s">
        <v>19</v>
      </c>
      <c r="B12" s="34"/>
      <c r="C12" s="40">
        <f ca="1">SLOPE(INDIRECT($E$9):G992,INDIRECT($D$9):F992)</f>
        <v>9.7315719592811994E-7</v>
      </c>
      <c r="D12" s="6">
        <f>+E12*F12</f>
        <v>-2.3711101857043101E-6</v>
      </c>
      <c r="E12" s="12">
        <v>-2.3711101857043098E-2</v>
      </c>
      <c r="F12" s="68">
        <v>1E-4</v>
      </c>
      <c r="V12" s="72">
        <v>30000</v>
      </c>
      <c r="W12" s="72">
        <f t="shared" si="0"/>
        <v>-4.6702444447944393E-2</v>
      </c>
    </row>
    <row r="13" spans="1:23" ht="13.5" thickBot="1">
      <c r="A13" s="34" t="s">
        <v>21</v>
      </c>
      <c r="B13" s="34"/>
      <c r="C13" s="6" t="s">
        <v>16</v>
      </c>
      <c r="D13" s="6">
        <f>+E13*F13</f>
        <v>4.1329233692607352E-11</v>
      </c>
      <c r="E13" s="13">
        <v>4.132923369260735E-3</v>
      </c>
      <c r="F13" s="68">
        <v>1E-8</v>
      </c>
      <c r="V13" s="72">
        <v>31000</v>
      </c>
      <c r="W13" s="72">
        <f t="shared" si="0"/>
        <v>-4.655247137839965E-2</v>
      </c>
    </row>
    <row r="14" spans="1:23">
      <c r="A14" s="34" t="s">
        <v>100</v>
      </c>
      <c r="B14" s="34"/>
      <c r="C14" s="34"/>
      <c r="D14">
        <f>2*D13*365.24/C8</f>
        <v>7.2750204468111076E-8</v>
      </c>
      <c r="E14">
        <f>SUM(T21:T950)</f>
        <v>2.0394047492529874E-4</v>
      </c>
      <c r="V14" s="72">
        <v>32000</v>
      </c>
      <c r="W14" s="72">
        <f t="shared" si="0"/>
        <v>-4.6319839841469701E-2</v>
      </c>
    </row>
    <row r="15" spans="1:23">
      <c r="A15" s="43" t="s">
        <v>20</v>
      </c>
      <c r="B15" s="34"/>
      <c r="C15" s="44">
        <f ca="1">(C7+C11)+(C8+C12)*INT(MAX(F21:F3533))</f>
        <v>56398.158657953063</v>
      </c>
      <c r="E15" s="59" t="s">
        <v>80</v>
      </c>
      <c r="F15" s="39">
        <v>1</v>
      </c>
      <c r="V15" s="72">
        <v>33000</v>
      </c>
      <c r="W15" s="72">
        <f t="shared" si="0"/>
        <v>-4.6004549837154532E-2</v>
      </c>
    </row>
    <row r="16" spans="1:23">
      <c r="A16" s="47" t="s">
        <v>6</v>
      </c>
      <c r="B16" s="34"/>
      <c r="C16" s="48">
        <f ca="1">+C8+C12</f>
        <v>0.41498508005423174</v>
      </c>
      <c r="E16" s="59" t="s">
        <v>76</v>
      </c>
      <c r="F16" s="46">
        <f ca="1">NOW()+15018.5+$C$5/24</f>
        <v>60310.442142476852</v>
      </c>
      <c r="V16" s="72">
        <v>34000</v>
      </c>
      <c r="W16" s="72">
        <f t="shared" si="0"/>
        <v>-4.5606601365454143E-2</v>
      </c>
    </row>
    <row r="17" spans="1:23" ht="13.5" thickBot="1">
      <c r="A17" s="45" t="s">
        <v>63</v>
      </c>
      <c r="B17" s="34"/>
      <c r="C17" s="34">
        <f>COUNT(C21:C2191)</f>
        <v>127</v>
      </c>
      <c r="E17" s="59" t="s">
        <v>81</v>
      </c>
      <c r="F17" s="46">
        <f ca="1">ROUND(2*(F16-$C$7)/$C$8,0)/2+F15</f>
        <v>48289.5</v>
      </c>
      <c r="V17" s="72">
        <v>35000</v>
      </c>
      <c r="W17" s="72">
        <f t="shared" si="0"/>
        <v>-4.5125994426368547E-2</v>
      </c>
    </row>
    <row r="18" spans="1:23" ht="14.25" thickTop="1" thickBot="1">
      <c r="A18" s="47" t="s">
        <v>7</v>
      </c>
      <c r="B18" s="34"/>
      <c r="C18" s="50">
        <f ca="1">+C15</f>
        <v>56398.158657953063</v>
      </c>
      <c r="D18" s="60">
        <f ca="1">+C16</f>
        <v>0.41498508005423174</v>
      </c>
      <c r="E18" s="59" t="s">
        <v>77</v>
      </c>
      <c r="F18" s="42">
        <f ca="1">ROUND(2*(F16-$C$15)/$C$16,0)/2+F15</f>
        <v>9428.5</v>
      </c>
      <c r="V18" s="72">
        <v>36000</v>
      </c>
      <c r="W18" s="72">
        <f t="shared" si="0"/>
        <v>-4.4562729019897732E-2</v>
      </c>
    </row>
    <row r="19" spans="1:23" ht="13.5" thickTop="1">
      <c r="E19" s="59" t="s">
        <v>78</v>
      </c>
      <c r="F19" s="49">
        <f ca="1">+$C$15+$C$16*F18-15018.5-$C$5/24</f>
        <v>45292.012151911054</v>
      </c>
      <c r="V19" s="72">
        <v>37000</v>
      </c>
      <c r="W19" s="72">
        <f t="shared" si="0"/>
        <v>-4.3916805146041703E-2</v>
      </c>
    </row>
    <row r="20" spans="1:23" ht="15" thickBot="1">
      <c r="A20" s="7" t="s">
        <v>8</v>
      </c>
      <c r="B20" s="7" t="s">
        <v>9</v>
      </c>
      <c r="C20" s="7" t="s">
        <v>10</v>
      </c>
      <c r="D20" s="58" t="s">
        <v>15</v>
      </c>
      <c r="E20" s="7" t="s">
        <v>11</v>
      </c>
      <c r="F20" s="7" t="s">
        <v>12</v>
      </c>
      <c r="G20" s="7" t="s">
        <v>13</v>
      </c>
      <c r="H20" s="10" t="s">
        <v>14</v>
      </c>
      <c r="I20" s="10" t="s">
        <v>47</v>
      </c>
      <c r="J20" s="10" t="s">
        <v>55</v>
      </c>
      <c r="K20" s="10" t="s">
        <v>52</v>
      </c>
      <c r="L20" s="10" t="s">
        <v>54</v>
      </c>
      <c r="M20" s="10" t="s">
        <v>95</v>
      </c>
      <c r="N20" s="10" t="s">
        <v>29</v>
      </c>
      <c r="O20" s="10" t="s">
        <v>25</v>
      </c>
      <c r="P20" s="69" t="s">
        <v>24</v>
      </c>
      <c r="Q20" s="7" t="s">
        <v>17</v>
      </c>
      <c r="R20" s="10" t="s">
        <v>96</v>
      </c>
      <c r="S20" s="9" t="s">
        <v>97</v>
      </c>
      <c r="T20" s="10" t="s">
        <v>98</v>
      </c>
      <c r="U20" s="71" t="s">
        <v>99</v>
      </c>
      <c r="V20" s="72">
        <v>38000</v>
      </c>
      <c r="W20" s="72">
        <f t="shared" si="0"/>
        <v>-4.3188222804800475E-2</v>
      </c>
    </row>
    <row r="21" spans="1:23">
      <c r="A21" t="s">
        <v>51</v>
      </c>
      <c r="B21" t="s">
        <v>50</v>
      </c>
      <c r="C21" s="16">
        <v>15021.906000000001</v>
      </c>
      <c r="E21">
        <f t="shared" ref="E21:E52" si="1">+(C21-C$7)/C$8</f>
        <v>-60844.733040016945</v>
      </c>
      <c r="F21">
        <f t="shared" ref="F21:F52" si="2">ROUND(2*E21,0)/2</f>
        <v>-60844.5</v>
      </c>
      <c r="G21">
        <f t="shared" ref="G21:G52" si="3">+C21-(C$7+F21*C$8)</f>
        <v>-9.6707903305286891E-2</v>
      </c>
      <c r="J21">
        <f t="shared" ref="J21:J40" si="4">G21</f>
        <v>-9.6707903305286891E-2</v>
      </c>
      <c r="P21" s="70"/>
      <c r="Q21" s="2">
        <f t="shared" ref="Q21:Q52" si="5">+C21-15018.5</f>
        <v>3.4060000000008586</v>
      </c>
      <c r="R21" s="72"/>
      <c r="S21" s="72">
        <v>1</v>
      </c>
      <c r="T21" s="72">
        <f>+S21*R21</f>
        <v>0</v>
      </c>
      <c r="U21" s="73"/>
      <c r="V21" s="72">
        <v>39000</v>
      </c>
      <c r="W21" s="72">
        <f t="shared" si="0"/>
        <v>-4.2376981996174012E-2</v>
      </c>
    </row>
    <row r="22" spans="1:23">
      <c r="A22" t="s">
        <v>51</v>
      </c>
      <c r="B22" t="s">
        <v>49</v>
      </c>
      <c r="C22" s="16">
        <v>15023.786</v>
      </c>
      <c r="E22">
        <f t="shared" si="1"/>
        <v>-60840.202746040013</v>
      </c>
      <c r="F22">
        <f t="shared" si="2"/>
        <v>-60840</v>
      </c>
      <c r="G22">
        <f t="shared" si="3"/>
        <v>-8.4136384342855308E-2</v>
      </c>
      <c r="J22">
        <f t="shared" si="4"/>
        <v>-8.4136384342855308E-2</v>
      </c>
      <c r="P22" s="70"/>
      <c r="Q22" s="2">
        <f t="shared" si="5"/>
        <v>5.2860000000000582</v>
      </c>
      <c r="R22" s="72"/>
      <c r="V22" s="72">
        <v>40000</v>
      </c>
      <c r="W22" s="72">
        <f t="shared" si="0"/>
        <v>-4.1483082720162351E-2</v>
      </c>
    </row>
    <row r="23" spans="1:23">
      <c r="A23" t="s">
        <v>51</v>
      </c>
      <c r="B23" t="s">
        <v>49</v>
      </c>
      <c r="C23" s="16">
        <v>15674.892</v>
      </c>
      <c r="E23">
        <f t="shared" si="1"/>
        <v>-59271.212538514912</v>
      </c>
      <c r="F23">
        <f t="shared" si="2"/>
        <v>-59271</v>
      </c>
      <c r="G23">
        <f t="shared" si="3"/>
        <v>-8.820010579074733E-2</v>
      </c>
      <c r="J23">
        <f t="shared" si="4"/>
        <v>-8.820010579074733E-2</v>
      </c>
      <c r="P23" s="70"/>
      <c r="Q23" s="2">
        <f t="shared" si="5"/>
        <v>656.39199999999983</v>
      </c>
      <c r="R23" s="72"/>
    </row>
    <row r="24" spans="1:23">
      <c r="A24" t="s">
        <v>51</v>
      </c>
      <c r="B24" t="s">
        <v>50</v>
      </c>
      <c r="C24" s="16">
        <v>16153.726000000001</v>
      </c>
      <c r="E24">
        <f t="shared" si="1"/>
        <v>-58117.351482050864</v>
      </c>
      <c r="F24">
        <f t="shared" si="2"/>
        <v>-58117.5</v>
      </c>
      <c r="G24">
        <f t="shared" si="3"/>
        <v>6.1632588478460093E-2</v>
      </c>
      <c r="J24">
        <f t="shared" si="4"/>
        <v>6.1632588478460093E-2</v>
      </c>
      <c r="P24" s="70"/>
      <c r="Q24" s="2">
        <f t="shared" si="5"/>
        <v>1135.2260000000006</v>
      </c>
      <c r="R24" s="72"/>
    </row>
    <row r="25" spans="1:23">
      <c r="A25" t="s">
        <v>51</v>
      </c>
      <c r="B25" t="s">
        <v>49</v>
      </c>
      <c r="C25" s="16">
        <v>16625.580000000002</v>
      </c>
      <c r="E25">
        <f t="shared" si="1"/>
        <v>-56980.310346841616</v>
      </c>
      <c r="F25">
        <f t="shared" si="2"/>
        <v>-56980.5</v>
      </c>
      <c r="G25">
        <f t="shared" si="3"/>
        <v>7.8703046550799627E-2</v>
      </c>
      <c r="J25">
        <f t="shared" si="4"/>
        <v>7.8703046550799627E-2</v>
      </c>
      <c r="P25" s="70"/>
      <c r="Q25" s="2">
        <f t="shared" si="5"/>
        <v>1607.0800000000017</v>
      </c>
      <c r="R25" s="72"/>
    </row>
    <row r="26" spans="1:23">
      <c r="A26" t="s">
        <v>51</v>
      </c>
      <c r="B26" t="s">
        <v>49</v>
      </c>
      <c r="C26" s="16">
        <v>16932.654999999999</v>
      </c>
      <c r="E26">
        <f t="shared" si="1"/>
        <v>-56240.342249518348</v>
      </c>
      <c r="F26">
        <f t="shared" si="2"/>
        <v>-56240.5</v>
      </c>
      <c r="G26">
        <f t="shared" si="3"/>
        <v>6.5463942741189385E-2</v>
      </c>
      <c r="J26">
        <f t="shared" si="4"/>
        <v>6.5463942741189385E-2</v>
      </c>
      <c r="P26" s="70"/>
      <c r="Q26" s="2">
        <f t="shared" si="5"/>
        <v>1914.1549999999988</v>
      </c>
      <c r="R26" s="72"/>
    </row>
    <row r="27" spans="1:23">
      <c r="A27" t="s">
        <v>51</v>
      </c>
      <c r="B27" t="s">
        <v>49</v>
      </c>
      <c r="C27" s="16">
        <v>18335.706999999999</v>
      </c>
      <c r="E27">
        <f t="shared" si="1"/>
        <v>-52859.364576683955</v>
      </c>
      <c r="F27">
        <f t="shared" si="2"/>
        <v>-52859.5</v>
      </c>
      <c r="G27">
        <f t="shared" si="3"/>
        <v>5.619852386371349E-2</v>
      </c>
      <c r="J27">
        <f t="shared" si="4"/>
        <v>5.619852386371349E-2</v>
      </c>
      <c r="P27" s="70"/>
      <c r="Q27" s="2">
        <f t="shared" si="5"/>
        <v>3317.2069999999985</v>
      </c>
      <c r="R27" s="72"/>
    </row>
    <row r="28" spans="1:23">
      <c r="A28" t="s">
        <v>51</v>
      </c>
      <c r="B28" t="s">
        <v>50</v>
      </c>
      <c r="C28" s="16">
        <v>18679.932000000001</v>
      </c>
      <c r="E28">
        <f t="shared" si="1"/>
        <v>-52029.874978699394</v>
      </c>
      <c r="F28">
        <f t="shared" si="2"/>
        <v>-52030</v>
      </c>
      <c r="G28">
        <f t="shared" si="3"/>
        <v>5.1881852774386061E-2</v>
      </c>
      <c r="J28">
        <f t="shared" si="4"/>
        <v>5.1881852774386061E-2</v>
      </c>
      <c r="P28" s="70"/>
      <c r="Q28" s="2">
        <f t="shared" si="5"/>
        <v>3661.4320000000007</v>
      </c>
      <c r="R28" s="72"/>
    </row>
    <row r="29" spans="1:23">
      <c r="A29" t="s">
        <v>51</v>
      </c>
      <c r="B29" t="s">
        <v>50</v>
      </c>
      <c r="C29" s="16">
        <v>19036.812999999998</v>
      </c>
      <c r="E29">
        <f t="shared" si="1"/>
        <v>-51169.887827219049</v>
      </c>
      <c r="F29">
        <f t="shared" si="2"/>
        <v>-51170</v>
      </c>
      <c r="G29">
        <f t="shared" si="3"/>
        <v>4.6549921320547583E-2</v>
      </c>
      <c r="J29">
        <f t="shared" si="4"/>
        <v>4.6549921320547583E-2</v>
      </c>
      <c r="P29" s="70"/>
      <c r="Q29" s="2">
        <f t="shared" si="5"/>
        <v>4018.3129999999983</v>
      </c>
      <c r="R29" s="72"/>
    </row>
    <row r="30" spans="1:23">
      <c r="A30" t="s">
        <v>51</v>
      </c>
      <c r="B30" t="s">
        <v>49</v>
      </c>
      <c r="C30" s="16">
        <v>19336.708999999999</v>
      </c>
      <c r="E30">
        <f t="shared" si="1"/>
        <v>-50447.219187587485</v>
      </c>
      <c r="F30">
        <f t="shared" si="2"/>
        <v>-50447</v>
      </c>
      <c r="G30">
        <f t="shared" si="3"/>
        <v>-9.0959365235903533E-2</v>
      </c>
      <c r="J30">
        <f t="shared" si="4"/>
        <v>-9.0959365235903533E-2</v>
      </c>
      <c r="P30" s="70"/>
      <c r="Q30" s="2">
        <f t="shared" si="5"/>
        <v>4318.2089999999989</v>
      </c>
      <c r="R30" s="72"/>
    </row>
    <row r="31" spans="1:23">
      <c r="A31" t="s">
        <v>51</v>
      </c>
      <c r="B31" t="s">
        <v>50</v>
      </c>
      <c r="C31" s="16">
        <v>20439.904999999999</v>
      </c>
      <c r="E31">
        <f t="shared" si="1"/>
        <v>-47788.813765151099</v>
      </c>
      <c r="F31">
        <f t="shared" si="2"/>
        <v>-47789</v>
      </c>
      <c r="G31">
        <f t="shared" si="3"/>
        <v>7.7284502443944803E-2</v>
      </c>
      <c r="J31">
        <f t="shared" si="4"/>
        <v>7.7284502443944803E-2</v>
      </c>
      <c r="P31" s="70"/>
      <c r="Q31" s="2">
        <f t="shared" si="5"/>
        <v>5421.4049999999988</v>
      </c>
      <c r="R31" s="72"/>
    </row>
    <row r="32" spans="1:23">
      <c r="A32" t="s">
        <v>51</v>
      </c>
      <c r="B32" t="s">
        <v>50</v>
      </c>
      <c r="C32" s="16">
        <v>20547.713</v>
      </c>
      <c r="E32">
        <f t="shared" si="1"/>
        <v>-47529.025502882178</v>
      </c>
      <c r="F32">
        <f t="shared" si="2"/>
        <v>-47529</v>
      </c>
      <c r="G32">
        <f t="shared" si="3"/>
        <v>-1.0583290786598809E-2</v>
      </c>
      <c r="J32">
        <f t="shared" si="4"/>
        <v>-1.0583290786598809E-2</v>
      </c>
      <c r="P32" s="70"/>
      <c r="Q32" s="2">
        <f t="shared" si="5"/>
        <v>5529.2129999999997</v>
      </c>
      <c r="R32" s="72"/>
    </row>
    <row r="33" spans="1:18">
      <c r="A33" t="s">
        <v>51</v>
      </c>
      <c r="B33" t="s">
        <v>49</v>
      </c>
      <c r="C33" s="16">
        <v>20959.632000000001</v>
      </c>
      <c r="E33">
        <f t="shared" si="1"/>
        <v>-46536.411585496171</v>
      </c>
      <c r="F33">
        <f t="shared" si="2"/>
        <v>-46536.5</v>
      </c>
      <c r="G33">
        <f t="shared" si="3"/>
        <v>3.6690613909740932E-2</v>
      </c>
      <c r="J33">
        <f t="shared" si="4"/>
        <v>3.6690613909740932E-2</v>
      </c>
      <c r="P33" s="70"/>
      <c r="Q33" s="2">
        <f t="shared" si="5"/>
        <v>5941.1320000000014</v>
      </c>
      <c r="R33" s="72"/>
    </row>
    <row r="34" spans="1:18">
      <c r="A34" t="s">
        <v>51</v>
      </c>
      <c r="B34" t="s">
        <v>50</v>
      </c>
      <c r="C34" s="16">
        <v>21532.86</v>
      </c>
      <c r="E34">
        <f t="shared" si="1"/>
        <v>-45155.086396234823</v>
      </c>
      <c r="F34">
        <f t="shared" si="2"/>
        <v>-45155</v>
      </c>
      <c r="G34">
        <f t="shared" si="3"/>
        <v>-3.5853064346156316E-2</v>
      </c>
      <c r="J34">
        <f t="shared" si="4"/>
        <v>-3.5853064346156316E-2</v>
      </c>
      <c r="P34" s="70"/>
      <c r="Q34" s="2">
        <f t="shared" si="5"/>
        <v>6514.3600000000006</v>
      </c>
      <c r="R34" s="72"/>
    </row>
    <row r="35" spans="1:18">
      <c r="A35" t="s">
        <v>51</v>
      </c>
      <c r="B35" t="s">
        <v>49</v>
      </c>
      <c r="C35" s="16">
        <v>22079.618999999999</v>
      </c>
      <c r="E35">
        <f t="shared" si="1"/>
        <v>-43837.54437254557</v>
      </c>
      <c r="F35">
        <f t="shared" si="2"/>
        <v>-43837.5</v>
      </c>
      <c r="G35">
        <f t="shared" si="3"/>
        <v>-1.8413901194435311E-2</v>
      </c>
      <c r="J35">
        <f t="shared" si="4"/>
        <v>-1.8413901194435311E-2</v>
      </c>
      <c r="P35" s="70"/>
      <c r="Q35" s="2">
        <f t="shared" si="5"/>
        <v>7061.1189999999988</v>
      </c>
      <c r="R35" s="72"/>
    </row>
    <row r="36" spans="1:18">
      <c r="A36" t="s">
        <v>51</v>
      </c>
      <c r="B36" t="s">
        <v>50</v>
      </c>
      <c r="C36" s="16">
        <v>22601.895</v>
      </c>
      <c r="E36">
        <f t="shared" si="1"/>
        <v>-42578.999788982546</v>
      </c>
      <c r="F36">
        <f t="shared" si="2"/>
        <v>-42579</v>
      </c>
      <c r="G36">
        <f t="shared" si="3"/>
        <v>8.7568889284739271E-5</v>
      </c>
      <c r="J36">
        <f t="shared" si="4"/>
        <v>8.7568889284739271E-5</v>
      </c>
      <c r="P36" s="70"/>
      <c r="Q36" s="2">
        <f t="shared" si="5"/>
        <v>7583.3950000000004</v>
      </c>
      <c r="R36" s="72"/>
    </row>
    <row r="37" spans="1:18">
      <c r="A37" t="s">
        <v>51</v>
      </c>
      <c r="B37" t="s">
        <v>49</v>
      </c>
      <c r="C37" s="16">
        <v>23450.725999999999</v>
      </c>
      <c r="E37">
        <f t="shared" si="1"/>
        <v>-40533.54555135651</v>
      </c>
      <c r="F37">
        <f t="shared" si="2"/>
        <v>-40533.5</v>
      </c>
      <c r="G37">
        <f t="shared" si="3"/>
        <v>-1.8903088999650208E-2</v>
      </c>
      <c r="J37">
        <f t="shared" si="4"/>
        <v>-1.8903088999650208E-2</v>
      </c>
      <c r="P37" s="70"/>
      <c r="Q37" s="2">
        <f t="shared" si="5"/>
        <v>8432.2259999999987</v>
      </c>
      <c r="R37" s="72"/>
    </row>
    <row r="38" spans="1:18">
      <c r="A38" t="s">
        <v>51</v>
      </c>
      <c r="B38" t="s">
        <v>49</v>
      </c>
      <c r="C38" s="16">
        <v>24259.561000000002</v>
      </c>
      <c r="E38">
        <f t="shared" si="1"/>
        <v>-38584.470908358948</v>
      </c>
      <c r="F38">
        <f t="shared" si="2"/>
        <v>-38584.5</v>
      </c>
      <c r="G38">
        <f t="shared" si="3"/>
        <v>1.2072568679286633E-2</v>
      </c>
      <c r="J38">
        <f t="shared" si="4"/>
        <v>1.2072568679286633E-2</v>
      </c>
      <c r="P38" s="70"/>
      <c r="Q38" s="2">
        <f t="shared" si="5"/>
        <v>9241.0610000000015</v>
      </c>
      <c r="R38" s="72"/>
    </row>
    <row r="39" spans="1:18">
      <c r="A39" t="s">
        <v>51</v>
      </c>
      <c r="B39" t="s">
        <v>49</v>
      </c>
      <c r="C39" s="16">
        <v>24528.858</v>
      </c>
      <c r="E39">
        <f t="shared" si="1"/>
        <v>-37935.537622663709</v>
      </c>
      <c r="F39">
        <f t="shared" si="2"/>
        <v>-37935.5</v>
      </c>
      <c r="G39">
        <f t="shared" si="3"/>
        <v>-1.5612807495926972E-2</v>
      </c>
      <c r="J39">
        <f t="shared" si="4"/>
        <v>-1.5612807495926972E-2</v>
      </c>
      <c r="P39" s="70"/>
      <c r="Q39" s="2">
        <f t="shared" si="5"/>
        <v>9510.3580000000002</v>
      </c>
      <c r="R39" s="72"/>
    </row>
    <row r="40" spans="1:18">
      <c r="A40" t="s">
        <v>51</v>
      </c>
      <c r="B40" t="s">
        <v>50</v>
      </c>
      <c r="C40" s="16">
        <v>24532.782999999999</v>
      </c>
      <c r="E40">
        <f t="shared" si="1"/>
        <v>-37926.079429121433</v>
      </c>
      <c r="F40">
        <f t="shared" si="2"/>
        <v>-37926</v>
      </c>
      <c r="G40">
        <f t="shared" si="3"/>
        <v>-3.2961823020741576E-2</v>
      </c>
      <c r="J40">
        <f t="shared" si="4"/>
        <v>-3.2961823020741576E-2</v>
      </c>
      <c r="P40" s="70"/>
      <c r="Q40" s="2">
        <f t="shared" si="5"/>
        <v>9514.2829999999994</v>
      </c>
      <c r="R40" s="72"/>
    </row>
    <row r="41" spans="1:18">
      <c r="A41" t="s">
        <v>51</v>
      </c>
      <c r="B41" t="s">
        <v>49</v>
      </c>
      <c r="C41" s="16">
        <v>25221.906999999999</v>
      </c>
      <c r="E41">
        <f t="shared" si="1"/>
        <v>-36265.476074566985</v>
      </c>
      <c r="F41">
        <f t="shared" si="2"/>
        <v>-36265.5</v>
      </c>
      <c r="G41">
        <f t="shared" si="3"/>
        <v>9.9286744516575709E-3</v>
      </c>
      <c r="K41">
        <f t="shared" ref="K41:K64" si="6">G41</f>
        <v>9.9286744516575709E-3</v>
      </c>
      <c r="P41" s="70"/>
      <c r="Q41" s="2">
        <f t="shared" si="5"/>
        <v>10203.406999999999</v>
      </c>
      <c r="R41" s="72"/>
    </row>
    <row r="42" spans="1:18">
      <c r="A42" t="s">
        <v>51</v>
      </c>
      <c r="B42" t="s">
        <v>49</v>
      </c>
      <c r="C42" s="16">
        <v>25728.560000000001</v>
      </c>
      <c r="E42">
        <f t="shared" si="1"/>
        <v>-35044.578715898475</v>
      </c>
      <c r="F42">
        <f t="shared" si="2"/>
        <v>-35044.5</v>
      </c>
      <c r="G42">
        <f t="shared" si="3"/>
        <v>-3.2665846829331713E-2</v>
      </c>
      <c r="K42">
        <f t="shared" si="6"/>
        <v>-3.2665846829331713E-2</v>
      </c>
      <c r="P42" s="70"/>
      <c r="Q42" s="2">
        <f t="shared" si="5"/>
        <v>10710.060000000001</v>
      </c>
      <c r="R42" s="72"/>
    </row>
    <row r="43" spans="1:18">
      <c r="A43" t="s">
        <v>51</v>
      </c>
      <c r="B43" t="s">
        <v>50</v>
      </c>
      <c r="C43" s="16">
        <v>25942.899000000001</v>
      </c>
      <c r="E43">
        <f t="shared" si="1"/>
        <v>-34528.079417641777</v>
      </c>
      <c r="F43">
        <f t="shared" si="2"/>
        <v>-34528</v>
      </c>
      <c r="G43">
        <f t="shared" si="3"/>
        <v>-3.2957059145701351E-2</v>
      </c>
      <c r="K43">
        <f t="shared" si="6"/>
        <v>-3.2957059145701351E-2</v>
      </c>
      <c r="P43" s="70"/>
      <c r="Q43" s="2">
        <f t="shared" si="5"/>
        <v>10924.399000000001</v>
      </c>
      <c r="R43" s="72"/>
    </row>
    <row r="44" spans="1:18">
      <c r="A44" t="s">
        <v>51</v>
      </c>
      <c r="B44" t="s">
        <v>50</v>
      </c>
      <c r="C44" s="16">
        <v>26024.638999999999</v>
      </c>
      <c r="E44">
        <f t="shared" si="1"/>
        <v>-34331.1080188786</v>
      </c>
      <c r="F44">
        <f t="shared" si="2"/>
        <v>-34331</v>
      </c>
      <c r="G44">
        <f t="shared" si="3"/>
        <v>-4.4826117864431581E-2</v>
      </c>
      <c r="K44">
        <f t="shared" si="6"/>
        <v>-4.4826117864431581E-2</v>
      </c>
      <c r="P44" s="70"/>
      <c r="Q44" s="2">
        <f t="shared" si="5"/>
        <v>11006.138999999999</v>
      </c>
      <c r="R44" s="72"/>
    </row>
    <row r="45" spans="1:18">
      <c r="A45" t="s">
        <v>51</v>
      </c>
      <c r="B45" t="s">
        <v>50</v>
      </c>
      <c r="C45" s="16">
        <v>26335.871999999999</v>
      </c>
      <c r="E45">
        <f t="shared" si="1"/>
        <v>-33581.120260727606</v>
      </c>
      <c r="F45">
        <f t="shared" si="2"/>
        <v>-33581</v>
      </c>
      <c r="G45">
        <f t="shared" si="3"/>
        <v>-4.990629064195673E-2</v>
      </c>
      <c r="K45">
        <f t="shared" si="6"/>
        <v>-4.990629064195673E-2</v>
      </c>
      <c r="P45" s="70"/>
      <c r="Q45" s="2">
        <f t="shared" si="5"/>
        <v>11317.371999999999</v>
      </c>
      <c r="R45" s="72"/>
    </row>
    <row r="46" spans="1:18">
      <c r="A46" t="s">
        <v>51</v>
      </c>
      <c r="B46" t="s">
        <v>50</v>
      </c>
      <c r="C46" s="16">
        <v>26767.456999999999</v>
      </c>
      <c r="E46">
        <f t="shared" si="1"/>
        <v>-32541.116576665841</v>
      </c>
      <c r="F46">
        <f t="shared" si="2"/>
        <v>-32541</v>
      </c>
      <c r="G46">
        <f t="shared" si="3"/>
        <v>-4.8377463561337208E-2</v>
      </c>
      <c r="K46">
        <f t="shared" si="6"/>
        <v>-4.8377463561337208E-2</v>
      </c>
      <c r="P46" s="70"/>
      <c r="Q46" s="2">
        <f t="shared" si="5"/>
        <v>11748.956999999999</v>
      </c>
      <c r="R46" s="72"/>
    </row>
    <row r="47" spans="1:18">
      <c r="A47" t="s">
        <v>51</v>
      </c>
      <c r="B47" t="s">
        <v>50</v>
      </c>
      <c r="C47" s="16">
        <v>26767.477999999999</v>
      </c>
      <c r="E47">
        <f t="shared" si="1"/>
        <v>-32541.065972318225</v>
      </c>
      <c r="F47">
        <f t="shared" si="2"/>
        <v>-32541</v>
      </c>
      <c r="G47">
        <f t="shared" si="3"/>
        <v>-2.7377463560696924E-2</v>
      </c>
      <c r="K47">
        <f t="shared" si="6"/>
        <v>-2.7377463560696924E-2</v>
      </c>
      <c r="P47" s="70"/>
      <c r="Q47" s="2">
        <f t="shared" si="5"/>
        <v>11748.977999999999</v>
      </c>
      <c r="R47" s="72"/>
    </row>
    <row r="48" spans="1:18">
      <c r="A48" t="s">
        <v>51</v>
      </c>
      <c r="B48" t="s">
        <v>50</v>
      </c>
      <c r="C48" s="16">
        <v>26767.871999999999</v>
      </c>
      <c r="E48">
        <f t="shared" si="1"/>
        <v>-32540.116538367736</v>
      </c>
      <c r="F48">
        <f t="shared" si="2"/>
        <v>-32540</v>
      </c>
      <c r="G48">
        <f t="shared" si="3"/>
        <v>-4.8361570454289904E-2</v>
      </c>
      <c r="K48">
        <f t="shared" si="6"/>
        <v>-4.8361570454289904E-2</v>
      </c>
      <c r="P48" s="70"/>
      <c r="Q48" s="2">
        <f t="shared" si="5"/>
        <v>11749.371999999999</v>
      </c>
      <c r="R48" s="72"/>
    </row>
    <row r="49" spans="1:18">
      <c r="A49" t="s">
        <v>51</v>
      </c>
      <c r="B49" t="s">
        <v>50</v>
      </c>
      <c r="C49" s="16">
        <v>26770.353999999999</v>
      </c>
      <c r="E49">
        <f t="shared" si="1"/>
        <v>-32534.135586425848</v>
      </c>
      <c r="F49">
        <f t="shared" si="2"/>
        <v>-32534</v>
      </c>
      <c r="G49">
        <f t="shared" si="3"/>
        <v>-5.6266211839101743E-2</v>
      </c>
      <c r="K49">
        <f t="shared" si="6"/>
        <v>-5.6266211839101743E-2</v>
      </c>
      <c r="P49" s="70"/>
      <c r="Q49" s="2">
        <f t="shared" si="5"/>
        <v>11751.853999999999</v>
      </c>
      <c r="R49" s="72"/>
    </row>
    <row r="50" spans="1:18">
      <c r="A50" t="s">
        <v>51</v>
      </c>
      <c r="B50" t="s">
        <v>49</v>
      </c>
      <c r="C50" s="16">
        <v>26798.361000000001</v>
      </c>
      <c r="E50">
        <f t="shared" si="1"/>
        <v>-32466.646254823685</v>
      </c>
      <c r="F50">
        <f t="shared" si="2"/>
        <v>-32466.5</v>
      </c>
      <c r="G50">
        <f t="shared" si="3"/>
        <v>-6.0693427385558607E-2</v>
      </c>
      <c r="K50">
        <f t="shared" si="6"/>
        <v>-6.0693427385558607E-2</v>
      </c>
      <c r="P50" s="70"/>
      <c r="Q50" s="2">
        <f t="shared" si="5"/>
        <v>11779.861000000001</v>
      </c>
      <c r="R50" s="72"/>
    </row>
    <row r="51" spans="1:18">
      <c r="A51" t="s">
        <v>51</v>
      </c>
      <c r="B51" t="s">
        <v>49</v>
      </c>
      <c r="C51" s="16">
        <v>26798.381000000001</v>
      </c>
      <c r="E51">
        <f t="shared" si="1"/>
        <v>-32466.598060206907</v>
      </c>
      <c r="F51">
        <f t="shared" si="2"/>
        <v>-32466.5</v>
      </c>
      <c r="G51">
        <f t="shared" si="3"/>
        <v>-4.069342738512205E-2</v>
      </c>
      <c r="K51">
        <f t="shared" si="6"/>
        <v>-4.069342738512205E-2</v>
      </c>
      <c r="P51" s="70"/>
      <c r="Q51" s="2">
        <f t="shared" si="5"/>
        <v>11779.881000000001</v>
      </c>
      <c r="R51" s="72"/>
    </row>
    <row r="52" spans="1:18">
      <c r="A52" t="s">
        <v>51</v>
      </c>
      <c r="B52" t="s">
        <v>49</v>
      </c>
      <c r="C52" s="16">
        <v>26798.403999999999</v>
      </c>
      <c r="E52">
        <f t="shared" si="1"/>
        <v>-32466.542636397622</v>
      </c>
      <c r="F52">
        <f t="shared" si="2"/>
        <v>-32466.5</v>
      </c>
      <c r="G52">
        <f t="shared" si="3"/>
        <v>-1.7693427387712291E-2</v>
      </c>
      <c r="K52">
        <f t="shared" si="6"/>
        <v>-1.7693427387712291E-2</v>
      </c>
      <c r="P52" s="70"/>
      <c r="Q52" s="2">
        <f t="shared" si="5"/>
        <v>11779.903999999999</v>
      </c>
      <c r="R52" s="72"/>
    </row>
    <row r="53" spans="1:18">
      <c r="A53" t="s">
        <v>51</v>
      </c>
      <c r="B53" t="s">
        <v>49</v>
      </c>
      <c r="C53" s="16">
        <v>26825.394</v>
      </c>
      <c r="E53">
        <f t="shared" ref="E53:E84" si="7">+(C53-C$7)/C$8</f>
        <v>-32401.504001058514</v>
      </c>
      <c r="F53">
        <f t="shared" ref="F53:F84" si="8">ROUND(2*E53,0)/2</f>
        <v>-32401.5</v>
      </c>
      <c r="G53">
        <f t="shared" ref="G53:G84" si="9">+C53-(C$7+F53*C$8)</f>
        <v>-1.6603756957920268E-3</v>
      </c>
      <c r="K53">
        <f t="shared" si="6"/>
        <v>-1.6603756957920268E-3</v>
      </c>
      <c r="P53" s="70"/>
      <c r="Q53" s="2">
        <f t="shared" ref="Q53:Q84" si="10">+C53-15018.5</f>
        <v>11806.894</v>
      </c>
      <c r="R53" s="72"/>
    </row>
    <row r="54" spans="1:18">
      <c r="A54" t="s">
        <v>51</v>
      </c>
      <c r="B54" t="s">
        <v>49</v>
      </c>
      <c r="C54" s="16">
        <v>27050.705999999998</v>
      </c>
      <c r="E54">
        <f t="shared" si="7"/>
        <v>-31858.562726307715</v>
      </c>
      <c r="F54">
        <f t="shared" si="8"/>
        <v>-31858.5</v>
      </c>
      <c r="G54">
        <f t="shared" si="9"/>
        <v>-2.6030420784081798E-2</v>
      </c>
      <c r="K54">
        <f t="shared" si="6"/>
        <v>-2.6030420784081798E-2</v>
      </c>
      <c r="P54" s="70"/>
      <c r="Q54" s="2">
        <f t="shared" si="10"/>
        <v>12032.205999999998</v>
      </c>
      <c r="R54" s="72"/>
    </row>
    <row r="55" spans="1:18">
      <c r="A55" t="s">
        <v>51</v>
      </c>
      <c r="B55" t="s">
        <v>49</v>
      </c>
      <c r="C55" s="16">
        <v>27064.817999999999</v>
      </c>
      <c r="E55">
        <f t="shared" si="7"/>
        <v>-31824.556604710622</v>
      </c>
      <c r="F55">
        <f t="shared" si="8"/>
        <v>-31824.5</v>
      </c>
      <c r="G55">
        <f t="shared" si="9"/>
        <v>-2.3490055282309186E-2</v>
      </c>
      <c r="K55">
        <f t="shared" si="6"/>
        <v>-2.3490055282309186E-2</v>
      </c>
      <c r="P55" s="70"/>
      <c r="Q55" s="2">
        <f t="shared" si="10"/>
        <v>12046.317999999999</v>
      </c>
      <c r="R55" s="72"/>
    </row>
    <row r="56" spans="1:18">
      <c r="A56" t="s">
        <v>51</v>
      </c>
      <c r="B56" t="s">
        <v>50</v>
      </c>
      <c r="C56" s="16">
        <v>27075.793000000001</v>
      </c>
      <c r="E56">
        <f t="shared" si="7"/>
        <v>-31798.109808754831</v>
      </c>
      <c r="F56">
        <f t="shared" si="8"/>
        <v>-31798</v>
      </c>
      <c r="G56">
        <f t="shared" si="9"/>
        <v>-4.5568888053821865E-2</v>
      </c>
      <c r="K56">
        <f t="shared" si="6"/>
        <v>-4.5568888053821865E-2</v>
      </c>
      <c r="P56" s="70"/>
      <c r="Q56" s="2">
        <f t="shared" si="10"/>
        <v>12057.293000000001</v>
      </c>
      <c r="R56" s="72"/>
    </row>
    <row r="57" spans="1:18">
      <c r="A57" t="s">
        <v>51</v>
      </c>
      <c r="B57" t="s">
        <v>50</v>
      </c>
      <c r="C57" s="16">
        <v>27102.41</v>
      </c>
      <c r="E57">
        <f t="shared" si="7"/>
        <v>-31733.970003018603</v>
      </c>
      <c r="F57">
        <f t="shared" si="8"/>
        <v>-31734</v>
      </c>
      <c r="G57">
        <f t="shared" si="9"/>
        <v>1.2448270532331662E-2</v>
      </c>
      <c r="K57">
        <f t="shared" si="6"/>
        <v>1.2448270532331662E-2</v>
      </c>
      <c r="P57" s="70"/>
      <c r="Q57" s="2">
        <f t="shared" si="10"/>
        <v>12083.91</v>
      </c>
      <c r="R57" s="72"/>
    </row>
    <row r="58" spans="1:18">
      <c r="A58" t="s">
        <v>51</v>
      </c>
      <c r="B58" t="s">
        <v>50</v>
      </c>
      <c r="C58" s="16">
        <v>27126.441999999999</v>
      </c>
      <c r="E58">
        <f t="shared" si="7"/>
        <v>-31676.059351500659</v>
      </c>
      <c r="F58">
        <f t="shared" si="8"/>
        <v>-31676</v>
      </c>
      <c r="G58">
        <f t="shared" si="9"/>
        <v>-2.4629929492220981E-2</v>
      </c>
      <c r="K58">
        <f t="shared" si="6"/>
        <v>-2.4629929492220981E-2</v>
      </c>
      <c r="P58" s="70"/>
      <c r="Q58" s="2">
        <f t="shared" si="10"/>
        <v>12107.941999999999</v>
      </c>
      <c r="R58" s="72"/>
    </row>
    <row r="59" spans="1:18">
      <c r="A59" t="s">
        <v>51</v>
      </c>
      <c r="B59" t="s">
        <v>50</v>
      </c>
      <c r="C59" s="16">
        <v>27130.525000000001</v>
      </c>
      <c r="E59">
        <f t="shared" si="7"/>
        <v>-31666.22042048585</v>
      </c>
      <c r="F59">
        <f t="shared" si="8"/>
        <v>-31666</v>
      </c>
      <c r="G59">
        <f t="shared" si="9"/>
        <v>-9.1470998464501463E-2</v>
      </c>
      <c r="K59">
        <f t="shared" si="6"/>
        <v>-9.1470998464501463E-2</v>
      </c>
      <c r="P59" s="70"/>
      <c r="Q59" s="2">
        <f t="shared" si="10"/>
        <v>12112.025000000001</v>
      </c>
      <c r="R59" s="72"/>
    </row>
    <row r="60" spans="1:18">
      <c r="A60" t="s">
        <v>51</v>
      </c>
      <c r="B60" t="s">
        <v>49</v>
      </c>
      <c r="C60" s="16">
        <v>27133.362000000001</v>
      </c>
      <c r="E60">
        <f t="shared" si="7"/>
        <v>-31659.384014096187</v>
      </c>
      <c r="F60">
        <f t="shared" si="8"/>
        <v>-31659.5</v>
      </c>
      <c r="G60">
        <f t="shared" si="9"/>
        <v>4.8132306706975214E-2</v>
      </c>
      <c r="K60">
        <f t="shared" si="6"/>
        <v>4.8132306706975214E-2</v>
      </c>
      <c r="P60" s="70"/>
      <c r="Q60" s="2">
        <f t="shared" si="10"/>
        <v>12114.862000000001</v>
      </c>
      <c r="R60" s="72"/>
    </row>
    <row r="61" spans="1:18">
      <c r="A61" t="s">
        <v>51</v>
      </c>
      <c r="B61" t="s">
        <v>49</v>
      </c>
      <c r="C61" s="16">
        <v>27365.655999999999</v>
      </c>
      <c r="E61">
        <f t="shared" si="7"/>
        <v>-31099.617998628913</v>
      </c>
      <c r="F61">
        <f t="shared" si="8"/>
        <v>-31099.5</v>
      </c>
      <c r="G61">
        <f t="shared" si="9"/>
        <v>-4.8967555634590099E-2</v>
      </c>
      <c r="K61">
        <f t="shared" si="6"/>
        <v>-4.8967555634590099E-2</v>
      </c>
      <c r="P61" s="70"/>
      <c r="Q61" s="2">
        <f t="shared" si="10"/>
        <v>12347.155999999999</v>
      </c>
      <c r="R61" s="72"/>
    </row>
    <row r="62" spans="1:18">
      <c r="A62" t="s">
        <v>51</v>
      </c>
      <c r="B62" t="s">
        <v>49</v>
      </c>
      <c r="C62" s="16">
        <v>27482.681</v>
      </c>
      <c r="E62">
        <f t="shared" si="7"/>
        <v>-30817.619247218809</v>
      </c>
      <c r="F62">
        <f t="shared" si="8"/>
        <v>-30817.5</v>
      </c>
      <c r="G62">
        <f t="shared" si="9"/>
        <v>-4.9485700597870164E-2</v>
      </c>
      <c r="K62">
        <f t="shared" si="6"/>
        <v>-4.9485700597870164E-2</v>
      </c>
      <c r="P62" s="70"/>
      <c r="Q62" s="2">
        <f t="shared" si="10"/>
        <v>12464.181</v>
      </c>
      <c r="R62" s="72"/>
    </row>
    <row r="63" spans="1:18">
      <c r="A63" t="s">
        <v>51</v>
      </c>
      <c r="B63" t="s">
        <v>49</v>
      </c>
      <c r="C63" s="16">
        <v>27538.344000000001</v>
      </c>
      <c r="E63">
        <f t="shared" si="7"/>
        <v>-30683.48639953891</v>
      </c>
      <c r="F63">
        <f t="shared" si="8"/>
        <v>-30683.5</v>
      </c>
      <c r="G63">
        <f t="shared" si="9"/>
        <v>5.6439751970174257E-3</v>
      </c>
      <c r="K63">
        <f t="shared" si="6"/>
        <v>5.6439751970174257E-3</v>
      </c>
      <c r="P63" s="70"/>
      <c r="Q63" s="2">
        <f t="shared" si="10"/>
        <v>12519.844000000001</v>
      </c>
      <c r="R63" s="72"/>
    </row>
    <row r="64" spans="1:18">
      <c r="A64" t="s">
        <v>51</v>
      </c>
      <c r="B64" t="s">
        <v>50</v>
      </c>
      <c r="C64" s="16">
        <v>27568.381000000001</v>
      </c>
      <c r="E64">
        <f t="shared" si="7"/>
        <v>-30611.105314333992</v>
      </c>
      <c r="F64">
        <f t="shared" si="8"/>
        <v>-30611</v>
      </c>
      <c r="G64">
        <f t="shared" si="9"/>
        <v>-4.3703774834284559E-2</v>
      </c>
      <c r="K64">
        <f t="shared" si="6"/>
        <v>-4.3703774834284559E-2</v>
      </c>
      <c r="P64" s="70"/>
      <c r="Q64" s="2">
        <f t="shared" si="10"/>
        <v>12549.881000000001</v>
      </c>
      <c r="R64" s="72"/>
    </row>
    <row r="65" spans="1:32">
      <c r="A65" t="s">
        <v>51</v>
      </c>
      <c r="B65" t="s">
        <v>50</v>
      </c>
      <c r="C65" s="16">
        <v>27758.858</v>
      </c>
      <c r="E65">
        <f t="shared" si="7"/>
        <v>-30152.107013352652</v>
      </c>
      <c r="F65">
        <f t="shared" si="8"/>
        <v>-30152</v>
      </c>
      <c r="G65">
        <f t="shared" si="9"/>
        <v>-4.4408840574760688E-2</v>
      </c>
      <c r="K65">
        <f>G65</f>
        <v>-4.4408840574760688E-2</v>
      </c>
      <c r="P65" s="70"/>
      <c r="Q65" s="2">
        <f t="shared" si="10"/>
        <v>12740.358</v>
      </c>
      <c r="R65" s="72"/>
    </row>
    <row r="66" spans="1:32">
      <c r="A66" t="s">
        <v>51</v>
      </c>
      <c r="B66" t="s">
        <v>49</v>
      </c>
      <c r="C66" s="16">
        <v>27901.35</v>
      </c>
      <c r="E66">
        <f t="shared" si="7"/>
        <v>-29808.739646670936</v>
      </c>
      <c r="F66">
        <f t="shared" si="8"/>
        <v>-29808.5</v>
      </c>
      <c r="G66">
        <f t="shared" si="9"/>
        <v>-9.9449559711501934E-2</v>
      </c>
      <c r="K66">
        <f>G66</f>
        <v>-9.9449559711501934E-2</v>
      </c>
      <c r="P66" s="70"/>
      <c r="Q66" s="2">
        <f t="shared" si="10"/>
        <v>12882.849999999999</v>
      </c>
      <c r="R66" s="72"/>
      <c r="S66" t="s">
        <v>53</v>
      </c>
    </row>
    <row r="67" spans="1:32">
      <c r="A67" t="s">
        <v>14</v>
      </c>
      <c r="C67" s="16">
        <v>40271.503199999999</v>
      </c>
      <c r="D67" s="16" t="s">
        <v>16</v>
      </c>
      <c r="E67">
        <f t="shared" si="7"/>
        <v>0</v>
      </c>
      <c r="F67">
        <f t="shared" si="8"/>
        <v>0</v>
      </c>
      <c r="G67">
        <f t="shared" si="9"/>
        <v>0</v>
      </c>
      <c r="H67">
        <f>+G67</f>
        <v>0</v>
      </c>
      <c r="P67" s="70"/>
      <c r="Q67" s="2">
        <f t="shared" si="10"/>
        <v>25253.003199999999</v>
      </c>
      <c r="R67" s="72"/>
    </row>
    <row r="68" spans="1:32">
      <c r="A68" t="s">
        <v>32</v>
      </c>
      <c r="C68" s="16">
        <v>42469.273000000001</v>
      </c>
      <c r="E68">
        <f t="shared" si="7"/>
        <v>5296.0336636345055</v>
      </c>
      <c r="F68">
        <f t="shared" si="8"/>
        <v>5296</v>
      </c>
      <c r="G68">
        <f t="shared" si="9"/>
        <v>1.3969873296446167E-2</v>
      </c>
      <c r="I68">
        <f t="shared" ref="I68:I77" si="11">G68</f>
        <v>1.3969873296446167E-2</v>
      </c>
      <c r="P68" s="70"/>
      <c r="Q68" s="2">
        <f t="shared" si="10"/>
        <v>27450.773000000001</v>
      </c>
      <c r="R68" s="72"/>
      <c r="AB68">
        <v>6</v>
      </c>
      <c r="AD68" t="s">
        <v>31</v>
      </c>
      <c r="AF68" t="s">
        <v>33</v>
      </c>
    </row>
    <row r="69" spans="1:32">
      <c r="A69" t="s">
        <v>34</v>
      </c>
      <c r="C69" s="16">
        <v>42568.436999999998</v>
      </c>
      <c r="E69">
        <f t="shared" si="7"/>
        <v>5534.992212532864</v>
      </c>
      <c r="F69">
        <f t="shared" si="8"/>
        <v>5535</v>
      </c>
      <c r="G69">
        <f t="shared" si="9"/>
        <v>-3.2316750948666595E-3</v>
      </c>
      <c r="I69">
        <f t="shared" si="11"/>
        <v>-3.2316750948666595E-3</v>
      </c>
      <c r="P69" s="70"/>
      <c r="Q69" s="2">
        <f t="shared" si="10"/>
        <v>27549.936999999998</v>
      </c>
      <c r="R69" s="72"/>
      <c r="AB69">
        <v>9</v>
      </c>
      <c r="AD69" t="s">
        <v>31</v>
      </c>
      <c r="AF69" t="s">
        <v>33</v>
      </c>
    </row>
    <row r="70" spans="1:32">
      <c r="A70" t="s">
        <v>35</v>
      </c>
      <c r="C70" s="16">
        <v>44342.466999999997</v>
      </c>
      <c r="E70">
        <f t="shared" si="7"/>
        <v>9809.927012482116</v>
      </c>
      <c r="F70">
        <f t="shared" si="8"/>
        <v>9810</v>
      </c>
      <c r="G70">
        <f t="shared" si="9"/>
        <v>-3.0288659923826344E-2</v>
      </c>
      <c r="I70">
        <f t="shared" si="11"/>
        <v>-3.0288659923826344E-2</v>
      </c>
      <c r="P70" s="70"/>
      <c r="Q70" s="2">
        <f t="shared" si="10"/>
        <v>29323.966999999997</v>
      </c>
      <c r="R70" s="72"/>
      <c r="AB70">
        <v>11</v>
      </c>
      <c r="AD70" t="s">
        <v>31</v>
      </c>
      <c r="AF70" t="s">
        <v>33</v>
      </c>
    </row>
    <row r="71" spans="1:32">
      <c r="A71" t="s">
        <v>36</v>
      </c>
      <c r="C71" s="16">
        <v>45055.396999999997</v>
      </c>
      <c r="E71">
        <f t="shared" si="7"/>
        <v>11527.896419384944</v>
      </c>
      <c r="F71">
        <f t="shared" si="8"/>
        <v>11528</v>
      </c>
      <c r="G71">
        <f t="shared" si="9"/>
        <v>-4.2984309031453449E-2</v>
      </c>
      <c r="I71">
        <f t="shared" si="11"/>
        <v>-4.2984309031453449E-2</v>
      </c>
      <c r="P71" s="70"/>
      <c r="Q71" s="2">
        <f t="shared" si="10"/>
        <v>30036.896999999997</v>
      </c>
      <c r="R71" s="72"/>
      <c r="AB71">
        <v>16</v>
      </c>
      <c r="AD71" t="s">
        <v>31</v>
      </c>
      <c r="AF71" t="s">
        <v>33</v>
      </c>
    </row>
    <row r="72" spans="1:32">
      <c r="A72" t="s">
        <v>37</v>
      </c>
      <c r="C72" s="16">
        <v>46500.373200000002</v>
      </c>
      <c r="E72">
        <f t="shared" si="7"/>
        <v>15009.900129851201</v>
      </c>
      <c r="F72">
        <f t="shared" si="8"/>
        <v>15010</v>
      </c>
      <c r="G72">
        <f t="shared" si="9"/>
        <v>-4.144452450418612E-2</v>
      </c>
      <c r="I72">
        <f t="shared" si="11"/>
        <v>-4.144452450418612E-2</v>
      </c>
      <c r="P72" s="70"/>
      <c r="Q72" s="2">
        <f t="shared" si="10"/>
        <v>31481.873200000002</v>
      </c>
      <c r="R72" s="72"/>
      <c r="AB72">
        <v>8</v>
      </c>
      <c r="AD72" t="s">
        <v>31</v>
      </c>
      <c r="AF72" t="s">
        <v>33</v>
      </c>
    </row>
    <row r="73" spans="1:32">
      <c r="A73" t="s">
        <v>38</v>
      </c>
      <c r="C73" s="16">
        <v>47206.656000000003</v>
      </c>
      <c r="E73">
        <f t="shared" si="7"/>
        <v>16711.851573922388</v>
      </c>
      <c r="F73">
        <f t="shared" si="8"/>
        <v>16712</v>
      </c>
      <c r="G73">
        <f t="shared" si="9"/>
        <v>-6.159446325909812E-2</v>
      </c>
      <c r="I73">
        <f t="shared" si="11"/>
        <v>-6.159446325909812E-2</v>
      </c>
      <c r="P73" s="70"/>
      <c r="Q73" s="2">
        <f t="shared" si="10"/>
        <v>32188.156000000003</v>
      </c>
      <c r="R73" s="72"/>
      <c r="AB73">
        <v>5</v>
      </c>
      <c r="AD73" t="s">
        <v>31</v>
      </c>
      <c r="AF73" t="s">
        <v>33</v>
      </c>
    </row>
    <row r="74" spans="1:32">
      <c r="A74" s="22" t="s">
        <v>40</v>
      </c>
      <c r="B74" s="22" t="s">
        <v>39</v>
      </c>
      <c r="C74" s="25">
        <v>47553.37</v>
      </c>
      <c r="D74" s="25"/>
      <c r="E74">
        <f t="shared" si="7"/>
        <v>17547.338991964702</v>
      </c>
      <c r="F74">
        <f t="shared" si="8"/>
        <v>17547.5</v>
      </c>
      <c r="G74">
        <f t="shared" si="9"/>
        <v>-6.68157757318113E-2</v>
      </c>
      <c r="I74">
        <f t="shared" si="11"/>
        <v>-6.68157757318113E-2</v>
      </c>
      <c r="P74" s="70"/>
      <c r="Q74" s="2">
        <f t="shared" si="10"/>
        <v>32534.870000000003</v>
      </c>
      <c r="R74" s="72"/>
      <c r="AB74">
        <v>5</v>
      </c>
      <c r="AD74" t="s">
        <v>31</v>
      </c>
      <c r="AF74" t="s">
        <v>33</v>
      </c>
    </row>
    <row r="75" spans="1:32">
      <c r="A75" s="22" t="s">
        <v>41</v>
      </c>
      <c r="B75" s="22"/>
      <c r="C75" s="25">
        <v>47969.392999999996</v>
      </c>
      <c r="D75" s="25"/>
      <c r="E75">
        <f t="shared" si="7"/>
        <v>18549.842444713111</v>
      </c>
      <c r="F75">
        <f t="shared" si="8"/>
        <v>18550</v>
      </c>
      <c r="G75">
        <f t="shared" si="9"/>
        <v>-6.5382940018025693E-2</v>
      </c>
      <c r="I75">
        <f t="shared" si="11"/>
        <v>-6.5382940018025693E-2</v>
      </c>
      <c r="P75" s="70"/>
      <c r="Q75" s="2">
        <f t="shared" si="10"/>
        <v>32950.892999999996</v>
      </c>
      <c r="R75" s="72"/>
      <c r="AB75">
        <v>8</v>
      </c>
      <c r="AD75" t="s">
        <v>31</v>
      </c>
      <c r="AF75" t="s">
        <v>33</v>
      </c>
    </row>
    <row r="76" spans="1:32">
      <c r="A76" s="22" t="s">
        <v>42</v>
      </c>
      <c r="B76" s="22" t="s">
        <v>39</v>
      </c>
      <c r="C76" s="25">
        <v>48700.401599999997</v>
      </c>
      <c r="D76" s="25">
        <v>1.6999999999999999E-3</v>
      </c>
      <c r="E76">
        <f t="shared" si="7"/>
        <v>20311.376411558198</v>
      </c>
      <c r="F76">
        <f t="shared" si="8"/>
        <v>20311.5</v>
      </c>
      <c r="G76">
        <f t="shared" si="9"/>
        <v>-5.1287239140947349E-2</v>
      </c>
      <c r="I76">
        <f t="shared" si="11"/>
        <v>-5.1287239140947349E-2</v>
      </c>
      <c r="P76" s="70"/>
      <c r="Q76" s="2">
        <f t="shared" si="10"/>
        <v>33681.901599999997</v>
      </c>
      <c r="R76" s="72"/>
      <c r="AB76">
        <v>24</v>
      </c>
      <c r="AD76" t="s">
        <v>31</v>
      </c>
      <c r="AF76" t="s">
        <v>33</v>
      </c>
    </row>
    <row r="77" spans="1:32">
      <c r="A77" s="22" t="s">
        <v>44</v>
      </c>
      <c r="B77" s="22"/>
      <c r="C77" s="25">
        <v>49075.343999999997</v>
      </c>
      <c r="D77" s="25">
        <v>5.0000000000000001E-4</v>
      </c>
      <c r="E77">
        <f t="shared" si="7"/>
        <v>21214.886675610378</v>
      </c>
      <c r="F77">
        <f t="shared" si="8"/>
        <v>21215</v>
      </c>
      <c r="G77">
        <f t="shared" si="9"/>
        <v>-4.7027820619405247E-2</v>
      </c>
      <c r="I77">
        <f t="shared" si="11"/>
        <v>-4.7027820619405247E-2</v>
      </c>
      <c r="P77" s="70"/>
      <c r="Q77" s="2">
        <f t="shared" si="10"/>
        <v>34056.843999999997</v>
      </c>
      <c r="R77" s="72"/>
      <c r="AB77">
        <v>20</v>
      </c>
      <c r="AD77" t="s">
        <v>43</v>
      </c>
      <c r="AF77" t="s">
        <v>33</v>
      </c>
    </row>
    <row r="78" spans="1:32">
      <c r="A78" s="24" t="s">
        <v>57</v>
      </c>
      <c r="B78" s="61" t="s">
        <v>50</v>
      </c>
      <c r="C78" s="24">
        <v>49699.275200000004</v>
      </c>
      <c r="D78" s="24">
        <v>4.0000000000000002E-4</v>
      </c>
      <c r="E78">
        <f t="shared" si="7"/>
        <v>22718.392929537385</v>
      </c>
      <c r="F78">
        <f t="shared" si="8"/>
        <v>22718.5</v>
      </c>
      <c r="G78">
        <f t="shared" si="9"/>
        <v>-4.4432540307752788E-2</v>
      </c>
      <c r="J78">
        <f>G78</f>
        <v>-4.4432540307752788E-2</v>
      </c>
      <c r="P78" s="70"/>
      <c r="Q78" s="2">
        <f t="shared" si="10"/>
        <v>34680.775200000004</v>
      </c>
      <c r="R78" s="72"/>
      <c r="S78" s="72"/>
      <c r="T78" s="72"/>
    </row>
    <row r="79" spans="1:32">
      <c r="A79" s="24" t="s">
        <v>57</v>
      </c>
      <c r="B79" s="61" t="s">
        <v>49</v>
      </c>
      <c r="C79" s="24">
        <v>49700.308799999999</v>
      </c>
      <c r="D79" s="24">
        <v>2.9999999999999997E-4</v>
      </c>
      <c r="E79">
        <f t="shared" si="7"/>
        <v>22720.883627332354</v>
      </c>
      <c r="F79">
        <f t="shared" si="8"/>
        <v>22721</v>
      </c>
      <c r="G79">
        <f t="shared" si="9"/>
        <v>-4.8292807550751604E-2</v>
      </c>
      <c r="J79">
        <f>G79</f>
        <v>-4.8292807550751604E-2</v>
      </c>
      <c r="P79" s="70"/>
      <c r="Q79" s="2">
        <f t="shared" si="10"/>
        <v>34681.808799999999</v>
      </c>
      <c r="R79" s="72"/>
      <c r="S79" s="72"/>
      <c r="T79" s="72"/>
    </row>
    <row r="80" spans="1:32">
      <c r="A80" s="22" t="s">
        <v>45</v>
      </c>
      <c r="B80" s="22"/>
      <c r="C80" s="25">
        <v>49807.375800000002</v>
      </c>
      <c r="D80" s="25">
        <v>1.5E-3</v>
      </c>
      <c r="E80">
        <f t="shared" si="7"/>
        <v>22978.88627904973</v>
      </c>
      <c r="F80">
        <f t="shared" si="8"/>
        <v>22979</v>
      </c>
      <c r="G80">
        <f t="shared" si="9"/>
        <v>-4.7192386984534096E-2</v>
      </c>
      <c r="I80">
        <f>G80</f>
        <v>-4.7192386984534096E-2</v>
      </c>
      <c r="P80" s="70"/>
      <c r="Q80" s="2">
        <f t="shared" si="10"/>
        <v>34788.875800000002</v>
      </c>
      <c r="R80" s="72"/>
      <c r="S80" s="72"/>
      <c r="T80" s="72"/>
      <c r="AB80">
        <v>14</v>
      </c>
      <c r="AD80" t="s">
        <v>31</v>
      </c>
      <c r="AF80" t="s">
        <v>33</v>
      </c>
    </row>
    <row r="81" spans="1:32">
      <c r="A81" s="22" t="s">
        <v>46</v>
      </c>
      <c r="B81" s="22" t="s">
        <v>39</v>
      </c>
      <c r="C81" s="25">
        <v>50189.368999999999</v>
      </c>
      <c r="D81" s="25">
        <v>2.0999999999999999E-3</v>
      </c>
      <c r="E81">
        <f t="shared" si="7"/>
        <v>23899.387073300088</v>
      </c>
      <c r="F81">
        <f t="shared" si="8"/>
        <v>23899.5</v>
      </c>
      <c r="G81">
        <f t="shared" si="9"/>
        <v>-4.6862785711709876E-2</v>
      </c>
      <c r="I81">
        <f>G81</f>
        <v>-4.6862785711709876E-2</v>
      </c>
      <c r="P81" s="70"/>
      <c r="Q81" s="2">
        <f t="shared" si="10"/>
        <v>35170.868999999999</v>
      </c>
      <c r="R81" s="72"/>
      <c r="S81" s="72"/>
      <c r="T81" s="72"/>
      <c r="AB81">
        <v>15</v>
      </c>
      <c r="AD81" t="s">
        <v>43</v>
      </c>
      <c r="AF81" t="s">
        <v>33</v>
      </c>
    </row>
    <row r="82" spans="1:32">
      <c r="A82" s="22" t="s">
        <v>46</v>
      </c>
      <c r="B82" t="s">
        <v>39</v>
      </c>
      <c r="C82" s="16">
        <v>50189.369100000004</v>
      </c>
      <c r="D82" s="16">
        <v>2.0999999999999999E-3</v>
      </c>
      <c r="E82">
        <f t="shared" si="7"/>
        <v>23899.387314273183</v>
      </c>
      <c r="F82">
        <f t="shared" si="8"/>
        <v>23899.5</v>
      </c>
      <c r="G82">
        <f t="shared" si="9"/>
        <v>-4.676278570696013E-2</v>
      </c>
      <c r="I82">
        <f>G82</f>
        <v>-4.676278570696013E-2</v>
      </c>
      <c r="P82" s="70"/>
      <c r="Q82" s="2">
        <f t="shared" si="10"/>
        <v>35170.869100000004</v>
      </c>
      <c r="R82" s="72"/>
      <c r="S82" s="72"/>
      <c r="T82" s="72"/>
      <c r="AB82">
        <v>15</v>
      </c>
      <c r="AD82" t="s">
        <v>43</v>
      </c>
      <c r="AF82" t="s">
        <v>33</v>
      </c>
    </row>
    <row r="83" spans="1:32">
      <c r="A83" s="22" t="s">
        <v>48</v>
      </c>
      <c r="B83" t="s">
        <v>49</v>
      </c>
      <c r="C83" s="16">
        <v>51898.481399999997</v>
      </c>
      <c r="D83" s="16">
        <v>1E-4</v>
      </c>
      <c r="E83">
        <f t="shared" si="7"/>
        <v>28017.887930548717</v>
      </c>
      <c r="F83">
        <f t="shared" si="8"/>
        <v>28018</v>
      </c>
      <c r="G83">
        <f t="shared" si="9"/>
        <v>-4.6507041151926387E-2</v>
      </c>
      <c r="J83">
        <f t="shared" ref="J83:J99" si="12">G83</f>
        <v>-4.6507041151926387E-2</v>
      </c>
      <c r="O83">
        <f t="shared" ref="O83:O109" ca="1" si="13">+C$11+C$12*F83</f>
        <v>-5.2472116125218404E-2</v>
      </c>
      <c r="P83" s="70">
        <f>+D$11+D$12*F83+D$13*F83^2</f>
        <v>-4.6755421909987036E-2</v>
      </c>
      <c r="Q83" s="2">
        <f t="shared" si="10"/>
        <v>36879.981399999997</v>
      </c>
      <c r="R83" s="72">
        <f>+(P83-G83)^2</f>
        <v>6.1693000974782359E-8</v>
      </c>
      <c r="S83" s="72">
        <v>1</v>
      </c>
      <c r="T83" s="72">
        <f t="shared" ref="T83:T143" si="14">+S83*R83</f>
        <v>6.1693000974782359E-8</v>
      </c>
    </row>
    <row r="84" spans="1:32">
      <c r="A84" s="22" t="s">
        <v>48</v>
      </c>
      <c r="B84" t="s">
        <v>49</v>
      </c>
      <c r="C84" s="16">
        <v>51898.482100000001</v>
      </c>
      <c r="D84" s="16">
        <v>2.0000000000000001E-4</v>
      </c>
      <c r="E84">
        <f t="shared" si="7"/>
        <v>28017.889617360313</v>
      </c>
      <c r="F84">
        <f t="shared" si="8"/>
        <v>28018</v>
      </c>
      <c r="G84">
        <f t="shared" si="9"/>
        <v>-4.5807041147782002E-2</v>
      </c>
      <c r="J84">
        <f t="shared" si="12"/>
        <v>-4.5807041147782002E-2</v>
      </c>
      <c r="O84">
        <f t="shared" ca="1" si="13"/>
        <v>-5.2472116125218404E-2</v>
      </c>
      <c r="P84" s="70">
        <f>+D$11+D$12*F84+D$13*F84^2</f>
        <v>-4.6755421909987036E-2</v>
      </c>
      <c r="Q84" s="2">
        <f t="shared" si="10"/>
        <v>36879.982100000001</v>
      </c>
      <c r="R84" s="72">
        <f>+(P84-G84)^2</f>
        <v>8.9942607012060101E-7</v>
      </c>
      <c r="S84" s="72">
        <v>1</v>
      </c>
      <c r="T84" s="72">
        <f t="shared" si="14"/>
        <v>8.9942607012060101E-7</v>
      </c>
    </row>
    <row r="85" spans="1:32">
      <c r="A85" s="22" t="s">
        <v>48</v>
      </c>
      <c r="B85" t="s">
        <v>50</v>
      </c>
      <c r="C85" s="16">
        <v>51929.399720000001</v>
      </c>
      <c r="D85" s="16">
        <v>5.0000000000000002E-5</v>
      </c>
      <c r="E85">
        <f t="shared" ref="E85:E116" si="15">+(C85-C$7)/C$8</f>
        <v>28092.392759736489</v>
      </c>
      <c r="F85">
        <f t="shared" ref="F85:F116" si="16">ROUND(2*E85,0)/2</f>
        <v>28092.5</v>
      </c>
      <c r="G85">
        <f t="shared" ref="G85:G116" si="17">+C85-(C$7+F85*C$8)</f>
        <v>-4.4503004974103533E-2</v>
      </c>
      <c r="J85">
        <f t="shared" si="12"/>
        <v>-4.4503004974103533E-2</v>
      </c>
      <c r="O85">
        <f t="shared" ca="1" si="13"/>
        <v>-5.2399615914121754E-2</v>
      </c>
      <c r="P85" s="70">
        <f>+D$11+D$12*F85+D$13*F85^2</f>
        <v>-4.6759303823272376E-2</v>
      </c>
      <c r="Q85" s="2">
        <f t="shared" ref="Q85:Q116" si="18">+C85-15018.5</f>
        <v>36910.899720000001</v>
      </c>
      <c r="R85" s="72">
        <f>+(P85-G85)^2</f>
        <v>5.0908844967606461E-6</v>
      </c>
      <c r="S85" s="72">
        <v>1</v>
      </c>
      <c r="T85" s="72">
        <f t="shared" si="14"/>
        <v>5.0908844967606461E-6</v>
      </c>
    </row>
    <row r="86" spans="1:32">
      <c r="A86" s="22" t="s">
        <v>48</v>
      </c>
      <c r="B86" t="s">
        <v>50</v>
      </c>
      <c r="C86" s="16">
        <v>51929.400399999999</v>
      </c>
      <c r="D86" s="16">
        <v>2.0000000000000001E-4</v>
      </c>
      <c r="E86">
        <f t="shared" si="15"/>
        <v>28092.394398353455</v>
      </c>
      <c r="F86">
        <f t="shared" si="16"/>
        <v>28092.5</v>
      </c>
      <c r="G86">
        <f t="shared" si="17"/>
        <v>-4.3823004976729862E-2</v>
      </c>
      <c r="J86">
        <f t="shared" si="12"/>
        <v>-4.3823004976729862E-2</v>
      </c>
      <c r="O86">
        <f t="shared" ca="1" si="13"/>
        <v>-5.2399615914121754E-2</v>
      </c>
      <c r="P86" s="70">
        <f t="shared" ref="P86:P147" si="19">+D$11+D$12*F86+D$13*F86^2</f>
        <v>-4.6759303823272376E-2</v>
      </c>
      <c r="Q86" s="2">
        <f t="shared" si="18"/>
        <v>36910.900399999999</v>
      </c>
      <c r="R86" s="72">
        <f t="shared" ref="R86:R147" si="20">+(P86-G86)^2</f>
        <v>8.6218509162068952E-6</v>
      </c>
      <c r="S86" s="72">
        <v>1</v>
      </c>
      <c r="T86" s="72">
        <f t="shared" si="14"/>
        <v>8.6218509162068952E-6</v>
      </c>
    </row>
    <row r="87" spans="1:32">
      <c r="A87" s="22" t="s">
        <v>48</v>
      </c>
      <c r="B87" t="s">
        <v>49</v>
      </c>
      <c r="C87" s="16">
        <v>51929.606599999999</v>
      </c>
      <c r="D87" s="16">
        <v>1E-4</v>
      </c>
      <c r="E87">
        <f t="shared" si="15"/>
        <v>28092.891284852416</v>
      </c>
      <c r="F87">
        <f t="shared" si="16"/>
        <v>28093</v>
      </c>
      <c r="G87">
        <f t="shared" si="17"/>
        <v>-4.5115058426745236E-2</v>
      </c>
      <c r="J87">
        <f t="shared" si="12"/>
        <v>-4.5115058426745236E-2</v>
      </c>
      <c r="O87">
        <f t="shared" ca="1" si="13"/>
        <v>-5.2399129335523792E-2</v>
      </c>
      <c r="P87" s="70">
        <f t="shared" si="19"/>
        <v>-4.675932832653542E-2</v>
      </c>
      <c r="Q87" s="2">
        <f t="shared" si="18"/>
        <v>36911.106599999999</v>
      </c>
      <c r="R87" s="72">
        <f t="shared" si="20"/>
        <v>2.7036235033560203E-6</v>
      </c>
      <c r="S87" s="72">
        <v>1</v>
      </c>
      <c r="T87" s="72">
        <f t="shared" si="14"/>
        <v>2.7036235033560203E-6</v>
      </c>
    </row>
    <row r="88" spans="1:32">
      <c r="A88" s="22" t="s">
        <v>48</v>
      </c>
      <c r="B88" t="s">
        <v>49</v>
      </c>
      <c r="C88" s="16">
        <v>51929.606800000001</v>
      </c>
      <c r="D88" s="16">
        <v>2.0000000000000001E-4</v>
      </c>
      <c r="E88">
        <f t="shared" si="15"/>
        <v>28092.891766798588</v>
      </c>
      <c r="F88">
        <f t="shared" si="16"/>
        <v>28093</v>
      </c>
      <c r="G88">
        <f t="shared" si="17"/>
        <v>-4.4915058424521703E-2</v>
      </c>
      <c r="J88">
        <f t="shared" si="12"/>
        <v>-4.4915058424521703E-2</v>
      </c>
      <c r="O88">
        <f t="shared" ca="1" si="13"/>
        <v>-5.2399129335523792E-2</v>
      </c>
      <c r="P88" s="70">
        <f t="shared" si="19"/>
        <v>-4.675932832653542E-2</v>
      </c>
      <c r="Q88" s="2">
        <f t="shared" si="18"/>
        <v>36911.106800000001</v>
      </c>
      <c r="R88" s="72">
        <f t="shared" si="20"/>
        <v>3.4013314714736827E-6</v>
      </c>
      <c r="S88" s="72">
        <v>1</v>
      </c>
      <c r="T88" s="72">
        <f t="shared" si="14"/>
        <v>3.4013314714736827E-6</v>
      </c>
    </row>
    <row r="89" spans="1:32">
      <c r="A89" s="24" t="s">
        <v>58</v>
      </c>
      <c r="B89" s="15" t="s">
        <v>49</v>
      </c>
      <c r="C89" s="17">
        <v>51935.413710000001</v>
      </c>
      <c r="D89" s="17">
        <v>2.7999999999999998E-4</v>
      </c>
      <c r="E89">
        <f t="shared" si="15"/>
        <v>28106.8848569037</v>
      </c>
      <c r="F89">
        <f t="shared" si="16"/>
        <v>28107</v>
      </c>
      <c r="G89">
        <f t="shared" si="17"/>
        <v>-4.778255498240469E-2</v>
      </c>
      <c r="J89">
        <f t="shared" si="12"/>
        <v>-4.778255498240469E-2</v>
      </c>
      <c r="O89">
        <f t="shared" ca="1" si="13"/>
        <v>-5.2385505134780797E-2</v>
      </c>
      <c r="P89" s="70">
        <f t="shared" si="19"/>
        <v>-4.6760006028065931E-2</v>
      </c>
      <c r="Q89" s="2">
        <f t="shared" si="18"/>
        <v>36916.913710000001</v>
      </c>
      <c r="R89" s="72">
        <f t="shared" si="20"/>
        <v>1.0456063640192893E-6</v>
      </c>
      <c r="S89" s="72">
        <v>1</v>
      </c>
      <c r="T89" s="72">
        <f t="shared" si="14"/>
        <v>1.0456063640192893E-6</v>
      </c>
    </row>
    <row r="90" spans="1:32">
      <c r="A90" s="24" t="s">
        <v>58</v>
      </c>
      <c r="B90" s="15" t="s">
        <v>49</v>
      </c>
      <c r="C90" s="17">
        <v>51935.415950000002</v>
      </c>
      <c r="D90" s="17">
        <v>3.2000000000000003E-4</v>
      </c>
      <c r="E90">
        <f t="shared" si="15"/>
        <v>28106.890254700782</v>
      </c>
      <c r="F90">
        <f t="shared" si="16"/>
        <v>28107</v>
      </c>
      <c r="G90">
        <f t="shared" si="17"/>
        <v>-4.5542554980784189E-2</v>
      </c>
      <c r="J90">
        <f t="shared" si="12"/>
        <v>-4.5542554980784189E-2</v>
      </c>
      <c r="O90">
        <f t="shared" ca="1" si="13"/>
        <v>-5.2385505134780797E-2</v>
      </c>
      <c r="P90" s="70">
        <f t="shared" si="19"/>
        <v>-4.6760006028065931E-2</v>
      </c>
      <c r="Q90" s="2">
        <f t="shared" si="18"/>
        <v>36916.915950000002</v>
      </c>
      <c r="R90" s="72">
        <f t="shared" si="20"/>
        <v>1.4821870525274112E-6</v>
      </c>
      <c r="S90" s="72">
        <v>1</v>
      </c>
      <c r="T90" s="72">
        <f t="shared" si="14"/>
        <v>1.4821870525274112E-6</v>
      </c>
    </row>
    <row r="91" spans="1:32">
      <c r="A91" s="24" t="s">
        <v>58</v>
      </c>
      <c r="B91" s="15" t="s">
        <v>49</v>
      </c>
      <c r="C91" s="17">
        <v>51935.41661</v>
      </c>
      <c r="D91" s="17">
        <v>2.1000000000000001E-4</v>
      </c>
      <c r="E91">
        <f t="shared" si="15"/>
        <v>28106.891845123129</v>
      </c>
      <c r="F91">
        <f t="shared" si="16"/>
        <v>28107</v>
      </c>
      <c r="G91">
        <f t="shared" si="17"/>
        <v>-4.4882554982905276E-2</v>
      </c>
      <c r="J91">
        <f t="shared" si="12"/>
        <v>-4.4882554982905276E-2</v>
      </c>
      <c r="O91">
        <f t="shared" ca="1" si="13"/>
        <v>-5.2385505134780797E-2</v>
      </c>
      <c r="P91" s="70">
        <f t="shared" si="19"/>
        <v>-4.6760006028065931E-2</v>
      </c>
      <c r="Q91" s="2">
        <f t="shared" si="18"/>
        <v>36916.91661</v>
      </c>
      <c r="R91" s="72">
        <f t="shared" si="20"/>
        <v>3.5248224269748366E-6</v>
      </c>
      <c r="S91" s="72">
        <v>1</v>
      </c>
      <c r="T91" s="72">
        <f t="shared" si="14"/>
        <v>3.5248224269748366E-6</v>
      </c>
    </row>
    <row r="92" spans="1:32">
      <c r="A92" s="24" t="s">
        <v>58</v>
      </c>
      <c r="B92" s="15" t="s">
        <v>49</v>
      </c>
      <c r="C92" s="17">
        <v>51949.519820000001</v>
      </c>
      <c r="D92" s="17">
        <v>2.4000000000000001E-4</v>
      </c>
      <c r="E92">
        <f t="shared" si="15"/>
        <v>28140.876785186148</v>
      </c>
      <c r="F92">
        <f t="shared" si="16"/>
        <v>28141</v>
      </c>
      <c r="G92">
        <f t="shared" si="17"/>
        <v>-5.1132189480995294E-2</v>
      </c>
      <c r="J92">
        <f t="shared" si="12"/>
        <v>-5.1132189480995294E-2</v>
      </c>
      <c r="O92">
        <f t="shared" ca="1" si="13"/>
        <v>-5.2352417790119239E-2</v>
      </c>
      <c r="P92" s="70">
        <f t="shared" si="19"/>
        <v>-4.6761584425330661E-2</v>
      </c>
      <c r="Q92" s="2">
        <f t="shared" si="18"/>
        <v>36931.019820000001</v>
      </c>
      <c r="R92" s="72">
        <f t="shared" si="20"/>
        <v>1.9102188552601244E-5</v>
      </c>
      <c r="S92" s="72">
        <v>1</v>
      </c>
      <c r="T92" s="72">
        <f t="shared" si="14"/>
        <v>1.9102188552601244E-5</v>
      </c>
    </row>
    <row r="93" spans="1:32">
      <c r="A93" s="24" t="s">
        <v>58</v>
      </c>
      <c r="B93" s="15" t="s">
        <v>49</v>
      </c>
      <c r="C93" s="17">
        <v>51949.52276</v>
      </c>
      <c r="D93" s="17">
        <v>4.2000000000000002E-4</v>
      </c>
      <c r="E93">
        <f t="shared" si="15"/>
        <v>28140.883869794812</v>
      </c>
      <c r="F93">
        <f t="shared" si="16"/>
        <v>28141</v>
      </c>
      <c r="G93">
        <f t="shared" si="17"/>
        <v>-4.8192189482506365E-2</v>
      </c>
      <c r="J93">
        <f t="shared" si="12"/>
        <v>-4.8192189482506365E-2</v>
      </c>
      <c r="O93">
        <f t="shared" ca="1" si="13"/>
        <v>-5.2352417790119239E-2</v>
      </c>
      <c r="P93" s="70">
        <f t="shared" si="19"/>
        <v>-4.6761584425330661E-2</v>
      </c>
      <c r="Q93" s="2">
        <f t="shared" si="18"/>
        <v>36931.02276</v>
      </c>
      <c r="R93" s="72">
        <f t="shared" si="20"/>
        <v>2.0466308296166967E-6</v>
      </c>
      <c r="S93" s="72">
        <v>1</v>
      </c>
      <c r="T93" s="72">
        <f t="shared" si="14"/>
        <v>2.0466308296166967E-6</v>
      </c>
    </row>
    <row r="94" spans="1:32">
      <c r="A94" s="22" t="s">
        <v>48</v>
      </c>
      <c r="B94" t="s">
        <v>50</v>
      </c>
      <c r="C94" s="16">
        <v>51958.449000000001</v>
      </c>
      <c r="D94" s="16">
        <v>2.0000000000000001E-4</v>
      </c>
      <c r="E94">
        <f t="shared" si="15"/>
        <v>28162.393705597307</v>
      </c>
      <c r="F94">
        <f t="shared" si="16"/>
        <v>28162.5</v>
      </c>
      <c r="G94">
        <f t="shared" si="17"/>
        <v>-4.4110487768193707E-2</v>
      </c>
      <c r="J94">
        <f t="shared" si="12"/>
        <v>-4.4110487768193707E-2</v>
      </c>
      <c r="O94">
        <f t="shared" ca="1" si="13"/>
        <v>-5.2331494910406784E-2</v>
      </c>
      <c r="P94" s="70">
        <f t="shared" si="19"/>
        <v>-4.6762533213375257E-2</v>
      </c>
      <c r="Q94" s="2">
        <f t="shared" si="18"/>
        <v>36939.949000000001</v>
      </c>
      <c r="R94" s="72">
        <f t="shared" si="20"/>
        <v>7.0333450433082057E-6</v>
      </c>
      <c r="S94" s="72">
        <v>1</v>
      </c>
      <c r="T94" s="72">
        <f t="shared" si="14"/>
        <v>7.0333450433082057E-6</v>
      </c>
    </row>
    <row r="95" spans="1:32">
      <c r="A95" s="22" t="s">
        <v>48</v>
      </c>
      <c r="B95" t="s">
        <v>50</v>
      </c>
      <c r="C95" s="16">
        <v>51958.4496</v>
      </c>
      <c r="D95" s="16">
        <v>5.0000000000000001E-4</v>
      </c>
      <c r="E95">
        <f t="shared" si="15"/>
        <v>28162.395151435809</v>
      </c>
      <c r="F95">
        <f t="shared" si="16"/>
        <v>28162.5</v>
      </c>
      <c r="G95">
        <f t="shared" si="17"/>
        <v>-4.3510487768799067E-2</v>
      </c>
      <c r="J95">
        <f t="shared" si="12"/>
        <v>-4.3510487768799067E-2</v>
      </c>
      <c r="O95">
        <f t="shared" ca="1" si="13"/>
        <v>-5.2331494910406784E-2</v>
      </c>
      <c r="P95" s="70">
        <f t="shared" si="19"/>
        <v>-4.6762533213375257E-2</v>
      </c>
      <c r="Q95" s="2">
        <f t="shared" si="18"/>
        <v>36939.9496</v>
      </c>
      <c r="R95" s="72">
        <f t="shared" si="20"/>
        <v>1.0575799573588752E-5</v>
      </c>
      <c r="S95" s="72">
        <v>1</v>
      </c>
      <c r="T95" s="72">
        <f t="shared" si="14"/>
        <v>1.0575799573588752E-5</v>
      </c>
    </row>
    <row r="96" spans="1:32">
      <c r="A96" s="25" t="s">
        <v>59</v>
      </c>
      <c r="B96" s="6" t="s">
        <v>49</v>
      </c>
      <c r="C96" s="16">
        <v>51979.404999999999</v>
      </c>
      <c r="D96" s="16">
        <v>2.9999999999999997E-4</v>
      </c>
      <c r="E96">
        <f t="shared" si="15"/>
        <v>28212.892025055113</v>
      </c>
      <c r="F96">
        <f t="shared" si="16"/>
        <v>28213</v>
      </c>
      <c r="G96">
        <f t="shared" si="17"/>
        <v>-4.4807886071794201E-2</v>
      </c>
      <c r="J96">
        <f t="shared" si="12"/>
        <v>-4.4807886071794201E-2</v>
      </c>
      <c r="O96">
        <f t="shared" ca="1" si="13"/>
        <v>-5.228235047201242E-2</v>
      </c>
      <c r="P96" s="70">
        <f t="shared" si="19"/>
        <v>-4.6764611488944424E-2</v>
      </c>
      <c r="Q96" s="2">
        <f t="shared" si="18"/>
        <v>36960.904999999999</v>
      </c>
      <c r="R96" s="72">
        <f t="shared" si="20"/>
        <v>3.8287743581217161E-6</v>
      </c>
      <c r="S96" s="72">
        <v>1</v>
      </c>
      <c r="T96" s="72">
        <f t="shared" si="14"/>
        <v>3.8287743581217161E-6</v>
      </c>
    </row>
    <row r="97" spans="1:20">
      <c r="A97" s="25" t="s">
        <v>59</v>
      </c>
      <c r="B97" s="6" t="s">
        <v>50</v>
      </c>
      <c r="C97" s="16">
        <v>51980.443500000001</v>
      </c>
      <c r="D97" s="16">
        <v>2.0000000000000001E-4</v>
      </c>
      <c r="E97">
        <f t="shared" si="15"/>
        <v>28215.394530531208</v>
      </c>
      <c r="F97">
        <f t="shared" si="16"/>
        <v>28215.5</v>
      </c>
      <c r="G97">
        <f t="shared" si="17"/>
        <v>-4.3768153314886149E-2</v>
      </c>
      <c r="J97">
        <f t="shared" si="12"/>
        <v>-4.3768153314886149E-2</v>
      </c>
      <c r="O97">
        <f t="shared" ca="1" si="13"/>
        <v>-5.2279917579022596E-2</v>
      </c>
      <c r="P97" s="70">
        <f t="shared" si="19"/>
        <v>-4.6764708897750126E-2</v>
      </c>
      <c r="Q97" s="2">
        <f t="shared" si="18"/>
        <v>36961.943500000001</v>
      </c>
      <c r="R97" s="72">
        <f t="shared" si="20"/>
        <v>8.9793453611932703E-6</v>
      </c>
      <c r="S97" s="72">
        <v>1</v>
      </c>
      <c r="T97" s="72">
        <f t="shared" si="14"/>
        <v>8.9793453611932703E-6</v>
      </c>
    </row>
    <row r="98" spans="1:20">
      <c r="A98" s="25" t="s">
        <v>59</v>
      </c>
      <c r="B98" s="6" t="s">
        <v>49</v>
      </c>
      <c r="C98" s="16">
        <v>51999.322399999997</v>
      </c>
      <c r="D98" s="16">
        <v>4.0000000000000002E-4</v>
      </c>
      <c r="E98">
        <f t="shared" si="15"/>
        <v>28260.887598063746</v>
      </c>
      <c r="F98">
        <f t="shared" si="16"/>
        <v>28261</v>
      </c>
      <c r="G98">
        <f t="shared" si="17"/>
        <v>-4.6645017129776534E-2</v>
      </c>
      <c r="J98">
        <f t="shared" si="12"/>
        <v>-4.6645017129776534E-2</v>
      </c>
      <c r="O98">
        <f t="shared" ca="1" si="13"/>
        <v>-5.2235638926607868E-2</v>
      </c>
      <c r="P98" s="70">
        <f t="shared" si="19"/>
        <v>-4.6766391474967521E-2</v>
      </c>
      <c r="Q98" s="2">
        <f t="shared" si="18"/>
        <v>36980.822399999997</v>
      </c>
      <c r="R98" s="72">
        <f t="shared" si="20"/>
        <v>1.4731731670540963E-8</v>
      </c>
      <c r="S98" s="72">
        <v>1</v>
      </c>
      <c r="T98" s="72">
        <f t="shared" si="14"/>
        <v>1.4731731670540963E-8</v>
      </c>
    </row>
    <row r="99" spans="1:20">
      <c r="A99" s="25" t="s">
        <v>59</v>
      </c>
      <c r="B99" s="6" t="s">
        <v>49</v>
      </c>
      <c r="C99" s="16">
        <v>52001.397599999997</v>
      </c>
      <c r="D99" s="16">
        <v>4.0000000000000002E-4</v>
      </c>
      <c r="E99">
        <f t="shared" si="15"/>
        <v>28265.888271500411</v>
      </c>
      <c r="F99">
        <f t="shared" si="16"/>
        <v>28266</v>
      </c>
      <c r="G99">
        <f t="shared" si="17"/>
        <v>-4.6365551614144351E-2</v>
      </c>
      <c r="J99">
        <f t="shared" si="12"/>
        <v>-4.6365551614144351E-2</v>
      </c>
      <c r="O99">
        <f t="shared" ca="1" si="13"/>
        <v>-5.2230773140628226E-2</v>
      </c>
      <c r="P99" s="70">
        <f t="shared" si="19"/>
        <v>-4.676656593793134E-2</v>
      </c>
      <c r="Q99" s="2">
        <f t="shared" si="18"/>
        <v>36982.897599999997</v>
      </c>
      <c r="R99" s="72">
        <f t="shared" si="20"/>
        <v>1.6081248788233558E-7</v>
      </c>
      <c r="S99" s="72">
        <v>1</v>
      </c>
      <c r="T99" s="72">
        <f t="shared" si="14"/>
        <v>1.6081248788233558E-7</v>
      </c>
    </row>
    <row r="100" spans="1:20">
      <c r="A100" s="53" t="s">
        <v>93</v>
      </c>
      <c r="B100" s="54" t="s">
        <v>49</v>
      </c>
      <c r="C100" s="55">
        <v>52667.861100000002</v>
      </c>
      <c r="D100" s="55">
        <v>2.9999999999999997E-4</v>
      </c>
      <c r="E100" s="22">
        <f t="shared" si="15"/>
        <v>29871.885920382338</v>
      </c>
      <c r="F100">
        <f t="shared" si="16"/>
        <v>29872</v>
      </c>
      <c r="G100">
        <f t="shared" si="17"/>
        <v>-4.7341228251752909E-2</v>
      </c>
      <c r="N100">
        <f>G100</f>
        <v>-4.7341228251752909E-2</v>
      </c>
      <c r="O100">
        <f t="shared" ca="1" si="13"/>
        <v>-5.0667882683967665E-2</v>
      </c>
      <c r="P100" s="70">
        <f t="shared" si="19"/>
        <v>-4.6715673720768638E-2</v>
      </c>
      <c r="Q100" s="2">
        <f t="shared" si="18"/>
        <v>37649.361100000002</v>
      </c>
      <c r="R100" s="72">
        <f t="shared" si="20"/>
        <v>3.9131847123495106E-7</v>
      </c>
      <c r="S100" s="72">
        <v>1</v>
      </c>
      <c r="T100" s="72">
        <f t="shared" si="14"/>
        <v>3.9131847123495106E-7</v>
      </c>
    </row>
    <row r="101" spans="1:20">
      <c r="A101" s="24" t="s">
        <v>60</v>
      </c>
      <c r="B101" s="18" t="s">
        <v>50</v>
      </c>
      <c r="C101" s="14">
        <v>52726.5818</v>
      </c>
      <c r="D101" s="14">
        <v>1.4E-3</v>
      </c>
      <c r="E101">
        <f t="shared" si="15"/>
        <v>30013.387002048021</v>
      </c>
      <c r="F101">
        <f t="shared" si="16"/>
        <v>30013.5</v>
      </c>
      <c r="G101">
        <f t="shared" si="17"/>
        <v>-4.6892354184819851E-2</v>
      </c>
      <c r="J101">
        <f>G101</f>
        <v>-4.6892354184819851E-2</v>
      </c>
      <c r="O101">
        <f t="shared" ca="1" si="13"/>
        <v>-5.0530180940743838E-2</v>
      </c>
      <c r="P101" s="70">
        <f t="shared" si="19"/>
        <v>-4.6700970223907547E-2</v>
      </c>
      <c r="Q101" s="2">
        <f t="shared" si="18"/>
        <v>37708.0818</v>
      </c>
      <c r="R101" s="72">
        <f t="shared" si="20"/>
        <v>3.6627820494482467E-8</v>
      </c>
      <c r="S101" s="72">
        <v>1</v>
      </c>
      <c r="T101" s="72">
        <f t="shared" si="14"/>
        <v>3.6627820494482467E-8</v>
      </c>
    </row>
    <row r="102" spans="1:20">
      <c r="A102" s="24" t="s">
        <v>60</v>
      </c>
      <c r="B102" s="18" t="s">
        <v>49</v>
      </c>
      <c r="C102" s="14">
        <v>52726.794399999999</v>
      </c>
      <c r="D102" s="14">
        <v>1.8E-3</v>
      </c>
      <c r="E102">
        <f t="shared" si="15"/>
        <v>30013.899310824345</v>
      </c>
      <c r="F102">
        <f t="shared" si="16"/>
        <v>30014</v>
      </c>
      <c r="G102">
        <f t="shared" si="17"/>
        <v>-4.1784407629165798E-2</v>
      </c>
      <c r="J102">
        <f>G102</f>
        <v>-4.1784407629165798E-2</v>
      </c>
      <c r="O102">
        <f t="shared" ca="1" si="13"/>
        <v>-5.0529694362145869E-2</v>
      </c>
      <c r="P102" s="70">
        <f t="shared" si="19"/>
        <v>-4.670091533371265E-2</v>
      </c>
      <c r="Q102" s="2">
        <f t="shared" si="18"/>
        <v>37708.294399999999</v>
      </c>
      <c r="R102" s="72">
        <f t="shared" si="20"/>
        <v>2.4172048008868557E-5</v>
      </c>
      <c r="S102" s="72">
        <v>1</v>
      </c>
      <c r="T102" s="72">
        <f t="shared" si="14"/>
        <v>2.4172048008868557E-5</v>
      </c>
    </row>
    <row r="103" spans="1:20">
      <c r="A103" s="26" t="s">
        <v>61</v>
      </c>
      <c r="B103" s="6" t="s">
        <v>50</v>
      </c>
      <c r="C103" s="16">
        <v>52746.502200000003</v>
      </c>
      <c r="D103" s="16">
        <v>1.4E-3</v>
      </c>
      <c r="E103">
        <f t="shared" si="15"/>
        <v>30061.389804249178</v>
      </c>
      <c r="F103">
        <f t="shared" si="16"/>
        <v>30061.5</v>
      </c>
      <c r="G103">
        <f t="shared" si="17"/>
        <v>-4.5729485238553025E-2</v>
      </c>
      <c r="J103">
        <f>G103</f>
        <v>-4.5729485238553025E-2</v>
      </c>
      <c r="O103">
        <f t="shared" ca="1" si="13"/>
        <v>-5.0483469395339285E-2</v>
      </c>
      <c r="P103" s="70">
        <f t="shared" si="19"/>
        <v>-4.6695606534545346E-2</v>
      </c>
      <c r="Q103" s="2">
        <f t="shared" si="18"/>
        <v>37728.002200000003</v>
      </c>
      <c r="R103" s="72">
        <f t="shared" si="20"/>
        <v>9.3339035856988249E-7</v>
      </c>
      <c r="S103" s="72">
        <v>1</v>
      </c>
      <c r="T103" s="72">
        <f t="shared" si="14"/>
        <v>9.3339035856988249E-7</v>
      </c>
    </row>
    <row r="104" spans="1:20">
      <c r="A104" s="27" t="s">
        <v>56</v>
      </c>
      <c r="C104" s="16">
        <v>52952.953500000003</v>
      </c>
      <c r="D104" s="16">
        <v>1E-4</v>
      </c>
      <c r="E104">
        <f t="shared" si="15"/>
        <v>30558.881868568704</v>
      </c>
      <c r="F104">
        <f t="shared" si="16"/>
        <v>30559</v>
      </c>
      <c r="G104">
        <f t="shared" si="17"/>
        <v>-4.9022666513337754E-2</v>
      </c>
      <c r="L104">
        <f>G104</f>
        <v>-4.9022666513337754E-2</v>
      </c>
      <c r="O104">
        <f t="shared" ca="1" si="13"/>
        <v>-4.9999323690365041E-2</v>
      </c>
      <c r="P104" s="70">
        <f t="shared" si="19"/>
        <v>-4.6628797943429542E-2</v>
      </c>
      <c r="Q104" s="2">
        <f t="shared" si="18"/>
        <v>37934.453500000003</v>
      </c>
      <c r="R104" s="72">
        <f t="shared" si="20"/>
        <v>5.7306067299943845E-6</v>
      </c>
      <c r="S104" s="72">
        <v>1</v>
      </c>
      <c r="T104" s="72">
        <f t="shared" si="14"/>
        <v>5.7306067299943845E-6</v>
      </c>
    </row>
    <row r="105" spans="1:20">
      <c r="A105" s="36" t="s">
        <v>70</v>
      </c>
      <c r="B105" s="32" t="s">
        <v>49</v>
      </c>
      <c r="C105" s="37">
        <v>53046.120199999998</v>
      </c>
      <c r="D105" s="33">
        <v>1.2999999999999999E-3</v>
      </c>
      <c r="E105">
        <f t="shared" si="15"/>
        <v>30783.388538707546</v>
      </c>
      <c r="F105">
        <f t="shared" si="16"/>
        <v>30783.5</v>
      </c>
      <c r="G105">
        <f t="shared" si="17"/>
        <v>-4.6254664899606723E-2</v>
      </c>
      <c r="L105">
        <f>G105</f>
        <v>-4.6254664899606723E-2</v>
      </c>
      <c r="O105">
        <f t="shared" ca="1" si="13"/>
        <v>-4.9780849899879187E-2</v>
      </c>
      <c r="P105" s="70">
        <f t="shared" si="19"/>
        <v>-4.6591951132876584E-2</v>
      </c>
      <c r="Q105" s="2">
        <f t="shared" si="18"/>
        <v>38027.620199999998</v>
      </c>
      <c r="R105" s="72">
        <f t="shared" si="20"/>
        <v>1.1376200315337102E-7</v>
      </c>
      <c r="S105" s="72">
        <v>1</v>
      </c>
      <c r="T105" s="72">
        <f t="shared" si="14"/>
        <v>1.1376200315337102E-7</v>
      </c>
    </row>
    <row r="106" spans="1:20">
      <c r="A106" s="36" t="s">
        <v>70</v>
      </c>
      <c r="B106" s="32" t="s">
        <v>50</v>
      </c>
      <c r="C106" s="37">
        <v>53046.326800000003</v>
      </c>
      <c r="D106" s="33">
        <v>5.0000000000000001E-4</v>
      </c>
      <c r="E106">
        <f t="shared" si="15"/>
        <v>30783.88638909885</v>
      </c>
      <c r="F106">
        <f t="shared" si="16"/>
        <v>30784</v>
      </c>
      <c r="G106">
        <f t="shared" si="17"/>
        <v>-4.7146718345175032E-2</v>
      </c>
      <c r="L106">
        <f>G106</f>
        <v>-4.7146718345175032E-2</v>
      </c>
      <c r="O106">
        <f t="shared" ca="1" si="13"/>
        <v>-4.9780363321281218E-2</v>
      </c>
      <c r="P106" s="70">
        <f t="shared" si="19"/>
        <v>-4.6591864419171763E-2</v>
      </c>
      <c r="Q106" s="2">
        <f t="shared" si="18"/>
        <v>38027.826800000003</v>
      </c>
      <c r="R106" s="72">
        <f t="shared" si="20"/>
        <v>3.0786287920124012E-7</v>
      </c>
      <c r="S106" s="72">
        <v>1</v>
      </c>
      <c r="T106" s="72">
        <f t="shared" si="14"/>
        <v>3.0786287920124012E-7</v>
      </c>
    </row>
    <row r="107" spans="1:20">
      <c r="A107" s="31" t="s">
        <v>66</v>
      </c>
      <c r="B107" s="6" t="s">
        <v>50</v>
      </c>
      <c r="C107" s="16">
        <v>53055.665200000003</v>
      </c>
      <c r="D107" s="16">
        <v>1.8E-3</v>
      </c>
      <c r="E107">
        <f t="shared" si="15"/>
        <v>30806.389419563864</v>
      </c>
      <c r="F107">
        <f t="shared" si="16"/>
        <v>30806.5</v>
      </c>
      <c r="G107">
        <f t="shared" si="17"/>
        <v>-4.5889123532106169E-2</v>
      </c>
      <c r="J107">
        <f t="shared" ref="J107:J117" si="21">G107</f>
        <v>-4.5889123532106169E-2</v>
      </c>
      <c r="O107">
        <f t="shared" ca="1" si="13"/>
        <v>-4.9758467284372832E-2</v>
      </c>
      <c r="P107" s="70">
        <f t="shared" si="19"/>
        <v>-4.6587940914575854E-2</v>
      </c>
      <c r="Q107" s="2">
        <f t="shared" si="18"/>
        <v>38037.165200000003</v>
      </c>
      <c r="R107" s="72">
        <f t="shared" si="20"/>
        <v>4.8834573404178237E-7</v>
      </c>
      <c r="S107" s="72">
        <v>1</v>
      </c>
      <c r="T107" s="72">
        <f t="shared" si="14"/>
        <v>4.8834573404178237E-7</v>
      </c>
    </row>
    <row r="108" spans="1:20">
      <c r="A108" s="25" t="s">
        <v>59</v>
      </c>
      <c r="B108" s="6" t="s">
        <v>50</v>
      </c>
      <c r="C108" s="16">
        <v>53078.487200000003</v>
      </c>
      <c r="D108" s="16">
        <v>2.0000000000000001E-4</v>
      </c>
      <c r="E108">
        <f t="shared" si="15"/>
        <v>30861.384296766868</v>
      </c>
      <c r="F108">
        <f t="shared" si="16"/>
        <v>30861.5</v>
      </c>
      <c r="G108">
        <f t="shared" si="17"/>
        <v>-4.8015002867032308E-2</v>
      </c>
      <c r="J108">
        <f t="shared" si="21"/>
        <v>-4.8015002867032308E-2</v>
      </c>
      <c r="O108">
        <f t="shared" ca="1" si="13"/>
        <v>-4.9704943638596788E-2</v>
      </c>
      <c r="P108" s="70">
        <f t="shared" si="19"/>
        <v>-4.6578173959705024E-2</v>
      </c>
      <c r="Q108" s="2">
        <f t="shared" si="18"/>
        <v>38059.987200000003</v>
      </c>
      <c r="R108" s="72">
        <f t="shared" si="20"/>
        <v>2.0644773089313163E-6</v>
      </c>
      <c r="S108" s="72">
        <v>1</v>
      </c>
      <c r="T108" s="72">
        <f t="shared" si="14"/>
        <v>2.0644773089313163E-6</v>
      </c>
    </row>
    <row r="109" spans="1:20">
      <c r="A109" s="25" t="s">
        <v>59</v>
      </c>
      <c r="B109" s="6" t="s">
        <v>50</v>
      </c>
      <c r="C109" s="35">
        <v>53095.506500000003</v>
      </c>
      <c r="D109" s="16">
        <v>2.0000000000000001E-4</v>
      </c>
      <c r="E109">
        <f t="shared" si="15"/>
        <v>30902.396228831589</v>
      </c>
      <c r="F109">
        <f t="shared" si="16"/>
        <v>30902.5</v>
      </c>
      <c r="G109">
        <f t="shared" si="17"/>
        <v>-4.3063385644927621E-2</v>
      </c>
      <c r="J109">
        <f t="shared" si="21"/>
        <v>-4.3063385644927621E-2</v>
      </c>
      <c r="O109">
        <f t="shared" ca="1" si="13"/>
        <v>-4.966504419356374E-2</v>
      </c>
      <c r="P109" s="70">
        <f t="shared" si="19"/>
        <v>-4.65707304669375E-2</v>
      </c>
      <c r="Q109" s="2">
        <f t="shared" si="18"/>
        <v>38077.006500000003</v>
      </c>
      <c r="R109" s="72">
        <f t="shared" si="20"/>
        <v>1.2301467700479512E-5</v>
      </c>
      <c r="S109" s="72">
        <v>1</v>
      </c>
      <c r="T109" s="72">
        <f t="shared" si="14"/>
        <v>1.2301467700479512E-5</v>
      </c>
    </row>
    <row r="110" spans="1:20">
      <c r="A110" s="25" t="s">
        <v>59</v>
      </c>
      <c r="B110" s="6" t="s">
        <v>50</v>
      </c>
      <c r="C110" s="16">
        <v>53096.330800000003</v>
      </c>
      <c r="D110" s="16">
        <v>1E-4</v>
      </c>
      <c r="E110">
        <f t="shared" si="15"/>
        <v>30904.38256996201</v>
      </c>
      <c r="F110">
        <f t="shared" si="16"/>
        <v>30904.5</v>
      </c>
      <c r="G110">
        <f t="shared" si="17"/>
        <v>-4.873159943963401E-2</v>
      </c>
      <c r="J110">
        <f t="shared" si="21"/>
        <v>-4.873159943963401E-2</v>
      </c>
      <c r="O110">
        <f t="shared" ref="O110:O141" ca="1" si="22">+C$11+C$12*F110</f>
        <v>-4.9663097879171877E-2</v>
      </c>
      <c r="P110" s="70">
        <f t="shared" si="19"/>
        <v>-4.6570363815415232E-2</v>
      </c>
      <c r="Q110" s="2">
        <f t="shared" si="18"/>
        <v>38077.830800000003</v>
      </c>
      <c r="R110" s="72">
        <f t="shared" si="20"/>
        <v>4.6709394233923321E-6</v>
      </c>
      <c r="S110" s="72">
        <v>1</v>
      </c>
      <c r="T110" s="72">
        <f t="shared" si="14"/>
        <v>4.6709394233923321E-6</v>
      </c>
    </row>
    <row r="111" spans="1:20">
      <c r="A111" s="25" t="s">
        <v>59</v>
      </c>
      <c r="B111" s="6" t="s">
        <v>49</v>
      </c>
      <c r="C111" s="16">
        <v>53097.37</v>
      </c>
      <c r="D111" s="16">
        <v>1E-4</v>
      </c>
      <c r="E111">
        <f t="shared" si="15"/>
        <v>30906.886762249684</v>
      </c>
      <c r="F111">
        <f t="shared" si="16"/>
        <v>30907</v>
      </c>
      <c r="G111">
        <f t="shared" si="17"/>
        <v>-4.6991866685857531E-2</v>
      </c>
      <c r="J111">
        <f t="shared" si="21"/>
        <v>-4.6991866685857531E-2</v>
      </c>
      <c r="O111">
        <f t="shared" ca="1" si="22"/>
        <v>-4.966066498618206E-2</v>
      </c>
      <c r="P111" s="70">
        <f t="shared" si="19"/>
        <v>-4.6569905036058519E-2</v>
      </c>
      <c r="Q111" s="2">
        <f t="shared" si="18"/>
        <v>38078.870000000003</v>
      </c>
      <c r="R111" s="72">
        <f t="shared" si="20"/>
        <v>1.7805163390110378E-7</v>
      </c>
      <c r="S111" s="72">
        <v>1</v>
      </c>
      <c r="T111" s="72">
        <f t="shared" si="14"/>
        <v>1.7805163390110378E-7</v>
      </c>
    </row>
    <row r="112" spans="1:20">
      <c r="A112" s="25" t="s">
        <v>59</v>
      </c>
      <c r="B112" s="6" t="s">
        <v>50</v>
      </c>
      <c r="C112" s="16">
        <v>53098.407200000001</v>
      </c>
      <c r="D112" s="16">
        <v>1E-4</v>
      </c>
      <c r="E112">
        <f t="shared" si="15"/>
        <v>30909.386135075682</v>
      </c>
      <c r="F112">
        <f t="shared" si="16"/>
        <v>30909.5</v>
      </c>
      <c r="G112">
        <f t="shared" si="17"/>
        <v>-4.7252133925212547E-2</v>
      </c>
      <c r="J112">
        <f t="shared" si="21"/>
        <v>-4.7252133925212547E-2</v>
      </c>
      <c r="O112">
        <f t="shared" ca="1" si="22"/>
        <v>-4.9658232093192242E-2</v>
      </c>
      <c r="P112" s="70">
        <f t="shared" si="19"/>
        <v>-4.6569445740086382E-2</v>
      </c>
      <c r="Q112" s="2">
        <f t="shared" si="18"/>
        <v>38079.907200000001</v>
      </c>
      <c r="R112" s="72">
        <f t="shared" si="20"/>
        <v>4.6606315811085713E-7</v>
      </c>
      <c r="S112" s="72">
        <v>1</v>
      </c>
      <c r="T112" s="72">
        <f t="shared" si="14"/>
        <v>4.6606315811085713E-7</v>
      </c>
    </row>
    <row r="113" spans="1:20">
      <c r="A113" s="31" t="s">
        <v>67</v>
      </c>
      <c r="B113" s="32" t="s">
        <v>49</v>
      </c>
      <c r="C113" s="33">
        <v>53422.301399999997</v>
      </c>
      <c r="D113" s="16">
        <v>2.9999999999999997E-4</v>
      </c>
      <c r="E113">
        <f t="shared" si="15"/>
        <v>31689.883977322825</v>
      </c>
      <c r="F113">
        <f t="shared" si="16"/>
        <v>31690</v>
      </c>
      <c r="G113">
        <f t="shared" si="17"/>
        <v>-4.8147567067644559E-2</v>
      </c>
      <c r="J113">
        <f t="shared" si="21"/>
        <v>-4.8147567067644559E-2</v>
      </c>
      <c r="O113">
        <f t="shared" ca="1" si="22"/>
        <v>-4.8898682901770338E-2</v>
      </c>
      <c r="P113" s="70">
        <f t="shared" si="19"/>
        <v>-4.6400795941004831E-2</v>
      </c>
      <c r="Q113" s="2">
        <f t="shared" si="18"/>
        <v>38403.801399999997</v>
      </c>
      <c r="R113" s="72">
        <f t="shared" si="20"/>
        <v>3.0512093688622234E-6</v>
      </c>
      <c r="S113" s="72">
        <v>1</v>
      </c>
      <c r="T113" s="72">
        <f t="shared" si="14"/>
        <v>3.0512093688622234E-6</v>
      </c>
    </row>
    <row r="114" spans="1:20">
      <c r="A114" s="34" t="s">
        <v>67</v>
      </c>
      <c r="B114" s="32" t="s">
        <v>49</v>
      </c>
      <c r="C114" s="33">
        <v>53422.301399999997</v>
      </c>
      <c r="D114" s="33">
        <v>2.9999999999999997E-4</v>
      </c>
      <c r="E114">
        <f t="shared" si="15"/>
        <v>31689.883977322825</v>
      </c>
      <c r="F114">
        <f t="shared" si="16"/>
        <v>31690</v>
      </c>
      <c r="G114">
        <f t="shared" si="17"/>
        <v>-4.8147567067644559E-2</v>
      </c>
      <c r="J114">
        <f t="shared" si="21"/>
        <v>-4.8147567067644559E-2</v>
      </c>
      <c r="O114">
        <f t="shared" ca="1" si="22"/>
        <v>-4.8898682901770338E-2</v>
      </c>
      <c r="P114" s="70">
        <f t="shared" si="19"/>
        <v>-4.6400795941004831E-2</v>
      </c>
      <c r="Q114" s="2">
        <f t="shared" si="18"/>
        <v>38403.801399999997</v>
      </c>
      <c r="R114" s="72">
        <f t="shared" si="20"/>
        <v>3.0512093688622234E-6</v>
      </c>
      <c r="S114" s="72">
        <v>1</v>
      </c>
      <c r="T114" s="72">
        <f t="shared" si="14"/>
        <v>3.0512093688622234E-6</v>
      </c>
    </row>
    <row r="115" spans="1:20">
      <c r="A115" s="62" t="s">
        <v>68</v>
      </c>
      <c r="B115" s="63"/>
      <c r="C115" s="25">
        <v>53453.4257</v>
      </c>
      <c r="D115" s="25">
        <v>2E-3</v>
      </c>
      <c r="E115" s="22">
        <f t="shared" si="15"/>
        <v>31764.88516286877</v>
      </c>
      <c r="F115">
        <f t="shared" si="16"/>
        <v>31765</v>
      </c>
      <c r="G115">
        <f t="shared" si="17"/>
        <v>-4.7655584341555368E-2</v>
      </c>
      <c r="J115">
        <f t="shared" si="21"/>
        <v>-4.7655584341555368E-2</v>
      </c>
      <c r="O115">
        <f t="shared" ca="1" si="22"/>
        <v>-4.8825696112075732E-2</v>
      </c>
      <c r="P115" s="70">
        <f t="shared" si="19"/>
        <v>-4.6381938215635327E-2</v>
      </c>
      <c r="Q115" s="2">
        <f t="shared" si="18"/>
        <v>38434.9257</v>
      </c>
      <c r="R115" s="72">
        <f t="shared" si="20"/>
        <v>1.6221744540711304E-6</v>
      </c>
      <c r="S115" s="72">
        <v>1</v>
      </c>
      <c r="T115" s="72">
        <f t="shared" si="14"/>
        <v>1.6221744540711304E-6</v>
      </c>
    </row>
    <row r="116" spans="1:20">
      <c r="A116" s="26" t="s">
        <v>66</v>
      </c>
      <c r="B116" s="64"/>
      <c r="C116" s="25">
        <v>53463.383699999998</v>
      </c>
      <c r="D116" s="25">
        <v>5.0000000000000001E-4</v>
      </c>
      <c r="E116" s="22">
        <f t="shared" si="15"/>
        <v>31788.881262561499</v>
      </c>
      <c r="F116">
        <f t="shared" si="16"/>
        <v>31789</v>
      </c>
      <c r="G116">
        <f t="shared" si="17"/>
        <v>-4.9274149867414963E-2</v>
      </c>
      <c r="J116">
        <f t="shared" si="21"/>
        <v>-4.9274149867414963E-2</v>
      </c>
      <c r="O116">
        <f t="shared" ca="1" si="22"/>
        <v>-4.8802340339373459E-2</v>
      </c>
      <c r="P116" s="70">
        <f t="shared" si="19"/>
        <v>-4.6375805545257831E-2</v>
      </c>
      <c r="Q116" s="2">
        <f t="shared" si="18"/>
        <v>38444.883699999998</v>
      </c>
      <c r="R116" s="72">
        <f t="shared" si="20"/>
        <v>8.4003998097804813E-6</v>
      </c>
      <c r="S116" s="72">
        <v>1</v>
      </c>
      <c r="T116" s="72">
        <f t="shared" si="14"/>
        <v>8.4003998097804813E-6</v>
      </c>
    </row>
    <row r="117" spans="1:20">
      <c r="A117" s="26" t="s">
        <v>66</v>
      </c>
      <c r="B117" s="65" t="s">
        <v>50</v>
      </c>
      <c r="C117" s="25">
        <v>53463.592799999999</v>
      </c>
      <c r="D117" s="25">
        <v>1E-3</v>
      </c>
      <c r="E117" s="22">
        <f t="shared" ref="E117:E147" si="23">+(C117-C$7)/C$8</f>
        <v>31789.385137279893</v>
      </c>
      <c r="F117">
        <f t="shared" ref="F117:F147" si="24">ROUND(2*E117,0)/2</f>
        <v>31789.5</v>
      </c>
      <c r="G117">
        <f t="shared" ref="G117:G147" si="25">+C117-(C$7+F117*C$8)</f>
        <v>-4.7666203317930922E-2</v>
      </c>
      <c r="J117">
        <f t="shared" si="21"/>
        <v>-4.7666203317930922E-2</v>
      </c>
      <c r="O117">
        <f t="shared" ca="1" si="22"/>
        <v>-4.880185376077549E-2</v>
      </c>
      <c r="P117" s="70">
        <f t="shared" si="19"/>
        <v>-4.6375677275008513E-2</v>
      </c>
      <c r="Q117" s="2">
        <f t="shared" ref="Q117:Q147" si="26">+C117-15018.5</f>
        <v>38445.092799999999</v>
      </c>
      <c r="R117" s="72">
        <f t="shared" si="20"/>
        <v>1.6654574674609712E-6</v>
      </c>
      <c r="S117" s="72">
        <v>1</v>
      </c>
      <c r="T117" s="72">
        <f t="shared" si="14"/>
        <v>1.6654574674609712E-6</v>
      </c>
    </row>
    <row r="118" spans="1:20">
      <c r="A118" s="66" t="s">
        <v>69</v>
      </c>
      <c r="B118" s="61"/>
      <c r="C118" s="67">
        <v>53816.744599999998</v>
      </c>
      <c r="D118" s="24">
        <v>2.0000000000000001E-4</v>
      </c>
      <c r="E118" s="22">
        <f t="shared" si="23"/>
        <v>32640.385920516204</v>
      </c>
      <c r="F118">
        <f t="shared" si="24"/>
        <v>32640.5</v>
      </c>
      <c r="G118">
        <f t="shared" si="25"/>
        <v>-4.7341172699816525E-2</v>
      </c>
      <c r="L118">
        <f>G118</f>
        <v>-4.7341172699816525E-2</v>
      </c>
      <c r="O118">
        <f t="shared" ca="1" si="22"/>
        <v>-4.7973696987040668E-2</v>
      </c>
      <c r="P118" s="70">
        <f t="shared" si="19"/>
        <v>-4.6127413052723588E-2</v>
      </c>
      <c r="Q118" s="2">
        <f t="shared" si="26"/>
        <v>38798.244599999998</v>
      </c>
      <c r="R118" s="72">
        <f t="shared" si="20"/>
        <v>1.47321248091117E-6</v>
      </c>
      <c r="S118" s="72">
        <v>1</v>
      </c>
      <c r="T118" s="72">
        <f t="shared" si="14"/>
        <v>1.47321248091117E-6</v>
      </c>
    </row>
    <row r="119" spans="1:20">
      <c r="A119" s="24" t="s">
        <v>83</v>
      </c>
      <c r="B119" s="61" t="s">
        <v>49</v>
      </c>
      <c r="C119" s="24">
        <v>54067.6037</v>
      </c>
      <c r="D119" s="24">
        <v>2.0000000000000001E-4</v>
      </c>
      <c r="E119" s="22">
        <f t="shared" si="23"/>
        <v>33244.888829978816</v>
      </c>
      <c r="F119">
        <f t="shared" si="24"/>
        <v>33245</v>
      </c>
      <c r="G119">
        <f t="shared" si="25"/>
        <v>-4.6133791955071501E-2</v>
      </c>
      <c r="J119">
        <f t="shared" ref="J119:J128" si="27">G119</f>
        <v>-4.6133791955071501E-2</v>
      </c>
      <c r="O119">
        <f t="shared" ca="1" si="22"/>
        <v>-4.7385423462102116E-2</v>
      </c>
      <c r="P119" s="70">
        <f t="shared" si="19"/>
        <v>-4.5914697336590225E-2</v>
      </c>
      <c r="Q119" s="2">
        <f t="shared" si="26"/>
        <v>39049.1037</v>
      </c>
      <c r="R119" s="72">
        <f t="shared" si="20"/>
        <v>4.8002451847455951E-8</v>
      </c>
      <c r="S119" s="72">
        <v>1</v>
      </c>
      <c r="T119" s="72">
        <f t="shared" si="14"/>
        <v>4.8002451847455951E-8</v>
      </c>
    </row>
    <row r="120" spans="1:20">
      <c r="A120" s="24" t="s">
        <v>83</v>
      </c>
      <c r="B120" s="61" t="s">
        <v>49</v>
      </c>
      <c r="C120" s="24">
        <v>54068.636700000003</v>
      </c>
      <c r="D120" s="24">
        <v>5.0000000000000001E-4</v>
      </c>
      <c r="E120" s="22">
        <f t="shared" si="23"/>
        <v>33247.378081935298</v>
      </c>
      <c r="F120">
        <f t="shared" si="24"/>
        <v>33247.5</v>
      </c>
      <c r="G120">
        <f t="shared" si="25"/>
        <v>-5.0594059197464958E-2</v>
      </c>
      <c r="J120">
        <f t="shared" si="27"/>
        <v>-5.0594059197464958E-2</v>
      </c>
      <c r="O120">
        <f t="shared" ca="1" si="22"/>
        <v>-4.7382990569112299E-2</v>
      </c>
      <c r="P120" s="70">
        <f t="shared" si="19"/>
        <v>-4.5913754901876228E-2</v>
      </c>
      <c r="Q120" s="2">
        <f t="shared" si="26"/>
        <v>39050.136700000003</v>
      </c>
      <c r="R120" s="72">
        <f t="shared" si="20"/>
        <v>2.1905248299306322E-5</v>
      </c>
      <c r="S120" s="72">
        <v>1</v>
      </c>
      <c r="T120" s="72">
        <f t="shared" si="14"/>
        <v>2.1905248299306322E-5</v>
      </c>
    </row>
    <row r="121" spans="1:20">
      <c r="A121" s="24" t="s">
        <v>72</v>
      </c>
      <c r="B121" s="61" t="s">
        <v>49</v>
      </c>
      <c r="C121" s="24">
        <v>54164.292999999998</v>
      </c>
      <c r="D121" s="24">
        <v>3.0000000000000001E-3</v>
      </c>
      <c r="E121" s="22">
        <f t="shared" si="23"/>
        <v>33477.884017970406</v>
      </c>
      <c r="F121">
        <f t="shared" si="24"/>
        <v>33478</v>
      </c>
      <c r="G121">
        <f t="shared" si="25"/>
        <v>-4.8130698967725039E-2</v>
      </c>
      <c r="J121">
        <f t="shared" si="27"/>
        <v>-4.8130698967725039E-2</v>
      </c>
      <c r="O121">
        <f t="shared" ca="1" si="22"/>
        <v>-4.7158677835450864E-2</v>
      </c>
      <c r="P121" s="70">
        <f t="shared" si="19"/>
        <v>-4.5824642772755796E-2</v>
      </c>
      <c r="Q121" s="2">
        <f t="shared" si="26"/>
        <v>39145.792999999998</v>
      </c>
      <c r="R121" s="72">
        <f t="shared" si="20"/>
        <v>5.3178951743560232E-6</v>
      </c>
      <c r="S121" s="72">
        <v>1</v>
      </c>
      <c r="T121" s="72">
        <f t="shared" si="14"/>
        <v>5.3178951743560232E-6</v>
      </c>
    </row>
    <row r="122" spans="1:20">
      <c r="A122" s="24" t="s">
        <v>84</v>
      </c>
      <c r="B122" s="61" t="s">
        <v>50</v>
      </c>
      <c r="C122" s="24">
        <v>54442.540800000002</v>
      </c>
      <c r="D122" s="24">
        <v>1E-4</v>
      </c>
      <c r="E122" s="22">
        <f t="shared" si="23"/>
        <v>34148.386322457562</v>
      </c>
      <c r="F122">
        <f t="shared" si="24"/>
        <v>34148.5</v>
      </c>
      <c r="G122">
        <f t="shared" si="25"/>
        <v>-4.7174373423331417E-2</v>
      </c>
      <c r="J122">
        <f t="shared" si="27"/>
        <v>-4.7174373423331417E-2</v>
      </c>
      <c r="O122">
        <f t="shared" ca="1" si="22"/>
        <v>-4.6506175935581061E-2</v>
      </c>
      <c r="P122" s="70">
        <f t="shared" si="19"/>
        <v>-4.5540457223609596E-2</v>
      </c>
      <c r="Q122" s="2">
        <f t="shared" si="26"/>
        <v>39424.040800000002</v>
      </c>
      <c r="R122" s="72">
        <f t="shared" si="20"/>
        <v>2.6696821477133993E-6</v>
      </c>
      <c r="S122" s="72">
        <v>1</v>
      </c>
      <c r="T122" s="72">
        <f t="shared" si="14"/>
        <v>2.6696821477133993E-6</v>
      </c>
    </row>
    <row r="123" spans="1:20">
      <c r="A123" s="62" t="s">
        <v>71</v>
      </c>
      <c r="B123" s="65" t="s">
        <v>50</v>
      </c>
      <c r="C123" s="25">
        <v>54544.627800000002</v>
      </c>
      <c r="D123" s="25">
        <v>1E-4</v>
      </c>
      <c r="E123" s="22">
        <f t="shared" si="23"/>
        <v>34394.388514597726</v>
      </c>
      <c r="F123">
        <f t="shared" si="24"/>
        <v>34394.5</v>
      </c>
      <c r="G123">
        <f t="shared" si="25"/>
        <v>-4.626467009074986E-2</v>
      </c>
      <c r="J123">
        <f t="shared" si="27"/>
        <v>-4.626467009074986E-2</v>
      </c>
      <c r="O123">
        <f t="shared" ca="1" si="22"/>
        <v>-4.6266779265382744E-2</v>
      </c>
      <c r="P123" s="70">
        <f t="shared" si="19"/>
        <v>-4.5426874231704717E-2</v>
      </c>
      <c r="Q123" s="2">
        <f t="shared" si="26"/>
        <v>39526.127800000002</v>
      </c>
      <c r="R123" s="72">
        <f t="shared" si="20"/>
        <v>7.0190190143318887E-7</v>
      </c>
      <c r="S123" s="72">
        <v>1</v>
      </c>
      <c r="T123" s="72">
        <f t="shared" si="14"/>
        <v>7.0190190143318887E-7</v>
      </c>
    </row>
    <row r="124" spans="1:20">
      <c r="A124" s="24" t="s">
        <v>85</v>
      </c>
      <c r="B124" s="61" t="s">
        <v>50</v>
      </c>
      <c r="C124" s="24">
        <v>54865.412300000004</v>
      </c>
      <c r="D124" s="24" t="s">
        <v>86</v>
      </c>
      <c r="E124" s="22">
        <f t="shared" si="23"/>
        <v>35167.392816855485</v>
      </c>
      <c r="F124">
        <f t="shared" si="24"/>
        <v>35167.5</v>
      </c>
      <c r="G124">
        <f t="shared" si="25"/>
        <v>-4.4479301497631241E-2</v>
      </c>
      <c r="J124">
        <f t="shared" si="27"/>
        <v>-4.4479301497631241E-2</v>
      </c>
      <c r="O124">
        <f t="shared" ca="1" si="22"/>
        <v>-4.5514528752930307E-2</v>
      </c>
      <c r="P124" s="70">
        <f t="shared" si="19"/>
        <v>-4.5037410574115415E-2</v>
      </c>
      <c r="Q124" s="2">
        <f t="shared" si="26"/>
        <v>39846.912300000004</v>
      </c>
      <c r="R124" s="72">
        <f t="shared" si="20"/>
        <v>3.1148574125401782E-7</v>
      </c>
      <c r="S124" s="72">
        <v>1</v>
      </c>
      <c r="T124" s="72">
        <f t="shared" si="14"/>
        <v>3.1148574125401782E-7</v>
      </c>
    </row>
    <row r="125" spans="1:20">
      <c r="A125" s="24" t="s">
        <v>85</v>
      </c>
      <c r="B125" s="61" t="s">
        <v>49</v>
      </c>
      <c r="C125" s="24">
        <v>54865.619400000003</v>
      </c>
      <c r="D125" s="24" t="s">
        <v>87</v>
      </c>
      <c r="E125" s="22">
        <f t="shared" si="23"/>
        <v>35167.891872112195</v>
      </c>
      <c r="F125">
        <f t="shared" si="24"/>
        <v>35168</v>
      </c>
      <c r="G125">
        <f t="shared" si="25"/>
        <v>-4.4871354948554654E-2</v>
      </c>
      <c r="J125">
        <f t="shared" si="27"/>
        <v>-4.4871354948554654E-2</v>
      </c>
      <c r="O125">
        <f t="shared" ca="1" si="22"/>
        <v>-4.5514042174332345E-2</v>
      </c>
      <c r="P125" s="70">
        <f t="shared" si="19"/>
        <v>-4.5037142673050069E-2</v>
      </c>
      <c r="Q125" s="2">
        <f t="shared" si="26"/>
        <v>39847.119400000003</v>
      </c>
      <c r="R125" s="72">
        <f t="shared" si="20"/>
        <v>2.7485569593367832E-8</v>
      </c>
      <c r="S125" s="72">
        <v>1</v>
      </c>
      <c r="T125" s="72">
        <f t="shared" si="14"/>
        <v>2.7485569593367832E-8</v>
      </c>
    </row>
    <row r="126" spans="1:20">
      <c r="A126" s="24" t="s">
        <v>73</v>
      </c>
      <c r="B126" s="61" t="s">
        <v>49</v>
      </c>
      <c r="C126" s="24">
        <v>54887.612699999998</v>
      </c>
      <c r="D126" s="24">
        <v>1E-4</v>
      </c>
      <c r="E126" s="22">
        <f t="shared" si="23"/>
        <v>35220.889805369072</v>
      </c>
      <c r="F126">
        <f t="shared" si="24"/>
        <v>35221</v>
      </c>
      <c r="G126">
        <f t="shared" si="25"/>
        <v>-4.5729020501312334E-2</v>
      </c>
      <c r="J126">
        <f t="shared" si="27"/>
        <v>-4.5729020501312334E-2</v>
      </c>
      <c r="O126">
        <f t="shared" ca="1" si="22"/>
        <v>-4.546246484294815E-2</v>
      </c>
      <c r="P126" s="70">
        <f t="shared" si="19"/>
        <v>-4.5008627971081787E-2</v>
      </c>
      <c r="Q126" s="2">
        <f t="shared" si="26"/>
        <v>39869.112699999998</v>
      </c>
      <c r="R126" s="72">
        <f t="shared" si="20"/>
        <v>5.1896539761196984E-7</v>
      </c>
      <c r="S126" s="72">
        <v>1</v>
      </c>
      <c r="T126" s="72">
        <f t="shared" si="14"/>
        <v>5.1896539761196984E-7</v>
      </c>
    </row>
    <row r="127" spans="1:20">
      <c r="A127" s="24" t="s">
        <v>88</v>
      </c>
      <c r="B127" s="61" t="s">
        <v>50</v>
      </c>
      <c r="C127" s="24">
        <v>54931.395900000003</v>
      </c>
      <c r="D127" s="24" t="s">
        <v>89</v>
      </c>
      <c r="E127" s="22">
        <f t="shared" si="23"/>
        <v>35326.39553263026</v>
      </c>
      <c r="F127">
        <f t="shared" si="24"/>
        <v>35326.5</v>
      </c>
      <c r="G127">
        <f t="shared" si="25"/>
        <v>-4.3352298132958822E-2</v>
      </c>
      <c r="J127">
        <f t="shared" si="27"/>
        <v>-4.3352298132958822E-2</v>
      </c>
      <c r="O127">
        <f t="shared" ca="1" si="22"/>
        <v>-4.5359796758777736E-2</v>
      </c>
      <c r="P127" s="70">
        <f t="shared" si="19"/>
        <v>-4.4951176476654052E-2</v>
      </c>
      <c r="Q127" s="2">
        <f t="shared" si="26"/>
        <v>39912.895900000003</v>
      </c>
      <c r="R127" s="72">
        <f t="shared" si="20"/>
        <v>2.5564119579376022E-6</v>
      </c>
      <c r="S127" s="72">
        <v>1</v>
      </c>
      <c r="T127" s="72">
        <f t="shared" si="14"/>
        <v>2.5564119579376022E-6</v>
      </c>
    </row>
    <row r="128" spans="1:20">
      <c r="A128" s="24" t="s">
        <v>91</v>
      </c>
      <c r="B128" s="61" t="s">
        <v>49</v>
      </c>
      <c r="C128" s="24">
        <v>55325.421900000001</v>
      </c>
      <c r="D128" s="24" t="s">
        <v>92</v>
      </c>
      <c r="E128" s="22">
        <f t="shared" si="23"/>
        <v>36275.892136117684</v>
      </c>
      <c r="F128">
        <f t="shared" si="24"/>
        <v>36276</v>
      </c>
      <c r="G128">
        <f t="shared" si="25"/>
        <v>-4.4761796867533121E-2</v>
      </c>
      <c r="J128">
        <f t="shared" si="27"/>
        <v>-4.4761796867533121E-2</v>
      </c>
      <c r="O128">
        <f t="shared" ca="1" si="22"/>
        <v>-4.4435784001243983E-2</v>
      </c>
      <c r="P128" s="70">
        <f t="shared" si="19"/>
        <v>-4.4392712603506863E-2</v>
      </c>
      <c r="Q128" s="2">
        <f t="shared" si="26"/>
        <v>40306.921900000001</v>
      </c>
      <c r="R128" s="72">
        <f t="shared" si="20"/>
        <v>1.3622319395180444E-7</v>
      </c>
      <c r="S128" s="72">
        <v>1</v>
      </c>
      <c r="T128" s="72">
        <f t="shared" si="14"/>
        <v>1.3622319395180444E-7</v>
      </c>
    </row>
    <row r="129" spans="1:20">
      <c r="A129" s="53" t="s">
        <v>94</v>
      </c>
      <c r="B129" s="54" t="s">
        <v>50</v>
      </c>
      <c r="C129" s="55">
        <v>55592.465839999997</v>
      </c>
      <c r="D129" s="55">
        <v>1E-4</v>
      </c>
      <c r="E129" s="22">
        <f t="shared" si="23"/>
        <v>36919.396153649264</v>
      </c>
      <c r="F129">
        <f t="shared" si="24"/>
        <v>36919.5</v>
      </c>
      <c r="G129">
        <f t="shared" si="25"/>
        <v>-4.3094585118524265E-2</v>
      </c>
      <c r="M129">
        <f t="shared" ref="M129:M135" si="28">G129</f>
        <v>-4.3094585118524265E-2</v>
      </c>
      <c r="O129">
        <f t="shared" ca="1" si="22"/>
        <v>-4.3809557345664239E-2</v>
      </c>
      <c r="P129" s="70">
        <f t="shared" si="19"/>
        <v>-4.3971861197432738E-2</v>
      </c>
      <c r="Q129" s="2">
        <f t="shared" si="26"/>
        <v>40573.965839999997</v>
      </c>
      <c r="R129" s="72">
        <f t="shared" si="20"/>
        <v>7.6961331862502576E-7</v>
      </c>
      <c r="S129" s="72">
        <v>1</v>
      </c>
      <c r="T129" s="72">
        <f t="shared" si="14"/>
        <v>7.6961331862502576E-7</v>
      </c>
    </row>
    <row r="130" spans="1:20">
      <c r="A130" s="62" t="s">
        <v>82</v>
      </c>
      <c r="B130" s="65" t="s">
        <v>49</v>
      </c>
      <c r="C130" s="25">
        <v>55620.475780000001</v>
      </c>
      <c r="D130" s="25">
        <v>8.0000000000000004E-4</v>
      </c>
      <c r="E130" s="22">
        <f t="shared" si="23"/>
        <v>36986.892569860094</v>
      </c>
      <c r="F130">
        <f t="shared" si="24"/>
        <v>36987</v>
      </c>
      <c r="G130">
        <f t="shared" si="25"/>
        <v>-4.4581800662854221E-2</v>
      </c>
      <c r="M130">
        <f t="shared" si="28"/>
        <v>-4.4581800662854221E-2</v>
      </c>
      <c r="O130">
        <f t="shared" ca="1" si="22"/>
        <v>-4.3743869234939094E-2</v>
      </c>
      <c r="P130" s="70">
        <f t="shared" si="19"/>
        <v>-4.3925732451799357E-2</v>
      </c>
      <c r="Q130" s="2">
        <f t="shared" si="26"/>
        <v>40601.975780000001</v>
      </c>
      <c r="R130" s="72">
        <f t="shared" si="20"/>
        <v>4.3042549755672929E-7</v>
      </c>
      <c r="S130" s="72">
        <v>1</v>
      </c>
      <c r="T130" s="72">
        <f t="shared" si="14"/>
        <v>4.3042549755672929E-7</v>
      </c>
    </row>
    <row r="131" spans="1:20">
      <c r="A131" s="62" t="s">
        <v>82</v>
      </c>
      <c r="B131" s="65" t="s">
        <v>49</v>
      </c>
      <c r="C131" s="25">
        <v>55620.47668</v>
      </c>
      <c r="D131" s="25">
        <v>6.9999999999999999E-4</v>
      </c>
      <c r="E131" s="22">
        <f t="shared" si="23"/>
        <v>36986.894738617848</v>
      </c>
      <c r="F131">
        <f t="shared" si="24"/>
        <v>36987</v>
      </c>
      <c r="G131">
        <f t="shared" si="25"/>
        <v>-4.368180066376226E-2</v>
      </c>
      <c r="M131">
        <f t="shared" si="28"/>
        <v>-4.368180066376226E-2</v>
      </c>
      <c r="O131">
        <f t="shared" ca="1" si="22"/>
        <v>-4.3743869234939094E-2</v>
      </c>
      <c r="P131" s="70">
        <f t="shared" si="19"/>
        <v>-4.3925732451799357E-2</v>
      </c>
      <c r="Q131" s="2">
        <f t="shared" si="26"/>
        <v>40601.97668</v>
      </c>
      <c r="R131" s="72">
        <f t="shared" si="20"/>
        <v>5.9502717214975069E-8</v>
      </c>
      <c r="S131" s="72">
        <v>1</v>
      </c>
      <c r="T131" s="72">
        <f t="shared" si="14"/>
        <v>5.9502717214975069E-8</v>
      </c>
    </row>
    <row r="132" spans="1:20">
      <c r="A132" s="62" t="s">
        <v>82</v>
      </c>
      <c r="B132" s="65" t="s">
        <v>49</v>
      </c>
      <c r="C132" s="25">
        <v>55620.477379999997</v>
      </c>
      <c r="D132" s="25">
        <v>8.0000000000000004E-4</v>
      </c>
      <c r="E132" s="22">
        <f t="shared" si="23"/>
        <v>36986.896425429426</v>
      </c>
      <c r="F132">
        <f t="shared" si="24"/>
        <v>36987</v>
      </c>
      <c r="G132">
        <f t="shared" si="25"/>
        <v>-4.2981800666893832E-2</v>
      </c>
      <c r="M132">
        <f t="shared" si="28"/>
        <v>-4.2981800666893832E-2</v>
      </c>
      <c r="O132">
        <f t="shared" ca="1" si="22"/>
        <v>-4.3743869234939094E-2</v>
      </c>
      <c r="P132" s="70">
        <f t="shared" si="19"/>
        <v>-4.3925732451799357E-2</v>
      </c>
      <c r="Q132" s="2">
        <f t="shared" si="26"/>
        <v>40601.977379999997</v>
      </c>
      <c r="R132" s="72">
        <f t="shared" si="20"/>
        <v>8.9100721455492944E-7</v>
      </c>
      <c r="S132" s="72">
        <v>1</v>
      </c>
      <c r="T132" s="72">
        <f t="shared" si="14"/>
        <v>8.9100721455492944E-7</v>
      </c>
    </row>
    <row r="133" spans="1:20">
      <c r="A133" s="62" t="s">
        <v>82</v>
      </c>
      <c r="B133" s="65" t="s">
        <v>50</v>
      </c>
      <c r="C133" s="25">
        <v>55622.342649999999</v>
      </c>
      <c r="D133" s="25">
        <v>1E-4</v>
      </c>
      <c r="E133" s="22">
        <f t="shared" si="23"/>
        <v>36991.391224071114</v>
      </c>
      <c r="F133">
        <f t="shared" si="24"/>
        <v>36991.5</v>
      </c>
      <c r="G133">
        <f t="shared" si="25"/>
        <v>-4.5140281697968021E-2</v>
      </c>
      <c r="M133">
        <f t="shared" si="28"/>
        <v>-4.5140281697968021E-2</v>
      </c>
      <c r="O133">
        <f t="shared" ca="1" si="22"/>
        <v>-4.3739490027557414E-2</v>
      </c>
      <c r="P133" s="70">
        <f t="shared" si="19"/>
        <v>-4.3922643811418742E-2</v>
      </c>
      <c r="Q133" s="2">
        <f t="shared" si="26"/>
        <v>40603.842649999999</v>
      </c>
      <c r="R133" s="72">
        <f t="shared" si="20"/>
        <v>1.4826420227601949E-6</v>
      </c>
      <c r="S133" s="72">
        <v>1</v>
      </c>
      <c r="T133" s="72">
        <f t="shared" si="14"/>
        <v>1.4826420227601949E-6</v>
      </c>
    </row>
    <row r="134" spans="1:20">
      <c r="A134" s="62" t="s">
        <v>82</v>
      </c>
      <c r="B134" s="65" t="s">
        <v>50</v>
      </c>
      <c r="C134" s="25">
        <v>55622.344449999997</v>
      </c>
      <c r="D134" s="25">
        <v>2.0000000000000001E-4</v>
      </c>
      <c r="E134" s="22">
        <f t="shared" si="23"/>
        <v>36991.395561586622</v>
      </c>
      <c r="F134">
        <f t="shared" si="24"/>
        <v>36991.5</v>
      </c>
      <c r="G134">
        <f t="shared" si="25"/>
        <v>-4.33402816997841E-2</v>
      </c>
      <c r="M134">
        <f t="shared" si="28"/>
        <v>-4.33402816997841E-2</v>
      </c>
      <c r="O134">
        <f t="shared" ca="1" si="22"/>
        <v>-4.3739490027557414E-2</v>
      </c>
      <c r="P134" s="70">
        <f t="shared" si="19"/>
        <v>-4.3922643811418742E-2</v>
      </c>
      <c r="Q134" s="2">
        <f t="shared" si="26"/>
        <v>40603.844449999997</v>
      </c>
      <c r="R134" s="72">
        <f t="shared" si="20"/>
        <v>3.3914562906755918E-7</v>
      </c>
      <c r="S134" s="72">
        <v>1</v>
      </c>
      <c r="T134" s="72">
        <f t="shared" si="14"/>
        <v>3.3914562906755918E-7</v>
      </c>
    </row>
    <row r="135" spans="1:20">
      <c r="A135" s="62" t="s">
        <v>82</v>
      </c>
      <c r="B135" s="65" t="s">
        <v>50</v>
      </c>
      <c r="C135" s="25">
        <v>55622.344550000002</v>
      </c>
      <c r="D135" s="25">
        <v>5.9999999999999995E-4</v>
      </c>
      <c r="E135" s="22">
        <f t="shared" si="23"/>
        <v>36991.395802559717</v>
      </c>
      <c r="F135">
        <f t="shared" si="24"/>
        <v>36991.5</v>
      </c>
      <c r="G135">
        <f t="shared" si="25"/>
        <v>-4.3240281695034355E-2</v>
      </c>
      <c r="M135">
        <f t="shared" si="28"/>
        <v>-4.3240281695034355E-2</v>
      </c>
      <c r="O135">
        <f t="shared" ca="1" si="22"/>
        <v>-4.3739490027557414E-2</v>
      </c>
      <c r="P135" s="70">
        <f t="shared" si="19"/>
        <v>-4.3922643811418742E-2</v>
      </c>
      <c r="Q135" s="2">
        <f t="shared" si="26"/>
        <v>40603.844550000002</v>
      </c>
      <c r="R135" s="72">
        <f t="shared" si="20"/>
        <v>4.6561805787657984E-7</v>
      </c>
      <c r="S135" s="72">
        <v>1</v>
      </c>
      <c r="T135" s="72">
        <f t="shared" si="14"/>
        <v>4.6561805787657984E-7</v>
      </c>
    </row>
    <row r="136" spans="1:20">
      <c r="A136" s="24" t="s">
        <v>91</v>
      </c>
      <c r="B136" s="61" t="s">
        <v>49</v>
      </c>
      <c r="C136" s="24">
        <v>55628.361499999999</v>
      </c>
      <c r="D136" s="24">
        <v>1.1000000000000001E-3</v>
      </c>
      <c r="E136" s="22">
        <f t="shared" si="23"/>
        <v>37005.895032530207</v>
      </c>
      <c r="F136">
        <f t="shared" si="24"/>
        <v>37006</v>
      </c>
      <c r="G136">
        <f t="shared" si="25"/>
        <v>-4.3559831705351826E-2</v>
      </c>
      <c r="J136">
        <f>G136</f>
        <v>-4.3559831705351826E-2</v>
      </c>
      <c r="O136">
        <f t="shared" ca="1" si="22"/>
        <v>-4.3725379248216456E-2</v>
      </c>
      <c r="P136" s="70">
        <f t="shared" si="19"/>
        <v>-4.3912680139544011E-2</v>
      </c>
      <c r="Q136" s="2">
        <f t="shared" si="26"/>
        <v>40609.861499999999</v>
      </c>
      <c r="R136" s="72">
        <f t="shared" si="20"/>
        <v>1.2450201751187672E-7</v>
      </c>
      <c r="S136" s="72">
        <v>1</v>
      </c>
      <c r="T136" s="72">
        <f t="shared" si="14"/>
        <v>1.2450201751187672E-7</v>
      </c>
    </row>
    <row r="137" spans="1:20">
      <c r="A137" s="24" t="s">
        <v>90</v>
      </c>
      <c r="B137" s="61" t="s">
        <v>50</v>
      </c>
      <c r="C137" s="24">
        <v>55637.698499999999</v>
      </c>
      <c r="D137" s="24">
        <v>2.9999999999999997E-4</v>
      </c>
      <c r="E137" s="22">
        <f t="shared" si="23"/>
        <v>37028.394689372042</v>
      </c>
      <c r="F137">
        <f t="shared" si="24"/>
        <v>37028.5</v>
      </c>
      <c r="G137">
        <f t="shared" si="25"/>
        <v>-4.3702236893295776E-2</v>
      </c>
      <c r="J137">
        <f>G137</f>
        <v>-4.3702236893295776E-2</v>
      </c>
      <c r="O137">
        <f t="shared" ca="1" si="22"/>
        <v>-4.3703483211308077E-2</v>
      </c>
      <c r="P137" s="70">
        <f t="shared" si="19"/>
        <v>-4.3897184862806513E-2</v>
      </c>
      <c r="Q137" s="2">
        <f t="shared" si="26"/>
        <v>40619.198499999999</v>
      </c>
      <c r="R137" s="72">
        <f t="shared" si="20"/>
        <v>3.8004710816359028E-8</v>
      </c>
      <c r="S137" s="72">
        <v>1</v>
      </c>
      <c r="T137" s="72">
        <f t="shared" si="14"/>
        <v>3.8004710816359028E-8</v>
      </c>
    </row>
    <row r="138" spans="1:20">
      <c r="A138" s="53" t="s">
        <v>94</v>
      </c>
      <c r="B138" s="54" t="s">
        <v>49</v>
      </c>
      <c r="C138" s="55">
        <v>55970.308989999998</v>
      </c>
      <c r="D138" s="55">
        <v>2.0000000000000001E-4</v>
      </c>
      <c r="E138" s="22">
        <f t="shared" si="23"/>
        <v>37829.896444432081</v>
      </c>
      <c r="F138">
        <f t="shared" si="24"/>
        <v>37830</v>
      </c>
      <c r="G138">
        <f t="shared" si="25"/>
        <v>-4.2973914867616259E-2</v>
      </c>
      <c r="M138">
        <f t="shared" ref="M138:M147" si="29">G138</f>
        <v>-4.2973914867616259E-2</v>
      </c>
      <c r="O138">
        <f t="shared" ca="1" si="22"/>
        <v>-4.2923497718771686E-2</v>
      </c>
      <c r="P138" s="70">
        <f t="shared" si="19"/>
        <v>-4.3317913357685499E-2</v>
      </c>
      <c r="Q138" s="2">
        <f t="shared" si="26"/>
        <v>40951.808989999998</v>
      </c>
      <c r="R138" s="72">
        <f t="shared" si="20"/>
        <v>1.183349611699172E-7</v>
      </c>
      <c r="S138" s="72">
        <v>1</v>
      </c>
      <c r="T138" s="72">
        <f t="shared" si="14"/>
        <v>1.183349611699172E-7</v>
      </c>
    </row>
    <row r="139" spans="1:20">
      <c r="A139" s="53" t="s">
        <v>94</v>
      </c>
      <c r="B139" s="54" t="s">
        <v>50</v>
      </c>
      <c r="C139" s="55">
        <v>56002.468050000003</v>
      </c>
      <c r="D139" s="55">
        <v>2.0000000000000001E-4</v>
      </c>
      <c r="E139" s="22">
        <f t="shared" si="23"/>
        <v>37907.391123060785</v>
      </c>
      <c r="F139">
        <f t="shared" si="24"/>
        <v>37907.5</v>
      </c>
      <c r="G139">
        <f t="shared" si="25"/>
        <v>-4.5182199384726118E-2</v>
      </c>
      <c r="M139">
        <f t="shared" si="29"/>
        <v>-4.5182199384726118E-2</v>
      </c>
      <c r="O139">
        <f t="shared" ca="1" si="22"/>
        <v>-4.2848078036087256E-2</v>
      </c>
      <c r="P139" s="70">
        <f t="shared" si="19"/>
        <v>-4.3259086002226069E-2</v>
      </c>
      <c r="Q139" s="2">
        <f t="shared" si="26"/>
        <v>40983.968050000003</v>
      </c>
      <c r="R139" s="72">
        <f t="shared" si="20"/>
        <v>3.6983650819507821E-6</v>
      </c>
      <c r="S139" s="72">
        <v>1</v>
      </c>
      <c r="T139" s="72">
        <f t="shared" si="14"/>
        <v>3.6983650819507821E-6</v>
      </c>
    </row>
    <row r="140" spans="1:20">
      <c r="A140" s="53" t="s">
        <v>94</v>
      </c>
      <c r="B140" s="54" t="s">
        <v>50</v>
      </c>
      <c r="C140" s="55">
        <v>56002.46905</v>
      </c>
      <c r="D140" s="55">
        <v>1E-3</v>
      </c>
      <c r="E140" s="22">
        <f t="shared" si="23"/>
        <v>37907.393532791619</v>
      </c>
      <c r="F140">
        <f t="shared" si="24"/>
        <v>37907.5</v>
      </c>
      <c r="G140">
        <f t="shared" si="25"/>
        <v>-4.418219938816037E-2</v>
      </c>
      <c r="M140">
        <f t="shared" si="29"/>
        <v>-4.418219938816037E-2</v>
      </c>
      <c r="O140">
        <f t="shared" ca="1" si="22"/>
        <v>-4.2848078036087256E-2</v>
      </c>
      <c r="P140" s="70">
        <f t="shared" si="19"/>
        <v>-4.3259086002226069E-2</v>
      </c>
      <c r="Q140" s="2">
        <f t="shared" si="26"/>
        <v>40983.96905</v>
      </c>
      <c r="R140" s="72">
        <f t="shared" si="20"/>
        <v>8.5213832329109088E-7</v>
      </c>
      <c r="S140" s="72">
        <v>1</v>
      </c>
      <c r="T140" s="72">
        <f t="shared" si="14"/>
        <v>8.5213832329109088E-7</v>
      </c>
    </row>
    <row r="141" spans="1:20">
      <c r="A141" s="53" t="s">
        <v>94</v>
      </c>
      <c r="B141" s="54" t="s">
        <v>50</v>
      </c>
      <c r="C141" s="55">
        <v>56002.469349999999</v>
      </c>
      <c r="D141" s="55">
        <v>2.0000000000000001E-4</v>
      </c>
      <c r="E141" s="22">
        <f t="shared" si="23"/>
        <v>37907.394255710868</v>
      </c>
      <c r="F141">
        <f t="shared" si="24"/>
        <v>37907.5</v>
      </c>
      <c r="G141">
        <f t="shared" si="25"/>
        <v>-4.388219938846305E-2</v>
      </c>
      <c r="M141">
        <f t="shared" si="29"/>
        <v>-4.388219938846305E-2</v>
      </c>
      <c r="O141">
        <f t="shared" ca="1" si="22"/>
        <v>-4.2848078036087256E-2</v>
      </c>
      <c r="P141" s="70">
        <f t="shared" si="19"/>
        <v>-4.3259086002226069E-2</v>
      </c>
      <c r="Q141" s="2">
        <f t="shared" si="26"/>
        <v>40983.969349999999</v>
      </c>
      <c r="R141" s="72">
        <f t="shared" si="20"/>
        <v>3.8827029210771757E-7</v>
      </c>
      <c r="S141" s="72">
        <v>1</v>
      </c>
      <c r="T141" s="72">
        <f t="shared" si="14"/>
        <v>3.8827029210771757E-7</v>
      </c>
    </row>
    <row r="142" spans="1:20">
      <c r="A142" s="53" t="s">
        <v>94</v>
      </c>
      <c r="B142" s="54" t="s">
        <v>50</v>
      </c>
      <c r="C142" s="55">
        <v>56015.334390000004</v>
      </c>
      <c r="D142" s="55">
        <v>1E-4</v>
      </c>
      <c r="E142" s="22">
        <f t="shared" si="23"/>
        <v>37938.395539341225</v>
      </c>
      <c r="F142">
        <f t="shared" si="24"/>
        <v>37938.5</v>
      </c>
      <c r="G142">
        <f t="shared" si="25"/>
        <v>-4.3349513187422417E-2</v>
      </c>
      <c r="M142">
        <f t="shared" si="29"/>
        <v>-4.3349513187422417E-2</v>
      </c>
      <c r="O142">
        <f t="shared" ref="O142:O147" ca="1" si="30">+C$11+C$12*F142</f>
        <v>-4.2817910163013485E-2</v>
      </c>
      <c r="P142" s="70">
        <f t="shared" si="19"/>
        <v>-4.3235416049164768E-2</v>
      </c>
      <c r="Q142" s="2">
        <f t="shared" si="26"/>
        <v>40996.834390000004</v>
      </c>
      <c r="R142" s="72">
        <f t="shared" si="20"/>
        <v>1.3018156958585045E-8</v>
      </c>
      <c r="S142" s="72">
        <v>1</v>
      </c>
      <c r="T142" s="72">
        <f t="shared" si="14"/>
        <v>1.3018156958585045E-8</v>
      </c>
    </row>
    <row r="143" spans="1:20">
      <c r="A143" s="53" t="s">
        <v>94</v>
      </c>
      <c r="B143" s="54" t="s">
        <v>50</v>
      </c>
      <c r="C143" s="55">
        <v>56015.334589999999</v>
      </c>
      <c r="D143" s="55">
        <v>2.0000000000000001E-4</v>
      </c>
      <c r="E143" s="22">
        <f t="shared" si="23"/>
        <v>37938.396021287379</v>
      </c>
      <c r="F143">
        <f t="shared" si="24"/>
        <v>37938.5</v>
      </c>
      <c r="G143">
        <f t="shared" si="25"/>
        <v>-4.3149513192474842E-2</v>
      </c>
      <c r="M143">
        <f t="shared" si="29"/>
        <v>-4.3149513192474842E-2</v>
      </c>
      <c r="O143">
        <f t="shared" ca="1" si="30"/>
        <v>-4.2817910163013485E-2</v>
      </c>
      <c r="P143" s="70">
        <f t="shared" si="19"/>
        <v>-4.3235416049164768E-2</v>
      </c>
      <c r="Q143" s="2">
        <f t="shared" si="26"/>
        <v>40996.834589999999</v>
      </c>
      <c r="R143" s="72">
        <f t="shared" si="20"/>
        <v>7.3793007874899886E-9</v>
      </c>
      <c r="S143" s="72">
        <v>1</v>
      </c>
      <c r="T143" s="72">
        <f t="shared" si="14"/>
        <v>7.3793007874899886E-9</v>
      </c>
    </row>
    <row r="144" spans="1:20">
      <c r="A144" s="53" t="s">
        <v>94</v>
      </c>
      <c r="B144" s="54" t="s">
        <v>50</v>
      </c>
      <c r="C144" s="55">
        <v>56015.335489999998</v>
      </c>
      <c r="D144" s="55">
        <v>2.0000000000000001E-4</v>
      </c>
      <c r="E144" s="22">
        <f t="shared" si="23"/>
        <v>37938.398190045133</v>
      </c>
      <c r="F144">
        <f t="shared" si="24"/>
        <v>37938.5</v>
      </c>
      <c r="G144">
        <f t="shared" si="25"/>
        <v>-4.2249513193382882E-2</v>
      </c>
      <c r="M144">
        <f t="shared" si="29"/>
        <v>-4.2249513193382882E-2</v>
      </c>
      <c r="O144">
        <f t="shared" ca="1" si="30"/>
        <v>-4.2817910163013485E-2</v>
      </c>
      <c r="P144" s="70">
        <f t="shared" si="19"/>
        <v>-4.3235416049164768E-2</v>
      </c>
      <c r="Q144" s="2">
        <f t="shared" si="26"/>
        <v>40996.835489999998</v>
      </c>
      <c r="R144" s="72">
        <f t="shared" si="20"/>
        <v>9.7200444103887954E-7</v>
      </c>
      <c r="S144" s="72">
        <v>1</v>
      </c>
      <c r="T144" s="72">
        <f>+S144*R144</f>
        <v>9.7200444103887954E-7</v>
      </c>
    </row>
    <row r="145" spans="1:20">
      <c r="A145" s="53" t="s">
        <v>94</v>
      </c>
      <c r="B145" s="54" t="s">
        <v>50</v>
      </c>
      <c r="C145" s="55">
        <v>56398.366829999999</v>
      </c>
      <c r="D145" s="55">
        <v>1E-4</v>
      </c>
      <c r="E145" s="22">
        <f t="shared" si="23"/>
        <v>38861.400622268491</v>
      </c>
      <c r="F145">
        <f t="shared" si="24"/>
        <v>38861.5</v>
      </c>
      <c r="G145">
        <f t="shared" si="25"/>
        <v>-4.1240179154556245E-2</v>
      </c>
      <c r="M145">
        <f t="shared" si="29"/>
        <v>-4.1240179154556245E-2</v>
      </c>
      <c r="O145">
        <f t="shared" ca="1" si="30"/>
        <v>-4.191968607117183E-2</v>
      </c>
      <c r="P145" s="70">
        <f t="shared" si="19"/>
        <v>-4.2494270159342207E-2</v>
      </c>
      <c r="Q145" s="2">
        <f t="shared" si="26"/>
        <v>41379.866829999999</v>
      </c>
      <c r="R145" s="72">
        <f t="shared" si="20"/>
        <v>1.5727442482850641E-6</v>
      </c>
      <c r="S145" s="72">
        <v>1</v>
      </c>
      <c r="T145" s="72">
        <f>+S145*R145</f>
        <v>1.5727442482850641E-6</v>
      </c>
    </row>
    <row r="146" spans="1:20">
      <c r="A146" s="53" t="s">
        <v>94</v>
      </c>
      <c r="B146" s="54" t="s">
        <v>50</v>
      </c>
      <c r="C146" s="55">
        <v>56398.367149999998</v>
      </c>
      <c r="D146" s="55">
        <v>2.0000000000000001E-4</v>
      </c>
      <c r="E146" s="22">
        <f t="shared" si="23"/>
        <v>38861.401393382352</v>
      </c>
      <c r="F146">
        <f t="shared" si="24"/>
        <v>38861.5</v>
      </c>
      <c r="G146">
        <f t="shared" si="25"/>
        <v>-4.0920179155364167E-2</v>
      </c>
      <c r="M146">
        <f t="shared" si="29"/>
        <v>-4.0920179155364167E-2</v>
      </c>
      <c r="O146">
        <f t="shared" ca="1" si="30"/>
        <v>-4.191968607117183E-2</v>
      </c>
      <c r="P146" s="70">
        <f t="shared" si="19"/>
        <v>-4.2494270159342207E-2</v>
      </c>
      <c r="Q146" s="2">
        <f t="shared" si="26"/>
        <v>41379.867149999998</v>
      </c>
      <c r="R146" s="72">
        <f t="shared" si="20"/>
        <v>2.4777624888045933E-6</v>
      </c>
      <c r="S146" s="72">
        <v>1</v>
      </c>
      <c r="T146" s="72">
        <f>+S146*R146</f>
        <v>2.4777624888045933E-6</v>
      </c>
    </row>
    <row r="147" spans="1:20">
      <c r="A147" s="53" t="s">
        <v>94</v>
      </c>
      <c r="B147" s="54" t="s">
        <v>50</v>
      </c>
      <c r="C147" s="55">
        <v>56398.367890000001</v>
      </c>
      <c r="D147" s="55">
        <v>2.0000000000000001E-4</v>
      </c>
      <c r="E147" s="22">
        <f t="shared" si="23"/>
        <v>38861.403176583182</v>
      </c>
      <c r="F147">
        <f t="shared" si="24"/>
        <v>38861.5</v>
      </c>
      <c r="G147">
        <f t="shared" si="25"/>
        <v>-4.0180179152230266E-2</v>
      </c>
      <c r="M147">
        <f t="shared" si="29"/>
        <v>-4.0180179152230266E-2</v>
      </c>
      <c r="O147">
        <f t="shared" ca="1" si="30"/>
        <v>-4.191968607117183E-2</v>
      </c>
      <c r="P147" s="70">
        <f t="shared" si="19"/>
        <v>-4.2494270159342207E-2</v>
      </c>
      <c r="Q147" s="2">
        <f t="shared" si="26"/>
        <v>41379.867890000001</v>
      </c>
      <c r="R147" s="72">
        <f t="shared" si="20"/>
        <v>5.3550171891963541E-6</v>
      </c>
      <c r="S147" s="72">
        <v>1</v>
      </c>
      <c r="T147" s="72">
        <f>+S147*R147</f>
        <v>5.3550171891963541E-6</v>
      </c>
    </row>
    <row r="148" spans="1:20">
      <c r="C148" s="16"/>
    </row>
    <row r="149" spans="1:20">
      <c r="C149" s="16"/>
    </row>
    <row r="150" spans="1:20">
      <c r="C150" s="16"/>
    </row>
    <row r="151" spans="1:20">
      <c r="C151" s="16"/>
    </row>
    <row r="152" spans="1:20">
      <c r="C152" s="16"/>
    </row>
    <row r="153" spans="1:20">
      <c r="C153" s="16"/>
    </row>
    <row r="154" spans="1:20">
      <c r="C154" s="16"/>
    </row>
    <row r="155" spans="1:20">
      <c r="C155" s="16"/>
    </row>
    <row r="156" spans="1:20">
      <c r="C156" s="16"/>
    </row>
    <row r="157" spans="1:20">
      <c r="C157" s="16"/>
    </row>
    <row r="158" spans="1:20">
      <c r="C158" s="16"/>
    </row>
    <row r="159" spans="1:20">
      <c r="C159" s="16"/>
    </row>
    <row r="160" spans="1:20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  <row r="984" spans="3:3">
      <c r="C984" s="16"/>
    </row>
    <row r="985" spans="3:3">
      <c r="C985" s="16"/>
    </row>
    <row r="986" spans="3:3">
      <c r="C986" s="16"/>
    </row>
    <row r="987" spans="3:3">
      <c r="C987" s="16"/>
    </row>
    <row r="988" spans="3:3">
      <c r="C988" s="16"/>
    </row>
    <row r="989" spans="3:3">
      <c r="C989" s="16"/>
    </row>
    <row r="990" spans="3:3">
      <c r="C990" s="16"/>
    </row>
    <row r="991" spans="3:3">
      <c r="C991" s="16"/>
    </row>
    <row r="992" spans="3:3">
      <c r="C992" s="16"/>
    </row>
    <row r="993" spans="3:3">
      <c r="C993" s="16"/>
    </row>
    <row r="994" spans="3:3">
      <c r="C994" s="16"/>
    </row>
    <row r="995" spans="3:3">
      <c r="C995" s="16"/>
    </row>
    <row r="996" spans="3:3">
      <c r="C996" s="16"/>
    </row>
    <row r="997" spans="3:3">
      <c r="C997" s="16"/>
    </row>
  </sheetData>
  <sheetProtection sheet="1"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4"/>
  <sheetViews>
    <sheetView topLeftCell="A108" workbookViewId="0">
      <selection activeCell="A64" sqref="A64:D144"/>
    </sheetView>
  </sheetViews>
  <sheetFormatPr defaultRowHeight="12.75"/>
  <cols>
    <col min="1" max="1" width="21.85546875" customWidth="1"/>
    <col min="2" max="2" width="9.140625" style="6"/>
    <col min="3" max="3" width="14.28515625" style="16" customWidth="1"/>
    <col min="5" max="5" width="17.42578125" customWidth="1"/>
    <col min="8" max="9" width="9.140625" style="6"/>
    <col min="14" max="14" width="22.42578125" customWidth="1"/>
    <col min="15" max="15" width="24.42578125" customWidth="1"/>
  </cols>
  <sheetData>
    <row r="1" spans="1:15" ht="18">
      <c r="A1" s="77" t="s">
        <v>130</v>
      </c>
    </row>
    <row r="3" spans="1:15">
      <c r="M3" s="75"/>
      <c r="N3" s="75"/>
      <c r="O3" s="75"/>
    </row>
    <row r="4" spans="1:15">
      <c r="M4" s="76">
        <v>1</v>
      </c>
      <c r="N4" s="75" t="s">
        <v>110</v>
      </c>
      <c r="O4" s="75" t="s">
        <v>110</v>
      </c>
    </row>
    <row r="5" spans="1:15">
      <c r="M5" s="76">
        <v>2</v>
      </c>
      <c r="N5" s="75" t="s">
        <v>111</v>
      </c>
      <c r="O5" s="75" t="s">
        <v>111</v>
      </c>
    </row>
    <row r="6" spans="1:15">
      <c r="M6" s="76">
        <v>3</v>
      </c>
      <c r="N6" s="75" t="s">
        <v>57</v>
      </c>
      <c r="O6" s="75" t="s">
        <v>129</v>
      </c>
    </row>
    <row r="7" spans="1:15">
      <c r="M7" s="76">
        <v>4</v>
      </c>
      <c r="N7" s="75" t="s">
        <v>112</v>
      </c>
      <c r="O7" s="75" t="s">
        <v>112</v>
      </c>
    </row>
    <row r="8" spans="1:15">
      <c r="M8" s="76">
        <v>5</v>
      </c>
      <c r="N8" s="75" t="s">
        <v>113</v>
      </c>
      <c r="O8" s="75" t="s">
        <v>113</v>
      </c>
    </row>
    <row r="9" spans="1:15">
      <c r="M9" s="76">
        <v>6</v>
      </c>
      <c r="N9" s="75" t="s">
        <v>114</v>
      </c>
      <c r="O9" s="75" t="s">
        <v>114</v>
      </c>
    </row>
    <row r="10" spans="1:15">
      <c r="H10" s="6" t="s">
        <v>131</v>
      </c>
      <c r="I10" s="6" t="s">
        <v>132</v>
      </c>
      <c r="M10" s="76">
        <v>7</v>
      </c>
      <c r="N10" s="75" t="s">
        <v>115</v>
      </c>
      <c r="O10" s="75" t="s">
        <v>115</v>
      </c>
    </row>
    <row r="11" spans="1:15">
      <c r="A11" t="s">
        <v>110</v>
      </c>
      <c r="B11" s="6" t="s">
        <v>50</v>
      </c>
      <c r="C11" s="16">
        <v>15021.906000000001</v>
      </c>
      <c r="D11" t="s">
        <v>108</v>
      </c>
      <c r="E11">
        <v>-60844.733040016945</v>
      </c>
      <c r="H11" s="6">
        <v>1</v>
      </c>
      <c r="I11" s="6">
        <v>1</v>
      </c>
      <c r="M11" s="76">
        <v>8</v>
      </c>
      <c r="N11" s="75" t="s">
        <v>116</v>
      </c>
      <c r="O11" s="75" t="s">
        <v>116</v>
      </c>
    </row>
    <row r="12" spans="1:15">
      <c r="A12" t="s">
        <v>110</v>
      </c>
      <c r="B12" s="6" t="s">
        <v>49</v>
      </c>
      <c r="C12" s="16">
        <v>15023.786</v>
      </c>
      <c r="D12" t="s">
        <v>108</v>
      </c>
      <c r="E12">
        <v>-60840.202746040013</v>
      </c>
      <c r="H12" s="6">
        <v>1</v>
      </c>
      <c r="I12" s="6">
        <v>2</v>
      </c>
      <c r="M12" s="76">
        <v>9</v>
      </c>
      <c r="N12" s="75" t="s">
        <v>117</v>
      </c>
      <c r="O12" s="75" t="s">
        <v>117</v>
      </c>
    </row>
    <row r="13" spans="1:15">
      <c r="A13" t="s">
        <v>110</v>
      </c>
      <c r="B13" s="6" t="s">
        <v>49</v>
      </c>
      <c r="C13" s="16">
        <v>15674.892</v>
      </c>
      <c r="D13" t="s">
        <v>108</v>
      </c>
      <c r="E13">
        <v>-59271.212538514912</v>
      </c>
      <c r="H13" s="6">
        <v>1</v>
      </c>
      <c r="I13" s="6">
        <v>3</v>
      </c>
      <c r="M13" s="76">
        <v>10</v>
      </c>
      <c r="N13" s="75" t="s">
        <v>118</v>
      </c>
      <c r="O13" s="75" t="s">
        <v>118</v>
      </c>
    </row>
    <row r="14" spans="1:15">
      <c r="A14" t="s">
        <v>110</v>
      </c>
      <c r="B14" s="6" t="s">
        <v>49</v>
      </c>
      <c r="C14" s="16">
        <v>16153.726000000001</v>
      </c>
      <c r="D14" t="s">
        <v>108</v>
      </c>
      <c r="E14">
        <v>-58117.351482050864</v>
      </c>
      <c r="H14" s="6">
        <v>1</v>
      </c>
      <c r="I14" s="6">
        <v>5</v>
      </c>
      <c r="M14" s="76">
        <v>11</v>
      </c>
      <c r="N14" s="75" t="s">
        <v>119</v>
      </c>
      <c r="O14" s="75" t="s">
        <v>119</v>
      </c>
    </row>
    <row r="15" spans="1:15">
      <c r="A15" t="s">
        <v>110</v>
      </c>
      <c r="B15" s="6" t="s">
        <v>49</v>
      </c>
      <c r="C15" s="16">
        <v>16625.580000000002</v>
      </c>
      <c r="D15" t="s">
        <v>108</v>
      </c>
      <c r="E15">
        <v>-56980.310346841616</v>
      </c>
      <c r="H15" s="6">
        <v>1</v>
      </c>
      <c r="I15" s="6">
        <v>6</v>
      </c>
      <c r="M15" s="76">
        <v>12</v>
      </c>
      <c r="N15" s="75" t="s">
        <v>120</v>
      </c>
      <c r="O15" s="75" t="s">
        <v>120</v>
      </c>
    </row>
    <row r="16" spans="1:15">
      <c r="A16" t="s">
        <v>110</v>
      </c>
      <c r="B16" s="6" t="s">
        <v>49</v>
      </c>
      <c r="C16" s="16">
        <v>16932.654999999999</v>
      </c>
      <c r="D16" t="s">
        <v>108</v>
      </c>
      <c r="E16">
        <v>-56240.342249518348</v>
      </c>
      <c r="H16" s="6">
        <v>1</v>
      </c>
      <c r="I16" s="6">
        <v>7</v>
      </c>
      <c r="M16" s="76">
        <v>13</v>
      </c>
      <c r="N16" s="75" t="s">
        <v>121</v>
      </c>
      <c r="O16" s="75" t="s">
        <v>121</v>
      </c>
    </row>
    <row r="17" spans="1:15">
      <c r="A17" t="s">
        <v>110</v>
      </c>
      <c r="B17" s="6" t="s">
        <v>49</v>
      </c>
      <c r="C17" s="16">
        <v>18335.706999999999</v>
      </c>
      <c r="D17" t="s">
        <v>108</v>
      </c>
      <c r="E17">
        <v>-52859.364576683955</v>
      </c>
      <c r="H17" s="6">
        <v>1</v>
      </c>
      <c r="I17" s="6">
        <v>8</v>
      </c>
      <c r="M17" s="76">
        <v>14</v>
      </c>
      <c r="N17" s="75" t="s">
        <v>122</v>
      </c>
      <c r="O17" s="75" t="s">
        <v>122</v>
      </c>
    </row>
    <row r="18" spans="1:15">
      <c r="A18" t="s">
        <v>110</v>
      </c>
      <c r="B18" s="6" t="s">
        <v>50</v>
      </c>
      <c r="C18" s="16">
        <v>18679.932000000001</v>
      </c>
      <c r="D18" t="s">
        <v>108</v>
      </c>
      <c r="E18">
        <v>-52029.874978699394</v>
      </c>
      <c r="H18" s="6">
        <v>1</v>
      </c>
      <c r="I18" s="6">
        <v>9</v>
      </c>
      <c r="M18" s="76">
        <v>15</v>
      </c>
      <c r="N18" s="75" t="s">
        <v>123</v>
      </c>
      <c r="O18" s="75" t="s">
        <v>123</v>
      </c>
    </row>
    <row r="19" spans="1:15">
      <c r="A19" t="s">
        <v>110</v>
      </c>
      <c r="B19" s="6" t="s">
        <v>50</v>
      </c>
      <c r="C19" s="16">
        <v>19036.812999999998</v>
      </c>
      <c r="D19" t="s">
        <v>108</v>
      </c>
      <c r="E19">
        <v>-51169.887827219049</v>
      </c>
      <c r="H19" s="6">
        <v>1</v>
      </c>
      <c r="I19" s="6">
        <v>10</v>
      </c>
      <c r="M19" s="76">
        <v>16</v>
      </c>
      <c r="N19" s="75" t="s">
        <v>124</v>
      </c>
      <c r="O19" s="75" t="s">
        <v>124</v>
      </c>
    </row>
    <row r="20" spans="1:15">
      <c r="A20" t="s">
        <v>110</v>
      </c>
      <c r="B20" s="6" t="s">
        <v>49</v>
      </c>
      <c r="C20" s="16">
        <v>19336.708999999999</v>
      </c>
      <c r="D20" t="s">
        <v>108</v>
      </c>
      <c r="E20">
        <v>-50447.219187587485</v>
      </c>
      <c r="H20" s="6">
        <v>1</v>
      </c>
      <c r="I20" s="6">
        <v>11</v>
      </c>
      <c r="M20" s="76">
        <v>17</v>
      </c>
      <c r="N20" s="75" t="s">
        <v>125</v>
      </c>
      <c r="O20" s="75" t="s">
        <v>125</v>
      </c>
    </row>
    <row r="21" spans="1:15">
      <c r="A21" t="s">
        <v>110</v>
      </c>
      <c r="B21" s="6" t="s">
        <v>50</v>
      </c>
      <c r="C21" s="16">
        <v>20547.713</v>
      </c>
      <c r="D21" t="s">
        <v>108</v>
      </c>
      <c r="E21">
        <v>-47529.025502882178</v>
      </c>
      <c r="H21" s="6">
        <v>1</v>
      </c>
      <c r="I21" s="6">
        <v>13</v>
      </c>
      <c r="M21" s="76">
        <v>18</v>
      </c>
      <c r="N21" s="75" t="s">
        <v>57</v>
      </c>
      <c r="O21" s="75" t="s">
        <v>129</v>
      </c>
    </row>
    <row r="22" spans="1:15">
      <c r="A22" t="s">
        <v>110</v>
      </c>
      <c r="B22" s="6" t="s">
        <v>49</v>
      </c>
      <c r="C22" s="16">
        <v>20959.632000000001</v>
      </c>
      <c r="D22" t="s">
        <v>108</v>
      </c>
      <c r="E22">
        <v>-46536.411585496171</v>
      </c>
      <c r="H22" s="6">
        <v>1</v>
      </c>
      <c r="I22" s="6">
        <v>14</v>
      </c>
      <c r="M22" s="76">
        <v>19</v>
      </c>
      <c r="N22" s="75" t="s">
        <v>126</v>
      </c>
      <c r="O22" s="75" t="s">
        <v>126</v>
      </c>
    </row>
    <row r="23" spans="1:15">
      <c r="A23" t="s">
        <v>110</v>
      </c>
      <c r="B23" s="6" t="s">
        <v>50</v>
      </c>
      <c r="C23" s="16">
        <v>21532.86</v>
      </c>
      <c r="D23" t="s">
        <v>108</v>
      </c>
      <c r="E23">
        <v>-45155.086396234823</v>
      </c>
      <c r="H23" s="6">
        <v>1</v>
      </c>
      <c r="I23" s="6">
        <v>15</v>
      </c>
      <c r="M23" s="76">
        <v>20</v>
      </c>
      <c r="N23" s="75" t="s">
        <v>127</v>
      </c>
      <c r="O23" s="75" t="s">
        <v>127</v>
      </c>
    </row>
    <row r="24" spans="1:15">
      <c r="A24" t="s">
        <v>110</v>
      </c>
      <c r="B24" s="6" t="s">
        <v>49</v>
      </c>
      <c r="C24" s="16">
        <v>22079.618999999999</v>
      </c>
      <c r="D24" t="s">
        <v>108</v>
      </c>
      <c r="E24">
        <v>-43837.54437254557</v>
      </c>
      <c r="H24" s="6">
        <v>1</v>
      </c>
      <c r="I24" s="6">
        <v>16</v>
      </c>
      <c r="M24" s="76">
        <v>21</v>
      </c>
      <c r="N24" s="75" t="s">
        <v>128</v>
      </c>
      <c r="O24" s="75" t="s">
        <v>128</v>
      </c>
    </row>
    <row r="25" spans="1:15">
      <c r="A25" t="s">
        <v>110</v>
      </c>
      <c r="B25" s="6" t="s">
        <v>50</v>
      </c>
      <c r="C25" s="16">
        <v>22601.895</v>
      </c>
      <c r="D25" t="s">
        <v>108</v>
      </c>
      <c r="E25">
        <v>-42578.999788982546</v>
      </c>
      <c r="H25" s="6">
        <v>1</v>
      </c>
      <c r="I25" s="6">
        <v>17</v>
      </c>
    </row>
    <row r="26" spans="1:15">
      <c r="A26" t="s">
        <v>110</v>
      </c>
      <c r="B26" s="6" t="s">
        <v>49</v>
      </c>
      <c r="C26" s="16">
        <v>23450.725999999999</v>
      </c>
      <c r="D26" t="s">
        <v>108</v>
      </c>
      <c r="E26">
        <v>-40533.54555135651</v>
      </c>
      <c r="H26" s="6">
        <v>1</v>
      </c>
      <c r="I26" s="6">
        <v>18</v>
      </c>
    </row>
    <row r="27" spans="1:15">
      <c r="A27" t="s">
        <v>110</v>
      </c>
      <c r="B27" s="6" t="s">
        <v>49</v>
      </c>
      <c r="C27" s="16">
        <v>24259.561000000002</v>
      </c>
      <c r="D27" t="s">
        <v>108</v>
      </c>
      <c r="E27">
        <v>-38584.470908358948</v>
      </c>
      <c r="H27" s="6">
        <v>1</v>
      </c>
      <c r="I27" s="6">
        <v>19</v>
      </c>
    </row>
    <row r="28" spans="1:15">
      <c r="A28" t="s">
        <v>110</v>
      </c>
      <c r="B28" s="6" t="s">
        <v>49</v>
      </c>
      <c r="C28" s="16">
        <v>24528.858</v>
      </c>
      <c r="D28" t="s">
        <v>108</v>
      </c>
      <c r="E28">
        <v>-37935.537622663709</v>
      </c>
      <c r="H28" s="6">
        <v>1</v>
      </c>
      <c r="I28" s="6">
        <v>20</v>
      </c>
    </row>
    <row r="29" spans="1:15">
      <c r="A29" t="s">
        <v>110</v>
      </c>
      <c r="B29" s="6" t="s">
        <v>50</v>
      </c>
      <c r="C29" s="16">
        <v>24532.782999999999</v>
      </c>
      <c r="D29" t="s">
        <v>108</v>
      </c>
      <c r="E29">
        <v>-37926.079429121433</v>
      </c>
      <c r="H29" s="6">
        <v>1</v>
      </c>
      <c r="I29" s="6">
        <v>21</v>
      </c>
    </row>
    <row r="30" spans="1:15">
      <c r="A30" t="s">
        <v>110</v>
      </c>
      <c r="B30" s="6" t="s">
        <v>49</v>
      </c>
      <c r="C30" s="16">
        <v>25221.906999999999</v>
      </c>
      <c r="D30" t="s">
        <v>108</v>
      </c>
      <c r="E30">
        <v>-36265.476074566985</v>
      </c>
      <c r="H30" s="6">
        <v>1</v>
      </c>
      <c r="I30" s="6">
        <v>22</v>
      </c>
    </row>
    <row r="31" spans="1:15">
      <c r="A31" t="s">
        <v>110</v>
      </c>
      <c r="B31" s="6" t="s">
        <v>49</v>
      </c>
      <c r="C31" s="16">
        <v>25728.560000000001</v>
      </c>
      <c r="D31" t="s">
        <v>108</v>
      </c>
      <c r="E31">
        <v>-35044.578715898475</v>
      </c>
      <c r="H31" s="6">
        <v>1</v>
      </c>
      <c r="I31" s="6">
        <v>23</v>
      </c>
    </row>
    <row r="32" spans="1:15">
      <c r="A32" t="s">
        <v>110</v>
      </c>
      <c r="B32" s="6" t="s">
        <v>50</v>
      </c>
      <c r="C32" s="16">
        <v>25942.899000000001</v>
      </c>
      <c r="D32" t="s">
        <v>108</v>
      </c>
      <c r="E32">
        <v>-34528.079417641777</v>
      </c>
      <c r="H32" s="6">
        <v>1</v>
      </c>
      <c r="I32" s="6">
        <v>24</v>
      </c>
    </row>
    <row r="33" spans="1:9">
      <c r="A33" t="s">
        <v>110</v>
      </c>
      <c r="B33" s="6" t="s">
        <v>50</v>
      </c>
      <c r="C33" s="16">
        <v>26024.638999999999</v>
      </c>
      <c r="D33" t="s">
        <v>108</v>
      </c>
      <c r="E33">
        <v>-34331.1080188786</v>
      </c>
      <c r="H33" s="6">
        <v>1</v>
      </c>
      <c r="I33" s="6">
        <v>25</v>
      </c>
    </row>
    <row r="34" spans="1:9">
      <c r="A34" t="s">
        <v>110</v>
      </c>
      <c r="B34" s="6" t="s">
        <v>50</v>
      </c>
      <c r="C34" s="16">
        <v>26335.871999999999</v>
      </c>
      <c r="D34" t="s">
        <v>108</v>
      </c>
      <c r="E34">
        <v>-33581.120260727606</v>
      </c>
      <c r="H34" s="6">
        <v>1</v>
      </c>
      <c r="I34" s="6">
        <v>26</v>
      </c>
    </row>
    <row r="35" spans="1:9">
      <c r="A35" t="s">
        <v>111</v>
      </c>
      <c r="B35" s="6" t="s">
        <v>50</v>
      </c>
      <c r="C35" s="16">
        <v>26767.456999999999</v>
      </c>
      <c r="D35" t="s">
        <v>108</v>
      </c>
      <c r="E35">
        <v>-32541.116576665841</v>
      </c>
      <c r="H35" s="6">
        <v>2</v>
      </c>
      <c r="I35" s="6">
        <v>28</v>
      </c>
    </row>
    <row r="36" spans="1:9">
      <c r="A36" t="s">
        <v>111</v>
      </c>
      <c r="B36" s="6" t="s">
        <v>50</v>
      </c>
      <c r="C36" s="16">
        <v>26767.477999999999</v>
      </c>
      <c r="D36" t="s">
        <v>108</v>
      </c>
      <c r="E36">
        <v>-32541.065972318225</v>
      </c>
      <c r="H36" s="6">
        <v>2</v>
      </c>
      <c r="I36" s="6">
        <v>29</v>
      </c>
    </row>
    <row r="37" spans="1:9">
      <c r="A37" t="s">
        <v>110</v>
      </c>
      <c r="B37" s="6" t="s">
        <v>50</v>
      </c>
      <c r="C37" s="16">
        <v>26770.353999999999</v>
      </c>
      <c r="D37" t="s">
        <v>108</v>
      </c>
      <c r="E37">
        <v>-32534.135586425848</v>
      </c>
      <c r="H37" s="6">
        <v>1</v>
      </c>
      <c r="I37" s="6">
        <v>30</v>
      </c>
    </row>
    <row r="38" spans="1:9">
      <c r="A38" t="s">
        <v>111</v>
      </c>
      <c r="B38" s="6" t="s">
        <v>49</v>
      </c>
      <c r="C38" s="16">
        <v>26798.361000000001</v>
      </c>
      <c r="D38" t="s">
        <v>108</v>
      </c>
      <c r="E38">
        <v>-32466.646254823685</v>
      </c>
      <c r="H38" s="6">
        <v>2</v>
      </c>
      <c r="I38" s="6">
        <v>31</v>
      </c>
    </row>
    <row r="39" spans="1:9">
      <c r="A39" t="s">
        <v>111</v>
      </c>
      <c r="B39" s="6" t="s">
        <v>49</v>
      </c>
      <c r="C39" s="16">
        <v>26798.381000000001</v>
      </c>
      <c r="D39" t="s">
        <v>108</v>
      </c>
      <c r="E39">
        <v>-32466.598060206907</v>
      </c>
      <c r="H39" s="6">
        <v>2</v>
      </c>
      <c r="I39" s="6">
        <v>32</v>
      </c>
    </row>
    <row r="40" spans="1:9">
      <c r="A40" t="s">
        <v>111</v>
      </c>
      <c r="B40" s="6" t="s">
        <v>49</v>
      </c>
      <c r="C40" s="16">
        <v>26798.403999999999</v>
      </c>
      <c r="D40" t="s">
        <v>108</v>
      </c>
      <c r="E40">
        <v>-32466.542636397622</v>
      </c>
      <c r="H40" s="6">
        <v>2</v>
      </c>
      <c r="I40" s="6">
        <v>33</v>
      </c>
    </row>
    <row r="41" spans="1:9">
      <c r="A41" t="s">
        <v>111</v>
      </c>
      <c r="B41" s="6" t="s">
        <v>49</v>
      </c>
      <c r="C41" s="16">
        <v>26825.394</v>
      </c>
      <c r="D41" t="s">
        <v>108</v>
      </c>
      <c r="E41">
        <v>-32401.504001058514</v>
      </c>
      <c r="H41" s="6">
        <v>2</v>
      </c>
      <c r="I41" s="6">
        <v>34</v>
      </c>
    </row>
    <row r="42" spans="1:9">
      <c r="A42" t="s">
        <v>111</v>
      </c>
      <c r="B42" s="6" t="s">
        <v>49</v>
      </c>
      <c r="C42" s="16">
        <v>27050.705999999998</v>
      </c>
      <c r="D42" t="s">
        <v>108</v>
      </c>
      <c r="E42">
        <v>-31858.562726307715</v>
      </c>
      <c r="H42" s="6">
        <v>2</v>
      </c>
      <c r="I42" s="6">
        <v>35</v>
      </c>
    </row>
    <row r="43" spans="1:9">
      <c r="A43" t="s">
        <v>110</v>
      </c>
      <c r="B43" s="6" t="s">
        <v>49</v>
      </c>
      <c r="C43" s="16">
        <v>27064.817999999999</v>
      </c>
      <c r="D43" t="s">
        <v>108</v>
      </c>
      <c r="E43">
        <v>-31824.556604710622</v>
      </c>
      <c r="H43" s="6">
        <v>1</v>
      </c>
      <c r="I43" s="6">
        <v>36</v>
      </c>
    </row>
    <row r="44" spans="1:9">
      <c r="A44" t="s">
        <v>110</v>
      </c>
      <c r="B44" s="6" t="s">
        <v>50</v>
      </c>
      <c r="C44" s="16">
        <v>27075.793000000001</v>
      </c>
      <c r="D44" t="s">
        <v>108</v>
      </c>
      <c r="E44">
        <v>-31798.109808754831</v>
      </c>
      <c r="H44" s="6">
        <v>1</v>
      </c>
      <c r="I44" s="6">
        <v>37</v>
      </c>
    </row>
    <row r="45" spans="1:9">
      <c r="A45" t="s">
        <v>111</v>
      </c>
      <c r="B45" s="6" t="s">
        <v>50</v>
      </c>
      <c r="C45" s="16">
        <v>27102.41</v>
      </c>
      <c r="D45" t="s">
        <v>108</v>
      </c>
      <c r="E45">
        <v>-31733.970003018603</v>
      </c>
      <c r="H45" s="6">
        <v>2</v>
      </c>
      <c r="I45" s="6">
        <v>38</v>
      </c>
    </row>
    <row r="46" spans="1:9">
      <c r="A46" t="s">
        <v>110</v>
      </c>
      <c r="B46" s="6" t="s">
        <v>50</v>
      </c>
      <c r="C46" s="16">
        <v>27126.441999999999</v>
      </c>
      <c r="D46" t="s">
        <v>108</v>
      </c>
      <c r="E46">
        <v>-31676.059351500659</v>
      </c>
      <c r="H46" s="6">
        <v>1</v>
      </c>
      <c r="I46" s="6">
        <v>39</v>
      </c>
    </row>
    <row r="47" spans="1:9">
      <c r="A47" t="s">
        <v>111</v>
      </c>
      <c r="B47" s="6" t="s">
        <v>50</v>
      </c>
      <c r="C47" s="16">
        <v>27130.525000000001</v>
      </c>
      <c r="D47" t="s">
        <v>108</v>
      </c>
      <c r="E47">
        <v>-31666.22042048585</v>
      </c>
      <c r="H47" s="6">
        <v>2</v>
      </c>
      <c r="I47" s="6">
        <v>40</v>
      </c>
    </row>
    <row r="48" spans="1:9">
      <c r="A48" t="s">
        <v>111</v>
      </c>
      <c r="B48" s="6" t="s">
        <v>49</v>
      </c>
      <c r="C48" s="16">
        <v>27133.362000000001</v>
      </c>
      <c r="D48" t="s">
        <v>108</v>
      </c>
      <c r="E48">
        <v>-31659.384014096187</v>
      </c>
      <c r="H48" s="6">
        <v>2</v>
      </c>
      <c r="I48" s="6">
        <v>41</v>
      </c>
    </row>
    <row r="49" spans="1:9">
      <c r="A49" t="s">
        <v>111</v>
      </c>
      <c r="B49" s="6" t="s">
        <v>49</v>
      </c>
      <c r="C49" s="16">
        <v>27365.655999999999</v>
      </c>
      <c r="D49" t="s">
        <v>108</v>
      </c>
      <c r="E49">
        <v>-31099.617998628913</v>
      </c>
      <c r="H49" s="6">
        <v>2</v>
      </c>
      <c r="I49" s="6">
        <v>42</v>
      </c>
    </row>
    <row r="50" spans="1:9">
      <c r="A50" t="s">
        <v>110</v>
      </c>
      <c r="B50" s="6" t="s">
        <v>49</v>
      </c>
      <c r="C50" s="16">
        <v>27482.681</v>
      </c>
      <c r="D50" t="s">
        <v>108</v>
      </c>
      <c r="E50">
        <v>-30817.619247218809</v>
      </c>
      <c r="H50" s="6">
        <v>1</v>
      </c>
      <c r="I50" s="6">
        <v>43</v>
      </c>
    </row>
    <row r="51" spans="1:9">
      <c r="A51" t="s">
        <v>111</v>
      </c>
      <c r="B51" s="6" t="s">
        <v>49</v>
      </c>
      <c r="C51" s="16">
        <v>27538.344000000001</v>
      </c>
      <c r="D51" t="s">
        <v>108</v>
      </c>
      <c r="E51">
        <v>-30683.48639953891</v>
      </c>
      <c r="H51" s="6">
        <v>2</v>
      </c>
      <c r="I51" s="6">
        <v>44</v>
      </c>
    </row>
    <row r="52" spans="1:9">
      <c r="A52" t="s">
        <v>110</v>
      </c>
      <c r="B52" s="6" t="s">
        <v>50</v>
      </c>
      <c r="C52" s="16">
        <v>27568.381000000001</v>
      </c>
      <c r="D52" t="s">
        <v>108</v>
      </c>
      <c r="E52">
        <v>-30611.105314333992</v>
      </c>
      <c r="H52" s="6">
        <v>1</v>
      </c>
      <c r="I52" s="6">
        <v>45</v>
      </c>
    </row>
    <row r="53" spans="1:9">
      <c r="A53" t="s">
        <v>110</v>
      </c>
      <c r="B53" s="6" t="s">
        <v>50</v>
      </c>
      <c r="C53" s="16">
        <v>27758.858</v>
      </c>
      <c r="D53" t="s">
        <v>108</v>
      </c>
      <c r="E53">
        <v>-30152.107013352652</v>
      </c>
      <c r="H53" s="6">
        <v>1</v>
      </c>
      <c r="I53" s="6">
        <v>46</v>
      </c>
    </row>
    <row r="54" spans="1:9">
      <c r="A54" t="s">
        <v>111</v>
      </c>
      <c r="B54" s="6" t="s">
        <v>49</v>
      </c>
      <c r="C54" s="16">
        <v>27901.35</v>
      </c>
      <c r="D54" t="s">
        <v>108</v>
      </c>
      <c r="E54">
        <v>-29808.739646670936</v>
      </c>
      <c r="H54" s="6">
        <v>2</v>
      </c>
      <c r="I54" s="6">
        <v>47</v>
      </c>
    </row>
    <row r="55" spans="1:9">
      <c r="A55" t="s">
        <v>112</v>
      </c>
      <c r="B55" s="6" t="s">
        <v>49</v>
      </c>
      <c r="C55" s="16">
        <v>45055.396999999997</v>
      </c>
      <c r="D55" t="s">
        <v>102</v>
      </c>
      <c r="E55">
        <v>11527.896419384944</v>
      </c>
      <c r="H55" s="6">
        <v>4</v>
      </c>
      <c r="I55" s="6">
        <v>102</v>
      </c>
    </row>
    <row r="56" spans="1:9">
      <c r="A56" t="s">
        <v>115</v>
      </c>
      <c r="B56" s="6" t="s">
        <v>49</v>
      </c>
      <c r="C56" s="16">
        <v>46500.373200000002</v>
      </c>
      <c r="D56" t="s">
        <v>102</v>
      </c>
      <c r="E56">
        <v>15009.900129851201</v>
      </c>
      <c r="H56" s="6">
        <v>7</v>
      </c>
      <c r="I56" s="6">
        <v>113</v>
      </c>
    </row>
    <row r="57" spans="1:9">
      <c r="A57" t="s">
        <v>116</v>
      </c>
      <c r="B57" s="6" t="s">
        <v>49</v>
      </c>
      <c r="C57" s="16">
        <v>47206.656000000003</v>
      </c>
      <c r="D57" t="s">
        <v>102</v>
      </c>
      <c r="E57">
        <v>16711.851573922388</v>
      </c>
      <c r="H57" s="6">
        <v>8</v>
      </c>
      <c r="I57" s="6">
        <v>114</v>
      </c>
    </row>
    <row r="58" spans="1:9">
      <c r="A58" t="s">
        <v>117</v>
      </c>
      <c r="B58" s="6" t="s">
        <v>50</v>
      </c>
      <c r="C58" s="16">
        <v>47553.37</v>
      </c>
      <c r="D58" t="s">
        <v>102</v>
      </c>
      <c r="E58">
        <v>17547.338991964702</v>
      </c>
      <c r="H58" s="6">
        <v>9</v>
      </c>
      <c r="I58" s="6">
        <v>115</v>
      </c>
    </row>
    <row r="59" spans="1:9">
      <c r="A59" t="s">
        <v>120</v>
      </c>
      <c r="B59" s="6" t="s">
        <v>49</v>
      </c>
      <c r="C59" s="16">
        <v>47969.392999999996</v>
      </c>
      <c r="D59" t="s">
        <v>102</v>
      </c>
      <c r="E59">
        <v>18549.842444713111</v>
      </c>
      <c r="H59" s="6">
        <v>12</v>
      </c>
      <c r="I59" s="6">
        <v>121</v>
      </c>
    </row>
    <row r="60" spans="1:9">
      <c r="A60" t="s">
        <v>123</v>
      </c>
      <c r="B60" s="6" t="s">
        <v>50</v>
      </c>
      <c r="C60" s="16">
        <v>48700.401599999997</v>
      </c>
      <c r="D60" t="s">
        <v>102</v>
      </c>
      <c r="E60">
        <v>20311.376411558198</v>
      </c>
      <c r="H60" s="6">
        <v>15</v>
      </c>
      <c r="I60" s="6">
        <v>126</v>
      </c>
    </row>
    <row r="61" spans="1:9">
      <c r="A61" t="s">
        <v>57</v>
      </c>
      <c r="B61" s="6" t="s">
        <v>49</v>
      </c>
      <c r="C61" s="16">
        <v>49700.308799999999</v>
      </c>
      <c r="D61" t="s">
        <v>103</v>
      </c>
      <c r="E61">
        <v>22720.883627332354</v>
      </c>
      <c r="H61" s="6">
        <v>18</v>
      </c>
      <c r="I61" s="6">
        <v>132</v>
      </c>
    </row>
    <row r="62" spans="1:9">
      <c r="A62" t="s">
        <v>127</v>
      </c>
      <c r="B62" s="6" t="s">
        <v>49</v>
      </c>
      <c r="C62" s="16">
        <v>49807.375800000002</v>
      </c>
      <c r="D62" t="s">
        <v>103</v>
      </c>
      <c r="E62">
        <v>22978.88627904973</v>
      </c>
      <c r="H62" s="6">
        <v>20</v>
      </c>
      <c r="I62" s="6">
        <v>133</v>
      </c>
    </row>
    <row r="63" spans="1:9">
      <c r="A63" t="s">
        <v>128</v>
      </c>
      <c r="B63" s="6" t="s">
        <v>50</v>
      </c>
      <c r="C63" s="16">
        <v>50189.369100000004</v>
      </c>
      <c r="D63" t="s">
        <v>104</v>
      </c>
      <c r="E63">
        <v>23899.387314273183</v>
      </c>
      <c r="H63" s="6">
        <v>21</v>
      </c>
      <c r="I63" s="6">
        <v>134</v>
      </c>
    </row>
    <row r="64" spans="1:9">
      <c r="A64" t="s">
        <v>110</v>
      </c>
      <c r="B64" s="6" t="s">
        <v>50</v>
      </c>
      <c r="C64" s="16">
        <v>15892.58</v>
      </c>
      <c r="D64" t="s">
        <v>108</v>
      </c>
      <c r="E64" t="e">
        <v>#N/A</v>
      </c>
      <c r="H64" s="6">
        <v>1</v>
      </c>
      <c r="I64" s="6">
        <v>4</v>
      </c>
    </row>
    <row r="65" spans="1:9">
      <c r="A65" t="s">
        <v>110</v>
      </c>
      <c r="B65" s="6" t="s">
        <v>50</v>
      </c>
      <c r="C65" s="16">
        <v>20439.915000000001</v>
      </c>
      <c r="D65" t="s">
        <v>108</v>
      </c>
      <c r="E65" t="e">
        <v>#N/A</v>
      </c>
      <c r="H65" s="6">
        <v>1</v>
      </c>
      <c r="I65" s="6">
        <v>12</v>
      </c>
    </row>
    <row r="66" spans="1:9">
      <c r="A66" t="s">
        <v>111</v>
      </c>
      <c r="B66" s="6" t="s">
        <v>50</v>
      </c>
      <c r="C66" s="16">
        <v>26767.435000000001</v>
      </c>
      <c r="D66" t="s">
        <v>108</v>
      </c>
      <c r="E66" t="e">
        <v>#N/A</v>
      </c>
      <c r="H66" s="6">
        <v>2</v>
      </c>
      <c r="I66" s="6">
        <v>27</v>
      </c>
    </row>
    <row r="67" spans="1:9">
      <c r="A67" t="s">
        <v>110</v>
      </c>
      <c r="B67" s="6" t="s">
        <v>49</v>
      </c>
      <c r="C67" s="16">
        <v>27901.364000000001</v>
      </c>
      <c r="D67" t="s">
        <v>108</v>
      </c>
      <c r="E67" t="e">
        <v>#N/A</v>
      </c>
      <c r="H67" s="6">
        <v>1</v>
      </c>
      <c r="I67" s="6">
        <v>48</v>
      </c>
    </row>
    <row r="68" spans="1:9">
      <c r="A68" t="s">
        <v>111</v>
      </c>
      <c r="B68" s="6" t="s">
        <v>49</v>
      </c>
      <c r="C68" s="16">
        <v>27901.371999999999</v>
      </c>
      <c r="D68" t="s">
        <v>108</v>
      </c>
      <c r="E68" t="e">
        <v>#N/A</v>
      </c>
      <c r="H68" s="6">
        <v>2</v>
      </c>
      <c r="I68" s="6">
        <v>49</v>
      </c>
    </row>
    <row r="69" spans="1:9">
      <c r="A69" t="s">
        <v>111</v>
      </c>
      <c r="B69" s="6" t="s">
        <v>49</v>
      </c>
      <c r="C69" s="16">
        <v>27901.387999999999</v>
      </c>
      <c r="D69" t="s">
        <v>108</v>
      </c>
      <c r="E69" t="e">
        <v>#N/A</v>
      </c>
      <c r="H69" s="6">
        <v>2</v>
      </c>
      <c r="I69" s="6">
        <v>50</v>
      </c>
    </row>
    <row r="70" spans="1:9">
      <c r="A70" t="s">
        <v>110</v>
      </c>
      <c r="B70" s="6" t="s">
        <v>49</v>
      </c>
      <c r="C70" s="16">
        <v>28193.543000000001</v>
      </c>
      <c r="D70" t="s">
        <v>108</v>
      </c>
      <c r="E70" t="e">
        <v>#N/A</v>
      </c>
      <c r="H70" s="6">
        <v>1</v>
      </c>
      <c r="I70" s="6">
        <v>51</v>
      </c>
    </row>
    <row r="71" spans="1:9">
      <c r="A71" t="s">
        <v>110</v>
      </c>
      <c r="B71" s="6" t="s">
        <v>50</v>
      </c>
      <c r="C71" s="16">
        <v>28219.481</v>
      </c>
      <c r="D71" t="s">
        <v>108</v>
      </c>
      <c r="E71" t="e">
        <v>#N/A</v>
      </c>
      <c r="H71" s="6">
        <v>1</v>
      </c>
      <c r="I71" s="6">
        <v>52</v>
      </c>
    </row>
    <row r="72" spans="1:9">
      <c r="A72" t="s">
        <v>111</v>
      </c>
      <c r="B72" s="6" t="s">
        <v>49</v>
      </c>
      <c r="C72" s="16">
        <v>28248.402999999998</v>
      </c>
      <c r="D72" t="s">
        <v>108</v>
      </c>
      <c r="E72" t="e">
        <v>#N/A</v>
      </c>
      <c r="H72" s="6">
        <v>2</v>
      </c>
      <c r="I72" s="6">
        <v>53</v>
      </c>
    </row>
    <row r="73" spans="1:9">
      <c r="A73" t="s">
        <v>111</v>
      </c>
      <c r="B73" s="6" t="s">
        <v>50</v>
      </c>
      <c r="C73" s="16">
        <v>28607.415000000001</v>
      </c>
      <c r="D73" t="s">
        <v>108</v>
      </c>
      <c r="E73" t="e">
        <v>#N/A</v>
      </c>
      <c r="H73" s="6">
        <v>2</v>
      </c>
      <c r="I73" s="6">
        <v>54</v>
      </c>
    </row>
    <row r="74" spans="1:9">
      <c r="A74" t="s">
        <v>111</v>
      </c>
      <c r="B74" s="6" t="s">
        <v>50</v>
      </c>
      <c r="C74" s="16">
        <v>28607.437999999998</v>
      </c>
      <c r="D74" t="s">
        <v>108</v>
      </c>
      <c r="E74" t="e">
        <v>#N/A</v>
      </c>
      <c r="H74" s="6">
        <v>2</v>
      </c>
      <c r="I74" s="6">
        <v>55</v>
      </c>
    </row>
    <row r="75" spans="1:9">
      <c r="A75" t="s">
        <v>110</v>
      </c>
      <c r="B75" s="6" t="s">
        <v>49</v>
      </c>
      <c r="C75" s="16">
        <v>28626.387999999999</v>
      </c>
      <c r="D75" t="s">
        <v>108</v>
      </c>
      <c r="E75" t="e">
        <v>#N/A</v>
      </c>
      <c r="H75" s="6">
        <v>1</v>
      </c>
      <c r="I75" s="6">
        <v>56</v>
      </c>
    </row>
    <row r="76" spans="1:9">
      <c r="A76" t="s">
        <v>110</v>
      </c>
      <c r="B76" s="6" t="s">
        <v>49</v>
      </c>
      <c r="C76" s="16">
        <v>28635.484</v>
      </c>
      <c r="D76" t="s">
        <v>108</v>
      </c>
      <c r="E76" t="e">
        <v>#N/A</v>
      </c>
      <c r="H76" s="6">
        <v>1</v>
      </c>
      <c r="I76" s="6">
        <v>57</v>
      </c>
    </row>
    <row r="77" spans="1:9">
      <c r="A77" t="s">
        <v>111</v>
      </c>
      <c r="B77" s="6" t="s">
        <v>49</v>
      </c>
      <c r="C77" s="16">
        <v>28950.415000000001</v>
      </c>
      <c r="D77" t="s">
        <v>108</v>
      </c>
      <c r="E77" t="e">
        <v>#N/A</v>
      </c>
      <c r="H77" s="6">
        <v>2</v>
      </c>
      <c r="I77" s="6">
        <v>58</v>
      </c>
    </row>
    <row r="78" spans="1:9">
      <c r="A78" t="s">
        <v>111</v>
      </c>
      <c r="B78" s="6" t="s">
        <v>50</v>
      </c>
      <c r="C78" s="16">
        <v>28954.45</v>
      </c>
      <c r="D78" t="s">
        <v>108</v>
      </c>
      <c r="E78" t="e">
        <v>#N/A</v>
      </c>
      <c r="H78" s="6">
        <v>2</v>
      </c>
      <c r="I78" s="6">
        <v>59</v>
      </c>
    </row>
    <row r="79" spans="1:9">
      <c r="A79" t="s">
        <v>111</v>
      </c>
      <c r="B79" s="6" t="s">
        <v>49</v>
      </c>
      <c r="C79" s="16">
        <v>28962.474999999999</v>
      </c>
      <c r="D79" t="s">
        <v>108</v>
      </c>
      <c r="E79" t="e">
        <v>#N/A</v>
      </c>
      <c r="H79" s="6">
        <v>2</v>
      </c>
      <c r="I79" s="6">
        <v>60</v>
      </c>
    </row>
    <row r="80" spans="1:9">
      <c r="A80" t="s">
        <v>110</v>
      </c>
      <c r="B80" s="6" t="s">
        <v>49</v>
      </c>
      <c r="C80" s="16">
        <v>28962.476999999999</v>
      </c>
      <c r="D80" t="s">
        <v>108</v>
      </c>
      <c r="E80" t="e">
        <v>#N/A</v>
      </c>
      <c r="H80" s="6">
        <v>1</v>
      </c>
      <c r="I80" s="6">
        <v>61</v>
      </c>
    </row>
    <row r="81" spans="1:9">
      <c r="A81" t="s">
        <v>111</v>
      </c>
      <c r="B81" s="6" t="s">
        <v>49</v>
      </c>
      <c r="C81" s="16">
        <v>28977.4</v>
      </c>
      <c r="D81" t="s">
        <v>108</v>
      </c>
      <c r="E81" t="e">
        <v>#N/A</v>
      </c>
      <c r="H81" s="6">
        <v>2</v>
      </c>
      <c r="I81" s="6">
        <v>62</v>
      </c>
    </row>
    <row r="82" spans="1:9">
      <c r="A82" t="s">
        <v>111</v>
      </c>
      <c r="B82" s="6" t="s">
        <v>49</v>
      </c>
      <c r="C82" s="16">
        <v>29231.487000000001</v>
      </c>
      <c r="D82" t="s">
        <v>108</v>
      </c>
      <c r="E82" t="e">
        <v>#N/A</v>
      </c>
      <c r="H82" s="6">
        <v>2</v>
      </c>
      <c r="I82" s="6">
        <v>63</v>
      </c>
    </row>
    <row r="83" spans="1:9">
      <c r="A83" t="s">
        <v>110</v>
      </c>
      <c r="B83" s="6" t="s">
        <v>49</v>
      </c>
      <c r="C83" s="16">
        <v>29315.642</v>
      </c>
      <c r="D83" t="s">
        <v>108</v>
      </c>
      <c r="E83" t="e">
        <v>#N/A</v>
      </c>
      <c r="H83" s="6">
        <v>1</v>
      </c>
      <c r="I83" s="6">
        <v>64</v>
      </c>
    </row>
    <row r="84" spans="1:9">
      <c r="A84" t="s">
        <v>110</v>
      </c>
      <c r="B84" s="6" t="s">
        <v>50</v>
      </c>
      <c r="C84" s="16">
        <v>29317.5</v>
      </c>
      <c r="D84" t="s">
        <v>108</v>
      </c>
      <c r="E84" t="e">
        <v>#N/A</v>
      </c>
      <c r="H84" s="6">
        <v>1</v>
      </c>
      <c r="I84" s="6">
        <v>65</v>
      </c>
    </row>
    <row r="85" spans="1:9">
      <c r="A85" t="s">
        <v>110</v>
      </c>
      <c r="B85" s="6" t="s">
        <v>49</v>
      </c>
      <c r="C85" s="16">
        <v>29341.379000000001</v>
      </c>
      <c r="D85" t="s">
        <v>108</v>
      </c>
      <c r="E85" t="e">
        <v>#N/A</v>
      </c>
      <c r="H85" s="6">
        <v>1</v>
      </c>
      <c r="I85" s="6">
        <v>66</v>
      </c>
    </row>
    <row r="86" spans="1:9">
      <c r="A86" t="s">
        <v>110</v>
      </c>
      <c r="B86" s="6" t="s">
        <v>50</v>
      </c>
      <c r="C86" s="16">
        <v>29369.381000000001</v>
      </c>
      <c r="D86" t="s">
        <v>108</v>
      </c>
      <c r="E86" t="e">
        <v>#N/A</v>
      </c>
      <c r="H86" s="6">
        <v>1</v>
      </c>
      <c r="I86" s="6">
        <v>67</v>
      </c>
    </row>
    <row r="87" spans="1:9">
      <c r="A87" t="s">
        <v>110</v>
      </c>
      <c r="B87" s="6" t="s">
        <v>50</v>
      </c>
      <c r="C87" s="16">
        <v>29722.485000000001</v>
      </c>
      <c r="D87" t="s">
        <v>108</v>
      </c>
      <c r="E87" t="e">
        <v>#N/A</v>
      </c>
      <c r="H87" s="6">
        <v>1</v>
      </c>
      <c r="I87" s="6">
        <v>68</v>
      </c>
    </row>
    <row r="88" spans="1:9">
      <c r="A88" t="s">
        <v>110</v>
      </c>
      <c r="B88" s="6" t="s">
        <v>50</v>
      </c>
      <c r="C88" s="16">
        <v>30031.686000000002</v>
      </c>
      <c r="D88" t="s">
        <v>108</v>
      </c>
      <c r="E88" t="e">
        <v>#N/A</v>
      </c>
      <c r="H88" s="6">
        <v>1</v>
      </c>
      <c r="I88" s="6">
        <v>69</v>
      </c>
    </row>
    <row r="89" spans="1:9">
      <c r="A89" t="s">
        <v>110</v>
      </c>
      <c r="B89" s="6" t="s">
        <v>49</v>
      </c>
      <c r="C89" s="16">
        <v>30731.562999999998</v>
      </c>
      <c r="D89" t="s">
        <v>108</v>
      </c>
      <c r="E89" t="e">
        <v>#N/A</v>
      </c>
      <c r="H89" s="6">
        <v>1</v>
      </c>
      <c r="I89" s="6">
        <v>70</v>
      </c>
    </row>
    <row r="90" spans="1:9">
      <c r="A90" t="s">
        <v>110</v>
      </c>
      <c r="B90" s="6" t="s">
        <v>49</v>
      </c>
      <c r="C90" s="16">
        <v>31028.663</v>
      </c>
      <c r="D90" t="s">
        <v>108</v>
      </c>
      <c r="E90" t="e">
        <v>#N/A</v>
      </c>
      <c r="H90" s="6">
        <v>1</v>
      </c>
      <c r="I90" s="6">
        <v>71</v>
      </c>
    </row>
    <row r="91" spans="1:9">
      <c r="A91" t="s">
        <v>110</v>
      </c>
      <c r="B91" s="6" t="s">
        <v>49</v>
      </c>
      <c r="C91" s="16">
        <v>32118.856</v>
      </c>
      <c r="D91" t="s">
        <v>108</v>
      </c>
      <c r="E91" t="e">
        <v>#N/A</v>
      </c>
      <c r="H91" s="6">
        <v>1</v>
      </c>
      <c r="I91" s="6">
        <v>72</v>
      </c>
    </row>
    <row r="92" spans="1:9">
      <c r="A92" t="s">
        <v>111</v>
      </c>
      <c r="B92" s="6" t="s">
        <v>49</v>
      </c>
      <c r="C92" s="16">
        <v>33354.269</v>
      </c>
      <c r="D92" t="s">
        <v>108</v>
      </c>
      <c r="E92" t="e">
        <v>#N/A</v>
      </c>
      <c r="H92" s="6">
        <v>2</v>
      </c>
      <c r="I92" s="6">
        <v>73</v>
      </c>
    </row>
    <row r="93" spans="1:9">
      <c r="A93" t="s">
        <v>111</v>
      </c>
      <c r="B93" s="6" t="s">
        <v>50</v>
      </c>
      <c r="C93" s="16">
        <v>33377.228999999999</v>
      </c>
      <c r="D93" t="s">
        <v>108</v>
      </c>
      <c r="E93" t="e">
        <v>#N/A</v>
      </c>
      <c r="H93" s="6">
        <v>2</v>
      </c>
      <c r="I93" s="6">
        <v>74</v>
      </c>
    </row>
    <row r="94" spans="1:9">
      <c r="A94" t="s">
        <v>110</v>
      </c>
      <c r="B94" s="6" t="s">
        <v>50</v>
      </c>
      <c r="C94" s="16">
        <v>33392.178999999996</v>
      </c>
      <c r="D94" t="s">
        <v>108</v>
      </c>
      <c r="E94" t="e">
        <v>#N/A</v>
      </c>
      <c r="H94" s="6">
        <v>1</v>
      </c>
      <c r="I94" s="6">
        <v>75</v>
      </c>
    </row>
    <row r="95" spans="1:9">
      <c r="A95" t="s">
        <v>111</v>
      </c>
      <c r="B95" s="6" t="s">
        <v>50</v>
      </c>
      <c r="C95" s="16">
        <v>33392.199000000001</v>
      </c>
      <c r="D95" t="s">
        <v>108</v>
      </c>
      <c r="E95" t="e">
        <v>#N/A</v>
      </c>
      <c r="H95" s="6">
        <v>2</v>
      </c>
      <c r="I95" s="6">
        <v>76</v>
      </c>
    </row>
    <row r="96" spans="1:9">
      <c r="A96" t="s">
        <v>110</v>
      </c>
      <c r="B96" s="6" t="s">
        <v>49</v>
      </c>
      <c r="C96" s="16">
        <v>33608.646999999997</v>
      </c>
      <c r="D96" t="s">
        <v>108</v>
      </c>
      <c r="E96" t="e">
        <v>#N/A</v>
      </c>
      <c r="H96" s="6">
        <v>1</v>
      </c>
      <c r="I96" s="6">
        <v>77</v>
      </c>
    </row>
    <row r="97" spans="1:9">
      <c r="A97" t="s">
        <v>111</v>
      </c>
      <c r="B97" s="6" t="s">
        <v>50</v>
      </c>
      <c r="C97" s="16">
        <v>33656.538</v>
      </c>
      <c r="D97" t="s">
        <v>108</v>
      </c>
      <c r="E97" t="e">
        <v>#N/A</v>
      </c>
      <c r="H97" s="6">
        <v>2</v>
      </c>
      <c r="I97" s="6">
        <v>78</v>
      </c>
    </row>
    <row r="98" spans="1:9">
      <c r="A98" t="s">
        <v>110</v>
      </c>
      <c r="B98" s="6" t="s">
        <v>49</v>
      </c>
      <c r="C98" s="16">
        <v>34445.214</v>
      </c>
      <c r="D98" t="s">
        <v>108</v>
      </c>
      <c r="E98" t="e">
        <v>#N/A</v>
      </c>
      <c r="H98" s="6">
        <v>1</v>
      </c>
      <c r="I98" s="6">
        <v>79</v>
      </c>
    </row>
    <row r="99" spans="1:9">
      <c r="A99" t="s">
        <v>111</v>
      </c>
      <c r="B99" s="6" t="s">
        <v>50</v>
      </c>
      <c r="C99" s="16">
        <v>34501.379000000001</v>
      </c>
      <c r="D99" t="s">
        <v>108</v>
      </c>
      <c r="E99" t="e">
        <v>#N/A</v>
      </c>
      <c r="H99" s="6">
        <v>2</v>
      </c>
      <c r="I99" s="6">
        <v>80</v>
      </c>
    </row>
    <row r="100" spans="1:9">
      <c r="A100" t="s">
        <v>110</v>
      </c>
      <c r="B100" s="6" t="s">
        <v>50</v>
      </c>
      <c r="C100" s="16">
        <v>36247.231</v>
      </c>
      <c r="D100" t="s">
        <v>108</v>
      </c>
      <c r="E100" t="e">
        <v>#N/A</v>
      </c>
      <c r="H100" s="6">
        <v>1</v>
      </c>
      <c r="I100" s="6">
        <v>81</v>
      </c>
    </row>
    <row r="101" spans="1:9">
      <c r="A101" t="s">
        <v>110</v>
      </c>
      <c r="B101" s="6" t="s">
        <v>49</v>
      </c>
      <c r="C101" s="16">
        <v>37375.362000000001</v>
      </c>
      <c r="D101" t="s">
        <v>108</v>
      </c>
      <c r="E101" t="e">
        <v>#N/A</v>
      </c>
      <c r="H101" s="6">
        <v>1</v>
      </c>
      <c r="I101" s="6">
        <v>82</v>
      </c>
    </row>
    <row r="102" spans="1:9">
      <c r="A102" t="s">
        <v>57</v>
      </c>
      <c r="B102" s="6" t="s">
        <v>49</v>
      </c>
      <c r="C102" s="16">
        <v>40165.681499999999</v>
      </c>
      <c r="D102" t="s">
        <v>103</v>
      </c>
      <c r="E102" t="e">
        <v>#N/A</v>
      </c>
      <c r="H102" s="6">
        <v>3</v>
      </c>
      <c r="I102" s="6">
        <v>83</v>
      </c>
    </row>
    <row r="103" spans="1:9">
      <c r="A103" t="s">
        <v>57</v>
      </c>
      <c r="B103" s="6" t="s">
        <v>50</v>
      </c>
      <c r="C103" s="16">
        <v>40187.465400000001</v>
      </c>
      <c r="D103" t="s">
        <v>103</v>
      </c>
      <c r="E103" t="e">
        <v>#N/A</v>
      </c>
      <c r="H103" s="6">
        <v>3</v>
      </c>
      <c r="I103" s="6">
        <v>84</v>
      </c>
    </row>
    <row r="104" spans="1:9">
      <c r="A104" t="s">
        <v>57</v>
      </c>
      <c r="B104" s="6" t="s">
        <v>49</v>
      </c>
      <c r="C104" s="16">
        <v>40199.709499999997</v>
      </c>
      <c r="D104" t="s">
        <v>103</v>
      </c>
      <c r="E104" t="e">
        <v>#N/A</v>
      </c>
      <c r="H104" s="6">
        <v>3</v>
      </c>
      <c r="I104" s="6">
        <v>85</v>
      </c>
    </row>
    <row r="105" spans="1:9">
      <c r="A105" t="s">
        <v>57</v>
      </c>
      <c r="B105" s="6" t="s">
        <v>50</v>
      </c>
      <c r="C105" s="16">
        <v>40203.653100000003</v>
      </c>
      <c r="D105" t="s">
        <v>103</v>
      </c>
      <c r="E105" t="e">
        <v>#N/A</v>
      </c>
      <c r="H105" s="6">
        <v>3</v>
      </c>
      <c r="I105" s="6">
        <v>86</v>
      </c>
    </row>
    <row r="106" spans="1:9">
      <c r="A106" t="s">
        <v>57</v>
      </c>
      <c r="B106" s="6" t="s">
        <v>50</v>
      </c>
      <c r="C106" s="16">
        <v>40205.7238</v>
      </c>
      <c r="D106" t="s">
        <v>103</v>
      </c>
      <c r="E106" t="e">
        <v>#N/A</v>
      </c>
      <c r="H106" s="6">
        <v>3</v>
      </c>
      <c r="I106" s="6">
        <v>87</v>
      </c>
    </row>
    <row r="107" spans="1:9">
      <c r="A107" t="s">
        <v>57</v>
      </c>
      <c r="B107" s="6" t="s">
        <v>50</v>
      </c>
      <c r="C107" s="16">
        <v>40265.483500000002</v>
      </c>
      <c r="D107" t="s">
        <v>103</v>
      </c>
      <c r="E107" t="e">
        <v>#N/A</v>
      </c>
      <c r="H107" s="6">
        <v>3</v>
      </c>
      <c r="I107" s="6">
        <v>88</v>
      </c>
    </row>
    <row r="108" spans="1:9">
      <c r="A108" t="s">
        <v>57</v>
      </c>
      <c r="B108" s="6" t="s">
        <v>49</v>
      </c>
      <c r="C108" s="16">
        <v>40271.505100000002</v>
      </c>
      <c r="D108" t="s">
        <v>103</v>
      </c>
      <c r="E108" t="e">
        <v>#N/A</v>
      </c>
      <c r="H108" s="6">
        <v>3</v>
      </c>
      <c r="I108" s="6">
        <v>89</v>
      </c>
    </row>
    <row r="109" spans="1:9">
      <c r="A109" t="s">
        <v>57</v>
      </c>
      <c r="B109" s="6" t="s">
        <v>49</v>
      </c>
      <c r="C109" s="16">
        <v>40303.456200000001</v>
      </c>
      <c r="D109" t="s">
        <v>103</v>
      </c>
      <c r="E109" t="e">
        <v>#N/A</v>
      </c>
      <c r="H109" s="6">
        <v>3</v>
      </c>
      <c r="I109" s="6">
        <v>90</v>
      </c>
    </row>
    <row r="110" spans="1:9">
      <c r="A110" t="s">
        <v>57</v>
      </c>
      <c r="B110" s="6" t="s">
        <v>50</v>
      </c>
      <c r="C110" s="16">
        <v>40314.456200000001</v>
      </c>
      <c r="D110" t="s">
        <v>103</v>
      </c>
      <c r="E110" t="e">
        <v>#N/A</v>
      </c>
      <c r="H110" s="6">
        <v>3</v>
      </c>
      <c r="I110" s="6">
        <v>91</v>
      </c>
    </row>
    <row r="111" spans="1:9">
      <c r="A111" t="s">
        <v>57</v>
      </c>
      <c r="B111" s="6" t="s">
        <v>49</v>
      </c>
      <c r="C111" s="16">
        <v>40318.405299999999</v>
      </c>
      <c r="D111" t="s">
        <v>103</v>
      </c>
      <c r="E111" t="e">
        <v>#N/A</v>
      </c>
      <c r="H111" s="6">
        <v>3</v>
      </c>
      <c r="I111" s="6">
        <v>92</v>
      </c>
    </row>
    <row r="112" spans="1:9">
      <c r="A112" t="s">
        <v>57</v>
      </c>
      <c r="B112" s="6" t="s">
        <v>50</v>
      </c>
      <c r="C112" s="16">
        <v>40319.434099999999</v>
      </c>
      <c r="D112" t="s">
        <v>103</v>
      </c>
      <c r="E112" t="e">
        <v>#N/A</v>
      </c>
      <c r="H112" s="6">
        <v>3</v>
      </c>
      <c r="I112" s="6">
        <v>93</v>
      </c>
    </row>
    <row r="113" spans="1:9">
      <c r="A113" t="s">
        <v>57</v>
      </c>
      <c r="B113" s="6" t="s">
        <v>49</v>
      </c>
      <c r="C113" s="16">
        <v>40320.469299999997</v>
      </c>
      <c r="D113" t="s">
        <v>103</v>
      </c>
      <c r="E113" t="e">
        <v>#N/A</v>
      </c>
      <c r="H113" s="6">
        <v>3</v>
      </c>
      <c r="I113" s="6">
        <v>94</v>
      </c>
    </row>
    <row r="114" spans="1:9">
      <c r="A114" t="s">
        <v>57</v>
      </c>
      <c r="B114" s="6" t="s">
        <v>49</v>
      </c>
      <c r="C114" s="16">
        <v>40357.402199999997</v>
      </c>
      <c r="D114" t="s">
        <v>103</v>
      </c>
      <c r="E114" t="e">
        <v>#N/A</v>
      </c>
      <c r="H114" s="6">
        <v>3</v>
      </c>
      <c r="I114" s="6">
        <v>95</v>
      </c>
    </row>
    <row r="115" spans="1:9">
      <c r="A115" t="s">
        <v>57</v>
      </c>
      <c r="B115" s="6" t="s">
        <v>49</v>
      </c>
      <c r="C115" s="16">
        <v>40377.322999999997</v>
      </c>
      <c r="D115" t="s">
        <v>103</v>
      </c>
      <c r="E115" t="e">
        <v>#N/A</v>
      </c>
      <c r="H115" s="6">
        <v>3</v>
      </c>
      <c r="I115" s="6">
        <v>96</v>
      </c>
    </row>
    <row r="116" spans="1:9">
      <c r="A116" t="s">
        <v>57</v>
      </c>
      <c r="B116" s="6" t="s">
        <v>50</v>
      </c>
      <c r="C116" s="16">
        <v>40586.680399999997</v>
      </c>
      <c r="D116" t="s">
        <v>103</v>
      </c>
      <c r="E116" t="e">
        <v>#N/A</v>
      </c>
      <c r="H116" s="6">
        <v>3</v>
      </c>
      <c r="I116" s="6">
        <v>97</v>
      </c>
    </row>
    <row r="117" spans="1:9">
      <c r="A117" t="s">
        <v>57</v>
      </c>
      <c r="B117" s="6" t="s">
        <v>49</v>
      </c>
      <c r="C117" s="16">
        <v>40657.435100000002</v>
      </c>
      <c r="D117" t="s">
        <v>103</v>
      </c>
      <c r="E117" t="e">
        <v>#N/A</v>
      </c>
      <c r="H117" s="6">
        <v>3</v>
      </c>
      <c r="I117" s="6">
        <v>98</v>
      </c>
    </row>
    <row r="118" spans="1:9">
      <c r="A118" t="s">
        <v>57</v>
      </c>
      <c r="B118" s="6" t="s">
        <v>50</v>
      </c>
      <c r="C118" s="16">
        <v>40693.744899999998</v>
      </c>
      <c r="D118" t="s">
        <v>103</v>
      </c>
      <c r="E118" t="e">
        <v>#N/A</v>
      </c>
      <c r="H118" s="6">
        <v>3</v>
      </c>
      <c r="I118" s="6">
        <v>99</v>
      </c>
    </row>
    <row r="119" spans="1:9">
      <c r="A119" t="s">
        <v>57</v>
      </c>
      <c r="B119" s="6" t="s">
        <v>49</v>
      </c>
      <c r="C119" s="16">
        <v>40694.784200000002</v>
      </c>
      <c r="D119" t="s">
        <v>103</v>
      </c>
      <c r="E119" t="e">
        <v>#N/A</v>
      </c>
      <c r="H119" s="6">
        <v>3</v>
      </c>
      <c r="I119" s="6">
        <v>100</v>
      </c>
    </row>
    <row r="120" spans="1:9">
      <c r="A120" t="s">
        <v>57</v>
      </c>
      <c r="B120" s="6" t="s">
        <v>50</v>
      </c>
      <c r="C120" s="16">
        <v>40696.650300000001</v>
      </c>
      <c r="D120" t="s">
        <v>103</v>
      </c>
      <c r="E120" t="e">
        <v>#N/A</v>
      </c>
      <c r="H120" s="6">
        <v>3</v>
      </c>
      <c r="I120" s="6">
        <v>101</v>
      </c>
    </row>
    <row r="121" spans="1:9">
      <c r="A121" t="s">
        <v>113</v>
      </c>
      <c r="B121" s="6" t="s">
        <v>50</v>
      </c>
      <c r="C121" s="16">
        <v>45381.362999999998</v>
      </c>
      <c r="D121" t="s">
        <v>102</v>
      </c>
      <c r="E121" t="e">
        <v>#N/A</v>
      </c>
      <c r="H121" s="6">
        <v>5</v>
      </c>
      <c r="I121" s="6">
        <v>103</v>
      </c>
    </row>
    <row r="122" spans="1:9">
      <c r="A122" t="s">
        <v>113</v>
      </c>
      <c r="B122" s="6" t="s">
        <v>49</v>
      </c>
      <c r="C122" s="16">
        <v>45382.398999999998</v>
      </c>
      <c r="D122" t="s">
        <v>102</v>
      </c>
      <c r="E122" t="e">
        <v>#N/A</v>
      </c>
      <c r="H122" s="6">
        <v>5</v>
      </c>
      <c r="I122" s="6">
        <v>104</v>
      </c>
    </row>
    <row r="123" spans="1:9">
      <c r="A123" t="s">
        <v>113</v>
      </c>
      <c r="B123" s="6" t="s">
        <v>49</v>
      </c>
      <c r="C123" s="16">
        <v>45387.377999999997</v>
      </c>
      <c r="D123" t="s">
        <v>102</v>
      </c>
      <c r="E123" t="e">
        <v>#N/A</v>
      </c>
      <c r="H123" s="6">
        <v>5</v>
      </c>
      <c r="I123" s="6">
        <v>105</v>
      </c>
    </row>
    <row r="124" spans="1:9">
      <c r="A124" t="s">
        <v>113</v>
      </c>
      <c r="B124" s="6" t="s">
        <v>49</v>
      </c>
      <c r="C124" s="16">
        <v>45388.625999999997</v>
      </c>
      <c r="D124" t="s">
        <v>102</v>
      </c>
      <c r="E124" t="e">
        <v>#N/A</v>
      </c>
      <c r="H124" s="6">
        <v>5</v>
      </c>
      <c r="I124" s="6">
        <v>106</v>
      </c>
    </row>
    <row r="125" spans="1:9">
      <c r="A125" t="s">
        <v>113</v>
      </c>
      <c r="B125" s="6" t="s">
        <v>49</v>
      </c>
      <c r="C125" s="16">
        <v>45389.453000000001</v>
      </c>
      <c r="D125" t="s">
        <v>102</v>
      </c>
      <c r="E125" t="e">
        <v>#N/A</v>
      </c>
      <c r="H125" s="6">
        <v>5</v>
      </c>
      <c r="I125" s="6">
        <v>107</v>
      </c>
    </row>
    <row r="126" spans="1:9">
      <c r="A126" t="s">
        <v>113</v>
      </c>
      <c r="B126" s="6" t="s">
        <v>49</v>
      </c>
      <c r="C126" s="16">
        <v>45404.4</v>
      </c>
      <c r="D126" t="s">
        <v>102</v>
      </c>
      <c r="E126" t="e">
        <v>#N/A</v>
      </c>
      <c r="H126" s="6">
        <v>5</v>
      </c>
      <c r="I126" s="6">
        <v>108</v>
      </c>
    </row>
    <row r="127" spans="1:9">
      <c r="A127" t="s">
        <v>113</v>
      </c>
      <c r="B127" s="6" t="s">
        <v>49</v>
      </c>
      <c r="C127" s="16">
        <v>45406.481599999999</v>
      </c>
      <c r="D127" t="s">
        <v>102</v>
      </c>
      <c r="E127" t="e">
        <v>#N/A</v>
      </c>
      <c r="H127" s="6">
        <v>5</v>
      </c>
      <c r="I127" s="6">
        <v>109</v>
      </c>
    </row>
    <row r="128" spans="1:9">
      <c r="A128" t="s">
        <v>113</v>
      </c>
      <c r="B128" s="6" t="s">
        <v>49</v>
      </c>
      <c r="C128" s="16">
        <v>45407.313399999999</v>
      </c>
      <c r="D128" t="s">
        <v>102</v>
      </c>
      <c r="E128" t="e">
        <v>#N/A</v>
      </c>
      <c r="H128" s="6">
        <v>5</v>
      </c>
      <c r="I128" s="6">
        <v>110</v>
      </c>
    </row>
    <row r="129" spans="1:9">
      <c r="A129" t="s">
        <v>114</v>
      </c>
      <c r="B129" s="6" t="s">
        <v>50</v>
      </c>
      <c r="C129" s="16">
        <v>45781.413</v>
      </c>
      <c r="D129" t="s">
        <v>102</v>
      </c>
      <c r="E129" t="e">
        <v>#N/A</v>
      </c>
      <c r="H129" s="6">
        <v>6</v>
      </c>
      <c r="I129" s="6">
        <v>111</v>
      </c>
    </row>
    <row r="130" spans="1:9">
      <c r="A130" t="s">
        <v>114</v>
      </c>
      <c r="B130" s="6" t="s">
        <v>49</v>
      </c>
      <c r="C130" s="16">
        <v>45782.453999999998</v>
      </c>
      <c r="D130" t="s">
        <v>102</v>
      </c>
      <c r="E130" t="e">
        <v>#N/A</v>
      </c>
      <c r="H130" s="6">
        <v>6</v>
      </c>
      <c r="I130" s="6">
        <v>112</v>
      </c>
    </row>
    <row r="131" spans="1:9">
      <c r="A131" t="s">
        <v>118</v>
      </c>
      <c r="B131" s="6" t="s">
        <v>49</v>
      </c>
      <c r="C131" s="16">
        <v>47554.426099999997</v>
      </c>
      <c r="D131" t="s">
        <v>102</v>
      </c>
      <c r="E131" t="e">
        <v>#N/A</v>
      </c>
      <c r="H131" s="6">
        <v>10</v>
      </c>
      <c r="I131" s="6">
        <v>116</v>
      </c>
    </row>
    <row r="132" spans="1:9">
      <c r="A132" t="s">
        <v>119</v>
      </c>
      <c r="B132" s="6" t="s">
        <v>49</v>
      </c>
      <c r="C132" s="16">
        <v>47849.477599999998</v>
      </c>
      <c r="D132" t="s">
        <v>102</v>
      </c>
      <c r="E132" t="e">
        <v>#N/A</v>
      </c>
      <c r="H132" s="6">
        <v>11</v>
      </c>
      <c r="I132" s="6">
        <v>117</v>
      </c>
    </row>
    <row r="133" spans="1:9">
      <c r="A133" t="s">
        <v>119</v>
      </c>
      <c r="B133" s="6" t="s">
        <v>49</v>
      </c>
      <c r="C133" s="16">
        <v>47849.478600000002</v>
      </c>
      <c r="D133" t="s">
        <v>102</v>
      </c>
      <c r="E133" t="e">
        <v>#N/A</v>
      </c>
      <c r="H133" s="6">
        <v>11</v>
      </c>
      <c r="I133" s="6">
        <v>118</v>
      </c>
    </row>
    <row r="134" spans="1:9">
      <c r="A134" t="s">
        <v>119</v>
      </c>
      <c r="B134" s="6" t="s">
        <v>49</v>
      </c>
      <c r="C134" s="16">
        <v>47929.570599999999</v>
      </c>
      <c r="D134" t="s">
        <v>102</v>
      </c>
      <c r="E134" t="e">
        <v>#N/A</v>
      </c>
      <c r="H134" s="6">
        <v>11</v>
      </c>
      <c r="I134" s="6">
        <v>119</v>
      </c>
    </row>
    <row r="135" spans="1:9">
      <c r="A135" t="s">
        <v>119</v>
      </c>
      <c r="B135" s="6" t="s">
        <v>49</v>
      </c>
      <c r="C135" s="16">
        <v>47929.570599999999</v>
      </c>
      <c r="D135" t="s">
        <v>102</v>
      </c>
      <c r="E135" t="e">
        <v>#N/A</v>
      </c>
      <c r="H135" s="6">
        <v>11</v>
      </c>
      <c r="I135" s="6">
        <v>120</v>
      </c>
    </row>
    <row r="136" spans="1:9">
      <c r="A136" t="s">
        <v>121</v>
      </c>
      <c r="B136" s="6" t="s">
        <v>49</v>
      </c>
      <c r="C136" s="16">
        <v>48272.345699999998</v>
      </c>
      <c r="D136" t="s">
        <v>102</v>
      </c>
      <c r="E136" t="e">
        <v>#N/A</v>
      </c>
      <c r="H136" s="6">
        <v>13</v>
      </c>
      <c r="I136" s="6">
        <v>122</v>
      </c>
    </row>
    <row r="137" spans="1:9">
      <c r="A137" t="s">
        <v>121</v>
      </c>
      <c r="B137" s="6" t="s">
        <v>49</v>
      </c>
      <c r="C137" s="16">
        <v>48272.345999999998</v>
      </c>
      <c r="D137" t="s">
        <v>102</v>
      </c>
      <c r="E137" t="e">
        <v>#N/A</v>
      </c>
      <c r="H137" s="6">
        <v>13</v>
      </c>
      <c r="I137" s="6">
        <v>123</v>
      </c>
    </row>
    <row r="138" spans="1:9">
      <c r="A138" t="s">
        <v>122</v>
      </c>
      <c r="B138" s="6" t="s">
        <v>49</v>
      </c>
      <c r="C138" s="16">
        <v>48432.53</v>
      </c>
      <c r="D138" t="s">
        <v>109</v>
      </c>
      <c r="E138" t="e">
        <v>#N/A</v>
      </c>
      <c r="H138" s="6">
        <v>14</v>
      </c>
      <c r="I138" s="6">
        <v>124</v>
      </c>
    </row>
    <row r="139" spans="1:9">
      <c r="A139" t="s">
        <v>122</v>
      </c>
      <c r="B139" s="6" t="s">
        <v>50</v>
      </c>
      <c r="C139" s="16">
        <v>48438.964</v>
      </c>
      <c r="D139" t="s">
        <v>109</v>
      </c>
      <c r="E139" t="e">
        <v>#N/A</v>
      </c>
      <c r="H139" s="6">
        <v>14</v>
      </c>
      <c r="I139" s="6">
        <v>125</v>
      </c>
    </row>
    <row r="140" spans="1:9">
      <c r="A140" t="s">
        <v>124</v>
      </c>
      <c r="B140" s="6" t="s">
        <v>49</v>
      </c>
      <c r="C140" s="16">
        <v>49055.423000000003</v>
      </c>
      <c r="D140" t="s">
        <v>102</v>
      </c>
      <c r="E140" t="e">
        <v>#N/A</v>
      </c>
      <c r="H140" s="6">
        <v>16</v>
      </c>
      <c r="I140" s="6">
        <v>127</v>
      </c>
    </row>
    <row r="141" spans="1:9">
      <c r="A141" t="s">
        <v>124</v>
      </c>
      <c r="B141" s="6" t="s">
        <v>49</v>
      </c>
      <c r="C141" s="16">
        <v>49055.424800000001</v>
      </c>
      <c r="D141" t="s">
        <v>102</v>
      </c>
      <c r="E141" t="e">
        <v>#N/A</v>
      </c>
      <c r="H141" s="6">
        <v>16</v>
      </c>
      <c r="I141" s="6">
        <v>128</v>
      </c>
    </row>
    <row r="142" spans="1:9">
      <c r="A142" t="s">
        <v>125</v>
      </c>
      <c r="B142" s="6" t="s">
        <v>49</v>
      </c>
      <c r="C142" s="16">
        <v>49075.344299999997</v>
      </c>
      <c r="D142" t="s">
        <v>103</v>
      </c>
      <c r="E142" t="e">
        <v>#N/A</v>
      </c>
      <c r="H142" s="6">
        <v>17</v>
      </c>
      <c r="I142" s="6">
        <v>129</v>
      </c>
    </row>
    <row r="143" spans="1:9">
      <c r="A143" t="s">
        <v>57</v>
      </c>
      <c r="B143" s="6" t="s">
        <v>50</v>
      </c>
      <c r="C143" s="16">
        <v>49699.275199999996</v>
      </c>
      <c r="D143" t="s">
        <v>103</v>
      </c>
      <c r="E143" t="e">
        <v>#N/A</v>
      </c>
      <c r="H143" s="6">
        <v>18</v>
      </c>
      <c r="I143" s="6">
        <v>130</v>
      </c>
    </row>
    <row r="144" spans="1:9">
      <c r="A144" t="s">
        <v>126</v>
      </c>
      <c r="B144" s="6" t="s">
        <v>49</v>
      </c>
      <c r="C144" s="16">
        <v>49700.300999999999</v>
      </c>
      <c r="D144" t="s">
        <v>109</v>
      </c>
      <c r="E144" t="e">
        <v>#N/A</v>
      </c>
      <c r="H144" s="6">
        <v>19</v>
      </c>
      <c r="I144" s="6">
        <v>131</v>
      </c>
    </row>
  </sheetData>
  <sheetProtection sheet="1"/>
  <phoneticPr fontId="2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AB341"/>
  <sheetViews>
    <sheetView workbookViewId="0">
      <selection activeCell="B10" sqref="B10"/>
    </sheetView>
  </sheetViews>
  <sheetFormatPr defaultRowHeight="12.75"/>
  <cols>
    <col min="1" max="1" width="9.140625" style="34"/>
    <col min="2" max="2" width="10.7109375" style="34" customWidth="1"/>
    <col min="3" max="5" width="9.140625" style="34"/>
    <col min="6" max="6" width="12.42578125" style="34" bestFit="1" customWidth="1"/>
    <col min="7" max="7" width="10.7109375" style="34" customWidth="1"/>
    <col min="8" max="13" width="9.140625" style="34"/>
    <col min="14" max="14" width="12.140625" style="34" customWidth="1"/>
    <col min="15" max="15" width="11" style="34" customWidth="1"/>
    <col min="16" max="16384" width="9.140625" style="34"/>
  </cols>
  <sheetData>
    <row r="1" spans="1:28" ht="18.75" thickBot="1">
      <c r="A1" s="79" t="s">
        <v>138</v>
      </c>
      <c r="D1" s="47" t="s">
        <v>214</v>
      </c>
      <c r="M1" s="80" t="s">
        <v>139</v>
      </c>
      <c r="N1" s="34" t="s">
        <v>140</v>
      </c>
      <c r="O1" s="34">
        <f ca="1">H18*J18-I18*I18</f>
        <v>71320.338712314144</v>
      </c>
      <c r="P1" s="34" t="s">
        <v>208</v>
      </c>
      <c r="U1" s="9" t="s">
        <v>178</v>
      </c>
      <c r="V1" s="69" t="s">
        <v>180</v>
      </c>
      <c r="AA1" s="34">
        <v>1</v>
      </c>
      <c r="AB1" s="34" t="s">
        <v>167</v>
      </c>
    </row>
    <row r="2" spans="1:28">
      <c r="M2" s="80" t="s">
        <v>141</v>
      </c>
      <c r="N2" s="34" t="s">
        <v>142</v>
      </c>
      <c r="O2" s="34">
        <f ca="1">+F18*J18-H18*I18</f>
        <v>43540.662800816121</v>
      </c>
      <c r="P2" s="34" t="s">
        <v>209</v>
      </c>
      <c r="U2" s="34">
        <v>2.7</v>
      </c>
      <c r="V2" s="34">
        <f t="shared" ref="V2:V32" ca="1" si="0">+E$4+E$5*U2+E$6*U2^2</f>
        <v>-4.4489279532910223E-2</v>
      </c>
      <c r="AA2" s="34">
        <v>2</v>
      </c>
      <c r="AB2" s="34" t="s">
        <v>33</v>
      </c>
    </row>
    <row r="3" spans="1:28" ht="13.5" thickBot="1">
      <c r="A3" s="34" t="s">
        <v>143</v>
      </c>
      <c r="B3" s="34" t="s">
        <v>144</v>
      </c>
      <c r="E3" s="81" t="s">
        <v>145</v>
      </c>
      <c r="F3" s="81" t="s">
        <v>146</v>
      </c>
      <c r="G3" s="81" t="s">
        <v>147</v>
      </c>
      <c r="H3" s="81" t="s">
        <v>201</v>
      </c>
      <c r="M3" s="80" t="s">
        <v>148</v>
      </c>
      <c r="N3" s="34" t="s">
        <v>149</v>
      </c>
      <c r="O3" s="34">
        <f ca="1">+F18*I18-H18*H18</f>
        <v>6557.9633459533216</v>
      </c>
      <c r="P3" s="34" t="s">
        <v>210</v>
      </c>
      <c r="U3" s="34">
        <v>2.75</v>
      </c>
      <c r="V3" s="34">
        <f t="shared" ca="1" si="0"/>
        <v>-4.5027666725306364E-2</v>
      </c>
      <c r="AA3" s="34">
        <v>3</v>
      </c>
      <c r="AB3" s="34" t="s">
        <v>185</v>
      </c>
    </row>
    <row r="4" spans="1:28">
      <c r="A4" s="34" t="s">
        <v>150</v>
      </c>
      <c r="B4" s="34" t="s">
        <v>151</v>
      </c>
      <c r="D4" s="82" t="s">
        <v>152</v>
      </c>
      <c r="E4" s="83">
        <f ca="1">(G18*O1-K18*O2+L18*O3)/O7</f>
        <v>7.2430986146958753E-2</v>
      </c>
      <c r="F4" s="84">
        <f ca="1">+E7/O7*O18</f>
        <v>2.1487788605060582E-2</v>
      </c>
      <c r="G4" s="85">
        <f>+B18</f>
        <v>1</v>
      </c>
      <c r="H4" s="86">
        <f ca="1">ABS(F4/E4)</f>
        <v>0.29666569168978263</v>
      </c>
      <c r="M4" s="80" t="s">
        <v>153</v>
      </c>
      <c r="N4" s="34" t="s">
        <v>154</v>
      </c>
      <c r="O4" s="34">
        <f ca="1">+C18*J18-H18*H18</f>
        <v>26626.723784385831</v>
      </c>
      <c r="P4" s="34" t="s">
        <v>211</v>
      </c>
      <c r="U4" s="34">
        <v>2.8</v>
      </c>
      <c r="V4" s="34">
        <f t="shared" ca="1" si="0"/>
        <v>-4.5506897448146635E-2</v>
      </c>
      <c r="AA4" s="34">
        <v>4</v>
      </c>
      <c r="AB4" s="34" t="s">
        <v>186</v>
      </c>
    </row>
    <row r="5" spans="1:28">
      <c r="A5" s="34" t="s">
        <v>155</v>
      </c>
      <c r="B5" s="87">
        <v>40323</v>
      </c>
      <c r="D5" s="88" t="s">
        <v>156</v>
      </c>
      <c r="E5" s="89">
        <f ca="1">+(-G18*O2+K18*O4-L18*O5)/O7</f>
        <v>-7.5248295663828638E-2</v>
      </c>
      <c r="F5" s="90">
        <f ca="1">P18*E7/O7</f>
        <v>1.3129370103640608E-2</v>
      </c>
      <c r="G5" s="91">
        <f>+B18/A18</f>
        <v>1E-4</v>
      </c>
      <c r="H5" s="86">
        <f ca="1">ABS(F5/E5)</f>
        <v>0.17448063092745647</v>
      </c>
      <c r="M5" s="80" t="s">
        <v>157</v>
      </c>
      <c r="N5" s="34" t="s">
        <v>158</v>
      </c>
      <c r="O5" s="34">
        <f ca="1">+C18*I18-F18*H18</f>
        <v>4016.9381070394302</v>
      </c>
      <c r="P5" s="34" t="s">
        <v>212</v>
      </c>
      <c r="U5" s="34">
        <v>2.85</v>
      </c>
      <c r="V5" s="34">
        <f t="shared" ca="1" si="0"/>
        <v>-4.5926971701431021E-2</v>
      </c>
      <c r="AA5" s="34">
        <v>5</v>
      </c>
      <c r="AB5" s="34" t="s">
        <v>136</v>
      </c>
    </row>
    <row r="6" spans="1:28" ht="13.5" thickBot="1">
      <c r="D6" s="92" t="s">
        <v>159</v>
      </c>
      <c r="E6" s="93">
        <f ca="1">+(G18*O3-K18*O5+L18*O6)/O7</f>
        <v>1.1831293911175355E-2</v>
      </c>
      <c r="F6" s="94">
        <f ca="1">Q18*E7/O7</f>
        <v>1.9823114028516284E-3</v>
      </c>
      <c r="G6" s="95">
        <f>+B18/A18^2</f>
        <v>1E-8</v>
      </c>
      <c r="H6" s="86">
        <f ca="1">ABS(F6/E6)</f>
        <v>0.16754814965582238</v>
      </c>
      <c r="M6" s="96" t="s">
        <v>160</v>
      </c>
      <c r="N6" s="97" t="s">
        <v>161</v>
      </c>
      <c r="O6" s="97">
        <f ca="1">+C18*H18-F18*F18</f>
        <v>606.97906148502079</v>
      </c>
      <c r="P6" s="34" t="s">
        <v>213</v>
      </c>
      <c r="U6" s="34">
        <v>2.9</v>
      </c>
      <c r="V6" s="34">
        <f t="shared" ca="1" si="0"/>
        <v>-4.6287889485159536E-2</v>
      </c>
      <c r="AA6" s="34">
        <v>6</v>
      </c>
      <c r="AB6" s="34" t="s">
        <v>135</v>
      </c>
    </row>
    <row r="7" spans="1:28">
      <c r="D7" s="47" t="s">
        <v>162</v>
      </c>
      <c r="E7" s="98">
        <f ca="1">SQRT(N18/(B15-3))</f>
        <v>1.6114468905553232E-3</v>
      </c>
      <c r="G7" s="99">
        <f>+B22</f>
        <v>-4.5807041147782002E-2</v>
      </c>
      <c r="M7" s="80" t="s">
        <v>163</v>
      </c>
      <c r="N7" s="34" t="s">
        <v>164</v>
      </c>
      <c r="O7" s="34">
        <f ca="1">+C18*O1-F18*O2+H18*O3</f>
        <v>401.10857356898487</v>
      </c>
      <c r="U7" s="34">
        <v>2.95</v>
      </c>
      <c r="V7" s="34">
        <f t="shared" ca="1" si="0"/>
        <v>-4.6589650799332222E-2</v>
      </c>
      <c r="AA7" s="34">
        <v>7</v>
      </c>
      <c r="AB7" s="34" t="s">
        <v>187</v>
      </c>
    </row>
    <row r="8" spans="1:28">
      <c r="A8" s="40">
        <v>21</v>
      </c>
      <c r="B8" s="34" t="s">
        <v>165</v>
      </c>
      <c r="C8" s="100">
        <v>21</v>
      </c>
      <c r="D8" s="47" t="s">
        <v>202</v>
      </c>
      <c r="F8" s="101">
        <f ca="1">CORREL(INDIRECT(E12):INDIRECT(E13),INDIRECT(M12):INDIRECT(M13))</f>
        <v>0.72595220753644474</v>
      </c>
      <c r="G8" s="98"/>
      <c r="K8" s="99"/>
      <c r="U8" s="34">
        <v>3</v>
      </c>
      <c r="V8" s="34">
        <f t="shared" ca="1" si="0"/>
        <v>-4.6832255643948981E-2</v>
      </c>
      <c r="AA8" s="34">
        <v>8</v>
      </c>
      <c r="AB8" s="34" t="s">
        <v>188</v>
      </c>
    </row>
    <row r="9" spans="1:28">
      <c r="A9" s="40">
        <f>20+COUNT(A21:A1448)</f>
        <v>85</v>
      </c>
      <c r="B9" s="34" t="s">
        <v>166</v>
      </c>
      <c r="C9" s="100">
        <f>A9</f>
        <v>85</v>
      </c>
      <c r="E9" s="102">
        <f ca="1">E6*G6</f>
        <v>1.1831293911175355E-10</v>
      </c>
      <c r="F9" s="103">
        <f ca="1">H6</f>
        <v>0.16754814965582238</v>
      </c>
      <c r="G9" s="104">
        <f ca="1">F8</f>
        <v>0.72595220753644474</v>
      </c>
      <c r="K9" s="99"/>
      <c r="U9" s="34">
        <v>3.05</v>
      </c>
      <c r="V9" s="34">
        <f t="shared" ca="1" si="0"/>
        <v>-4.7015704019009841E-2</v>
      </c>
      <c r="AA9" s="34">
        <v>9</v>
      </c>
      <c r="AB9" s="34" t="s">
        <v>49</v>
      </c>
    </row>
    <row r="10" spans="1:28">
      <c r="A10" s="53" t="s">
        <v>5</v>
      </c>
      <c r="B10" s="55">
        <f>Active!C8</f>
        <v>0.4149841068970358</v>
      </c>
      <c r="D10" s="34" t="s">
        <v>137</v>
      </c>
      <c r="E10" s="34">
        <f ca="1">2*E9*365.2422/B10</f>
        <v>2.0826281031704535E-7</v>
      </c>
      <c r="F10" s="34">
        <f ca="1">+F9*E10</f>
        <v>3.4894048510742461E-8</v>
      </c>
      <c r="G10" s="34" t="s">
        <v>203</v>
      </c>
      <c r="U10" s="34">
        <v>3.1</v>
      </c>
      <c r="V10" s="34">
        <f t="shared" ca="1" si="0"/>
        <v>-4.7139995924514858E-2</v>
      </c>
      <c r="AA10" s="34">
        <v>10</v>
      </c>
      <c r="AB10" s="34" t="s">
        <v>189</v>
      </c>
    </row>
    <row r="11" spans="1:28">
      <c r="U11" s="34">
        <v>3.15</v>
      </c>
      <c r="V11" s="34">
        <f t="shared" ca="1" si="0"/>
        <v>-4.7205131360464003E-2</v>
      </c>
      <c r="AA11" s="34">
        <v>11</v>
      </c>
      <c r="AB11" s="34" t="s">
        <v>133</v>
      </c>
    </row>
    <row r="12" spans="1:28">
      <c r="C12" s="6" t="str">
        <f t="shared" ref="C12:Q13" si="1">C$15&amp;$C8</f>
        <v>C21</v>
      </c>
      <c r="D12" s="6" t="str">
        <f t="shared" si="1"/>
        <v>D21</v>
      </c>
      <c r="E12" s="6" t="str">
        <f t="shared" si="1"/>
        <v>E21</v>
      </c>
      <c r="F12" s="6" t="str">
        <f t="shared" si="1"/>
        <v>F21</v>
      </c>
      <c r="G12" s="6" t="str">
        <f t="shared" ref="G12:Q12" si="2">G15&amp;$C8</f>
        <v>G21</v>
      </c>
      <c r="H12" s="6" t="str">
        <f t="shared" si="2"/>
        <v>H21</v>
      </c>
      <c r="I12" s="6" t="str">
        <f t="shared" si="2"/>
        <v>I21</v>
      </c>
      <c r="J12" s="6" t="str">
        <f t="shared" si="2"/>
        <v>J21</v>
      </c>
      <c r="K12" s="6" t="str">
        <f t="shared" si="2"/>
        <v>K21</v>
      </c>
      <c r="L12" s="6" t="str">
        <f t="shared" si="2"/>
        <v>L21</v>
      </c>
      <c r="M12" s="6" t="str">
        <f t="shared" si="2"/>
        <v>M21</v>
      </c>
      <c r="N12" s="6" t="str">
        <f t="shared" si="2"/>
        <v>N21</v>
      </c>
      <c r="O12" s="6" t="str">
        <f t="shared" si="2"/>
        <v>O21</v>
      </c>
      <c r="P12" s="6" t="str">
        <f t="shared" si="2"/>
        <v>P21</v>
      </c>
      <c r="Q12" s="6" t="str">
        <f t="shared" si="2"/>
        <v>Q21</v>
      </c>
      <c r="U12" s="34">
        <v>3.2</v>
      </c>
      <c r="V12" s="34">
        <f t="shared" ca="1" si="0"/>
        <v>-4.721111032685725E-2</v>
      </c>
      <c r="AA12" s="34">
        <v>12</v>
      </c>
      <c r="AB12" s="34" t="s">
        <v>190</v>
      </c>
    </row>
    <row r="13" spans="1:28">
      <c r="C13" s="6" t="str">
        <f t="shared" si="1"/>
        <v>C85</v>
      </c>
      <c r="D13" s="6" t="str">
        <f t="shared" si="1"/>
        <v>D85</v>
      </c>
      <c r="E13" s="6" t="str">
        <f t="shared" si="1"/>
        <v>E85</v>
      </c>
      <c r="F13" s="6" t="str">
        <f t="shared" si="1"/>
        <v>F85</v>
      </c>
      <c r="G13" s="6" t="str">
        <f t="shared" si="1"/>
        <v>G85</v>
      </c>
      <c r="H13" s="6" t="str">
        <f t="shared" si="1"/>
        <v>H85</v>
      </c>
      <c r="I13" s="6" t="str">
        <f t="shared" si="1"/>
        <v>I85</v>
      </c>
      <c r="J13" s="6" t="str">
        <f t="shared" si="1"/>
        <v>J85</v>
      </c>
      <c r="K13" s="6" t="str">
        <f t="shared" si="1"/>
        <v>K85</v>
      </c>
      <c r="L13" s="6" t="str">
        <f t="shared" si="1"/>
        <v>L85</v>
      </c>
      <c r="M13" s="6" t="str">
        <f t="shared" si="1"/>
        <v>M85</v>
      </c>
      <c r="N13" s="6" t="str">
        <f t="shared" si="1"/>
        <v>N85</v>
      </c>
      <c r="O13" s="6" t="str">
        <f t="shared" si="1"/>
        <v>O85</v>
      </c>
      <c r="P13" s="6" t="str">
        <f t="shared" si="1"/>
        <v>P85</v>
      </c>
      <c r="Q13" s="6" t="str">
        <f t="shared" si="1"/>
        <v>Q85</v>
      </c>
      <c r="U13" s="34">
        <v>3.25</v>
      </c>
      <c r="V13" s="34">
        <f t="shared" ca="1" si="0"/>
        <v>-4.715793282369464E-2</v>
      </c>
      <c r="AA13" s="34">
        <v>13</v>
      </c>
      <c r="AB13" s="34" t="s">
        <v>191</v>
      </c>
    </row>
    <row r="14" spans="1:28">
      <c r="U14" s="34">
        <v>3.3</v>
      </c>
      <c r="V14" s="34">
        <f t="shared" ca="1" si="0"/>
        <v>-4.7045598850976145E-2</v>
      </c>
      <c r="AA14" s="34">
        <v>14</v>
      </c>
      <c r="AB14" s="34" t="s">
        <v>192</v>
      </c>
    </row>
    <row r="15" spans="1:28">
      <c r="A15" s="47" t="s">
        <v>169</v>
      </c>
      <c r="B15" s="47">
        <f>C9-C8+1</f>
        <v>65</v>
      </c>
      <c r="C15" s="6" t="str">
        <f t="shared" ref="C15:Q15" si="3">VLOOKUP(C16,$AA1:$AB26,2,FALSE)</f>
        <v>C</v>
      </c>
      <c r="D15" s="6" t="str">
        <f t="shared" si="3"/>
        <v>D</v>
      </c>
      <c r="E15" s="6" t="str">
        <f t="shared" si="3"/>
        <v>E</v>
      </c>
      <c r="F15" s="6" t="str">
        <f t="shared" si="3"/>
        <v>F</v>
      </c>
      <c r="G15" s="6" t="str">
        <f t="shared" si="3"/>
        <v>G</v>
      </c>
      <c r="H15" s="6" t="str">
        <f t="shared" si="3"/>
        <v>H</v>
      </c>
      <c r="I15" s="6" t="str">
        <f t="shared" si="3"/>
        <v>I</v>
      </c>
      <c r="J15" s="6" t="str">
        <f t="shared" si="3"/>
        <v>J</v>
      </c>
      <c r="K15" s="6" t="str">
        <f t="shared" si="3"/>
        <v>K</v>
      </c>
      <c r="L15" s="6" t="str">
        <f t="shared" si="3"/>
        <v>L</v>
      </c>
      <c r="M15" s="6" t="str">
        <f t="shared" si="3"/>
        <v>M</v>
      </c>
      <c r="N15" s="6" t="str">
        <f t="shared" si="3"/>
        <v>N</v>
      </c>
      <c r="O15" s="6" t="str">
        <f t="shared" si="3"/>
        <v>O</v>
      </c>
      <c r="P15" s="6" t="str">
        <f t="shared" si="3"/>
        <v>P</v>
      </c>
      <c r="Q15" s="6" t="str">
        <f t="shared" si="3"/>
        <v>Q</v>
      </c>
      <c r="U15" s="34">
        <v>3.35</v>
      </c>
      <c r="V15" s="34">
        <f t="shared" ca="1" si="0"/>
        <v>-4.6874108408701765E-2</v>
      </c>
      <c r="AA15" s="34">
        <v>15</v>
      </c>
      <c r="AB15" s="34" t="s">
        <v>193</v>
      </c>
    </row>
    <row r="16" spans="1:28">
      <c r="A16" s="6"/>
      <c r="C16" s="6">
        <f>COLUMN()</f>
        <v>3</v>
      </c>
      <c r="D16" s="6">
        <f>COLUMN()</f>
        <v>4</v>
      </c>
      <c r="E16" s="6">
        <f>COLUMN()</f>
        <v>5</v>
      </c>
      <c r="F16" s="6">
        <f>COLUMN()</f>
        <v>6</v>
      </c>
      <c r="G16" s="6">
        <f>COLUMN()</f>
        <v>7</v>
      </c>
      <c r="H16" s="6">
        <f>COLUMN()</f>
        <v>8</v>
      </c>
      <c r="I16" s="6">
        <f>COLUMN()</f>
        <v>9</v>
      </c>
      <c r="J16" s="6">
        <f>COLUMN()</f>
        <v>10</v>
      </c>
      <c r="K16" s="6">
        <f>COLUMN()</f>
        <v>11</v>
      </c>
      <c r="L16" s="6">
        <f>COLUMN()</f>
        <v>12</v>
      </c>
      <c r="M16" s="6">
        <f>COLUMN()</f>
        <v>13</v>
      </c>
      <c r="N16" s="6">
        <f>COLUMN()</f>
        <v>14</v>
      </c>
      <c r="O16" s="6">
        <f>COLUMN()</f>
        <v>15</v>
      </c>
      <c r="P16" s="6">
        <f>COLUMN()</f>
        <v>16</v>
      </c>
      <c r="Q16" s="6">
        <f>COLUMN()</f>
        <v>17</v>
      </c>
      <c r="U16" s="34">
        <v>3.4</v>
      </c>
      <c r="V16" s="34">
        <f t="shared" ca="1" si="0"/>
        <v>-4.6643461496871486E-2</v>
      </c>
      <c r="AA16" s="34">
        <v>16</v>
      </c>
      <c r="AB16" s="34" t="s">
        <v>194</v>
      </c>
    </row>
    <row r="17" spans="1:28">
      <c r="A17" s="47" t="s">
        <v>168</v>
      </c>
      <c r="U17" s="34">
        <v>3.45</v>
      </c>
      <c r="V17" s="34">
        <f t="shared" ca="1" si="0"/>
        <v>-4.6353658115485363E-2</v>
      </c>
      <c r="AA17" s="34">
        <v>17</v>
      </c>
      <c r="AB17" s="34" t="s">
        <v>195</v>
      </c>
    </row>
    <row r="18" spans="1:28">
      <c r="A18" s="105">
        <v>10000</v>
      </c>
      <c r="B18" s="105">
        <v>1</v>
      </c>
      <c r="C18" s="34">
        <f ca="1">SUM(INDIRECT(C12):INDIRECT(C13))</f>
        <v>65</v>
      </c>
      <c r="D18" s="106">
        <f ca="1">SUM(INDIRECT(D12):INDIRECT(D13))</f>
        <v>212.75479999999996</v>
      </c>
      <c r="E18" s="106">
        <f ca="1">SUM(INDIRECT(E12):INDIRECT(E13))</f>
        <v>-2.9518805746483849</v>
      </c>
      <c r="F18" s="47">
        <f ca="1">SUM(INDIRECT(F12):INDIRECT(F13))</f>
        <v>212.75479999999996</v>
      </c>
      <c r="G18" s="47">
        <f ca="1">SUM(INDIRECT(G12):INDIRECT(G13))</f>
        <v>-2.9518805746483849</v>
      </c>
      <c r="H18" s="47">
        <f ca="1">SUM(INDIRECT(H12):INDIRECT(H13))</f>
        <v>705.71667668500004</v>
      </c>
      <c r="I18" s="47">
        <f ca="1">SUM(INDIRECT(I12):INDIRECT(I13))</f>
        <v>2371.7161309510961</v>
      </c>
      <c r="J18" s="47">
        <f ca="1">SUM(INDIRECT(J12):INDIRECT(J13))</f>
        <v>8071.7346390108723</v>
      </c>
      <c r="K18" s="47">
        <f ca="1">SUM(INDIRECT(K12):INDIRECT(K13))</f>
        <v>-9.6334665506917787</v>
      </c>
      <c r="L18" s="47">
        <f ca="1">SUM(INDIRECT(L12):INDIRECT(L13))</f>
        <v>-31.852776930165508</v>
      </c>
      <c r="N18" s="34">
        <f ca="1">SUM(INDIRECT(N12):INDIRECT(N13))</f>
        <v>1.6099918702698604E-4</v>
      </c>
      <c r="O18" s="34">
        <f ca="1">SQRT(SUM(INDIRECT(O12):INDIRECT(O13)))</f>
        <v>5348.5698393432949</v>
      </c>
      <c r="P18" s="34">
        <f ca="1">SQRT(SUM(INDIRECT(P12):INDIRECT(P13)))</f>
        <v>3268.0586279301642</v>
      </c>
      <c r="Q18" s="34">
        <f ca="1">SQRT(SUM(INDIRECT(Q12):INDIRECT(Q13)))</f>
        <v>493.42122525263102</v>
      </c>
      <c r="U18" s="34">
        <v>3.5</v>
      </c>
      <c r="V18" s="34">
        <f t="shared" ca="1" si="0"/>
        <v>-4.600469826454337E-2</v>
      </c>
      <c r="AA18" s="34">
        <v>18</v>
      </c>
      <c r="AB18" s="34" t="s">
        <v>196</v>
      </c>
    </row>
    <row r="19" spans="1:28">
      <c r="A19" s="107" t="s">
        <v>170</v>
      </c>
      <c r="F19" s="108" t="s">
        <v>171</v>
      </c>
      <c r="G19" s="108" t="s">
        <v>172</v>
      </c>
      <c r="H19" s="108" t="s">
        <v>173</v>
      </c>
      <c r="I19" s="108" t="s">
        <v>174</v>
      </c>
      <c r="J19" s="108" t="s">
        <v>175</v>
      </c>
      <c r="K19" s="108" t="s">
        <v>176</v>
      </c>
      <c r="L19" s="108" t="s">
        <v>177</v>
      </c>
      <c r="M19" s="75"/>
      <c r="N19" s="75"/>
      <c r="O19" s="75"/>
      <c r="P19" s="75"/>
      <c r="Q19" s="75"/>
      <c r="U19" s="34">
        <v>3.55</v>
      </c>
      <c r="V19" s="34">
        <f t="shared" ca="1" si="0"/>
        <v>-4.5596581944045478E-2</v>
      </c>
      <c r="AA19" s="34">
        <v>19</v>
      </c>
      <c r="AB19" s="34" t="s">
        <v>39</v>
      </c>
    </row>
    <row r="20" spans="1:28" ht="15" thickBot="1">
      <c r="A20" s="9" t="s">
        <v>178</v>
      </c>
      <c r="B20" s="9" t="s">
        <v>179</v>
      </c>
      <c r="C20" s="9" t="s">
        <v>204</v>
      </c>
      <c r="D20" s="9" t="s">
        <v>178</v>
      </c>
      <c r="E20" s="9" t="s">
        <v>179</v>
      </c>
      <c r="F20" s="9" t="s">
        <v>205</v>
      </c>
      <c r="G20" s="9" t="s">
        <v>206</v>
      </c>
      <c r="H20" s="9" t="s">
        <v>215</v>
      </c>
      <c r="I20" s="9" t="s">
        <v>216</v>
      </c>
      <c r="J20" s="9" t="s">
        <v>217</v>
      </c>
      <c r="K20" s="9" t="s">
        <v>207</v>
      </c>
      <c r="L20" s="9" t="s">
        <v>218</v>
      </c>
      <c r="M20" s="69" t="s">
        <v>180</v>
      </c>
      <c r="N20" s="9" t="s">
        <v>219</v>
      </c>
      <c r="O20" s="9" t="s">
        <v>181</v>
      </c>
      <c r="P20" s="9" t="s">
        <v>182</v>
      </c>
      <c r="Q20" s="9" t="s">
        <v>183</v>
      </c>
      <c r="R20" s="81" t="s">
        <v>184</v>
      </c>
      <c r="U20" s="34">
        <v>3.6</v>
      </c>
      <c r="V20" s="34">
        <f t="shared" ca="1" si="0"/>
        <v>-4.5129309153991715E-2</v>
      </c>
      <c r="AA20" s="34">
        <v>20</v>
      </c>
      <c r="AB20" s="34" t="s">
        <v>197</v>
      </c>
    </row>
    <row r="21" spans="1:28">
      <c r="A21" s="109">
        <v>28018</v>
      </c>
      <c r="B21" s="109">
        <v>-4.6507041151926387E-2</v>
      </c>
      <c r="C21" s="119">
        <v>1</v>
      </c>
      <c r="D21" s="110">
        <f t="shared" ref="D21:E84" si="4">A21/A$18</f>
        <v>2.8018000000000001</v>
      </c>
      <c r="E21" s="110">
        <f t="shared" si="4"/>
        <v>-4.6507041151926387E-2</v>
      </c>
      <c r="F21" s="40">
        <f t="shared" ref="F21:G84" si="5">$C21*D21</f>
        <v>2.8018000000000001</v>
      </c>
      <c r="G21" s="40">
        <f t="shared" si="5"/>
        <v>-4.6507041151926387E-2</v>
      </c>
      <c r="H21" s="40">
        <f t="shared" ref="H21:H84" si="6">C21*D21*D21</f>
        <v>7.85008324</v>
      </c>
      <c r="I21" s="40">
        <f t="shared" ref="I21:I84" si="7">C21*D21*D21*D21</f>
        <v>21.994363221832</v>
      </c>
      <c r="J21" s="40">
        <f t="shared" ref="J21:J84" si="8">C21*D21*D21*D21*D21</f>
        <v>61.623806874928896</v>
      </c>
      <c r="K21" s="40">
        <f t="shared" ref="K21:K84" si="9">C21*E21*D21</f>
        <v>-0.13030342789946736</v>
      </c>
      <c r="L21" s="40">
        <f t="shared" ref="L21:L84" si="10">C21*E21*D21*D21</f>
        <v>-0.36508414428872765</v>
      </c>
      <c r="M21" s="40">
        <f t="shared" ref="M21:M84" ca="1" si="11">+E$4+E$5*D21+E$6*D21^2</f>
        <v>-4.5523046604324616E-2</v>
      </c>
      <c r="N21" s="40">
        <f t="shared" ref="N21:N84" ca="1" si="12">C21*(M21-E21)^2</f>
        <v>9.6824526971001488E-7</v>
      </c>
      <c r="O21" s="111">
        <f t="shared" ref="O21:O84" ca="1" si="13">(C21*O$1-O$2*F21+O$3*H21)^2</f>
        <v>653943.65537916136</v>
      </c>
      <c r="P21" s="40">
        <f t="shared" ref="P21:P84" ca="1" si="14">(-C21*O$2+O$4*F21-O$5*H21)^2</f>
        <v>222035.6711090676</v>
      </c>
      <c r="Q21" s="40">
        <f t="shared" ref="Q21:Q84" ca="1" si="15">+(C21*O$3-F21*O$5+H21*O$6)^2</f>
        <v>4643.3751269131017</v>
      </c>
      <c r="R21" s="34">
        <f t="shared" ref="R21:R84" ca="1" si="16">+E21-M21</f>
        <v>-9.8399454760177141E-4</v>
      </c>
      <c r="U21" s="34">
        <v>3.65</v>
      </c>
      <c r="V21" s="34">
        <f t="shared" ca="1" si="0"/>
        <v>-4.4602879894382108E-2</v>
      </c>
      <c r="AA21" s="34">
        <v>21</v>
      </c>
      <c r="AB21" s="34" t="s">
        <v>198</v>
      </c>
    </row>
    <row r="22" spans="1:28">
      <c r="A22" s="109">
        <v>28018</v>
      </c>
      <c r="B22" s="109">
        <v>-4.5807041147782002E-2</v>
      </c>
      <c r="C22" s="120">
        <v>1</v>
      </c>
      <c r="D22" s="110">
        <f t="shared" si="4"/>
        <v>2.8018000000000001</v>
      </c>
      <c r="E22" s="110">
        <f t="shared" si="4"/>
        <v>-4.5807041147782002E-2</v>
      </c>
      <c r="F22" s="40">
        <f t="shared" si="5"/>
        <v>2.8018000000000001</v>
      </c>
      <c r="G22" s="40">
        <f t="shared" si="5"/>
        <v>-4.5807041147782002E-2</v>
      </c>
      <c r="H22" s="40">
        <f t="shared" si="6"/>
        <v>7.85008324</v>
      </c>
      <c r="I22" s="40">
        <f t="shared" si="7"/>
        <v>21.994363221832</v>
      </c>
      <c r="J22" s="40">
        <f t="shared" si="8"/>
        <v>61.623806874928896</v>
      </c>
      <c r="K22" s="40">
        <f t="shared" si="9"/>
        <v>-0.1283421678878556</v>
      </c>
      <c r="L22" s="40">
        <f t="shared" si="10"/>
        <v>-0.35958908598819384</v>
      </c>
      <c r="M22" s="40">
        <f t="shared" ca="1" si="11"/>
        <v>-4.5523046604324616E-2</v>
      </c>
      <c r="N22" s="40">
        <f t="shared" ca="1" si="12"/>
        <v>8.0652900713569072E-8</v>
      </c>
      <c r="O22" s="111">
        <f t="shared" ca="1" si="13"/>
        <v>653943.65537916136</v>
      </c>
      <c r="P22" s="40">
        <f t="shared" ca="1" si="14"/>
        <v>222035.6711090676</v>
      </c>
      <c r="Q22" s="40">
        <f t="shared" ca="1" si="15"/>
        <v>4643.3751269131017</v>
      </c>
      <c r="R22" s="34">
        <f t="shared" ca="1" si="16"/>
        <v>-2.8399454345738595E-4</v>
      </c>
      <c r="U22" s="34">
        <v>3.7</v>
      </c>
      <c r="V22" s="34">
        <f t="shared" ca="1" si="0"/>
        <v>-4.4017294165216603E-2</v>
      </c>
      <c r="AA22" s="34">
        <v>22</v>
      </c>
      <c r="AB22" s="34" t="s">
        <v>134</v>
      </c>
    </row>
    <row r="23" spans="1:28">
      <c r="A23" s="109">
        <v>28092.5</v>
      </c>
      <c r="B23" s="109">
        <v>-4.4503004974103533E-2</v>
      </c>
      <c r="C23" s="120">
        <v>1</v>
      </c>
      <c r="D23" s="110">
        <f t="shared" si="4"/>
        <v>2.80925</v>
      </c>
      <c r="E23" s="110">
        <f t="shared" si="4"/>
        <v>-4.4503004974103533E-2</v>
      </c>
      <c r="F23" s="40">
        <f t="shared" si="5"/>
        <v>2.80925</v>
      </c>
      <c r="G23" s="40">
        <f t="shared" si="5"/>
        <v>-4.4503004974103533E-2</v>
      </c>
      <c r="H23" s="40">
        <f t="shared" si="6"/>
        <v>7.8918855624999997</v>
      </c>
      <c r="I23" s="40">
        <f t="shared" si="7"/>
        <v>22.170279516453125</v>
      </c>
      <c r="J23" s="40">
        <f t="shared" si="8"/>
        <v>62.281857731595942</v>
      </c>
      <c r="K23" s="40">
        <f t="shared" si="9"/>
        <v>-0.12502006672350036</v>
      </c>
      <c r="L23" s="40">
        <f t="shared" si="10"/>
        <v>-0.35121262244299339</v>
      </c>
      <c r="M23" s="40">
        <f t="shared" ca="1" si="11"/>
        <v>-4.5589070843352897E-2</v>
      </c>
      <c r="N23" s="40">
        <f t="shared" ca="1" si="12"/>
        <v>1.1795390723483768E-6</v>
      </c>
      <c r="O23" s="111">
        <f t="shared" ca="1" si="13"/>
        <v>575213.0136713977</v>
      </c>
      <c r="P23" s="40">
        <f t="shared" ca="1" si="14"/>
        <v>194264.84831562571</v>
      </c>
      <c r="Q23" s="40">
        <f t="shared" ca="1" si="15"/>
        <v>4043.5940924272604</v>
      </c>
      <c r="R23" s="34">
        <f t="shared" ca="1" si="16"/>
        <v>1.0860658692493641E-3</v>
      </c>
      <c r="U23" s="34">
        <v>3.75</v>
      </c>
      <c r="V23" s="34">
        <f t="shared" ca="1" si="0"/>
        <v>-4.3372551966495171E-2</v>
      </c>
      <c r="AA23" s="34">
        <v>23</v>
      </c>
      <c r="AB23" s="34" t="s">
        <v>199</v>
      </c>
    </row>
    <row r="24" spans="1:28">
      <c r="A24" s="109">
        <v>28092.5</v>
      </c>
      <c r="B24" s="109">
        <v>-4.3823004976729862E-2</v>
      </c>
      <c r="C24" s="120">
        <v>1</v>
      </c>
      <c r="D24" s="110">
        <f t="shared" si="4"/>
        <v>2.80925</v>
      </c>
      <c r="E24" s="110">
        <f t="shared" si="4"/>
        <v>-4.3823004976729862E-2</v>
      </c>
      <c r="F24" s="40">
        <f t="shared" si="5"/>
        <v>2.80925</v>
      </c>
      <c r="G24" s="40">
        <f t="shared" si="5"/>
        <v>-4.3823004976729862E-2</v>
      </c>
      <c r="H24" s="40">
        <f t="shared" si="6"/>
        <v>7.8918855624999997</v>
      </c>
      <c r="I24" s="40">
        <f t="shared" si="7"/>
        <v>22.170279516453125</v>
      </c>
      <c r="J24" s="40">
        <f t="shared" si="8"/>
        <v>62.281857731595942</v>
      </c>
      <c r="K24" s="40">
        <f t="shared" si="9"/>
        <v>-0.12310977673087836</v>
      </c>
      <c r="L24" s="40">
        <f t="shared" si="10"/>
        <v>-0.34584614028122002</v>
      </c>
      <c r="M24" s="40">
        <f t="shared" ca="1" si="11"/>
        <v>-4.5589070843352897E-2</v>
      </c>
      <c r="N24" s="40">
        <f t="shared" ca="1" si="12"/>
        <v>3.1189886452509698E-6</v>
      </c>
      <c r="O24" s="111">
        <f t="shared" ca="1" si="13"/>
        <v>575213.0136713977</v>
      </c>
      <c r="P24" s="40">
        <f t="shared" ca="1" si="14"/>
        <v>194264.84831562571</v>
      </c>
      <c r="Q24" s="40">
        <f t="shared" ca="1" si="15"/>
        <v>4043.5940924272604</v>
      </c>
      <c r="R24" s="34">
        <f t="shared" ca="1" si="16"/>
        <v>1.7660658666230344E-3</v>
      </c>
      <c r="U24" s="34">
        <v>3.8</v>
      </c>
      <c r="V24" s="34">
        <f t="shared" ca="1" si="0"/>
        <v>-4.2668653298217923E-2</v>
      </c>
      <c r="AA24" s="34">
        <v>24</v>
      </c>
      <c r="AB24" s="34" t="s">
        <v>178</v>
      </c>
    </row>
    <row r="25" spans="1:28">
      <c r="A25" s="109">
        <v>28093</v>
      </c>
      <c r="B25" s="109">
        <v>-4.5115058426745236E-2</v>
      </c>
      <c r="C25" s="120">
        <v>1</v>
      </c>
      <c r="D25" s="110">
        <f t="shared" si="4"/>
        <v>2.8092999999999999</v>
      </c>
      <c r="E25" s="110">
        <f t="shared" si="4"/>
        <v>-4.5115058426745236E-2</v>
      </c>
      <c r="F25" s="40">
        <f t="shared" si="5"/>
        <v>2.8092999999999999</v>
      </c>
      <c r="G25" s="40">
        <f t="shared" si="5"/>
        <v>-4.5115058426745236E-2</v>
      </c>
      <c r="H25" s="40">
        <f t="shared" si="6"/>
        <v>7.8921664899999993</v>
      </c>
      <c r="I25" s="40">
        <f t="shared" si="7"/>
        <v>22.171463320356999</v>
      </c>
      <c r="J25" s="40">
        <f t="shared" si="8"/>
        <v>62.286291905878912</v>
      </c>
      <c r="K25" s="40">
        <f t="shared" si="9"/>
        <v>-0.12674173363825539</v>
      </c>
      <c r="L25" s="40">
        <f t="shared" si="10"/>
        <v>-0.35605555230995084</v>
      </c>
      <c r="M25" s="40">
        <f t="shared" ca="1" si="11"/>
        <v>-4.5589509522315871E-2</v>
      </c>
      <c r="N25" s="40">
        <f t="shared" ca="1" si="12"/>
        <v>2.2510384208817627E-7</v>
      </c>
      <c r="O25" s="111">
        <f t="shared" ca="1" si="13"/>
        <v>574705.40232358954</v>
      </c>
      <c r="P25" s="40">
        <f t="shared" ca="1" si="14"/>
        <v>194086.05952454137</v>
      </c>
      <c r="Q25" s="40">
        <f t="shared" ca="1" si="15"/>
        <v>4039.7377138263837</v>
      </c>
      <c r="R25" s="34">
        <f t="shared" ca="1" si="16"/>
        <v>4.7445109557063547E-4</v>
      </c>
      <c r="U25" s="34">
        <v>3.85</v>
      </c>
      <c r="V25" s="34">
        <f t="shared" ca="1" si="0"/>
        <v>-4.1905598160384777E-2</v>
      </c>
      <c r="AA25" s="34">
        <v>25</v>
      </c>
      <c r="AB25" s="34" t="s">
        <v>179</v>
      </c>
    </row>
    <row r="26" spans="1:28">
      <c r="A26" s="109">
        <v>28093</v>
      </c>
      <c r="B26" s="109">
        <v>-4.4915058424521703E-2</v>
      </c>
      <c r="C26" s="120">
        <v>1</v>
      </c>
      <c r="D26" s="110">
        <f t="shared" si="4"/>
        <v>2.8092999999999999</v>
      </c>
      <c r="E26" s="110">
        <f t="shared" si="4"/>
        <v>-4.4915058424521703E-2</v>
      </c>
      <c r="F26" s="40">
        <f t="shared" si="5"/>
        <v>2.8092999999999999</v>
      </c>
      <c r="G26" s="40">
        <f t="shared" si="5"/>
        <v>-4.4915058424521703E-2</v>
      </c>
      <c r="H26" s="40">
        <f t="shared" si="6"/>
        <v>7.8921664899999993</v>
      </c>
      <c r="I26" s="40">
        <f t="shared" si="7"/>
        <v>22.171463320356999</v>
      </c>
      <c r="J26" s="40">
        <f t="shared" si="8"/>
        <v>62.286291905878912</v>
      </c>
      <c r="K26" s="40">
        <f t="shared" si="9"/>
        <v>-0.1261798736320088</v>
      </c>
      <c r="L26" s="40">
        <f t="shared" si="10"/>
        <v>-0.35447711899440232</v>
      </c>
      <c r="M26" s="40">
        <f t="shared" ca="1" si="11"/>
        <v>-4.5589509522315871E-2</v>
      </c>
      <c r="N26" s="40">
        <f t="shared" ca="1" si="12"/>
        <v>4.5488428331575851E-7</v>
      </c>
      <c r="O26" s="111">
        <f t="shared" ca="1" si="13"/>
        <v>574705.40232358954</v>
      </c>
      <c r="P26" s="40">
        <f t="shared" ca="1" si="14"/>
        <v>194086.05952454137</v>
      </c>
      <c r="Q26" s="40">
        <f t="shared" ca="1" si="15"/>
        <v>4039.7377138263837</v>
      </c>
      <c r="R26" s="34">
        <f t="shared" ca="1" si="16"/>
        <v>6.7445109779416812E-4</v>
      </c>
      <c r="U26" s="34">
        <v>3.9</v>
      </c>
      <c r="V26" s="34">
        <f t="shared" ca="1" si="0"/>
        <v>-4.108338655299576E-2</v>
      </c>
      <c r="AA26" s="34">
        <v>26</v>
      </c>
      <c r="AB26" s="34" t="s">
        <v>200</v>
      </c>
    </row>
    <row r="27" spans="1:28">
      <c r="A27" s="109">
        <v>28107</v>
      </c>
      <c r="B27" s="109">
        <v>-4.778255498240469E-2</v>
      </c>
      <c r="C27" s="120">
        <v>1</v>
      </c>
      <c r="D27" s="110">
        <f t="shared" si="4"/>
        <v>2.8107000000000002</v>
      </c>
      <c r="E27" s="110">
        <f t="shared" si="4"/>
        <v>-4.778255498240469E-2</v>
      </c>
      <c r="F27" s="40">
        <f t="shared" si="5"/>
        <v>2.8107000000000002</v>
      </c>
      <c r="G27" s="40">
        <f t="shared" si="5"/>
        <v>-4.778255498240469E-2</v>
      </c>
      <c r="H27" s="40">
        <f t="shared" si="6"/>
        <v>7.9000344900000012</v>
      </c>
      <c r="I27" s="40">
        <f t="shared" si="7"/>
        <v>22.204626941043006</v>
      </c>
      <c r="J27" s="40">
        <f t="shared" si="8"/>
        <v>62.410544943189585</v>
      </c>
      <c r="K27" s="40">
        <f t="shared" si="9"/>
        <v>-0.13430242728904487</v>
      </c>
      <c r="L27" s="40">
        <f t="shared" si="10"/>
        <v>-0.37748383238131844</v>
      </c>
      <c r="M27" s="40">
        <f t="shared" ca="1" si="11"/>
        <v>-4.5601768515752109E-2</v>
      </c>
      <c r="N27" s="40">
        <f t="shared" ca="1" si="12"/>
        <v>4.7558296131350518E-6</v>
      </c>
      <c r="O27" s="111">
        <f t="shared" ca="1" si="13"/>
        <v>560603.19462636486</v>
      </c>
      <c r="P27" s="40">
        <f t="shared" ca="1" si="14"/>
        <v>189120.48380528012</v>
      </c>
      <c r="Q27" s="40">
        <f t="shared" ca="1" si="15"/>
        <v>3932.6606081526506</v>
      </c>
      <c r="R27" s="34">
        <f t="shared" ca="1" si="16"/>
        <v>-2.1807864666525817E-3</v>
      </c>
      <c r="U27" s="34">
        <v>3.95</v>
      </c>
      <c r="V27" s="34">
        <f t="shared" ca="1" si="0"/>
        <v>-4.0202018476050899E-2</v>
      </c>
    </row>
    <row r="28" spans="1:28">
      <c r="A28" s="109">
        <v>28107</v>
      </c>
      <c r="B28" s="109">
        <v>-4.5542554980784189E-2</v>
      </c>
      <c r="C28" s="120">
        <v>1</v>
      </c>
      <c r="D28" s="110">
        <f t="shared" si="4"/>
        <v>2.8107000000000002</v>
      </c>
      <c r="E28" s="110">
        <f t="shared" si="4"/>
        <v>-4.5542554980784189E-2</v>
      </c>
      <c r="F28" s="40">
        <f t="shared" si="5"/>
        <v>2.8107000000000002</v>
      </c>
      <c r="G28" s="40">
        <f t="shared" si="5"/>
        <v>-4.5542554980784189E-2</v>
      </c>
      <c r="H28" s="40">
        <f t="shared" si="6"/>
        <v>7.9000344900000012</v>
      </c>
      <c r="I28" s="40">
        <f t="shared" si="7"/>
        <v>22.204626941043006</v>
      </c>
      <c r="J28" s="40">
        <f t="shared" si="8"/>
        <v>62.410544943189585</v>
      </c>
      <c r="K28" s="40">
        <f t="shared" si="9"/>
        <v>-0.12800645928449014</v>
      </c>
      <c r="L28" s="40">
        <f t="shared" si="10"/>
        <v>-0.35978775511091649</v>
      </c>
      <c r="M28" s="40">
        <f t="shared" ca="1" si="11"/>
        <v>-4.5601768515752109E-2</v>
      </c>
      <c r="N28" s="40">
        <f t="shared" ca="1" si="12"/>
        <v>3.5062427233970362E-9</v>
      </c>
      <c r="O28" s="111">
        <f t="shared" ca="1" si="13"/>
        <v>560603.19462636486</v>
      </c>
      <c r="P28" s="40">
        <f t="shared" ca="1" si="14"/>
        <v>189120.48380528012</v>
      </c>
      <c r="Q28" s="40">
        <f t="shared" ca="1" si="15"/>
        <v>3932.6606081526506</v>
      </c>
      <c r="R28" s="34">
        <f t="shared" ca="1" si="16"/>
        <v>5.921353496791959E-5</v>
      </c>
      <c r="U28" s="34">
        <v>4</v>
      </c>
      <c r="V28" s="34">
        <f t="shared" ca="1" si="0"/>
        <v>-3.9261493929550112E-2</v>
      </c>
    </row>
    <row r="29" spans="1:28">
      <c r="A29" s="109">
        <v>28107</v>
      </c>
      <c r="B29" s="109">
        <v>-4.4882554982905276E-2</v>
      </c>
      <c r="C29" s="120">
        <v>1</v>
      </c>
      <c r="D29" s="110">
        <f t="shared" si="4"/>
        <v>2.8107000000000002</v>
      </c>
      <c r="E29" s="110">
        <f t="shared" si="4"/>
        <v>-4.4882554982905276E-2</v>
      </c>
      <c r="F29" s="40">
        <f t="shared" si="5"/>
        <v>2.8107000000000002</v>
      </c>
      <c r="G29" s="40">
        <f t="shared" si="5"/>
        <v>-4.4882554982905276E-2</v>
      </c>
      <c r="H29" s="40">
        <f t="shared" si="6"/>
        <v>7.9000344900000012</v>
      </c>
      <c r="I29" s="40">
        <f t="shared" si="7"/>
        <v>22.204626941043006</v>
      </c>
      <c r="J29" s="40">
        <f t="shared" si="8"/>
        <v>62.410544943189585</v>
      </c>
      <c r="K29" s="40">
        <f t="shared" si="9"/>
        <v>-0.12615139729045186</v>
      </c>
      <c r="L29" s="40">
        <f t="shared" si="10"/>
        <v>-0.35457373236427303</v>
      </c>
      <c r="M29" s="40">
        <f t="shared" ca="1" si="11"/>
        <v>-4.5601768515752109E-2</v>
      </c>
      <c r="N29" s="40">
        <f t="shared" ca="1" si="12"/>
        <v>5.172681058300217E-7</v>
      </c>
      <c r="O29" s="111">
        <f t="shared" ca="1" si="13"/>
        <v>560603.19462636486</v>
      </c>
      <c r="P29" s="40">
        <f t="shared" ca="1" si="14"/>
        <v>189120.48380528012</v>
      </c>
      <c r="Q29" s="40">
        <f t="shared" ca="1" si="15"/>
        <v>3932.6606081526506</v>
      </c>
      <c r="R29" s="34">
        <f t="shared" ca="1" si="16"/>
        <v>7.1921353284683243E-4</v>
      </c>
      <c r="U29" s="34">
        <v>4.05</v>
      </c>
      <c r="V29" s="34">
        <f t="shared" ca="1" si="0"/>
        <v>-3.8261812913493426E-2</v>
      </c>
    </row>
    <row r="30" spans="1:28">
      <c r="A30" s="109">
        <v>28141</v>
      </c>
      <c r="B30" s="109">
        <v>-5.1132189480995294E-2</v>
      </c>
      <c r="C30" s="120">
        <v>1</v>
      </c>
      <c r="D30" s="110">
        <f t="shared" si="4"/>
        <v>2.8140999999999998</v>
      </c>
      <c r="E30" s="110">
        <f t="shared" si="4"/>
        <v>-5.1132189480995294E-2</v>
      </c>
      <c r="F30" s="40">
        <f t="shared" si="5"/>
        <v>2.8140999999999998</v>
      </c>
      <c r="G30" s="40">
        <f t="shared" si="5"/>
        <v>-5.1132189480995294E-2</v>
      </c>
      <c r="H30" s="40">
        <f t="shared" si="6"/>
        <v>7.919158809999999</v>
      </c>
      <c r="I30" s="40">
        <f t="shared" si="7"/>
        <v>22.285304807220996</v>
      </c>
      <c r="J30" s="40">
        <f t="shared" si="8"/>
        <v>62.713076258000598</v>
      </c>
      <c r="K30" s="40">
        <f t="shared" si="9"/>
        <v>-0.14389109441846884</v>
      </c>
      <c r="L30" s="40">
        <f t="shared" si="10"/>
        <v>-0.40492392880301314</v>
      </c>
      <c r="M30" s="40">
        <f t="shared" ca="1" si="11"/>
        <v>-4.5631347270237752E-2</v>
      </c>
      <c r="N30" s="40">
        <f t="shared" ca="1" si="12"/>
        <v>3.0259265027651924E-5</v>
      </c>
      <c r="O30" s="111">
        <f t="shared" ca="1" si="13"/>
        <v>527239.69855713425</v>
      </c>
      <c r="P30" s="40">
        <f t="shared" ca="1" si="14"/>
        <v>177384.33632521026</v>
      </c>
      <c r="Q30" s="40">
        <f t="shared" ca="1" si="15"/>
        <v>3679.8055929140392</v>
      </c>
      <c r="R30" s="34">
        <f t="shared" ca="1" si="16"/>
        <v>-5.5008422107575422E-3</v>
      </c>
      <c r="U30" s="34">
        <v>4.0999999999999996</v>
      </c>
      <c r="V30" s="34">
        <f t="shared" ca="1" si="0"/>
        <v>-3.7202975427880924E-2</v>
      </c>
    </row>
    <row r="31" spans="1:28">
      <c r="A31" s="109">
        <v>28141</v>
      </c>
      <c r="B31" s="109">
        <v>-4.8192189482506365E-2</v>
      </c>
      <c r="C31" s="120">
        <v>1</v>
      </c>
      <c r="D31" s="110">
        <f t="shared" si="4"/>
        <v>2.8140999999999998</v>
      </c>
      <c r="E31" s="110">
        <f t="shared" si="4"/>
        <v>-4.8192189482506365E-2</v>
      </c>
      <c r="F31" s="40">
        <f t="shared" si="5"/>
        <v>2.8140999999999998</v>
      </c>
      <c r="G31" s="40">
        <f t="shared" si="5"/>
        <v>-4.8192189482506365E-2</v>
      </c>
      <c r="H31" s="40">
        <f t="shared" si="6"/>
        <v>7.919158809999999</v>
      </c>
      <c r="I31" s="40">
        <f t="shared" si="7"/>
        <v>22.285304807220996</v>
      </c>
      <c r="J31" s="40">
        <f t="shared" si="8"/>
        <v>62.713076258000598</v>
      </c>
      <c r="K31" s="40">
        <f t="shared" si="9"/>
        <v>-0.13561764042272115</v>
      </c>
      <c r="L31" s="40">
        <f t="shared" si="10"/>
        <v>-0.38164160191357954</v>
      </c>
      <c r="M31" s="40">
        <f t="shared" ca="1" si="11"/>
        <v>-4.5631347270237752E-2</v>
      </c>
      <c r="N31" s="40">
        <f t="shared" ca="1" si="12"/>
        <v>6.5579128361368042E-6</v>
      </c>
      <c r="O31" s="111">
        <f t="shared" ca="1" si="13"/>
        <v>527239.69855713425</v>
      </c>
      <c r="P31" s="40">
        <f t="shared" ca="1" si="14"/>
        <v>177384.33632521026</v>
      </c>
      <c r="Q31" s="40">
        <f t="shared" ca="1" si="15"/>
        <v>3679.8055929140392</v>
      </c>
      <c r="R31" s="34">
        <f t="shared" ca="1" si="16"/>
        <v>-2.5608422122686131E-3</v>
      </c>
      <c r="U31" s="34">
        <v>4.1499999999999897</v>
      </c>
      <c r="V31" s="34">
        <f t="shared" ca="1" si="0"/>
        <v>-3.6084981472712746E-2</v>
      </c>
    </row>
    <row r="32" spans="1:28">
      <c r="A32" s="109">
        <v>28162.5</v>
      </c>
      <c r="B32" s="109">
        <v>-4.4110487768193707E-2</v>
      </c>
      <c r="C32" s="120">
        <v>1</v>
      </c>
      <c r="D32" s="110">
        <f t="shared" si="4"/>
        <v>2.8162500000000001</v>
      </c>
      <c r="E32" s="110">
        <f t="shared" si="4"/>
        <v>-4.4110487768193707E-2</v>
      </c>
      <c r="F32" s="40">
        <f t="shared" si="5"/>
        <v>2.8162500000000001</v>
      </c>
      <c r="G32" s="40">
        <f t="shared" si="5"/>
        <v>-4.4110487768193707E-2</v>
      </c>
      <c r="H32" s="40">
        <f t="shared" si="6"/>
        <v>7.9312640625000004</v>
      </c>
      <c r="I32" s="40">
        <f t="shared" si="7"/>
        <v>22.336422416015626</v>
      </c>
      <c r="J32" s="40">
        <f t="shared" si="8"/>
        <v>62.90494962910401</v>
      </c>
      <c r="K32" s="40">
        <f t="shared" si="9"/>
        <v>-0.12422616117717554</v>
      </c>
      <c r="L32" s="40">
        <f t="shared" si="10"/>
        <v>-0.34985192641522062</v>
      </c>
      <c r="M32" s="40">
        <f t="shared" ca="1" si="11"/>
        <v>-4.5649910305718494E-2</v>
      </c>
      <c r="N32" s="40">
        <f t="shared" ca="1" si="12"/>
        <v>2.3698217490392546E-6</v>
      </c>
      <c r="O32" s="111">
        <f t="shared" ca="1" si="13"/>
        <v>506781.83142909565</v>
      </c>
      <c r="P32" s="40">
        <f t="shared" ca="1" si="14"/>
        <v>170196.50634842963</v>
      </c>
      <c r="Q32" s="40">
        <f t="shared" ca="1" si="15"/>
        <v>3525.1078928147522</v>
      </c>
      <c r="R32" s="34">
        <f t="shared" ca="1" si="16"/>
        <v>1.5394225375247872E-3</v>
      </c>
      <c r="U32" s="34">
        <v>4.1999999999999904</v>
      </c>
      <c r="V32" s="34">
        <f t="shared" ca="1" si="0"/>
        <v>-3.4907831047988502E-2</v>
      </c>
    </row>
    <row r="33" spans="1:18">
      <c r="A33" s="109">
        <v>28162.5</v>
      </c>
      <c r="B33" s="109">
        <v>-4.3510487768799067E-2</v>
      </c>
      <c r="C33" s="120">
        <v>1</v>
      </c>
      <c r="D33" s="110">
        <f t="shared" si="4"/>
        <v>2.8162500000000001</v>
      </c>
      <c r="E33" s="110">
        <f t="shared" si="4"/>
        <v>-4.3510487768799067E-2</v>
      </c>
      <c r="F33" s="40">
        <f t="shared" si="5"/>
        <v>2.8162500000000001</v>
      </c>
      <c r="G33" s="40">
        <f t="shared" si="5"/>
        <v>-4.3510487768799067E-2</v>
      </c>
      <c r="H33" s="40">
        <f t="shared" si="6"/>
        <v>7.9312640625000004</v>
      </c>
      <c r="I33" s="40">
        <f t="shared" si="7"/>
        <v>22.336422416015626</v>
      </c>
      <c r="J33" s="40">
        <f t="shared" si="8"/>
        <v>62.90494962910401</v>
      </c>
      <c r="K33" s="40">
        <f t="shared" si="9"/>
        <v>-0.12253641117888038</v>
      </c>
      <c r="L33" s="40">
        <f t="shared" si="10"/>
        <v>-0.34509316798252188</v>
      </c>
      <c r="M33" s="40">
        <f t="shared" ca="1" si="11"/>
        <v>-4.5649910305718494E-2</v>
      </c>
      <c r="N33" s="40">
        <f t="shared" ca="1" si="12"/>
        <v>4.5771287914787588E-6</v>
      </c>
      <c r="O33" s="111">
        <f t="shared" ca="1" si="13"/>
        <v>506781.83142909565</v>
      </c>
      <c r="P33" s="40">
        <f t="shared" ca="1" si="14"/>
        <v>170196.50634842963</v>
      </c>
      <c r="Q33" s="40">
        <f t="shared" ca="1" si="15"/>
        <v>3525.1078928147522</v>
      </c>
      <c r="R33" s="34">
        <f t="shared" ca="1" si="16"/>
        <v>2.1394225369194275E-3</v>
      </c>
    </row>
    <row r="34" spans="1:18">
      <c r="A34" s="109">
        <v>28213</v>
      </c>
      <c r="B34" s="109">
        <v>-4.4807886071794201E-2</v>
      </c>
      <c r="C34" s="120">
        <v>1</v>
      </c>
      <c r="D34" s="110">
        <f t="shared" si="4"/>
        <v>2.8212999999999999</v>
      </c>
      <c r="E34" s="110">
        <f t="shared" si="4"/>
        <v>-4.4807886071794201E-2</v>
      </c>
      <c r="F34" s="40">
        <f t="shared" si="5"/>
        <v>2.8212999999999999</v>
      </c>
      <c r="G34" s="40">
        <f t="shared" si="5"/>
        <v>-4.4807886071794201E-2</v>
      </c>
      <c r="H34" s="40">
        <f t="shared" si="6"/>
        <v>7.9597336899999993</v>
      </c>
      <c r="I34" s="40">
        <f t="shared" si="7"/>
        <v>22.456796659596996</v>
      </c>
      <c r="J34" s="40">
        <f t="shared" si="8"/>
        <v>63.357360415721004</v>
      </c>
      <c r="K34" s="40">
        <f t="shared" si="9"/>
        <v>-0.12641648897435298</v>
      </c>
      <c r="L34" s="40">
        <f t="shared" si="10"/>
        <v>-0.35665884034334205</v>
      </c>
      <c r="M34" s="40">
        <f t="shared" ca="1" si="11"/>
        <v>-4.5693081668326654E-2</v>
      </c>
      <c r="N34" s="40">
        <f t="shared" ca="1" si="12"/>
        <v>7.8357124412044658E-7</v>
      </c>
      <c r="O34" s="111">
        <f t="shared" ca="1" si="13"/>
        <v>460645.27540229802</v>
      </c>
      <c r="P34" s="40">
        <f t="shared" ca="1" si="14"/>
        <v>154012.73987491475</v>
      </c>
      <c r="Q34" s="40">
        <f t="shared" ca="1" si="15"/>
        <v>3177.3006242203523</v>
      </c>
      <c r="R34" s="34">
        <f t="shared" ca="1" si="16"/>
        <v>8.8519559653245372E-4</v>
      </c>
    </row>
    <row r="35" spans="1:18">
      <c r="A35" s="109">
        <v>28215.5</v>
      </c>
      <c r="B35" s="109">
        <v>-4.3768153314886149E-2</v>
      </c>
      <c r="C35" s="120">
        <v>1</v>
      </c>
      <c r="D35" s="110">
        <f t="shared" si="4"/>
        <v>2.8215499999999998</v>
      </c>
      <c r="E35" s="110">
        <f t="shared" si="4"/>
        <v>-4.3768153314886149E-2</v>
      </c>
      <c r="F35" s="40">
        <f t="shared" si="5"/>
        <v>2.8215499999999998</v>
      </c>
      <c r="G35" s="40">
        <f t="shared" si="5"/>
        <v>-4.3768153314886149E-2</v>
      </c>
      <c r="H35" s="40">
        <f t="shared" si="6"/>
        <v>7.9611444024999987</v>
      </c>
      <c r="I35" s="40">
        <f t="shared" si="7"/>
        <v>22.46276698887387</v>
      </c>
      <c r="J35" s="40">
        <f t="shared" si="8"/>
        <v>63.379820197457065</v>
      </c>
      <c r="K35" s="40">
        <f t="shared" si="9"/>
        <v>-0.12349403298561701</v>
      </c>
      <c r="L35" s="40">
        <f t="shared" si="10"/>
        <v>-0.34844458877056766</v>
      </c>
      <c r="M35" s="40">
        <f t="shared" ca="1" si="11"/>
        <v>-4.5695203188030928E-2</v>
      </c>
      <c r="N35" s="40">
        <f t="shared" ca="1" si="12"/>
        <v>3.713521213587308E-6</v>
      </c>
      <c r="O35" s="111">
        <f t="shared" ca="1" si="13"/>
        <v>458430.24431663839</v>
      </c>
      <c r="P35" s="40">
        <f t="shared" ca="1" si="14"/>
        <v>153236.72971923067</v>
      </c>
      <c r="Q35" s="40">
        <f t="shared" ca="1" si="15"/>
        <v>3160.64205379547</v>
      </c>
      <c r="R35" s="34">
        <f t="shared" ca="1" si="16"/>
        <v>1.9270498731447788E-3</v>
      </c>
    </row>
    <row r="36" spans="1:18">
      <c r="A36" s="109">
        <v>28261</v>
      </c>
      <c r="B36" s="109">
        <v>-4.6645017129776534E-2</v>
      </c>
      <c r="C36" s="120">
        <v>1</v>
      </c>
      <c r="D36" s="110">
        <f t="shared" si="4"/>
        <v>2.8260999999999998</v>
      </c>
      <c r="E36" s="110">
        <f t="shared" si="4"/>
        <v>-4.6645017129776534E-2</v>
      </c>
      <c r="F36" s="40">
        <f t="shared" si="5"/>
        <v>2.8260999999999998</v>
      </c>
      <c r="G36" s="40">
        <f t="shared" si="5"/>
        <v>-4.6645017129776534E-2</v>
      </c>
      <c r="H36" s="40">
        <f t="shared" si="6"/>
        <v>7.9868412099999988</v>
      </c>
      <c r="I36" s="40">
        <f t="shared" si="7"/>
        <v>22.571611943580994</v>
      </c>
      <c r="J36" s="40">
        <f t="shared" si="8"/>
        <v>63.789632513754242</v>
      </c>
      <c r="K36" s="40">
        <f t="shared" si="9"/>
        <v>-0.13182348291046145</v>
      </c>
      <c r="L36" s="40">
        <f t="shared" si="10"/>
        <v>-0.37254634505325507</v>
      </c>
      <c r="M36" s="40">
        <f t="shared" ca="1" si="11"/>
        <v>-4.5733556451189969E-2</v>
      </c>
      <c r="N36" s="40">
        <f t="shared" ca="1" si="12"/>
        <v>8.3076056860948113E-7</v>
      </c>
      <c r="O36" s="111">
        <f t="shared" ca="1" si="13"/>
        <v>419234.85176709265</v>
      </c>
      <c r="P36" s="40">
        <f t="shared" ca="1" si="14"/>
        <v>139521.31789020606</v>
      </c>
      <c r="Q36" s="40">
        <f t="shared" ca="1" si="15"/>
        <v>2866.5255526468609</v>
      </c>
      <c r="R36" s="34">
        <f t="shared" ca="1" si="16"/>
        <v>-9.1146067858656477E-4</v>
      </c>
    </row>
    <row r="37" spans="1:18">
      <c r="A37" s="109">
        <v>28266</v>
      </c>
      <c r="B37" s="109">
        <v>-4.6365551614144351E-2</v>
      </c>
      <c r="C37" s="120">
        <v>1</v>
      </c>
      <c r="D37" s="110">
        <f t="shared" si="4"/>
        <v>2.8266</v>
      </c>
      <c r="E37" s="110">
        <f t="shared" si="4"/>
        <v>-4.6365551614144351E-2</v>
      </c>
      <c r="F37" s="40">
        <f t="shared" si="5"/>
        <v>2.8266</v>
      </c>
      <c r="G37" s="40">
        <f t="shared" si="5"/>
        <v>-4.6365551614144351E-2</v>
      </c>
      <c r="H37" s="40">
        <f t="shared" si="6"/>
        <v>7.98966756</v>
      </c>
      <c r="I37" s="40">
        <f t="shared" si="7"/>
        <v>22.583594325096001</v>
      </c>
      <c r="J37" s="40">
        <f t="shared" si="8"/>
        <v>63.83478771931636</v>
      </c>
      <c r="K37" s="40">
        <f t="shared" si="9"/>
        <v>-0.13105686819254042</v>
      </c>
      <c r="L37" s="40">
        <f t="shared" si="10"/>
        <v>-0.37044534363303477</v>
      </c>
      <c r="M37" s="40">
        <f t="shared" ca="1" si="11"/>
        <v>-4.573774122147603E-2</v>
      </c>
      <c r="N37" s="40">
        <f t="shared" ca="1" si="12"/>
        <v>3.9414588914235133E-7</v>
      </c>
      <c r="O37" s="111">
        <f t="shared" ca="1" si="13"/>
        <v>415055.80036043859</v>
      </c>
      <c r="P37" s="40">
        <f t="shared" ca="1" si="14"/>
        <v>138060.87338732218</v>
      </c>
      <c r="Q37" s="40">
        <f t="shared" ca="1" si="15"/>
        <v>2835.2440464416932</v>
      </c>
      <c r="R37" s="34">
        <f t="shared" ca="1" si="16"/>
        <v>-6.2781039266832095E-4</v>
      </c>
    </row>
    <row r="38" spans="1:18">
      <c r="A38" s="109">
        <v>29872</v>
      </c>
      <c r="B38" s="109">
        <v>-4.7341228251752909E-2</v>
      </c>
      <c r="C38" s="120">
        <v>1</v>
      </c>
      <c r="D38" s="110">
        <f t="shared" si="4"/>
        <v>2.9872000000000001</v>
      </c>
      <c r="E38" s="110">
        <f t="shared" si="4"/>
        <v>-4.7341228251752909E-2</v>
      </c>
      <c r="F38" s="40">
        <f t="shared" si="5"/>
        <v>2.9872000000000001</v>
      </c>
      <c r="G38" s="40">
        <f t="shared" si="5"/>
        <v>-4.7341228251752909E-2</v>
      </c>
      <c r="H38" s="40">
        <f t="shared" si="6"/>
        <v>8.9233638400000004</v>
      </c>
      <c r="I38" s="40">
        <f t="shared" si="7"/>
        <v>26.655872462848002</v>
      </c>
      <c r="J38" s="40">
        <f t="shared" si="8"/>
        <v>79.626422221019553</v>
      </c>
      <c r="K38" s="40">
        <f t="shared" si="9"/>
        <v>-0.14141771703363629</v>
      </c>
      <c r="L38" s="40">
        <f t="shared" si="10"/>
        <v>-0.42244300432287835</v>
      </c>
      <c r="M38" s="40">
        <f t="shared" ca="1" si="11"/>
        <v>-4.6775782392635815E-2</v>
      </c>
      <c r="N38" s="40">
        <f t="shared" ca="1" si="12"/>
        <v>3.1972901959266928E-7</v>
      </c>
      <c r="O38" s="111">
        <f t="shared" ca="1" si="13"/>
        <v>50731.35523166167</v>
      </c>
      <c r="P38" s="40">
        <f t="shared" ca="1" si="14"/>
        <v>23742.568133135483</v>
      </c>
      <c r="Q38" s="40">
        <f t="shared" ca="1" si="15"/>
        <v>631.9772902033626</v>
      </c>
      <c r="R38" s="34">
        <f t="shared" ca="1" si="16"/>
        <v>-5.6544585911709466E-4</v>
      </c>
    </row>
    <row r="39" spans="1:18">
      <c r="A39" s="109">
        <v>30013.5</v>
      </c>
      <c r="B39" s="109">
        <v>-4.6892354184819851E-2</v>
      </c>
      <c r="C39" s="120">
        <v>1</v>
      </c>
      <c r="D39" s="110">
        <f t="shared" si="4"/>
        <v>3.00135</v>
      </c>
      <c r="E39" s="110">
        <f t="shared" si="4"/>
        <v>-4.6892354184819851E-2</v>
      </c>
      <c r="F39" s="40">
        <f t="shared" si="5"/>
        <v>3.00135</v>
      </c>
      <c r="G39" s="40">
        <f t="shared" si="5"/>
        <v>-4.6892354184819851E-2</v>
      </c>
      <c r="H39" s="40">
        <f t="shared" si="6"/>
        <v>9.0081018225000005</v>
      </c>
      <c r="I39" s="40">
        <f t="shared" si="7"/>
        <v>27.036466404960375</v>
      </c>
      <c r="J39" s="40">
        <f t="shared" si="8"/>
        <v>81.145898444527816</v>
      </c>
      <c r="K39" s="40">
        <f t="shared" si="9"/>
        <v>-0.14074036723260905</v>
      </c>
      <c r="L39" s="40">
        <f t="shared" si="10"/>
        <v>-0.42241110119359115</v>
      </c>
      <c r="M39" s="40">
        <f t="shared" ca="1" si="11"/>
        <v>-4.6837985799881451E-2</v>
      </c>
      <c r="N39" s="40">
        <f t="shared" ca="1" si="12"/>
        <v>2.9559212808100056E-9</v>
      </c>
      <c r="O39" s="111">
        <f t="shared" ca="1" si="13"/>
        <v>81583.363721179121</v>
      </c>
      <c r="P39" s="40">
        <f t="shared" ca="1" si="14"/>
        <v>36277.733918213933</v>
      </c>
      <c r="Q39" s="40">
        <f t="shared" ca="1" si="15"/>
        <v>932.97574300970348</v>
      </c>
      <c r="R39" s="34">
        <f t="shared" ca="1" si="16"/>
        <v>-5.4368384938399683E-5</v>
      </c>
    </row>
    <row r="40" spans="1:18">
      <c r="A40" s="109">
        <v>30014</v>
      </c>
      <c r="B40" s="109">
        <v>-4.1784407629165798E-2</v>
      </c>
      <c r="C40" s="120">
        <v>1</v>
      </c>
      <c r="D40" s="110">
        <f t="shared" si="4"/>
        <v>3.0013999999999998</v>
      </c>
      <c r="E40" s="110">
        <f t="shared" si="4"/>
        <v>-4.1784407629165798E-2</v>
      </c>
      <c r="F40" s="40">
        <f t="shared" si="5"/>
        <v>3.0013999999999998</v>
      </c>
      <c r="G40" s="40">
        <f t="shared" si="5"/>
        <v>-4.1784407629165798E-2</v>
      </c>
      <c r="H40" s="40">
        <f t="shared" si="6"/>
        <v>9.0084019599999987</v>
      </c>
      <c r="I40" s="40">
        <f t="shared" si="7"/>
        <v>27.037817642743995</v>
      </c>
      <c r="J40" s="40">
        <f t="shared" si="8"/>
        <v>81.151305872931829</v>
      </c>
      <c r="K40" s="40">
        <f t="shared" si="9"/>
        <v>-0.12541172105817822</v>
      </c>
      <c r="L40" s="40">
        <f t="shared" si="10"/>
        <v>-0.37641073958401605</v>
      </c>
      <c r="M40" s="40">
        <f t="shared" ca="1" si="11"/>
        <v>-4.6838197199688375E-2</v>
      </c>
      <c r="N40" s="40">
        <f t="shared" ca="1" si="12"/>
        <v>2.5540789023122771E-5</v>
      </c>
      <c r="O40" s="111">
        <f t="shared" ca="1" si="13"/>
        <v>81702.652659171436</v>
      </c>
      <c r="P40" s="40">
        <f t="shared" ca="1" si="14"/>
        <v>36325.634084917001</v>
      </c>
      <c r="Q40" s="40">
        <f t="shared" ca="1" si="15"/>
        <v>934.11661220024098</v>
      </c>
      <c r="R40" s="34">
        <f t="shared" ca="1" si="16"/>
        <v>5.0537895705225766E-3</v>
      </c>
    </row>
    <row r="41" spans="1:18">
      <c r="A41" s="109">
        <v>30061.5</v>
      </c>
      <c r="B41" s="109">
        <v>-4.5729485238553025E-2</v>
      </c>
      <c r="C41" s="120">
        <v>1</v>
      </c>
      <c r="D41" s="110">
        <f t="shared" si="4"/>
        <v>3.0061499999999999</v>
      </c>
      <c r="E41" s="110">
        <f t="shared" si="4"/>
        <v>-4.5729485238553025E-2</v>
      </c>
      <c r="F41" s="40">
        <f t="shared" si="5"/>
        <v>3.0061499999999999</v>
      </c>
      <c r="G41" s="40">
        <f t="shared" si="5"/>
        <v>-4.5729485238553025E-2</v>
      </c>
      <c r="H41" s="40">
        <f t="shared" si="6"/>
        <v>9.0369378224999988</v>
      </c>
      <c r="I41" s="40">
        <f t="shared" si="7"/>
        <v>27.166390635108371</v>
      </c>
      <c r="J41" s="40">
        <f t="shared" si="8"/>
        <v>81.666245207731023</v>
      </c>
      <c r="K41" s="40">
        <f t="shared" si="9"/>
        <v>-0.13746969204987616</v>
      </c>
      <c r="L41" s="40">
        <f t="shared" si="10"/>
        <v>-0.41325451475573521</v>
      </c>
      <c r="M41" s="40">
        <f t="shared" ca="1" si="11"/>
        <v>-4.6858010427845195E-2</v>
      </c>
      <c r="N41" s="40">
        <f t="shared" ca="1" si="12"/>
        <v>1.2735691028669292E-6</v>
      </c>
      <c r="O41" s="111">
        <f t="shared" ca="1" si="13"/>
        <v>93341.105796859323</v>
      </c>
      <c r="P41" s="40">
        <f t="shared" ca="1" si="14"/>
        <v>40983.165604756476</v>
      </c>
      <c r="Q41" s="40">
        <f t="shared" ca="1" si="15"/>
        <v>1044.7832024147961</v>
      </c>
      <c r="R41" s="34">
        <f t="shared" ca="1" si="16"/>
        <v>1.1285251892921705E-3</v>
      </c>
    </row>
    <row r="42" spans="1:18">
      <c r="A42" s="109">
        <v>30559</v>
      </c>
      <c r="B42" s="109">
        <v>-4.9022666513337754E-2</v>
      </c>
      <c r="C42" s="120">
        <v>1</v>
      </c>
      <c r="D42" s="110">
        <f t="shared" si="4"/>
        <v>3.0558999999999998</v>
      </c>
      <c r="E42" s="110">
        <f t="shared" si="4"/>
        <v>-4.9022666513337754E-2</v>
      </c>
      <c r="F42" s="40">
        <f t="shared" si="5"/>
        <v>3.0558999999999998</v>
      </c>
      <c r="G42" s="40">
        <f t="shared" si="5"/>
        <v>-4.9022666513337754E-2</v>
      </c>
      <c r="H42" s="40">
        <f t="shared" si="6"/>
        <v>9.3385248099999991</v>
      </c>
      <c r="I42" s="40">
        <f t="shared" si="7"/>
        <v>28.537597966878995</v>
      </c>
      <c r="J42" s="40">
        <f t="shared" si="8"/>
        <v>87.208045626985509</v>
      </c>
      <c r="K42" s="40">
        <f t="shared" si="9"/>
        <v>-0.14980836659810884</v>
      </c>
      <c r="L42" s="40">
        <f t="shared" si="10"/>
        <v>-0.45779938748716076</v>
      </c>
      <c r="M42" s="40">
        <f t="shared" ca="1" si="11"/>
        <v>-4.7033448848222179E-2</v>
      </c>
      <c r="N42" s="40">
        <f t="shared" ca="1" si="12"/>
        <v>3.9569869192078603E-6</v>
      </c>
      <c r="O42" s="111">
        <f t="shared" ca="1" si="13"/>
        <v>243906.9165410753</v>
      </c>
      <c r="P42" s="40">
        <f t="shared" ca="1" si="14"/>
        <v>99645.174486315591</v>
      </c>
      <c r="Q42" s="40">
        <f t="shared" ca="1" si="15"/>
        <v>2411.6733063461929</v>
      </c>
      <c r="R42" s="34">
        <f t="shared" ca="1" si="16"/>
        <v>-1.9892176651155752E-3</v>
      </c>
    </row>
    <row r="43" spans="1:18">
      <c r="A43" s="109">
        <v>30783.5</v>
      </c>
      <c r="B43" s="109">
        <v>-4.6254664899606723E-2</v>
      </c>
      <c r="C43" s="120">
        <v>1</v>
      </c>
      <c r="D43" s="110">
        <f t="shared" si="4"/>
        <v>3.0783499999999999</v>
      </c>
      <c r="E43" s="110">
        <f t="shared" si="4"/>
        <v>-4.6254664899606723E-2</v>
      </c>
      <c r="F43" s="40">
        <f t="shared" si="5"/>
        <v>3.0783499999999999</v>
      </c>
      <c r="G43" s="40">
        <f t="shared" si="5"/>
        <v>-4.6254664899606723E-2</v>
      </c>
      <c r="H43" s="40">
        <f t="shared" si="6"/>
        <v>9.4762387224999998</v>
      </c>
      <c r="I43" s="40">
        <f t="shared" si="7"/>
        <v>29.171179471407875</v>
      </c>
      <c r="J43" s="40">
        <f t="shared" si="8"/>
        <v>89.799100325808425</v>
      </c>
      <c r="K43" s="40">
        <f t="shared" si="9"/>
        <v>-0.14238804769370436</v>
      </c>
      <c r="L43" s="40">
        <f t="shared" si="10"/>
        <v>-0.4383202466179148</v>
      </c>
      <c r="M43" s="40">
        <f t="shared" ca="1" si="11"/>
        <v>-4.7093439311429758E-2</v>
      </c>
      <c r="N43" s="40">
        <f t="shared" ca="1" si="12"/>
        <v>7.0354251392907748E-7</v>
      </c>
      <c r="O43" s="111">
        <f t="shared" ca="1" si="13"/>
        <v>322890.35711785988</v>
      </c>
      <c r="P43" s="40">
        <f t="shared" ca="1" si="14"/>
        <v>129778.56749209684</v>
      </c>
      <c r="Q43" s="40">
        <f t="shared" ca="1" si="15"/>
        <v>3102.4442883420384</v>
      </c>
      <c r="R43" s="34">
        <f t="shared" ca="1" si="16"/>
        <v>8.3877441182303447E-4</v>
      </c>
    </row>
    <row r="44" spans="1:18">
      <c r="A44" s="109">
        <v>30784</v>
      </c>
      <c r="B44" s="109">
        <v>-4.7146718345175032E-2</v>
      </c>
      <c r="C44" s="120">
        <v>1</v>
      </c>
      <c r="D44" s="110">
        <f t="shared" si="4"/>
        <v>3.0783999999999998</v>
      </c>
      <c r="E44" s="110">
        <f t="shared" si="4"/>
        <v>-4.7146718345175032E-2</v>
      </c>
      <c r="F44" s="40">
        <f t="shared" si="5"/>
        <v>3.0783999999999998</v>
      </c>
      <c r="G44" s="40">
        <f t="shared" si="5"/>
        <v>-4.7146718345175032E-2</v>
      </c>
      <c r="H44" s="40">
        <f t="shared" si="6"/>
        <v>9.4765465599999992</v>
      </c>
      <c r="I44" s="40">
        <f t="shared" si="7"/>
        <v>29.172600930303997</v>
      </c>
      <c r="J44" s="40">
        <f t="shared" si="8"/>
        <v>89.80493470384782</v>
      </c>
      <c r="K44" s="40">
        <f t="shared" si="9"/>
        <v>-0.14513645775378681</v>
      </c>
      <c r="L44" s="40">
        <f t="shared" si="10"/>
        <v>-0.44678807154925726</v>
      </c>
      <c r="M44" s="40">
        <f t="shared" ca="1" si="11"/>
        <v>-4.7093559610273547E-2</v>
      </c>
      <c r="N44" s="40">
        <f t="shared" ca="1" si="12"/>
        <v>2.8258510963263044E-9</v>
      </c>
      <c r="O44" s="111">
        <f t="shared" ca="1" si="13"/>
        <v>323070.22392000962</v>
      </c>
      <c r="P44" s="40">
        <f t="shared" ca="1" si="14"/>
        <v>129846.85930991151</v>
      </c>
      <c r="Q44" s="40">
        <f t="shared" ca="1" si="15"/>
        <v>3104.0036258637379</v>
      </c>
      <c r="R44" s="34">
        <f t="shared" ca="1" si="16"/>
        <v>-5.3158734901484483E-5</v>
      </c>
    </row>
    <row r="45" spans="1:18">
      <c r="A45" s="109">
        <v>30806.5</v>
      </c>
      <c r="B45" s="109">
        <v>-4.5889123532106169E-2</v>
      </c>
      <c r="C45" s="120">
        <v>1</v>
      </c>
      <c r="D45" s="110">
        <f t="shared" si="4"/>
        <v>3.0806499999999999</v>
      </c>
      <c r="E45" s="110">
        <f t="shared" si="4"/>
        <v>-4.5889123532106169E-2</v>
      </c>
      <c r="F45" s="40">
        <f t="shared" si="5"/>
        <v>3.0806499999999999</v>
      </c>
      <c r="G45" s="40">
        <f t="shared" si="5"/>
        <v>-4.5889123532106169E-2</v>
      </c>
      <c r="H45" s="40">
        <f t="shared" si="6"/>
        <v>9.4904044224999993</v>
      </c>
      <c r="I45" s="40">
        <f t="shared" si="7"/>
        <v>29.236614384174622</v>
      </c>
      <c r="J45" s="40">
        <f t="shared" si="8"/>
        <v>90.067776102607553</v>
      </c>
      <c r="K45" s="40">
        <f t="shared" si="9"/>
        <v>-0.14136832840918287</v>
      </c>
      <c r="L45" s="40">
        <f t="shared" si="10"/>
        <v>-0.43550634091374918</v>
      </c>
      <c r="M45" s="40">
        <f t="shared" ca="1" si="11"/>
        <v>-4.7098911831299009E-2</v>
      </c>
      <c r="N45" s="40">
        <f t="shared" ca="1" si="12"/>
        <v>1.4635877288639056E-6</v>
      </c>
      <c r="O45" s="111">
        <f t="shared" ca="1" si="13"/>
        <v>331177.00480235112</v>
      </c>
      <c r="P45" s="40">
        <f t="shared" ca="1" si="14"/>
        <v>132923.42506385926</v>
      </c>
      <c r="Q45" s="40">
        <f t="shared" ca="1" si="15"/>
        <v>3174.2253493202566</v>
      </c>
      <c r="R45" s="34">
        <f t="shared" ca="1" si="16"/>
        <v>1.2097882991928405E-3</v>
      </c>
    </row>
    <row r="46" spans="1:18">
      <c r="A46" s="109">
        <v>30861.5</v>
      </c>
      <c r="B46" s="109">
        <v>-4.8015002867032308E-2</v>
      </c>
      <c r="C46" s="120">
        <v>1</v>
      </c>
      <c r="D46" s="110">
        <f t="shared" si="4"/>
        <v>3.0861499999999999</v>
      </c>
      <c r="E46" s="110">
        <f t="shared" si="4"/>
        <v>-4.8015002867032308E-2</v>
      </c>
      <c r="F46" s="40">
        <f t="shared" si="5"/>
        <v>3.0861499999999999</v>
      </c>
      <c r="G46" s="40">
        <f t="shared" si="5"/>
        <v>-4.8015002867032308E-2</v>
      </c>
      <c r="H46" s="40">
        <f t="shared" si="6"/>
        <v>9.5243218224999993</v>
      </c>
      <c r="I46" s="40">
        <f t="shared" si="7"/>
        <v>29.393485792508372</v>
      </c>
      <c r="J46" s="40">
        <f t="shared" si="8"/>
        <v>90.712706178549709</v>
      </c>
      <c r="K46" s="40">
        <f t="shared" si="9"/>
        <v>-0.14818150109809175</v>
      </c>
      <c r="L46" s="40">
        <f t="shared" si="10"/>
        <v>-0.45731033961387585</v>
      </c>
      <c r="M46" s="40">
        <f t="shared" ca="1" si="11"/>
        <v>-4.71114907293472E-2</v>
      </c>
      <c r="N46" s="40">
        <f t="shared" ca="1" si="12"/>
        <v>8.163341829443145E-7</v>
      </c>
      <c r="O46" s="111">
        <f t="shared" ca="1" si="13"/>
        <v>351085.14493088704</v>
      </c>
      <c r="P46" s="40">
        <f t="shared" ca="1" si="14"/>
        <v>140467.1946900356</v>
      </c>
      <c r="Q46" s="40">
        <f t="shared" ca="1" si="15"/>
        <v>3346.1911824542622</v>
      </c>
      <c r="R46" s="34">
        <f t="shared" ca="1" si="16"/>
        <v>-9.0351213768510852E-4</v>
      </c>
    </row>
    <row r="47" spans="1:18">
      <c r="A47" s="109">
        <v>30902.5</v>
      </c>
      <c r="B47" s="109">
        <v>-4.3063385644927621E-2</v>
      </c>
      <c r="C47" s="120">
        <v>1</v>
      </c>
      <c r="D47" s="110">
        <f t="shared" si="4"/>
        <v>3.0902500000000002</v>
      </c>
      <c r="E47" s="110">
        <f t="shared" si="4"/>
        <v>-4.3063385644927621E-2</v>
      </c>
      <c r="F47" s="40">
        <f t="shared" si="5"/>
        <v>3.0902500000000002</v>
      </c>
      <c r="G47" s="40">
        <f t="shared" si="5"/>
        <v>-4.3063385644927621E-2</v>
      </c>
      <c r="H47" s="40">
        <f t="shared" si="6"/>
        <v>9.5496450625000016</v>
      </c>
      <c r="I47" s="40">
        <f t="shared" si="7"/>
        <v>29.510790654390632</v>
      </c>
      <c r="J47" s="40">
        <f t="shared" si="8"/>
        <v>91.195720819730653</v>
      </c>
      <c r="K47" s="40">
        <f t="shared" si="9"/>
        <v>-0.1330766274892376</v>
      </c>
      <c r="L47" s="40">
        <f t="shared" si="10"/>
        <v>-0.41124004809861653</v>
      </c>
      <c r="M47" s="40">
        <f t="shared" ca="1" si="11"/>
        <v>-4.7120402046345641E-2</v>
      </c>
      <c r="N47" s="40">
        <f t="shared" ca="1" si="12"/>
        <v>1.6459382081374826E-5</v>
      </c>
      <c r="O47" s="111">
        <f t="shared" ca="1" si="13"/>
        <v>365991.38838584808</v>
      </c>
      <c r="P47" s="40">
        <f t="shared" ca="1" si="14"/>
        <v>146105.28747980777</v>
      </c>
      <c r="Q47" s="40">
        <f t="shared" ca="1" si="15"/>
        <v>3474.517949734417</v>
      </c>
      <c r="R47" s="34">
        <f t="shared" ca="1" si="16"/>
        <v>4.0570164014180204E-3</v>
      </c>
    </row>
    <row r="48" spans="1:18">
      <c r="A48" s="109">
        <v>30904.5</v>
      </c>
      <c r="B48" s="109">
        <v>-4.873159943963401E-2</v>
      </c>
      <c r="C48" s="120">
        <v>1</v>
      </c>
      <c r="D48" s="110">
        <f t="shared" si="4"/>
        <v>3.0904500000000001</v>
      </c>
      <c r="E48" s="110">
        <f t="shared" si="4"/>
        <v>-4.873159943963401E-2</v>
      </c>
      <c r="F48" s="40">
        <f t="shared" si="5"/>
        <v>3.0904500000000001</v>
      </c>
      <c r="G48" s="40">
        <f t="shared" si="5"/>
        <v>-4.873159943963401E-2</v>
      </c>
      <c r="H48" s="40">
        <f t="shared" si="6"/>
        <v>9.5508812025000012</v>
      </c>
      <c r="I48" s="40">
        <f t="shared" si="7"/>
        <v>29.51652081226613</v>
      </c>
      <c r="J48" s="40">
        <f t="shared" si="8"/>
        <v>91.219331744267862</v>
      </c>
      <c r="K48" s="40">
        <f t="shared" si="9"/>
        <v>-0.15060257148821693</v>
      </c>
      <c r="L48" s="40">
        <f t="shared" si="10"/>
        <v>-0.46542971705576003</v>
      </c>
      <c r="M48" s="40">
        <f t="shared" ca="1" si="11"/>
        <v>-4.7120826569823054E-2</v>
      </c>
      <c r="N48" s="40">
        <f t="shared" ca="1" si="12"/>
        <v>2.5945892381190224E-6</v>
      </c>
      <c r="O48" s="111">
        <f t="shared" ca="1" si="13"/>
        <v>366719.61866962531</v>
      </c>
      <c r="P48" s="40">
        <f t="shared" ca="1" si="14"/>
        <v>146380.51071108269</v>
      </c>
      <c r="Q48" s="40">
        <f t="shared" ca="1" si="15"/>
        <v>3480.777962741291</v>
      </c>
      <c r="R48" s="34">
        <f t="shared" ca="1" si="16"/>
        <v>-1.6107728698109558E-3</v>
      </c>
    </row>
    <row r="49" spans="1:18">
      <c r="A49" s="109">
        <v>30907</v>
      </c>
      <c r="B49" s="109">
        <v>-4.6991866685857531E-2</v>
      </c>
      <c r="C49" s="120">
        <v>1</v>
      </c>
      <c r="D49" s="110">
        <f t="shared" si="4"/>
        <v>3.0907</v>
      </c>
      <c r="E49" s="110">
        <f t="shared" si="4"/>
        <v>-4.6991866685857531E-2</v>
      </c>
      <c r="F49" s="40">
        <f t="shared" si="5"/>
        <v>3.0907</v>
      </c>
      <c r="G49" s="40">
        <f t="shared" si="5"/>
        <v>-4.6991866685857531E-2</v>
      </c>
      <c r="H49" s="40">
        <f t="shared" si="6"/>
        <v>9.5524264900000002</v>
      </c>
      <c r="I49" s="40">
        <f t="shared" si="7"/>
        <v>29.523684552643001</v>
      </c>
      <c r="J49" s="40">
        <f t="shared" si="8"/>
        <v>91.248851846853725</v>
      </c>
      <c r="K49" s="40">
        <f t="shared" si="9"/>
        <v>-0.14523776236597988</v>
      </c>
      <c r="L49" s="40">
        <f t="shared" si="10"/>
        <v>-0.44888635214453398</v>
      </c>
      <c r="M49" s="40">
        <f t="shared" ca="1" si="11"/>
        <v>-4.7121355893149239E-2</v>
      </c>
      <c r="N49" s="40">
        <f t="shared" ca="1" si="12"/>
        <v>1.6767454805034949E-8</v>
      </c>
      <c r="O49" s="111">
        <f t="shared" ca="1" si="13"/>
        <v>367630.02967753337</v>
      </c>
      <c r="P49" s="40">
        <f t="shared" ca="1" si="14"/>
        <v>146724.55773838455</v>
      </c>
      <c r="Q49" s="40">
        <f t="shared" ca="1" si="15"/>
        <v>3488.6028356962779</v>
      </c>
      <c r="R49" s="34">
        <f t="shared" ca="1" si="16"/>
        <v>1.294892072917081E-4</v>
      </c>
    </row>
    <row r="50" spans="1:18">
      <c r="A50" s="109">
        <v>30909.5</v>
      </c>
      <c r="B50" s="109">
        <v>-4.7252133925212547E-2</v>
      </c>
      <c r="C50" s="120">
        <v>1</v>
      </c>
      <c r="D50" s="110">
        <f t="shared" si="4"/>
        <v>3.0909499999999999</v>
      </c>
      <c r="E50" s="110">
        <f t="shared" si="4"/>
        <v>-4.7252133925212547E-2</v>
      </c>
      <c r="F50" s="40">
        <f t="shared" si="5"/>
        <v>3.0909499999999999</v>
      </c>
      <c r="G50" s="40">
        <f t="shared" si="5"/>
        <v>-4.7252133925212547E-2</v>
      </c>
      <c r="H50" s="40">
        <f t="shared" si="6"/>
        <v>9.5539719024999989</v>
      </c>
      <c r="I50" s="40">
        <f t="shared" si="7"/>
        <v>29.530849452032371</v>
      </c>
      <c r="J50" s="40">
        <f t="shared" si="8"/>
        <v>91.278379113759456</v>
      </c>
      <c r="K50" s="40">
        <f t="shared" si="9"/>
        <v>-0.1460539833561357</v>
      </c>
      <c r="L50" s="40">
        <f t="shared" si="10"/>
        <v>-0.45144555985464763</v>
      </c>
      <c r="M50" s="40">
        <f t="shared" ca="1" si="11"/>
        <v>-4.7121883737563708E-2</v>
      </c>
      <c r="N50" s="40">
        <f t="shared" ca="1" si="12"/>
        <v>1.6965111382557857E-8</v>
      </c>
      <c r="O50" s="111">
        <f t="shared" ca="1" si="13"/>
        <v>368540.57407395041</v>
      </c>
      <c r="P50" s="40">
        <f t="shared" ca="1" si="14"/>
        <v>147068.62348913209</v>
      </c>
      <c r="Q50" s="40">
        <f t="shared" ca="1" si="15"/>
        <v>3496.4275212665375</v>
      </c>
      <c r="R50" s="34">
        <f t="shared" ca="1" si="16"/>
        <v>-1.3025018764883933E-4</v>
      </c>
    </row>
    <row r="51" spans="1:18">
      <c r="A51" s="109">
        <v>31690</v>
      </c>
      <c r="B51" s="109">
        <v>-4.8147567067644559E-2</v>
      </c>
      <c r="C51" s="120">
        <v>1</v>
      </c>
      <c r="D51" s="110">
        <f t="shared" si="4"/>
        <v>3.169</v>
      </c>
      <c r="E51" s="110">
        <f t="shared" si="4"/>
        <v>-4.8147567067644559E-2</v>
      </c>
      <c r="F51" s="40">
        <f t="shared" si="5"/>
        <v>3.169</v>
      </c>
      <c r="G51" s="40">
        <f t="shared" si="5"/>
        <v>-4.8147567067644559E-2</v>
      </c>
      <c r="H51" s="40">
        <f t="shared" si="6"/>
        <v>10.042561000000001</v>
      </c>
      <c r="I51" s="40">
        <f t="shared" si="7"/>
        <v>31.824875809000002</v>
      </c>
      <c r="J51" s="40">
        <f t="shared" si="8"/>
        <v>100.853031438721</v>
      </c>
      <c r="K51" s="40">
        <f t="shared" si="9"/>
        <v>-0.1525796400373656</v>
      </c>
      <c r="L51" s="40">
        <f t="shared" si="10"/>
        <v>-0.48352487927841159</v>
      </c>
      <c r="M51" s="40">
        <f t="shared" ca="1" si="11"/>
        <v>-4.7214371999807103E-2</v>
      </c>
      <c r="N51" s="40">
        <f t="shared" ca="1" si="12"/>
        <v>8.7085303463615349E-7</v>
      </c>
      <c r="O51" s="111">
        <f t="shared" ca="1" si="13"/>
        <v>642041.25058318721</v>
      </c>
      <c r="P51" s="40">
        <f t="shared" ca="1" si="14"/>
        <v>249079.74716210706</v>
      </c>
      <c r="Q51" s="40">
        <f t="shared" ca="1" si="15"/>
        <v>5789.5761825843028</v>
      </c>
      <c r="R51" s="34">
        <f t="shared" ca="1" si="16"/>
        <v>-9.3319506783745565E-4</v>
      </c>
    </row>
    <row r="52" spans="1:18">
      <c r="A52" s="109">
        <v>31690</v>
      </c>
      <c r="B52" s="109">
        <v>-4.8147567067644559E-2</v>
      </c>
      <c r="C52" s="120">
        <v>1</v>
      </c>
      <c r="D52" s="110">
        <f t="shared" si="4"/>
        <v>3.169</v>
      </c>
      <c r="E52" s="110">
        <f t="shared" si="4"/>
        <v>-4.8147567067644559E-2</v>
      </c>
      <c r="F52" s="40">
        <f t="shared" si="5"/>
        <v>3.169</v>
      </c>
      <c r="G52" s="40">
        <f t="shared" si="5"/>
        <v>-4.8147567067644559E-2</v>
      </c>
      <c r="H52" s="40">
        <f t="shared" si="6"/>
        <v>10.042561000000001</v>
      </c>
      <c r="I52" s="40">
        <f t="shared" si="7"/>
        <v>31.824875809000002</v>
      </c>
      <c r="J52" s="40">
        <f t="shared" si="8"/>
        <v>100.853031438721</v>
      </c>
      <c r="K52" s="40">
        <f t="shared" si="9"/>
        <v>-0.1525796400373656</v>
      </c>
      <c r="L52" s="40">
        <f t="shared" si="10"/>
        <v>-0.48352487927841159</v>
      </c>
      <c r="M52" s="40">
        <f t="shared" ca="1" si="11"/>
        <v>-4.7214371999807103E-2</v>
      </c>
      <c r="N52" s="40">
        <f t="shared" ca="1" si="12"/>
        <v>8.7085303463615349E-7</v>
      </c>
      <c r="O52" s="111">
        <f t="shared" ca="1" si="13"/>
        <v>642041.25058318721</v>
      </c>
      <c r="P52" s="40">
        <f t="shared" ca="1" si="14"/>
        <v>249079.74716210706</v>
      </c>
      <c r="Q52" s="40">
        <f t="shared" ca="1" si="15"/>
        <v>5789.5761825843028</v>
      </c>
      <c r="R52" s="34">
        <f t="shared" ca="1" si="16"/>
        <v>-9.3319506783745565E-4</v>
      </c>
    </row>
    <row r="53" spans="1:18">
      <c r="A53" s="109">
        <v>31765</v>
      </c>
      <c r="B53" s="109">
        <v>-4.7655584341555368E-2</v>
      </c>
      <c r="C53" s="120">
        <v>1</v>
      </c>
      <c r="D53" s="110">
        <f t="shared" si="4"/>
        <v>3.1764999999999999</v>
      </c>
      <c r="E53" s="110">
        <f t="shared" si="4"/>
        <v>-4.7655584341555368E-2</v>
      </c>
      <c r="F53" s="40">
        <f t="shared" si="5"/>
        <v>3.1764999999999999</v>
      </c>
      <c r="G53" s="40">
        <f t="shared" si="5"/>
        <v>-4.7655584341555368E-2</v>
      </c>
      <c r="H53" s="40">
        <f t="shared" si="6"/>
        <v>10.090152249999999</v>
      </c>
      <c r="I53" s="40">
        <f t="shared" si="7"/>
        <v>32.051368622124997</v>
      </c>
      <c r="J53" s="40">
        <f t="shared" si="8"/>
        <v>101.81117242818004</v>
      </c>
      <c r="K53" s="40">
        <f t="shared" si="9"/>
        <v>-0.15137796366095063</v>
      </c>
      <c r="L53" s="40">
        <f t="shared" si="10"/>
        <v>-0.48085210156900965</v>
      </c>
      <c r="M53" s="40">
        <f t="shared" ca="1" si="11"/>
        <v>-4.7215668150935614E-2</v>
      </c>
      <c r="N53" s="40">
        <f t="shared" ca="1" si="12"/>
        <v>1.9352625476939629E-7</v>
      </c>
      <c r="O53" s="111">
        <f t="shared" ca="1" si="13"/>
        <v>665412.27421741514</v>
      </c>
      <c r="P53" s="40">
        <f t="shared" ca="1" si="14"/>
        <v>257666.10646415933</v>
      </c>
      <c r="Q53" s="40">
        <f t="shared" ca="1" si="15"/>
        <v>5979.8373588684535</v>
      </c>
      <c r="R53" s="34">
        <f t="shared" ca="1" si="16"/>
        <v>-4.3991619061975462E-4</v>
      </c>
    </row>
    <row r="54" spans="1:18">
      <c r="A54" s="109">
        <v>31789</v>
      </c>
      <c r="B54" s="109">
        <v>-4.9274149867414963E-2</v>
      </c>
      <c r="C54" s="120">
        <v>1</v>
      </c>
      <c r="D54" s="110">
        <f t="shared" si="4"/>
        <v>3.1789000000000001</v>
      </c>
      <c r="E54" s="110">
        <f t="shared" si="4"/>
        <v>-4.9274149867414963E-2</v>
      </c>
      <c r="F54" s="40">
        <f t="shared" si="5"/>
        <v>3.1789000000000001</v>
      </c>
      <c r="G54" s="40">
        <f t="shared" si="5"/>
        <v>-4.9274149867414963E-2</v>
      </c>
      <c r="H54" s="40">
        <f t="shared" si="6"/>
        <v>10.105405210000001</v>
      </c>
      <c r="I54" s="40">
        <f t="shared" si="7"/>
        <v>32.124072622069001</v>
      </c>
      <c r="J54" s="40">
        <f t="shared" si="8"/>
        <v>102.11921445829515</v>
      </c>
      <c r="K54" s="40">
        <f t="shared" si="9"/>
        <v>-0.15663759501352542</v>
      </c>
      <c r="L54" s="40">
        <f t="shared" si="10"/>
        <v>-0.49793525078849599</v>
      </c>
      <c r="M54" s="40">
        <f t="shared" ca="1" si="11"/>
        <v>-4.721580180775338E-2</v>
      </c>
      <c r="N54" s="40">
        <f t="shared" ca="1" si="12"/>
        <v>4.2367967347126029E-6</v>
      </c>
      <c r="O54" s="111">
        <f t="shared" ca="1" si="13"/>
        <v>672723.61423187924</v>
      </c>
      <c r="P54" s="40">
        <f t="shared" ca="1" si="14"/>
        <v>260347.06413163446</v>
      </c>
      <c r="Q54" s="40">
        <f t="shared" ca="1" si="15"/>
        <v>6039.1288674066309</v>
      </c>
      <c r="R54" s="34">
        <f t="shared" ca="1" si="16"/>
        <v>-2.0583480596615827E-3</v>
      </c>
    </row>
    <row r="55" spans="1:18">
      <c r="A55" s="109">
        <v>31789.5</v>
      </c>
      <c r="B55" s="109">
        <v>-4.7666203317930922E-2</v>
      </c>
      <c r="C55" s="120">
        <v>1</v>
      </c>
      <c r="D55" s="110">
        <f t="shared" si="4"/>
        <v>3.1789499999999999</v>
      </c>
      <c r="E55" s="110">
        <f t="shared" si="4"/>
        <v>-4.7666203317930922E-2</v>
      </c>
      <c r="F55" s="40">
        <f t="shared" si="5"/>
        <v>3.1789499999999999</v>
      </c>
      <c r="G55" s="40">
        <f t="shared" si="5"/>
        <v>-4.7666203317930922E-2</v>
      </c>
      <c r="H55" s="40">
        <f t="shared" si="6"/>
        <v>10.105723102499999</v>
      </c>
      <c r="I55" s="40">
        <f t="shared" si="7"/>
        <v>32.12558845669237</v>
      </c>
      <c r="J55" s="40">
        <f t="shared" si="8"/>
        <v>102.12563942440221</v>
      </c>
      <c r="K55" s="40">
        <f t="shared" si="9"/>
        <v>-0.1515284770375365</v>
      </c>
      <c r="L55" s="40">
        <f t="shared" si="10"/>
        <v>-0.48170145207847664</v>
      </c>
      <c r="M55" s="40">
        <f t="shared" ca="1" si="11"/>
        <v>-4.7215803142936941E-2</v>
      </c>
      <c r="N55" s="40">
        <f t="shared" ca="1" si="12"/>
        <v>2.0286031763460891E-7</v>
      </c>
      <c r="O55" s="111">
        <f t="shared" ca="1" si="13"/>
        <v>672875.04065088695</v>
      </c>
      <c r="P55" s="40">
        <f t="shared" ca="1" si="14"/>
        <v>260402.56275326133</v>
      </c>
      <c r="Q55" s="40">
        <f t="shared" ca="1" si="15"/>
        <v>6040.3556597853194</v>
      </c>
      <c r="R55" s="34">
        <f t="shared" ca="1" si="16"/>
        <v>-4.5040017499398122E-4</v>
      </c>
    </row>
    <row r="56" spans="1:18">
      <c r="A56" s="109">
        <v>32640.5</v>
      </c>
      <c r="B56" s="109">
        <v>-4.7341172699816525E-2</v>
      </c>
      <c r="C56" s="120">
        <v>1</v>
      </c>
      <c r="D56" s="110">
        <f t="shared" si="4"/>
        <v>3.2640500000000001</v>
      </c>
      <c r="E56" s="110">
        <f t="shared" si="4"/>
        <v>-4.7341172699816525E-2</v>
      </c>
      <c r="F56" s="40">
        <f t="shared" si="5"/>
        <v>3.2640500000000001</v>
      </c>
      <c r="G56" s="40">
        <f t="shared" si="5"/>
        <v>-4.7341172699816525E-2</v>
      </c>
      <c r="H56" s="40">
        <f t="shared" si="6"/>
        <v>10.654022402500001</v>
      </c>
      <c r="I56" s="40">
        <f t="shared" si="7"/>
        <v>34.775261822880125</v>
      </c>
      <c r="J56" s="40">
        <f t="shared" si="8"/>
        <v>113.50819335297187</v>
      </c>
      <c r="K56" s="40">
        <f t="shared" si="9"/>
        <v>-0.15452395475083613</v>
      </c>
      <c r="L56" s="40">
        <f t="shared" si="10"/>
        <v>-0.50437391450446667</v>
      </c>
      <c r="M56" s="40">
        <f t="shared" ca="1" si="11"/>
        <v>-4.7132342934337046E-2</v>
      </c>
      <c r="N56" s="40">
        <f t="shared" ca="1" si="12"/>
        <v>4.3609870950214229E-8</v>
      </c>
      <c r="O56" s="111">
        <f t="shared" ca="1" si="13"/>
        <v>864664.35429308517</v>
      </c>
      <c r="P56" s="40">
        <f t="shared" ca="1" si="14"/>
        <v>329184.91516626062</v>
      </c>
      <c r="Q56" s="40">
        <f t="shared" ca="1" si="15"/>
        <v>7526.423677813561</v>
      </c>
      <c r="R56" s="34">
        <f t="shared" ca="1" si="16"/>
        <v>-2.0882976547947907E-4</v>
      </c>
    </row>
    <row r="57" spans="1:18">
      <c r="A57" s="109">
        <v>33245</v>
      </c>
      <c r="B57" s="109">
        <v>-4.6133791955071501E-2</v>
      </c>
      <c r="C57" s="120">
        <v>1</v>
      </c>
      <c r="D57" s="110">
        <f t="shared" si="4"/>
        <v>3.3245</v>
      </c>
      <c r="E57" s="110">
        <f t="shared" si="4"/>
        <v>-4.6133791955071501E-2</v>
      </c>
      <c r="F57" s="40">
        <f t="shared" si="5"/>
        <v>3.3245</v>
      </c>
      <c r="G57" s="40">
        <f t="shared" si="5"/>
        <v>-4.6133791955071501E-2</v>
      </c>
      <c r="H57" s="40">
        <f t="shared" si="6"/>
        <v>11.05230025</v>
      </c>
      <c r="I57" s="40">
        <f t="shared" si="7"/>
        <v>36.743372181125004</v>
      </c>
      <c r="J57" s="40">
        <f t="shared" si="8"/>
        <v>122.15334081615008</v>
      </c>
      <c r="K57" s="40">
        <f t="shared" si="9"/>
        <v>-0.15337179135463522</v>
      </c>
      <c r="L57" s="40">
        <f t="shared" si="10"/>
        <v>-0.50988452035848475</v>
      </c>
      <c r="M57" s="40">
        <f t="shared" ca="1" si="11"/>
        <v>-4.6968960135132715E-2</v>
      </c>
      <c r="N57" s="40">
        <f t="shared" ca="1" si="12"/>
        <v>6.9750588898675904E-7</v>
      </c>
      <c r="O57" s="111">
        <f t="shared" ca="1" si="13"/>
        <v>902528.19817408139</v>
      </c>
      <c r="P57" s="40">
        <f t="shared" ca="1" si="14"/>
        <v>340442.34710802662</v>
      </c>
      <c r="Q57" s="40">
        <f t="shared" ca="1" si="15"/>
        <v>7714.5582278897245</v>
      </c>
      <c r="R57" s="34">
        <f t="shared" ca="1" si="16"/>
        <v>8.3516818006121318E-4</v>
      </c>
    </row>
    <row r="58" spans="1:18">
      <c r="A58" s="109">
        <v>33247.5</v>
      </c>
      <c r="B58" s="109">
        <v>-5.0594059197464958E-2</v>
      </c>
      <c r="C58" s="120">
        <v>1</v>
      </c>
      <c r="D58" s="110">
        <f t="shared" si="4"/>
        <v>3.3247499999999999</v>
      </c>
      <c r="E58" s="110">
        <f t="shared" si="4"/>
        <v>-5.0594059197464958E-2</v>
      </c>
      <c r="F58" s="40">
        <f t="shared" si="5"/>
        <v>3.3247499999999999</v>
      </c>
      <c r="G58" s="40">
        <f t="shared" si="5"/>
        <v>-5.0594059197464958E-2</v>
      </c>
      <c r="H58" s="40">
        <f t="shared" si="6"/>
        <v>11.053962562499999</v>
      </c>
      <c r="I58" s="40">
        <f t="shared" si="7"/>
        <v>36.75166202967187</v>
      </c>
      <c r="J58" s="40">
        <f t="shared" si="8"/>
        <v>122.19008833315155</v>
      </c>
      <c r="K58" s="40">
        <f t="shared" si="9"/>
        <v>-0.1682125983167716</v>
      </c>
      <c r="L58" s="40">
        <f t="shared" si="10"/>
        <v>-0.55926483625368639</v>
      </c>
      <c r="M58" s="40">
        <f t="shared" ca="1" si="11"/>
        <v>-4.6968104901288915E-2</v>
      </c>
      <c r="N58" s="40">
        <f t="shared" ca="1" si="12"/>
        <v>1.3147544557957502E-5</v>
      </c>
      <c r="O58" s="111">
        <f t="shared" ca="1" si="13"/>
        <v>902497.38234151504</v>
      </c>
      <c r="P58" s="40">
        <f t="shared" ca="1" si="14"/>
        <v>340418.16196344636</v>
      </c>
      <c r="Q58" s="40">
        <f t="shared" ca="1" si="15"/>
        <v>7713.72307628012</v>
      </c>
      <c r="R58" s="34">
        <f t="shared" ca="1" si="16"/>
        <v>-3.6259542961760427E-3</v>
      </c>
    </row>
    <row r="59" spans="1:18">
      <c r="A59" s="109">
        <v>33478</v>
      </c>
      <c r="B59" s="109">
        <v>-4.8130698967725039E-2</v>
      </c>
      <c r="C59" s="120">
        <v>1</v>
      </c>
      <c r="D59" s="110">
        <f t="shared" si="4"/>
        <v>3.3477999999999999</v>
      </c>
      <c r="E59" s="110">
        <f t="shared" si="4"/>
        <v>-4.8130698967725039E-2</v>
      </c>
      <c r="F59" s="40">
        <f t="shared" si="5"/>
        <v>3.3477999999999999</v>
      </c>
      <c r="G59" s="40">
        <f t="shared" si="5"/>
        <v>-4.8130698967725039E-2</v>
      </c>
      <c r="H59" s="40">
        <f t="shared" si="6"/>
        <v>11.207764839999999</v>
      </c>
      <c r="I59" s="40">
        <f t="shared" si="7"/>
        <v>37.521355131351996</v>
      </c>
      <c r="J59" s="40">
        <f t="shared" si="8"/>
        <v>125.61399270874021</v>
      </c>
      <c r="K59" s="40">
        <f t="shared" si="9"/>
        <v>-0.16113195400414987</v>
      </c>
      <c r="L59" s="40">
        <f t="shared" si="10"/>
        <v>-0.53943755561509288</v>
      </c>
      <c r="M59" s="40">
        <f t="shared" ca="1" si="11"/>
        <v>-4.6882898167029535E-2</v>
      </c>
      <c r="N59" s="40">
        <f t="shared" ca="1" si="12"/>
        <v>1.5570068382163391E-6</v>
      </c>
      <c r="O59" s="111">
        <f t="shared" ca="1" si="13"/>
        <v>892989.47113861551</v>
      </c>
      <c r="P59" s="40">
        <f t="shared" ca="1" si="14"/>
        <v>335687.44638918689</v>
      </c>
      <c r="Q59" s="40">
        <f t="shared" ca="1" si="15"/>
        <v>7580.0469143458504</v>
      </c>
      <c r="R59" s="34">
        <f t="shared" ca="1" si="16"/>
        <v>-1.2478008006955033E-3</v>
      </c>
    </row>
    <row r="60" spans="1:18">
      <c r="A60" s="109">
        <v>34148.5</v>
      </c>
      <c r="B60" s="109">
        <v>-4.7174373423331417E-2</v>
      </c>
      <c r="C60" s="120">
        <v>1</v>
      </c>
      <c r="D60" s="110">
        <f t="shared" si="4"/>
        <v>3.4148499999999999</v>
      </c>
      <c r="E60" s="110">
        <f t="shared" si="4"/>
        <v>-4.7174373423331417E-2</v>
      </c>
      <c r="F60" s="40">
        <f t="shared" si="5"/>
        <v>3.4148499999999999</v>
      </c>
      <c r="G60" s="40">
        <f t="shared" si="5"/>
        <v>-4.7174373423331417E-2</v>
      </c>
      <c r="H60" s="40">
        <f t="shared" si="6"/>
        <v>11.6612005225</v>
      </c>
      <c r="I60" s="40">
        <f t="shared" si="7"/>
        <v>39.82125060425912</v>
      </c>
      <c r="J60" s="40">
        <f t="shared" si="8"/>
        <v>135.98359762595425</v>
      </c>
      <c r="K60" s="40">
        <f t="shared" si="9"/>
        <v>-0.1610934090846633</v>
      </c>
      <c r="L60" s="40">
        <f t="shared" si="10"/>
        <v>-0.55010982801276243</v>
      </c>
      <c r="M60" s="40">
        <f t="shared" ca="1" si="11"/>
        <v>-4.6563565561817344E-2</v>
      </c>
      <c r="N60" s="40">
        <f t="shared" ca="1" si="12"/>
        <v>3.7308624368739534E-7</v>
      </c>
      <c r="O60" s="111">
        <f t="shared" ca="1" si="13"/>
        <v>793467.73081224354</v>
      </c>
      <c r="P60" s="40">
        <f t="shared" ca="1" si="14"/>
        <v>295157.68028394849</v>
      </c>
      <c r="Q60" s="40">
        <f t="shared" ca="1" si="15"/>
        <v>6589.0883876212547</v>
      </c>
      <c r="R60" s="34">
        <f t="shared" ca="1" si="16"/>
        <v>-6.1080786151407329E-4</v>
      </c>
    </row>
    <row r="61" spans="1:18">
      <c r="A61" s="109">
        <v>34394.5</v>
      </c>
      <c r="B61" s="109">
        <v>-4.626467009074986E-2</v>
      </c>
      <c r="C61" s="120">
        <v>1</v>
      </c>
      <c r="D61" s="110">
        <f t="shared" si="4"/>
        <v>3.4394499999999999</v>
      </c>
      <c r="E61" s="110">
        <f t="shared" si="4"/>
        <v>-4.626467009074986E-2</v>
      </c>
      <c r="F61" s="40">
        <f t="shared" si="5"/>
        <v>3.4394499999999999</v>
      </c>
      <c r="G61" s="40">
        <f t="shared" si="5"/>
        <v>-4.626467009074986E-2</v>
      </c>
      <c r="H61" s="40">
        <f t="shared" si="6"/>
        <v>11.829816302499999</v>
      </c>
      <c r="I61" s="40">
        <f t="shared" si="7"/>
        <v>40.68806168163362</v>
      </c>
      <c r="J61" s="40">
        <f t="shared" si="8"/>
        <v>139.94455375089476</v>
      </c>
      <c r="K61" s="40">
        <f t="shared" si="9"/>
        <v>-0.15912501954362959</v>
      </c>
      <c r="L61" s="40">
        <f t="shared" si="10"/>
        <v>-0.54730254846933679</v>
      </c>
      <c r="M61" s="40">
        <f t="shared" ca="1" si="11"/>
        <v>-4.6419730783905461E-2</v>
      </c>
      <c r="N61" s="40">
        <f t="shared" ca="1" si="12"/>
        <v>2.4043818561895414E-8</v>
      </c>
      <c r="O61" s="111">
        <f t="shared" ca="1" si="13"/>
        <v>732893.95214747719</v>
      </c>
      <c r="P61" s="40">
        <f t="shared" ca="1" si="14"/>
        <v>271422.67632367741</v>
      </c>
      <c r="Q61" s="40">
        <f t="shared" ca="1" si="15"/>
        <v>6028.5331975536856</v>
      </c>
      <c r="R61" s="34">
        <f t="shared" ca="1" si="16"/>
        <v>1.5506069315560089E-4</v>
      </c>
    </row>
    <row r="62" spans="1:18">
      <c r="A62" s="109">
        <v>35167.5</v>
      </c>
      <c r="B62" s="109">
        <v>-4.4479301497631241E-2</v>
      </c>
      <c r="C62" s="120">
        <v>1</v>
      </c>
      <c r="D62" s="110">
        <f t="shared" si="4"/>
        <v>3.51675</v>
      </c>
      <c r="E62" s="110">
        <f t="shared" si="4"/>
        <v>-4.4479301497631241E-2</v>
      </c>
      <c r="F62" s="40">
        <f t="shared" si="5"/>
        <v>3.51675</v>
      </c>
      <c r="G62" s="40">
        <f t="shared" si="5"/>
        <v>-4.4479301497631241E-2</v>
      </c>
      <c r="H62" s="40">
        <f t="shared" si="6"/>
        <v>12.367530562500001</v>
      </c>
      <c r="I62" s="40">
        <f t="shared" si="7"/>
        <v>43.49351310567188</v>
      </c>
      <c r="J62" s="40">
        <f t="shared" si="8"/>
        <v>152.95581221437158</v>
      </c>
      <c r="K62" s="40">
        <f t="shared" si="9"/>
        <v>-0.15642258354179467</v>
      </c>
      <c r="L62" s="40">
        <f t="shared" si="10"/>
        <v>-0.5500991206706064</v>
      </c>
      <c r="M62" s="40">
        <f t="shared" ca="1" si="11"/>
        <v>-4.5874568588429226E-2</v>
      </c>
      <c r="N62" s="40">
        <f t="shared" ca="1" si="12"/>
        <v>1.9467702546638748E-6</v>
      </c>
      <c r="O62" s="111">
        <f t="shared" ca="1" si="13"/>
        <v>483685.59194109886</v>
      </c>
      <c r="P62" s="40">
        <f t="shared" ca="1" si="14"/>
        <v>175781.68239473263</v>
      </c>
      <c r="Q62" s="40">
        <f t="shared" ca="1" si="15"/>
        <v>3815.7365292554732</v>
      </c>
      <c r="R62" s="34">
        <f t="shared" ca="1" si="16"/>
        <v>1.3952670907979858E-3</v>
      </c>
    </row>
    <row r="63" spans="1:18">
      <c r="A63" s="109">
        <v>35168</v>
      </c>
      <c r="B63" s="109">
        <v>-4.4871354948554654E-2</v>
      </c>
      <c r="C63" s="120">
        <v>1</v>
      </c>
      <c r="D63" s="110">
        <f t="shared" si="4"/>
        <v>3.5167999999999999</v>
      </c>
      <c r="E63" s="110">
        <f t="shared" si="4"/>
        <v>-4.4871354948554654E-2</v>
      </c>
      <c r="F63" s="40">
        <f t="shared" si="5"/>
        <v>3.5167999999999999</v>
      </c>
      <c r="G63" s="40">
        <f t="shared" si="5"/>
        <v>-4.4871354948554654E-2</v>
      </c>
      <c r="H63" s="40">
        <f t="shared" si="6"/>
        <v>12.36788224</v>
      </c>
      <c r="I63" s="40">
        <f t="shared" si="7"/>
        <v>43.495368261632002</v>
      </c>
      <c r="J63" s="40">
        <f t="shared" si="8"/>
        <v>152.96451110250743</v>
      </c>
      <c r="K63" s="40">
        <f t="shared" si="9"/>
        <v>-0.15780358108307702</v>
      </c>
      <c r="L63" s="40">
        <f t="shared" si="10"/>
        <v>-0.55496363395296522</v>
      </c>
      <c r="M63" s="40">
        <f t="shared" ca="1" si="11"/>
        <v>-4.5874170203347969E-2</v>
      </c>
      <c r="N63" s="40">
        <f t="shared" ca="1" si="12"/>
        <v>1.0056384352461824E-6</v>
      </c>
      <c r="O63" s="111">
        <f t="shared" ca="1" si="13"/>
        <v>483505.82136383926</v>
      </c>
      <c r="P63" s="40">
        <f t="shared" ca="1" si="14"/>
        <v>175713.49117609332</v>
      </c>
      <c r="Q63" s="40">
        <f t="shared" ca="1" si="15"/>
        <v>3814.1783164937556</v>
      </c>
      <c r="R63" s="34">
        <f t="shared" ca="1" si="16"/>
        <v>1.0028152547933156E-3</v>
      </c>
    </row>
    <row r="64" spans="1:18">
      <c r="A64" s="109">
        <v>35221</v>
      </c>
      <c r="B64" s="109">
        <v>-4.5729020501312334E-2</v>
      </c>
      <c r="C64" s="120">
        <v>1</v>
      </c>
      <c r="D64" s="110">
        <f t="shared" si="4"/>
        <v>3.5221</v>
      </c>
      <c r="E64" s="110">
        <f t="shared" si="4"/>
        <v>-4.5729020501312334E-2</v>
      </c>
      <c r="F64" s="40">
        <f t="shared" si="5"/>
        <v>3.5221</v>
      </c>
      <c r="G64" s="40">
        <f t="shared" si="5"/>
        <v>-4.5729020501312334E-2</v>
      </c>
      <c r="H64" s="40">
        <f t="shared" si="6"/>
        <v>12.405188410000001</v>
      </c>
      <c r="I64" s="40">
        <f t="shared" si="7"/>
        <v>43.692314098861004</v>
      </c>
      <c r="J64" s="40">
        <f t="shared" si="8"/>
        <v>153.88869948759833</v>
      </c>
      <c r="K64" s="40">
        <f t="shared" si="9"/>
        <v>-0.16106218310767217</v>
      </c>
      <c r="L64" s="40">
        <f t="shared" si="10"/>
        <v>-0.56727711512353218</v>
      </c>
      <c r="M64" s="40">
        <f t="shared" ca="1" si="11"/>
        <v>-4.5831605908395967E-2</v>
      </c>
      <c r="N64" s="40">
        <f t="shared" ca="1" si="12"/>
        <v>1.052376574651469E-8</v>
      </c>
      <c r="O64" s="111">
        <f t="shared" ca="1" si="13"/>
        <v>464386.15881254768</v>
      </c>
      <c r="P64" s="40">
        <f t="shared" ca="1" si="14"/>
        <v>168466.73245078576</v>
      </c>
      <c r="Q64" s="40">
        <f t="shared" ca="1" si="15"/>
        <v>3648.7328806829487</v>
      </c>
      <c r="R64" s="34">
        <f t="shared" ca="1" si="16"/>
        <v>1.0258540708363295E-4</v>
      </c>
    </row>
    <row r="65" spans="1:18">
      <c r="A65" s="109">
        <v>35326.5</v>
      </c>
      <c r="B65" s="109">
        <v>-4.3352298132958822E-2</v>
      </c>
      <c r="C65" s="120">
        <v>1</v>
      </c>
      <c r="D65" s="110">
        <f t="shared" si="4"/>
        <v>3.5326499999999998</v>
      </c>
      <c r="E65" s="110">
        <f t="shared" si="4"/>
        <v>-4.3352298132958822E-2</v>
      </c>
      <c r="F65" s="40">
        <f t="shared" si="5"/>
        <v>3.5326499999999998</v>
      </c>
      <c r="G65" s="40">
        <f t="shared" si="5"/>
        <v>-4.3352298132958822E-2</v>
      </c>
      <c r="H65" s="40">
        <f t="shared" si="6"/>
        <v>12.479616022499998</v>
      </c>
      <c r="I65" s="40">
        <f t="shared" si="7"/>
        <v>44.086115541884617</v>
      </c>
      <c r="J65" s="40">
        <f t="shared" si="8"/>
        <v>155.74081606903869</v>
      </c>
      <c r="K65" s="40">
        <f t="shared" si="9"/>
        <v>-0.15314849599939698</v>
      </c>
      <c r="L65" s="40">
        <f t="shared" si="10"/>
        <v>-0.54102003439226976</v>
      </c>
      <c r="M65" s="40">
        <f t="shared" ca="1" si="11"/>
        <v>-4.5744900469054856E-2</v>
      </c>
      <c r="N65" s="40">
        <f t="shared" ca="1" si="12"/>
        <v>5.7245459386921974E-6</v>
      </c>
      <c r="O65" s="111">
        <f t="shared" ca="1" si="13"/>
        <v>426042.46352552559</v>
      </c>
      <c r="P65" s="40">
        <f t="shared" ca="1" si="14"/>
        <v>153968.19664978125</v>
      </c>
      <c r="Q65" s="40">
        <f t="shared" ca="1" si="15"/>
        <v>3318.6167803165408</v>
      </c>
      <c r="R65" s="34">
        <f t="shared" ca="1" si="16"/>
        <v>2.3926023360960336E-3</v>
      </c>
    </row>
    <row r="66" spans="1:18">
      <c r="A66" s="109">
        <v>36276</v>
      </c>
      <c r="B66" s="109">
        <v>-4.4761796867533121E-2</v>
      </c>
      <c r="C66" s="120">
        <v>1</v>
      </c>
      <c r="D66" s="110">
        <f t="shared" si="4"/>
        <v>3.6276000000000002</v>
      </c>
      <c r="E66" s="110">
        <f t="shared" si="4"/>
        <v>-4.4761796867533121E-2</v>
      </c>
      <c r="F66" s="40">
        <f t="shared" si="5"/>
        <v>3.6276000000000002</v>
      </c>
      <c r="G66" s="40">
        <f t="shared" si="5"/>
        <v>-4.4761796867533121E-2</v>
      </c>
      <c r="H66" s="40">
        <f t="shared" si="6"/>
        <v>13.159481760000002</v>
      </c>
      <c r="I66" s="40">
        <f t="shared" si="7"/>
        <v>47.73733603257601</v>
      </c>
      <c r="J66" s="40">
        <f t="shared" si="8"/>
        <v>173.17196019177274</v>
      </c>
      <c r="K66" s="40">
        <f t="shared" si="9"/>
        <v>-0.16237789431666316</v>
      </c>
      <c r="L66" s="40">
        <f t="shared" si="10"/>
        <v>-0.58904204942312732</v>
      </c>
      <c r="M66" s="40">
        <f t="shared" ca="1" si="11"/>
        <v>-4.4846034781834826E-2</v>
      </c>
      <c r="N66" s="40">
        <f t="shared" ca="1" si="12"/>
        <v>7.0960262059013426E-9</v>
      </c>
      <c r="O66" s="111">
        <f t="shared" ca="1" si="13"/>
        <v>107827.27071561964</v>
      </c>
      <c r="P66" s="40">
        <f t="shared" ca="1" si="14"/>
        <v>35954.473497441366</v>
      </c>
      <c r="Q66" s="40">
        <f t="shared" ca="1" si="15"/>
        <v>694.39853916296181</v>
      </c>
      <c r="R66" s="34">
        <f t="shared" ca="1" si="16"/>
        <v>8.4237914301704686E-5</v>
      </c>
    </row>
    <row r="67" spans="1:18">
      <c r="A67" s="109">
        <v>36919.5</v>
      </c>
      <c r="B67" s="109">
        <v>-4.3094585118524265E-2</v>
      </c>
      <c r="C67" s="120">
        <v>1</v>
      </c>
      <c r="D67" s="110">
        <f t="shared" si="4"/>
        <v>3.6919499999999998</v>
      </c>
      <c r="E67" s="110">
        <f t="shared" si="4"/>
        <v>-4.3094585118524265E-2</v>
      </c>
      <c r="F67" s="40">
        <f t="shared" si="5"/>
        <v>3.6919499999999998</v>
      </c>
      <c r="G67" s="40">
        <f t="shared" si="5"/>
        <v>-4.3094585118524265E-2</v>
      </c>
      <c r="H67" s="40">
        <f t="shared" si="6"/>
        <v>13.630494802499999</v>
      </c>
      <c r="I67" s="40">
        <f t="shared" si="7"/>
        <v>50.32310528608987</v>
      </c>
      <c r="J67" s="40">
        <f t="shared" si="8"/>
        <v>185.79038856097949</v>
      </c>
      <c r="K67" s="40">
        <f t="shared" si="9"/>
        <v>-0.15910305352833565</v>
      </c>
      <c r="L67" s="40">
        <f t="shared" si="10"/>
        <v>-0.58740051847393882</v>
      </c>
      <c r="M67" s="40">
        <f t="shared" ca="1" si="11"/>
        <v>-4.4115568865987803E-2</v>
      </c>
      <c r="N67" s="40">
        <f t="shared" ca="1" si="12"/>
        <v>1.0424078125846907E-6</v>
      </c>
      <c r="O67" s="111">
        <f t="shared" ca="1" si="13"/>
        <v>1707.8393634247641</v>
      </c>
      <c r="P67" s="40">
        <f t="shared" ca="1" si="14"/>
        <v>121.35412833085499</v>
      </c>
      <c r="Q67" s="40">
        <f t="shared" ca="1" si="15"/>
        <v>1.1101666628428843</v>
      </c>
      <c r="R67" s="34">
        <f t="shared" ca="1" si="16"/>
        <v>1.0209837474635386E-3</v>
      </c>
    </row>
    <row r="68" spans="1:18">
      <c r="A68" s="109">
        <v>36987</v>
      </c>
      <c r="B68" s="109">
        <v>-4.4581800662854221E-2</v>
      </c>
      <c r="C68" s="120">
        <v>1</v>
      </c>
      <c r="D68" s="110">
        <f t="shared" si="4"/>
        <v>3.6987000000000001</v>
      </c>
      <c r="E68" s="110">
        <f t="shared" si="4"/>
        <v>-4.4581800662854221E-2</v>
      </c>
      <c r="F68" s="40">
        <f t="shared" si="5"/>
        <v>3.6987000000000001</v>
      </c>
      <c r="G68" s="40">
        <f t="shared" si="5"/>
        <v>-4.4581800662854221E-2</v>
      </c>
      <c r="H68" s="40">
        <f t="shared" si="6"/>
        <v>13.680381690000001</v>
      </c>
      <c r="I68" s="40">
        <f t="shared" si="7"/>
        <v>50.599627756803002</v>
      </c>
      <c r="J68" s="40">
        <f t="shared" si="8"/>
        <v>187.15284318408726</v>
      </c>
      <c r="K68" s="40">
        <f t="shared" si="9"/>
        <v>-0.1648947061116989</v>
      </c>
      <c r="L68" s="40">
        <f t="shared" si="10"/>
        <v>-0.60989604949534071</v>
      </c>
      <c r="M68" s="40">
        <f t="shared" ca="1" si="11"/>
        <v>-4.4033268433392392E-2</v>
      </c>
      <c r="N68" s="40">
        <f t="shared" ca="1" si="12"/>
        <v>3.0088760675836452E-7</v>
      </c>
      <c r="O68" s="111">
        <f t="shared" ca="1" si="13"/>
        <v>65.110494127857777</v>
      </c>
      <c r="P68" s="40">
        <f t="shared" ca="1" si="14"/>
        <v>93.046645488450295</v>
      </c>
      <c r="Q68" s="40">
        <f t="shared" ca="1" si="15"/>
        <v>17.805095046347297</v>
      </c>
      <c r="R68" s="34">
        <f t="shared" ca="1" si="16"/>
        <v>-5.4853222946182889E-4</v>
      </c>
    </row>
    <row r="69" spans="1:18">
      <c r="A69" s="109">
        <v>36987</v>
      </c>
      <c r="B69" s="109">
        <v>-4.368180066376226E-2</v>
      </c>
      <c r="C69" s="120">
        <v>1</v>
      </c>
      <c r="D69" s="110">
        <f t="shared" si="4"/>
        <v>3.6987000000000001</v>
      </c>
      <c r="E69" s="110">
        <f t="shared" si="4"/>
        <v>-4.368180066376226E-2</v>
      </c>
      <c r="F69" s="40">
        <f t="shared" si="5"/>
        <v>3.6987000000000001</v>
      </c>
      <c r="G69" s="40">
        <f t="shared" si="5"/>
        <v>-4.368180066376226E-2</v>
      </c>
      <c r="H69" s="40">
        <f t="shared" si="6"/>
        <v>13.680381690000001</v>
      </c>
      <c r="I69" s="40">
        <f t="shared" si="7"/>
        <v>50.599627756803002</v>
      </c>
      <c r="J69" s="40">
        <f t="shared" si="8"/>
        <v>187.15284318408726</v>
      </c>
      <c r="K69" s="40">
        <f t="shared" si="9"/>
        <v>-0.16156587611505749</v>
      </c>
      <c r="L69" s="40">
        <f t="shared" si="10"/>
        <v>-0.59758370598676314</v>
      </c>
      <c r="M69" s="40">
        <f t="shared" ca="1" si="11"/>
        <v>-4.4033268433392392E-2</v>
      </c>
      <c r="N69" s="40">
        <f t="shared" ca="1" si="12"/>
        <v>1.2352959308877924E-7</v>
      </c>
      <c r="O69" s="111">
        <f t="shared" ca="1" si="13"/>
        <v>65.110494127857777</v>
      </c>
      <c r="P69" s="40">
        <f t="shared" ca="1" si="14"/>
        <v>93.046645488450295</v>
      </c>
      <c r="Q69" s="40">
        <f t="shared" ca="1" si="15"/>
        <v>17.805095046347297</v>
      </c>
      <c r="R69" s="34">
        <f t="shared" ca="1" si="16"/>
        <v>3.514677696301316E-4</v>
      </c>
    </row>
    <row r="70" spans="1:18">
      <c r="A70" s="109">
        <v>36987</v>
      </c>
      <c r="B70" s="109">
        <v>-4.2981800666893832E-2</v>
      </c>
      <c r="C70" s="120">
        <v>1</v>
      </c>
      <c r="D70" s="110">
        <f t="shared" si="4"/>
        <v>3.6987000000000001</v>
      </c>
      <c r="E70" s="110">
        <f t="shared" si="4"/>
        <v>-4.2981800666893832E-2</v>
      </c>
      <c r="F70" s="40">
        <f t="shared" si="5"/>
        <v>3.6987000000000001</v>
      </c>
      <c r="G70" s="40">
        <f t="shared" si="5"/>
        <v>-4.2981800666893832E-2</v>
      </c>
      <c r="H70" s="40">
        <f t="shared" si="6"/>
        <v>13.680381690000001</v>
      </c>
      <c r="I70" s="40">
        <f t="shared" si="7"/>
        <v>50.599627756803002</v>
      </c>
      <c r="J70" s="40">
        <f t="shared" si="8"/>
        <v>187.15284318408726</v>
      </c>
      <c r="K70" s="40">
        <f t="shared" si="9"/>
        <v>-0.15897678612664023</v>
      </c>
      <c r="L70" s="40">
        <f t="shared" si="10"/>
        <v>-0.58800743884660422</v>
      </c>
      <c r="M70" s="40">
        <f t="shared" ca="1" si="11"/>
        <v>-4.4033268433392392E-2</v>
      </c>
      <c r="N70" s="40">
        <f t="shared" ca="1" si="12"/>
        <v>1.1055844639854692E-6</v>
      </c>
      <c r="O70" s="111">
        <f t="shared" ca="1" si="13"/>
        <v>65.110494127857777</v>
      </c>
      <c r="P70" s="40">
        <f t="shared" ca="1" si="14"/>
        <v>93.046645488450295</v>
      </c>
      <c r="Q70" s="40">
        <f t="shared" ca="1" si="15"/>
        <v>17.805095046347297</v>
      </c>
      <c r="R70" s="34">
        <f t="shared" ca="1" si="16"/>
        <v>1.0514677664985594E-3</v>
      </c>
    </row>
    <row r="71" spans="1:18">
      <c r="A71" s="109">
        <v>36991.5</v>
      </c>
      <c r="B71" s="109">
        <v>-4.5140281697968021E-2</v>
      </c>
      <c r="C71" s="120">
        <v>1</v>
      </c>
      <c r="D71" s="110">
        <f t="shared" si="4"/>
        <v>3.6991499999999999</v>
      </c>
      <c r="E71" s="110">
        <f t="shared" si="4"/>
        <v>-4.5140281697968021E-2</v>
      </c>
      <c r="F71" s="40">
        <f t="shared" si="5"/>
        <v>3.6991499999999999</v>
      </c>
      <c r="G71" s="40">
        <f t="shared" si="5"/>
        <v>-4.5140281697968021E-2</v>
      </c>
      <c r="H71" s="40">
        <f t="shared" si="6"/>
        <v>13.683710722499999</v>
      </c>
      <c r="I71" s="40">
        <f t="shared" si="7"/>
        <v>50.61809851913587</v>
      </c>
      <c r="J71" s="40">
        <f t="shared" si="8"/>
        <v>187.24393913706146</v>
      </c>
      <c r="K71" s="40">
        <f t="shared" si="9"/>
        <v>-0.1669806730430384</v>
      </c>
      <c r="L71" s="40">
        <f t="shared" si="10"/>
        <v>-0.61768655668715544</v>
      </c>
      <c r="M71" s="40">
        <f t="shared" ca="1" si="11"/>
        <v>-4.402774340449378E-2</v>
      </c>
      <c r="N71" s="40">
        <f t="shared" ca="1" si="12"/>
        <v>1.2377414544465768E-6</v>
      </c>
      <c r="O71" s="111">
        <f t="shared" ca="1" si="13"/>
        <v>33.997441969073556</v>
      </c>
      <c r="P71" s="40">
        <f t="shared" ca="1" si="14"/>
        <v>121.80567251693469</v>
      </c>
      <c r="Q71" s="40">
        <f t="shared" ca="1" si="15"/>
        <v>19.648290933233355</v>
      </c>
      <c r="R71" s="34">
        <f t="shared" ca="1" si="16"/>
        <v>-1.1125382934742412E-3</v>
      </c>
    </row>
    <row r="72" spans="1:18">
      <c r="A72" s="109">
        <v>36991.5</v>
      </c>
      <c r="B72" s="109">
        <v>-4.33402816997841E-2</v>
      </c>
      <c r="C72" s="120">
        <v>1</v>
      </c>
      <c r="D72" s="110">
        <f t="shared" si="4"/>
        <v>3.6991499999999999</v>
      </c>
      <c r="E72" s="110">
        <f t="shared" si="4"/>
        <v>-4.33402816997841E-2</v>
      </c>
      <c r="F72" s="40">
        <f t="shared" si="5"/>
        <v>3.6991499999999999</v>
      </c>
      <c r="G72" s="40">
        <f t="shared" si="5"/>
        <v>-4.33402816997841E-2</v>
      </c>
      <c r="H72" s="40">
        <f t="shared" si="6"/>
        <v>13.683710722499999</v>
      </c>
      <c r="I72" s="40">
        <f t="shared" si="7"/>
        <v>50.61809851913587</v>
      </c>
      <c r="J72" s="40">
        <f t="shared" si="8"/>
        <v>187.24393913706146</v>
      </c>
      <c r="K72" s="40">
        <f t="shared" si="9"/>
        <v>-0.16032220304975636</v>
      </c>
      <c r="L72" s="40">
        <f t="shared" si="10"/>
        <v>-0.59305587741150623</v>
      </c>
      <c r="M72" s="40">
        <f t="shared" ca="1" si="11"/>
        <v>-4.402774340449378E-2</v>
      </c>
      <c r="N72" s="40">
        <f t="shared" ca="1" si="12"/>
        <v>4.7260359544233903E-7</v>
      </c>
      <c r="O72" s="111">
        <f t="shared" ca="1" si="13"/>
        <v>33.997441969073556</v>
      </c>
      <c r="P72" s="40">
        <f t="shared" ca="1" si="14"/>
        <v>121.80567251693469</v>
      </c>
      <c r="Q72" s="40">
        <f t="shared" ca="1" si="15"/>
        <v>19.648290933233355</v>
      </c>
      <c r="R72" s="34">
        <f t="shared" ca="1" si="16"/>
        <v>6.8746170470967982E-4</v>
      </c>
    </row>
    <row r="73" spans="1:18">
      <c r="A73" s="109">
        <v>36991.5</v>
      </c>
      <c r="B73" s="109">
        <v>-4.3240281695034355E-2</v>
      </c>
      <c r="C73" s="120">
        <v>1</v>
      </c>
      <c r="D73" s="110">
        <f t="shared" si="4"/>
        <v>3.6991499999999999</v>
      </c>
      <c r="E73" s="110">
        <f t="shared" si="4"/>
        <v>-4.3240281695034355E-2</v>
      </c>
      <c r="F73" s="40">
        <f t="shared" si="5"/>
        <v>3.6991499999999999</v>
      </c>
      <c r="G73" s="40">
        <f t="shared" si="5"/>
        <v>-4.3240281695034355E-2</v>
      </c>
      <c r="H73" s="40">
        <f t="shared" si="6"/>
        <v>13.683710722499999</v>
      </c>
      <c r="I73" s="40">
        <f t="shared" si="7"/>
        <v>50.61809851913587</v>
      </c>
      <c r="J73" s="40">
        <f t="shared" si="8"/>
        <v>187.24393913706146</v>
      </c>
      <c r="K73" s="40">
        <f t="shared" si="9"/>
        <v>-0.15995228803218633</v>
      </c>
      <c r="L73" s="40">
        <f t="shared" si="10"/>
        <v>-0.59168750627426203</v>
      </c>
      <c r="M73" s="40">
        <f t="shared" ca="1" si="11"/>
        <v>-4.402774340449378E-2</v>
      </c>
      <c r="N73" s="40">
        <f t="shared" ca="1" si="12"/>
        <v>6.2009594386475976E-7</v>
      </c>
      <c r="O73" s="111">
        <f t="shared" ca="1" si="13"/>
        <v>33.997441969073556</v>
      </c>
      <c r="P73" s="40">
        <f t="shared" ca="1" si="14"/>
        <v>121.80567251693469</v>
      </c>
      <c r="Q73" s="40">
        <f t="shared" ca="1" si="15"/>
        <v>19.648290933233355</v>
      </c>
      <c r="R73" s="34">
        <f t="shared" ca="1" si="16"/>
        <v>7.8746170945942495E-4</v>
      </c>
    </row>
    <row r="74" spans="1:18">
      <c r="A74" s="109">
        <v>37006</v>
      </c>
      <c r="B74" s="109">
        <v>-4.3559831705351826E-2</v>
      </c>
      <c r="C74" s="120">
        <v>1</v>
      </c>
      <c r="D74" s="110">
        <f t="shared" si="4"/>
        <v>3.7006000000000001</v>
      </c>
      <c r="E74" s="110">
        <f t="shared" si="4"/>
        <v>-4.3559831705351826E-2</v>
      </c>
      <c r="F74" s="40">
        <f t="shared" si="5"/>
        <v>3.7006000000000001</v>
      </c>
      <c r="G74" s="40">
        <f t="shared" si="5"/>
        <v>-4.3559831705351826E-2</v>
      </c>
      <c r="H74" s="40">
        <f t="shared" si="6"/>
        <v>13.694440360000002</v>
      </c>
      <c r="I74" s="40">
        <f t="shared" si="7"/>
        <v>50.677645996216008</v>
      </c>
      <c r="J74" s="40">
        <f t="shared" si="8"/>
        <v>187.53769677359696</v>
      </c>
      <c r="K74" s="40">
        <f t="shared" si="9"/>
        <v>-0.16119751320882497</v>
      </c>
      <c r="L74" s="40">
        <f t="shared" si="10"/>
        <v>-0.59652751738057774</v>
      </c>
      <c r="M74" s="40">
        <f t="shared" ca="1" si="11"/>
        <v>-4.4009907938383441E-2</v>
      </c>
      <c r="N74" s="40">
        <f t="shared" ca="1" si="12"/>
        <v>2.0256861553992905E-7</v>
      </c>
      <c r="O74" s="111">
        <f t="shared" ca="1" si="13"/>
        <v>1.95965236129758</v>
      </c>
      <c r="P74" s="40">
        <f t="shared" ca="1" si="14"/>
        <v>241.1219200666028</v>
      </c>
      <c r="Q74" s="40">
        <f t="shared" ca="1" si="15"/>
        <v>26.222022376450052</v>
      </c>
      <c r="R74" s="34">
        <f t="shared" ca="1" si="16"/>
        <v>4.5007623303161548E-4</v>
      </c>
    </row>
    <row r="75" spans="1:18">
      <c r="A75" s="109">
        <v>37028.5</v>
      </c>
      <c r="B75" s="109">
        <v>-4.3702236893295776E-2</v>
      </c>
      <c r="C75" s="120">
        <v>1</v>
      </c>
      <c r="D75" s="110">
        <f t="shared" si="4"/>
        <v>3.7028500000000002</v>
      </c>
      <c r="E75" s="110">
        <f t="shared" si="4"/>
        <v>-4.3702236893295776E-2</v>
      </c>
      <c r="F75" s="40">
        <f t="shared" si="5"/>
        <v>3.7028500000000002</v>
      </c>
      <c r="G75" s="40">
        <f t="shared" si="5"/>
        <v>-4.3702236893295776E-2</v>
      </c>
      <c r="H75" s="40">
        <f t="shared" si="6"/>
        <v>13.711098122500001</v>
      </c>
      <c r="I75" s="40">
        <f t="shared" si="7"/>
        <v>50.770139682899135</v>
      </c>
      <c r="J75" s="40">
        <f t="shared" si="8"/>
        <v>187.99421172482306</v>
      </c>
      <c r="K75" s="40">
        <f t="shared" si="9"/>
        <v>-0.16182282788034028</v>
      </c>
      <c r="L75" s="40">
        <f t="shared" si="10"/>
        <v>-0.59920565821671801</v>
      </c>
      <c r="M75" s="40">
        <f t="shared" ca="1" si="11"/>
        <v>-4.3982133719587008E-2</v>
      </c>
      <c r="N75" s="40">
        <f t="shared" ca="1" si="12"/>
        <v>7.8342233367903863E-8</v>
      </c>
      <c r="O75" s="111">
        <f t="shared" ca="1" si="13"/>
        <v>160.63991945087676</v>
      </c>
      <c r="P75" s="40">
        <f t="shared" ca="1" si="14"/>
        <v>507.65377613623548</v>
      </c>
      <c r="Q75" s="40">
        <f t="shared" ca="1" si="15"/>
        <v>38.360019813980962</v>
      </c>
      <c r="R75" s="34">
        <f t="shared" ca="1" si="16"/>
        <v>2.7989682629123158E-4</v>
      </c>
    </row>
    <row r="76" spans="1:18">
      <c r="A76" s="109">
        <v>37830</v>
      </c>
      <c r="B76" s="109">
        <v>-4.2973914867616259E-2</v>
      </c>
      <c r="C76" s="120">
        <v>1</v>
      </c>
      <c r="D76" s="110">
        <f t="shared" si="4"/>
        <v>3.7829999999999999</v>
      </c>
      <c r="E76" s="110">
        <f t="shared" si="4"/>
        <v>-4.2973914867616259E-2</v>
      </c>
      <c r="F76" s="40">
        <f t="shared" si="5"/>
        <v>3.7829999999999999</v>
      </c>
      <c r="G76" s="40">
        <f t="shared" si="5"/>
        <v>-4.2973914867616259E-2</v>
      </c>
      <c r="H76" s="40">
        <f t="shared" si="6"/>
        <v>14.311088999999999</v>
      </c>
      <c r="I76" s="40">
        <f t="shared" si="7"/>
        <v>54.138849686999997</v>
      </c>
      <c r="J76" s="40">
        <f t="shared" si="8"/>
        <v>204.80726836592098</v>
      </c>
      <c r="K76" s="40">
        <f t="shared" si="9"/>
        <v>-0.1625703199441923</v>
      </c>
      <c r="L76" s="40">
        <f t="shared" si="10"/>
        <v>-0.61500352034887951</v>
      </c>
      <c r="M76" s="40">
        <f t="shared" ca="1" si="11"/>
        <v>-4.2914616201316397E-2</v>
      </c>
      <c r="N76" s="40">
        <f t="shared" ca="1" si="12"/>
        <v>3.5163318249423659E-9</v>
      </c>
      <c r="O76" s="111">
        <f t="shared" ca="1" si="13"/>
        <v>209405.483903949</v>
      </c>
      <c r="P76" s="40">
        <f t="shared" ca="1" si="14"/>
        <v>89117.463294267291</v>
      </c>
      <c r="Q76" s="40">
        <f t="shared" ca="1" si="15"/>
        <v>2344.2888834215073</v>
      </c>
      <c r="R76" s="34">
        <f t="shared" ca="1" si="16"/>
        <v>-5.9298666299861802E-5</v>
      </c>
    </row>
    <row r="77" spans="1:18">
      <c r="A77" s="109">
        <v>37907.5</v>
      </c>
      <c r="B77" s="109">
        <v>-4.5182199384726118E-2</v>
      </c>
      <c r="C77" s="120">
        <v>1</v>
      </c>
      <c r="D77" s="110">
        <f t="shared" si="4"/>
        <v>3.7907500000000001</v>
      </c>
      <c r="E77" s="110">
        <f t="shared" si="4"/>
        <v>-4.5182199384726118E-2</v>
      </c>
      <c r="F77" s="40">
        <f t="shared" si="5"/>
        <v>3.7907500000000001</v>
      </c>
      <c r="G77" s="40">
        <f t="shared" si="5"/>
        <v>-4.5182199384726118E-2</v>
      </c>
      <c r="H77" s="40">
        <f t="shared" si="6"/>
        <v>14.369785562500001</v>
      </c>
      <c r="I77" s="40">
        <f t="shared" si="7"/>
        <v>54.472264621046875</v>
      </c>
      <c r="J77" s="40">
        <f t="shared" si="8"/>
        <v>206.49073711223343</v>
      </c>
      <c r="K77" s="40">
        <f t="shared" si="9"/>
        <v>-0.17127442231765053</v>
      </c>
      <c r="L77" s="40">
        <f t="shared" si="10"/>
        <v>-0.6492585164006337</v>
      </c>
      <c r="M77" s="40">
        <f t="shared" ca="1" si="11"/>
        <v>-4.2803334210197913E-2</v>
      </c>
      <c r="N77" s="40">
        <f t="shared" ca="1" si="12"/>
        <v>5.6589995185831082E-6</v>
      </c>
      <c r="O77" s="111">
        <f t="shared" ca="1" si="13"/>
        <v>255124.19993156663</v>
      </c>
      <c r="P77" s="40">
        <f t="shared" ca="1" si="14"/>
        <v>107550.4358505627</v>
      </c>
      <c r="Q77" s="40">
        <f t="shared" ca="1" si="15"/>
        <v>2799.9095096401093</v>
      </c>
      <c r="R77" s="34">
        <f t="shared" ca="1" si="16"/>
        <v>-2.3788651745282052E-3</v>
      </c>
    </row>
    <row r="78" spans="1:18">
      <c r="A78" s="109">
        <v>37907.5</v>
      </c>
      <c r="B78" s="109">
        <v>-4.418219938816037E-2</v>
      </c>
      <c r="C78" s="120">
        <v>1</v>
      </c>
      <c r="D78" s="110">
        <f t="shared" si="4"/>
        <v>3.7907500000000001</v>
      </c>
      <c r="E78" s="110">
        <f t="shared" si="4"/>
        <v>-4.418219938816037E-2</v>
      </c>
      <c r="F78" s="40">
        <f t="shared" si="5"/>
        <v>3.7907500000000001</v>
      </c>
      <c r="G78" s="40">
        <f t="shared" si="5"/>
        <v>-4.418219938816037E-2</v>
      </c>
      <c r="H78" s="40">
        <f t="shared" si="6"/>
        <v>14.369785562500001</v>
      </c>
      <c r="I78" s="40">
        <f t="shared" si="7"/>
        <v>54.472264621046875</v>
      </c>
      <c r="J78" s="40">
        <f t="shared" si="8"/>
        <v>206.49073711223343</v>
      </c>
      <c r="K78" s="40">
        <f t="shared" si="9"/>
        <v>-0.16748367233066894</v>
      </c>
      <c r="L78" s="40">
        <f t="shared" si="10"/>
        <v>-0.63488873088748332</v>
      </c>
      <c r="M78" s="40">
        <f t="shared" ca="1" si="11"/>
        <v>-4.2803334210197913E-2</v>
      </c>
      <c r="N78" s="40">
        <f t="shared" ca="1" si="12"/>
        <v>1.9012691789974388E-6</v>
      </c>
      <c r="O78" s="111">
        <f t="shared" ca="1" si="13"/>
        <v>255124.19993156663</v>
      </c>
      <c r="P78" s="40">
        <f t="shared" ca="1" si="14"/>
        <v>107550.4358505627</v>
      </c>
      <c r="Q78" s="40">
        <f t="shared" ca="1" si="15"/>
        <v>2799.9095096401093</v>
      </c>
      <c r="R78" s="34">
        <f t="shared" ca="1" si="16"/>
        <v>-1.3788651779624572E-3</v>
      </c>
    </row>
    <row r="79" spans="1:18">
      <c r="A79" s="109">
        <v>37907.5</v>
      </c>
      <c r="B79" s="109">
        <v>-4.388219938846305E-2</v>
      </c>
      <c r="C79" s="120">
        <v>1</v>
      </c>
      <c r="D79" s="110">
        <f t="shared" si="4"/>
        <v>3.7907500000000001</v>
      </c>
      <c r="E79" s="110">
        <f t="shared" si="4"/>
        <v>-4.388219938846305E-2</v>
      </c>
      <c r="F79" s="40">
        <f t="shared" si="5"/>
        <v>3.7907500000000001</v>
      </c>
      <c r="G79" s="40">
        <f t="shared" si="5"/>
        <v>-4.388219938846305E-2</v>
      </c>
      <c r="H79" s="40">
        <f t="shared" si="6"/>
        <v>14.369785562500001</v>
      </c>
      <c r="I79" s="40">
        <f t="shared" si="7"/>
        <v>54.472264621046875</v>
      </c>
      <c r="J79" s="40">
        <f t="shared" si="8"/>
        <v>206.49073711223343</v>
      </c>
      <c r="K79" s="40">
        <f t="shared" si="9"/>
        <v>-0.16634644733181631</v>
      </c>
      <c r="L79" s="40">
        <f t="shared" si="10"/>
        <v>-0.63057779522308266</v>
      </c>
      <c r="M79" s="40">
        <f t="shared" ca="1" si="11"/>
        <v>-4.2803334210197913E-2</v>
      </c>
      <c r="N79" s="40">
        <f t="shared" ca="1" si="12"/>
        <v>1.163950072873066E-6</v>
      </c>
      <c r="O79" s="111">
        <f t="shared" ca="1" si="13"/>
        <v>255124.19993156663</v>
      </c>
      <c r="P79" s="40">
        <f t="shared" ca="1" si="14"/>
        <v>107550.4358505627</v>
      </c>
      <c r="Q79" s="40">
        <f t="shared" ca="1" si="15"/>
        <v>2799.9095096401093</v>
      </c>
      <c r="R79" s="34">
        <f t="shared" ca="1" si="16"/>
        <v>-1.0788651782651371E-3</v>
      </c>
    </row>
    <row r="80" spans="1:18">
      <c r="A80" s="109">
        <v>37938.5</v>
      </c>
      <c r="B80" s="109">
        <v>-4.3349513187422417E-2</v>
      </c>
      <c r="C80" s="120">
        <v>1</v>
      </c>
      <c r="D80" s="110">
        <f t="shared" si="4"/>
        <v>3.7938499999999999</v>
      </c>
      <c r="E80" s="110">
        <f t="shared" si="4"/>
        <v>-4.3349513187422417E-2</v>
      </c>
      <c r="F80" s="40">
        <f t="shared" si="5"/>
        <v>3.7938499999999999</v>
      </c>
      <c r="G80" s="40">
        <f t="shared" si="5"/>
        <v>-4.3349513187422417E-2</v>
      </c>
      <c r="H80" s="40">
        <f t="shared" si="6"/>
        <v>14.393297822499999</v>
      </c>
      <c r="I80" s="40">
        <f t="shared" si="7"/>
        <v>54.606012943891621</v>
      </c>
      <c r="J80" s="40">
        <f t="shared" si="8"/>
        <v>207.16702220718321</v>
      </c>
      <c r="K80" s="40">
        <f t="shared" si="9"/>
        <v>-0.16446155060610254</v>
      </c>
      <c r="L80" s="40">
        <f t="shared" si="10"/>
        <v>-0.62394245376696211</v>
      </c>
      <c r="M80" s="40">
        <f t="shared" ca="1" si="11"/>
        <v>-4.275842346817979E-2</v>
      </c>
      <c r="N80" s="40">
        <f t="shared" ca="1" si="12"/>
        <v>3.4938705619432735E-7</v>
      </c>
      <c r="O80" s="111">
        <f t="shared" ca="1" si="13"/>
        <v>274905.89706776</v>
      </c>
      <c r="P80" s="40">
        <f t="shared" ca="1" si="14"/>
        <v>115500.25232903862</v>
      </c>
      <c r="Q80" s="40">
        <f t="shared" ca="1" si="15"/>
        <v>2995.7136080122127</v>
      </c>
      <c r="R80" s="34">
        <f t="shared" ca="1" si="16"/>
        <v>-5.9108971924262677E-4</v>
      </c>
    </row>
    <row r="81" spans="1:18">
      <c r="A81" s="109">
        <v>37938.5</v>
      </c>
      <c r="B81" s="109">
        <v>-4.3149513192474842E-2</v>
      </c>
      <c r="C81" s="120">
        <v>1</v>
      </c>
      <c r="D81" s="110">
        <f t="shared" si="4"/>
        <v>3.7938499999999999</v>
      </c>
      <c r="E81" s="110">
        <f t="shared" si="4"/>
        <v>-4.3149513192474842E-2</v>
      </c>
      <c r="F81" s="40">
        <f t="shared" si="5"/>
        <v>3.7938499999999999</v>
      </c>
      <c r="G81" s="40">
        <f t="shared" si="5"/>
        <v>-4.3149513192474842E-2</v>
      </c>
      <c r="H81" s="40">
        <f t="shared" si="6"/>
        <v>14.393297822499999</v>
      </c>
      <c r="I81" s="40">
        <f t="shared" si="7"/>
        <v>54.606012943891621</v>
      </c>
      <c r="J81" s="40">
        <f t="shared" si="8"/>
        <v>207.16702220718321</v>
      </c>
      <c r="K81" s="40">
        <f t="shared" si="9"/>
        <v>-0.16370278062527069</v>
      </c>
      <c r="L81" s="40">
        <f t="shared" si="10"/>
        <v>-0.62106379427518321</v>
      </c>
      <c r="M81" s="40">
        <f t="shared" ca="1" si="11"/>
        <v>-4.275842346817979E-2</v>
      </c>
      <c r="N81" s="40">
        <f t="shared" ca="1" si="12"/>
        <v>1.5295117244917958E-7</v>
      </c>
      <c r="O81" s="111">
        <f t="shared" ca="1" si="13"/>
        <v>274905.89706776</v>
      </c>
      <c r="P81" s="40">
        <f t="shared" ca="1" si="14"/>
        <v>115500.25232903862</v>
      </c>
      <c r="Q81" s="40">
        <f t="shared" ca="1" si="15"/>
        <v>2995.7136080122127</v>
      </c>
      <c r="R81" s="34">
        <f t="shared" ca="1" si="16"/>
        <v>-3.9108972429505173E-4</v>
      </c>
    </row>
    <row r="82" spans="1:18">
      <c r="A82" s="109">
        <v>37938.5</v>
      </c>
      <c r="B82" s="109">
        <v>-4.2249513193382882E-2</v>
      </c>
      <c r="C82" s="120">
        <v>1</v>
      </c>
      <c r="D82" s="110">
        <f t="shared" si="4"/>
        <v>3.7938499999999999</v>
      </c>
      <c r="E82" s="110">
        <f t="shared" si="4"/>
        <v>-4.2249513193382882E-2</v>
      </c>
      <c r="F82" s="40">
        <f t="shared" si="5"/>
        <v>3.7938499999999999</v>
      </c>
      <c r="G82" s="40">
        <f t="shared" si="5"/>
        <v>-4.2249513193382882E-2</v>
      </c>
      <c r="H82" s="40">
        <f t="shared" si="6"/>
        <v>14.393297822499999</v>
      </c>
      <c r="I82" s="40">
        <f t="shared" si="7"/>
        <v>54.606012943891621</v>
      </c>
      <c r="J82" s="40">
        <f t="shared" si="8"/>
        <v>207.16702220718321</v>
      </c>
      <c r="K82" s="40">
        <f t="shared" si="9"/>
        <v>-0.16028831562871565</v>
      </c>
      <c r="L82" s="40">
        <f t="shared" si="10"/>
        <v>-0.6081098262480028</v>
      </c>
      <c r="M82" s="40">
        <f t="shared" ca="1" si="11"/>
        <v>-4.275842346817979E-2</v>
      </c>
      <c r="N82" s="40">
        <f t="shared" ca="1" si="12"/>
        <v>2.5898966779386519E-7</v>
      </c>
      <c r="O82" s="111">
        <f t="shared" ca="1" si="13"/>
        <v>274905.89706776</v>
      </c>
      <c r="P82" s="40">
        <f t="shared" ca="1" si="14"/>
        <v>115500.25232903862</v>
      </c>
      <c r="Q82" s="40">
        <f t="shared" ca="1" si="15"/>
        <v>2995.7136080122127</v>
      </c>
      <c r="R82" s="34">
        <f t="shared" ca="1" si="16"/>
        <v>5.0891027479690876E-4</v>
      </c>
    </row>
    <row r="83" spans="1:18">
      <c r="A83" s="109">
        <v>38861.5</v>
      </c>
      <c r="B83" s="109">
        <v>-4.1240179154556245E-2</v>
      </c>
      <c r="C83" s="120">
        <v>1</v>
      </c>
      <c r="D83" s="110">
        <f t="shared" si="4"/>
        <v>3.8861500000000002</v>
      </c>
      <c r="E83" s="110">
        <f t="shared" si="4"/>
        <v>-4.1240179154556245E-2</v>
      </c>
      <c r="F83" s="40">
        <f t="shared" si="5"/>
        <v>3.8861500000000002</v>
      </c>
      <c r="G83" s="40">
        <f t="shared" si="5"/>
        <v>-4.1240179154556245E-2</v>
      </c>
      <c r="H83" s="40">
        <f t="shared" si="6"/>
        <v>15.102161822500001</v>
      </c>
      <c r="I83" s="40">
        <f t="shared" si="7"/>
        <v>58.689266166508382</v>
      </c>
      <c r="J83" s="40">
        <f t="shared" si="8"/>
        <v>228.07529171297656</v>
      </c>
      <c r="K83" s="40">
        <f t="shared" si="9"/>
        <v>-0.16026552222147875</v>
      </c>
      <c r="L83" s="40">
        <f t="shared" si="10"/>
        <v>-0.62281585918099969</v>
      </c>
      <c r="M83" s="40">
        <f t="shared" ca="1" si="11"/>
        <v>-4.1317062830899781E-2</v>
      </c>
      <c r="N83" s="40">
        <f t="shared" ca="1" si="12"/>
        <v>5.9110996880976811E-9</v>
      </c>
      <c r="O83" s="111">
        <f t="shared" ca="1" si="13"/>
        <v>1332213.7563935893</v>
      </c>
      <c r="P83" s="40">
        <f t="shared" ca="1" si="14"/>
        <v>532417.56405520148</v>
      </c>
      <c r="Q83" s="40">
        <f t="shared" ca="1" si="15"/>
        <v>13049.710779681911</v>
      </c>
      <c r="R83" s="34">
        <f t="shared" ca="1" si="16"/>
        <v>7.6883676343536544E-5</v>
      </c>
    </row>
    <row r="84" spans="1:18">
      <c r="A84" s="109">
        <v>38861.5</v>
      </c>
      <c r="B84" s="109">
        <v>-4.0920179155364167E-2</v>
      </c>
      <c r="C84" s="120">
        <v>1</v>
      </c>
      <c r="D84" s="110">
        <f t="shared" si="4"/>
        <v>3.8861500000000002</v>
      </c>
      <c r="E84" s="110">
        <f t="shared" si="4"/>
        <v>-4.0920179155364167E-2</v>
      </c>
      <c r="F84" s="40">
        <f t="shared" si="5"/>
        <v>3.8861500000000002</v>
      </c>
      <c r="G84" s="40">
        <f t="shared" si="5"/>
        <v>-4.0920179155364167E-2</v>
      </c>
      <c r="H84" s="40">
        <f t="shared" si="6"/>
        <v>15.102161822500001</v>
      </c>
      <c r="I84" s="40">
        <f t="shared" si="7"/>
        <v>58.689266166508382</v>
      </c>
      <c r="J84" s="40">
        <f t="shared" si="8"/>
        <v>228.07529171297656</v>
      </c>
      <c r="K84" s="40">
        <f t="shared" si="9"/>
        <v>-0.15902195422461846</v>
      </c>
      <c r="L84" s="40">
        <f t="shared" si="10"/>
        <v>-0.61798316741000103</v>
      </c>
      <c r="M84" s="40">
        <f t="shared" ca="1" si="11"/>
        <v>-4.1317062830899781E-2</v>
      </c>
      <c r="N84" s="40">
        <f t="shared" ca="1" si="12"/>
        <v>1.5751665190665869E-7</v>
      </c>
      <c r="O84" s="111">
        <f t="shared" ca="1" si="13"/>
        <v>1332213.7563935893</v>
      </c>
      <c r="P84" s="40">
        <f t="shared" ca="1" si="14"/>
        <v>532417.56405520148</v>
      </c>
      <c r="Q84" s="40">
        <f t="shared" ca="1" si="15"/>
        <v>13049.710779681911</v>
      </c>
      <c r="R84" s="34">
        <f t="shared" ca="1" si="16"/>
        <v>3.9688367553561421E-4</v>
      </c>
    </row>
    <row r="85" spans="1:18">
      <c r="A85" s="109">
        <v>38861.5</v>
      </c>
      <c r="B85" s="109">
        <v>-4.0180179152230266E-2</v>
      </c>
      <c r="C85" s="120">
        <v>1</v>
      </c>
      <c r="D85" s="110">
        <f t="shared" ref="D85:E148" si="17">A85/A$18</f>
        <v>3.8861500000000002</v>
      </c>
      <c r="E85" s="110">
        <f t="shared" si="17"/>
        <v>-4.0180179152230266E-2</v>
      </c>
      <c r="F85" s="40">
        <f t="shared" ref="F85:G148" si="18">$C85*D85</f>
        <v>3.8861500000000002</v>
      </c>
      <c r="G85" s="40">
        <f t="shared" si="18"/>
        <v>-4.0180179152230266E-2</v>
      </c>
      <c r="H85" s="40">
        <f t="shared" ref="H85:H148" si="19">C85*D85*D85</f>
        <v>15.102161822500001</v>
      </c>
      <c r="I85" s="40">
        <f t="shared" ref="I85:I148" si="20">C85*D85*D85*D85</f>
        <v>58.689266166508382</v>
      </c>
      <c r="J85" s="40">
        <f t="shared" ref="J85:J148" si="21">C85*D85*D85*D85*D85</f>
        <v>228.07529171297656</v>
      </c>
      <c r="K85" s="40">
        <f t="shared" ref="K85:K148" si="22">C85*E85*D85</f>
        <v>-0.15614620321243966</v>
      </c>
      <c r="L85" s="40">
        <f t="shared" ref="L85:L148" si="23">C85*E85*D85*D85</f>
        <v>-0.60680756761402244</v>
      </c>
      <c r="M85" s="40">
        <f t="shared" ref="M85:M148" ca="1" si="24">+E$4+E$5*D85+E$6*D85^2</f>
        <v>-4.1317062830899781E-2</v>
      </c>
      <c r="N85" s="40">
        <f t="shared" ref="N85:N148" ca="1" si="25">C85*(M85-E85)^2</f>
        <v>1.2925044988251284E-6</v>
      </c>
      <c r="O85" s="111">
        <f t="shared" ref="O85:O148" ca="1" si="26">(C85*O$1-O$2*F85+O$3*H85)^2</f>
        <v>1332213.7563935893</v>
      </c>
      <c r="P85" s="40">
        <f t="shared" ref="P85:P148" ca="1" si="27">(-C85*O$2+O$4*F85-O$5*H85)^2</f>
        <v>532417.56405520148</v>
      </c>
      <c r="Q85" s="40">
        <f t="shared" ref="Q85:Q148" ca="1" si="28">+(C85*O$3-F85*O$5+H85*O$6)^2</f>
        <v>13049.710779681911</v>
      </c>
      <c r="R85" s="34">
        <f t="shared" ref="R85:R148" ca="1" si="29">+E85-M85</f>
        <v>1.1368836786695147E-3</v>
      </c>
    </row>
    <row r="86" spans="1:18">
      <c r="A86" s="109"/>
      <c r="B86" s="109"/>
      <c r="C86" s="109"/>
      <c r="D86" s="110">
        <f t="shared" si="17"/>
        <v>0</v>
      </c>
      <c r="E86" s="110">
        <f t="shared" si="17"/>
        <v>0</v>
      </c>
      <c r="F86" s="40">
        <f t="shared" si="18"/>
        <v>0</v>
      </c>
      <c r="G86" s="40">
        <f t="shared" si="18"/>
        <v>0</v>
      </c>
      <c r="H86" s="40">
        <f t="shared" si="19"/>
        <v>0</v>
      </c>
      <c r="I86" s="40">
        <f t="shared" si="20"/>
        <v>0</v>
      </c>
      <c r="J86" s="40">
        <f t="shared" si="21"/>
        <v>0</v>
      </c>
      <c r="K86" s="40">
        <f t="shared" si="22"/>
        <v>0</v>
      </c>
      <c r="L86" s="40">
        <f t="shared" si="23"/>
        <v>0</v>
      </c>
      <c r="M86" s="40">
        <f t="shared" ca="1" si="24"/>
        <v>7.2430986146958753E-2</v>
      </c>
      <c r="N86" s="40">
        <f t="shared" ca="1" si="25"/>
        <v>0</v>
      </c>
      <c r="O86" s="111">
        <f t="shared" ca="1" si="26"/>
        <v>0</v>
      </c>
      <c r="P86" s="40">
        <f t="shared" ca="1" si="27"/>
        <v>0</v>
      </c>
      <c r="Q86" s="40">
        <f t="shared" ca="1" si="28"/>
        <v>0</v>
      </c>
      <c r="R86" s="34">
        <f t="shared" ca="1" si="29"/>
        <v>-7.2430986146958753E-2</v>
      </c>
    </row>
    <row r="87" spans="1:18">
      <c r="A87" s="109"/>
      <c r="B87" s="109"/>
      <c r="C87" s="109"/>
      <c r="D87" s="110">
        <f t="shared" si="17"/>
        <v>0</v>
      </c>
      <c r="E87" s="110">
        <f t="shared" si="17"/>
        <v>0</v>
      </c>
      <c r="F87" s="40">
        <f t="shared" si="18"/>
        <v>0</v>
      </c>
      <c r="G87" s="40">
        <f t="shared" si="18"/>
        <v>0</v>
      </c>
      <c r="H87" s="40">
        <f t="shared" si="19"/>
        <v>0</v>
      </c>
      <c r="I87" s="40">
        <f t="shared" si="20"/>
        <v>0</v>
      </c>
      <c r="J87" s="40">
        <f t="shared" si="21"/>
        <v>0</v>
      </c>
      <c r="K87" s="40">
        <f t="shared" si="22"/>
        <v>0</v>
      </c>
      <c r="L87" s="40">
        <f t="shared" si="23"/>
        <v>0</v>
      </c>
      <c r="M87" s="40">
        <f t="shared" ca="1" si="24"/>
        <v>7.2430986146958753E-2</v>
      </c>
      <c r="N87" s="40">
        <f t="shared" ca="1" si="25"/>
        <v>0</v>
      </c>
      <c r="O87" s="111">
        <f t="shared" ca="1" si="26"/>
        <v>0</v>
      </c>
      <c r="P87" s="40">
        <f t="shared" ca="1" si="27"/>
        <v>0</v>
      </c>
      <c r="Q87" s="40">
        <f t="shared" ca="1" si="28"/>
        <v>0</v>
      </c>
      <c r="R87" s="34">
        <f t="shared" ca="1" si="29"/>
        <v>-7.2430986146958753E-2</v>
      </c>
    </row>
    <row r="88" spans="1:18">
      <c r="A88" s="109"/>
      <c r="B88" s="109"/>
      <c r="C88" s="109"/>
      <c r="D88" s="110">
        <f t="shared" si="17"/>
        <v>0</v>
      </c>
      <c r="E88" s="110">
        <f t="shared" si="17"/>
        <v>0</v>
      </c>
      <c r="F88" s="40">
        <f t="shared" si="18"/>
        <v>0</v>
      </c>
      <c r="G88" s="40">
        <f t="shared" si="18"/>
        <v>0</v>
      </c>
      <c r="H88" s="40">
        <f t="shared" si="19"/>
        <v>0</v>
      </c>
      <c r="I88" s="40">
        <f t="shared" si="20"/>
        <v>0</v>
      </c>
      <c r="J88" s="40">
        <f t="shared" si="21"/>
        <v>0</v>
      </c>
      <c r="K88" s="40">
        <f t="shared" si="22"/>
        <v>0</v>
      </c>
      <c r="L88" s="40">
        <f t="shared" si="23"/>
        <v>0</v>
      </c>
      <c r="M88" s="40">
        <f t="shared" ca="1" si="24"/>
        <v>7.2430986146958753E-2</v>
      </c>
      <c r="N88" s="40">
        <f t="shared" ca="1" si="25"/>
        <v>0</v>
      </c>
      <c r="O88" s="111">
        <f t="shared" ca="1" si="26"/>
        <v>0</v>
      </c>
      <c r="P88" s="40">
        <f t="shared" ca="1" si="27"/>
        <v>0</v>
      </c>
      <c r="Q88" s="40">
        <f t="shared" ca="1" si="28"/>
        <v>0</v>
      </c>
      <c r="R88" s="34">
        <f t="shared" ca="1" si="29"/>
        <v>-7.2430986146958753E-2</v>
      </c>
    </row>
    <row r="89" spans="1:18">
      <c r="A89" s="109"/>
      <c r="B89" s="109"/>
      <c r="C89" s="109"/>
      <c r="D89" s="110">
        <f t="shared" si="17"/>
        <v>0</v>
      </c>
      <c r="E89" s="110">
        <f t="shared" si="17"/>
        <v>0</v>
      </c>
      <c r="F89" s="40">
        <f t="shared" si="18"/>
        <v>0</v>
      </c>
      <c r="G89" s="40">
        <f t="shared" si="18"/>
        <v>0</v>
      </c>
      <c r="H89" s="40">
        <f t="shared" si="19"/>
        <v>0</v>
      </c>
      <c r="I89" s="40">
        <f t="shared" si="20"/>
        <v>0</v>
      </c>
      <c r="J89" s="40">
        <f t="shared" si="21"/>
        <v>0</v>
      </c>
      <c r="K89" s="40">
        <f t="shared" si="22"/>
        <v>0</v>
      </c>
      <c r="L89" s="40">
        <f t="shared" si="23"/>
        <v>0</v>
      </c>
      <c r="M89" s="40">
        <f t="shared" ca="1" si="24"/>
        <v>7.2430986146958753E-2</v>
      </c>
      <c r="N89" s="40">
        <f t="shared" ca="1" si="25"/>
        <v>0</v>
      </c>
      <c r="O89" s="111">
        <f t="shared" ca="1" si="26"/>
        <v>0</v>
      </c>
      <c r="P89" s="40">
        <f t="shared" ca="1" si="27"/>
        <v>0</v>
      </c>
      <c r="Q89" s="40">
        <f t="shared" ca="1" si="28"/>
        <v>0</v>
      </c>
      <c r="R89" s="34">
        <f t="shared" ca="1" si="29"/>
        <v>-7.2430986146958753E-2</v>
      </c>
    </row>
    <row r="90" spans="1:18">
      <c r="A90" s="109"/>
      <c r="B90" s="109"/>
      <c r="C90" s="109"/>
      <c r="D90" s="110">
        <f t="shared" si="17"/>
        <v>0</v>
      </c>
      <c r="E90" s="110">
        <f t="shared" si="17"/>
        <v>0</v>
      </c>
      <c r="F90" s="40">
        <f t="shared" si="18"/>
        <v>0</v>
      </c>
      <c r="G90" s="40">
        <f t="shared" si="18"/>
        <v>0</v>
      </c>
      <c r="H90" s="40">
        <f t="shared" si="19"/>
        <v>0</v>
      </c>
      <c r="I90" s="40">
        <f t="shared" si="20"/>
        <v>0</v>
      </c>
      <c r="J90" s="40">
        <f t="shared" si="21"/>
        <v>0</v>
      </c>
      <c r="K90" s="40">
        <f t="shared" si="22"/>
        <v>0</v>
      </c>
      <c r="L90" s="40">
        <f t="shared" si="23"/>
        <v>0</v>
      </c>
      <c r="M90" s="40">
        <f t="shared" ca="1" si="24"/>
        <v>7.2430986146958753E-2</v>
      </c>
      <c r="N90" s="40">
        <f t="shared" ca="1" si="25"/>
        <v>0</v>
      </c>
      <c r="O90" s="111">
        <f t="shared" ca="1" si="26"/>
        <v>0</v>
      </c>
      <c r="P90" s="40">
        <f t="shared" ca="1" si="27"/>
        <v>0</v>
      </c>
      <c r="Q90" s="40">
        <f t="shared" ca="1" si="28"/>
        <v>0</v>
      </c>
      <c r="R90" s="34">
        <f t="shared" ca="1" si="29"/>
        <v>-7.2430986146958753E-2</v>
      </c>
    </row>
    <row r="91" spans="1:18">
      <c r="A91" s="109"/>
      <c r="B91" s="109"/>
      <c r="C91" s="109"/>
      <c r="D91" s="110">
        <f t="shared" si="17"/>
        <v>0</v>
      </c>
      <c r="E91" s="110">
        <f t="shared" si="17"/>
        <v>0</v>
      </c>
      <c r="F91" s="40">
        <f t="shared" si="18"/>
        <v>0</v>
      </c>
      <c r="G91" s="40">
        <f t="shared" si="18"/>
        <v>0</v>
      </c>
      <c r="H91" s="40">
        <f t="shared" si="19"/>
        <v>0</v>
      </c>
      <c r="I91" s="40">
        <f t="shared" si="20"/>
        <v>0</v>
      </c>
      <c r="J91" s="40">
        <f t="shared" si="21"/>
        <v>0</v>
      </c>
      <c r="K91" s="40">
        <f t="shared" si="22"/>
        <v>0</v>
      </c>
      <c r="L91" s="40">
        <f t="shared" si="23"/>
        <v>0</v>
      </c>
      <c r="M91" s="40">
        <f t="shared" ca="1" si="24"/>
        <v>7.2430986146958753E-2</v>
      </c>
      <c r="N91" s="40">
        <f t="shared" ca="1" si="25"/>
        <v>0</v>
      </c>
      <c r="O91" s="111">
        <f t="shared" ca="1" si="26"/>
        <v>0</v>
      </c>
      <c r="P91" s="40">
        <f t="shared" ca="1" si="27"/>
        <v>0</v>
      </c>
      <c r="Q91" s="40">
        <f t="shared" ca="1" si="28"/>
        <v>0</v>
      </c>
      <c r="R91" s="34">
        <f t="shared" ca="1" si="29"/>
        <v>-7.2430986146958753E-2</v>
      </c>
    </row>
    <row r="92" spans="1:18">
      <c r="A92" s="109"/>
      <c r="B92" s="109"/>
      <c r="C92" s="109"/>
      <c r="D92" s="110">
        <f t="shared" si="17"/>
        <v>0</v>
      </c>
      <c r="E92" s="110">
        <f t="shared" si="17"/>
        <v>0</v>
      </c>
      <c r="F92" s="40">
        <f t="shared" si="18"/>
        <v>0</v>
      </c>
      <c r="G92" s="40">
        <f t="shared" si="18"/>
        <v>0</v>
      </c>
      <c r="H92" s="40">
        <f t="shared" si="19"/>
        <v>0</v>
      </c>
      <c r="I92" s="40">
        <f t="shared" si="20"/>
        <v>0</v>
      </c>
      <c r="J92" s="40">
        <f t="shared" si="21"/>
        <v>0</v>
      </c>
      <c r="K92" s="40">
        <f t="shared" si="22"/>
        <v>0</v>
      </c>
      <c r="L92" s="40">
        <f t="shared" si="23"/>
        <v>0</v>
      </c>
      <c r="M92" s="40">
        <f t="shared" ca="1" si="24"/>
        <v>7.2430986146958753E-2</v>
      </c>
      <c r="N92" s="40">
        <f t="shared" ca="1" si="25"/>
        <v>0</v>
      </c>
      <c r="O92" s="111">
        <f t="shared" ca="1" si="26"/>
        <v>0</v>
      </c>
      <c r="P92" s="40">
        <f t="shared" ca="1" si="27"/>
        <v>0</v>
      </c>
      <c r="Q92" s="40">
        <f t="shared" ca="1" si="28"/>
        <v>0</v>
      </c>
      <c r="R92" s="34">
        <f t="shared" ca="1" si="29"/>
        <v>-7.2430986146958753E-2</v>
      </c>
    </row>
    <row r="93" spans="1:18">
      <c r="A93" s="109"/>
      <c r="B93" s="109"/>
      <c r="C93" s="109"/>
      <c r="D93" s="110">
        <f t="shared" si="17"/>
        <v>0</v>
      </c>
      <c r="E93" s="110">
        <f t="shared" si="17"/>
        <v>0</v>
      </c>
      <c r="F93" s="40">
        <f t="shared" si="18"/>
        <v>0</v>
      </c>
      <c r="G93" s="40">
        <f t="shared" si="18"/>
        <v>0</v>
      </c>
      <c r="H93" s="40">
        <f t="shared" si="19"/>
        <v>0</v>
      </c>
      <c r="I93" s="40">
        <f t="shared" si="20"/>
        <v>0</v>
      </c>
      <c r="J93" s="40">
        <f t="shared" si="21"/>
        <v>0</v>
      </c>
      <c r="K93" s="40">
        <f t="shared" si="22"/>
        <v>0</v>
      </c>
      <c r="L93" s="40">
        <f t="shared" si="23"/>
        <v>0</v>
      </c>
      <c r="M93" s="40">
        <f t="shared" ca="1" si="24"/>
        <v>7.2430986146958753E-2</v>
      </c>
      <c r="N93" s="40">
        <f t="shared" ca="1" si="25"/>
        <v>0</v>
      </c>
      <c r="O93" s="111">
        <f t="shared" ca="1" si="26"/>
        <v>0</v>
      </c>
      <c r="P93" s="40">
        <f t="shared" ca="1" si="27"/>
        <v>0</v>
      </c>
      <c r="Q93" s="40">
        <f t="shared" ca="1" si="28"/>
        <v>0</v>
      </c>
      <c r="R93" s="34">
        <f t="shared" ca="1" si="29"/>
        <v>-7.2430986146958753E-2</v>
      </c>
    </row>
    <row r="94" spans="1:18">
      <c r="A94" s="109"/>
      <c r="B94" s="109"/>
      <c r="C94" s="109"/>
      <c r="D94" s="110">
        <f t="shared" si="17"/>
        <v>0</v>
      </c>
      <c r="E94" s="110">
        <f t="shared" si="17"/>
        <v>0</v>
      </c>
      <c r="F94" s="40">
        <f t="shared" si="18"/>
        <v>0</v>
      </c>
      <c r="G94" s="40">
        <f t="shared" si="18"/>
        <v>0</v>
      </c>
      <c r="H94" s="40">
        <f t="shared" si="19"/>
        <v>0</v>
      </c>
      <c r="I94" s="40">
        <f t="shared" si="20"/>
        <v>0</v>
      </c>
      <c r="J94" s="40">
        <f t="shared" si="21"/>
        <v>0</v>
      </c>
      <c r="K94" s="40">
        <f t="shared" si="22"/>
        <v>0</v>
      </c>
      <c r="L94" s="40">
        <f t="shared" si="23"/>
        <v>0</v>
      </c>
      <c r="M94" s="40">
        <f t="shared" ca="1" si="24"/>
        <v>7.2430986146958753E-2</v>
      </c>
      <c r="N94" s="40">
        <f t="shared" ca="1" si="25"/>
        <v>0</v>
      </c>
      <c r="O94" s="111">
        <f t="shared" ca="1" si="26"/>
        <v>0</v>
      </c>
      <c r="P94" s="40">
        <f t="shared" ca="1" si="27"/>
        <v>0</v>
      </c>
      <c r="Q94" s="40">
        <f t="shared" ca="1" si="28"/>
        <v>0</v>
      </c>
      <c r="R94" s="34">
        <f t="shared" ca="1" si="29"/>
        <v>-7.2430986146958753E-2</v>
      </c>
    </row>
    <row r="95" spans="1:18">
      <c r="A95" s="109"/>
      <c r="B95" s="109"/>
      <c r="C95" s="109"/>
      <c r="D95" s="110">
        <f t="shared" si="17"/>
        <v>0</v>
      </c>
      <c r="E95" s="110">
        <f t="shared" si="17"/>
        <v>0</v>
      </c>
      <c r="F95" s="40">
        <f t="shared" si="18"/>
        <v>0</v>
      </c>
      <c r="G95" s="40">
        <f t="shared" si="18"/>
        <v>0</v>
      </c>
      <c r="H95" s="40">
        <f t="shared" si="19"/>
        <v>0</v>
      </c>
      <c r="I95" s="40">
        <f t="shared" si="20"/>
        <v>0</v>
      </c>
      <c r="J95" s="40">
        <f t="shared" si="21"/>
        <v>0</v>
      </c>
      <c r="K95" s="40">
        <f t="shared" si="22"/>
        <v>0</v>
      </c>
      <c r="L95" s="40">
        <f t="shared" si="23"/>
        <v>0</v>
      </c>
      <c r="M95" s="40">
        <f t="shared" ca="1" si="24"/>
        <v>7.2430986146958753E-2</v>
      </c>
      <c r="N95" s="40">
        <f t="shared" ca="1" si="25"/>
        <v>0</v>
      </c>
      <c r="O95" s="111">
        <f t="shared" ca="1" si="26"/>
        <v>0</v>
      </c>
      <c r="P95" s="40">
        <f t="shared" ca="1" si="27"/>
        <v>0</v>
      </c>
      <c r="Q95" s="40">
        <f t="shared" ca="1" si="28"/>
        <v>0</v>
      </c>
      <c r="R95" s="34">
        <f t="shared" ca="1" si="29"/>
        <v>-7.2430986146958753E-2</v>
      </c>
    </row>
    <row r="96" spans="1:18">
      <c r="A96" s="109"/>
      <c r="B96" s="109"/>
      <c r="C96" s="109"/>
      <c r="D96" s="110">
        <f t="shared" si="17"/>
        <v>0</v>
      </c>
      <c r="E96" s="110">
        <f t="shared" si="17"/>
        <v>0</v>
      </c>
      <c r="F96" s="40">
        <f t="shared" si="18"/>
        <v>0</v>
      </c>
      <c r="G96" s="40">
        <f t="shared" si="18"/>
        <v>0</v>
      </c>
      <c r="H96" s="40">
        <f t="shared" si="19"/>
        <v>0</v>
      </c>
      <c r="I96" s="40">
        <f t="shared" si="20"/>
        <v>0</v>
      </c>
      <c r="J96" s="40">
        <f t="shared" si="21"/>
        <v>0</v>
      </c>
      <c r="K96" s="40">
        <f t="shared" si="22"/>
        <v>0</v>
      </c>
      <c r="L96" s="40">
        <f t="shared" si="23"/>
        <v>0</v>
      </c>
      <c r="M96" s="40">
        <f t="shared" ca="1" si="24"/>
        <v>7.2430986146958753E-2</v>
      </c>
      <c r="N96" s="40">
        <f t="shared" ca="1" si="25"/>
        <v>0</v>
      </c>
      <c r="O96" s="111">
        <f t="shared" ca="1" si="26"/>
        <v>0</v>
      </c>
      <c r="P96" s="40">
        <f t="shared" ca="1" si="27"/>
        <v>0</v>
      </c>
      <c r="Q96" s="40">
        <f t="shared" ca="1" si="28"/>
        <v>0</v>
      </c>
      <c r="R96" s="34">
        <f t="shared" ca="1" si="29"/>
        <v>-7.2430986146958753E-2</v>
      </c>
    </row>
    <row r="97" spans="1:18">
      <c r="A97" s="109"/>
      <c r="B97" s="109"/>
      <c r="C97" s="109"/>
      <c r="D97" s="110">
        <f t="shared" si="17"/>
        <v>0</v>
      </c>
      <c r="E97" s="110">
        <f t="shared" si="17"/>
        <v>0</v>
      </c>
      <c r="F97" s="40">
        <f t="shared" si="18"/>
        <v>0</v>
      </c>
      <c r="G97" s="40">
        <f t="shared" si="18"/>
        <v>0</v>
      </c>
      <c r="H97" s="40">
        <f t="shared" si="19"/>
        <v>0</v>
      </c>
      <c r="I97" s="40">
        <f t="shared" si="20"/>
        <v>0</v>
      </c>
      <c r="J97" s="40">
        <f t="shared" si="21"/>
        <v>0</v>
      </c>
      <c r="K97" s="40">
        <f t="shared" si="22"/>
        <v>0</v>
      </c>
      <c r="L97" s="40">
        <f t="shared" si="23"/>
        <v>0</v>
      </c>
      <c r="M97" s="40">
        <f t="shared" ca="1" si="24"/>
        <v>7.2430986146958753E-2</v>
      </c>
      <c r="N97" s="40">
        <f t="shared" ca="1" si="25"/>
        <v>0</v>
      </c>
      <c r="O97" s="111">
        <f t="shared" ca="1" si="26"/>
        <v>0</v>
      </c>
      <c r="P97" s="40">
        <f t="shared" ca="1" si="27"/>
        <v>0</v>
      </c>
      <c r="Q97" s="40">
        <f t="shared" ca="1" si="28"/>
        <v>0</v>
      </c>
      <c r="R97" s="34">
        <f t="shared" ca="1" si="29"/>
        <v>-7.2430986146958753E-2</v>
      </c>
    </row>
    <row r="98" spans="1:18">
      <c r="A98" s="109"/>
      <c r="B98" s="109"/>
      <c r="C98" s="109"/>
      <c r="D98" s="110">
        <f t="shared" si="17"/>
        <v>0</v>
      </c>
      <c r="E98" s="110">
        <f t="shared" si="17"/>
        <v>0</v>
      </c>
      <c r="F98" s="40">
        <f t="shared" si="18"/>
        <v>0</v>
      </c>
      <c r="G98" s="40">
        <f t="shared" si="18"/>
        <v>0</v>
      </c>
      <c r="H98" s="40">
        <f t="shared" si="19"/>
        <v>0</v>
      </c>
      <c r="I98" s="40">
        <f t="shared" si="20"/>
        <v>0</v>
      </c>
      <c r="J98" s="40">
        <f t="shared" si="21"/>
        <v>0</v>
      </c>
      <c r="K98" s="40">
        <f t="shared" si="22"/>
        <v>0</v>
      </c>
      <c r="L98" s="40">
        <f t="shared" si="23"/>
        <v>0</v>
      </c>
      <c r="M98" s="40">
        <f t="shared" ca="1" si="24"/>
        <v>7.2430986146958753E-2</v>
      </c>
      <c r="N98" s="40">
        <f t="shared" ca="1" si="25"/>
        <v>0</v>
      </c>
      <c r="O98" s="111">
        <f t="shared" ca="1" si="26"/>
        <v>0</v>
      </c>
      <c r="P98" s="40">
        <f t="shared" ca="1" si="27"/>
        <v>0</v>
      </c>
      <c r="Q98" s="40">
        <f t="shared" ca="1" si="28"/>
        <v>0</v>
      </c>
      <c r="R98" s="34">
        <f t="shared" ca="1" si="29"/>
        <v>-7.2430986146958753E-2</v>
      </c>
    </row>
    <row r="99" spans="1:18">
      <c r="A99" s="109"/>
      <c r="B99" s="109"/>
      <c r="C99" s="109"/>
      <c r="D99" s="110">
        <f t="shared" si="17"/>
        <v>0</v>
      </c>
      <c r="E99" s="110">
        <f t="shared" si="17"/>
        <v>0</v>
      </c>
      <c r="F99" s="40">
        <f t="shared" si="18"/>
        <v>0</v>
      </c>
      <c r="G99" s="40">
        <f t="shared" si="18"/>
        <v>0</v>
      </c>
      <c r="H99" s="40">
        <f t="shared" si="19"/>
        <v>0</v>
      </c>
      <c r="I99" s="40">
        <f t="shared" si="20"/>
        <v>0</v>
      </c>
      <c r="J99" s="40">
        <f t="shared" si="21"/>
        <v>0</v>
      </c>
      <c r="K99" s="40">
        <f t="shared" si="22"/>
        <v>0</v>
      </c>
      <c r="L99" s="40">
        <f t="shared" si="23"/>
        <v>0</v>
      </c>
      <c r="M99" s="40">
        <f t="shared" ca="1" si="24"/>
        <v>7.2430986146958753E-2</v>
      </c>
      <c r="N99" s="40">
        <f t="shared" ca="1" si="25"/>
        <v>0</v>
      </c>
      <c r="O99" s="111">
        <f t="shared" ca="1" si="26"/>
        <v>0</v>
      </c>
      <c r="P99" s="40">
        <f t="shared" ca="1" si="27"/>
        <v>0</v>
      </c>
      <c r="Q99" s="40">
        <f t="shared" ca="1" si="28"/>
        <v>0</v>
      </c>
      <c r="R99" s="34">
        <f t="shared" ca="1" si="29"/>
        <v>-7.2430986146958753E-2</v>
      </c>
    </row>
    <row r="100" spans="1:18">
      <c r="A100" s="109"/>
      <c r="B100" s="109"/>
      <c r="C100" s="109"/>
      <c r="D100" s="110">
        <f t="shared" si="17"/>
        <v>0</v>
      </c>
      <c r="E100" s="110">
        <f t="shared" si="17"/>
        <v>0</v>
      </c>
      <c r="F100" s="40">
        <f t="shared" si="18"/>
        <v>0</v>
      </c>
      <c r="G100" s="40">
        <f t="shared" si="18"/>
        <v>0</v>
      </c>
      <c r="H100" s="40">
        <f t="shared" si="19"/>
        <v>0</v>
      </c>
      <c r="I100" s="40">
        <f t="shared" si="20"/>
        <v>0</v>
      </c>
      <c r="J100" s="40">
        <f t="shared" si="21"/>
        <v>0</v>
      </c>
      <c r="K100" s="40">
        <f t="shared" si="22"/>
        <v>0</v>
      </c>
      <c r="L100" s="40">
        <f t="shared" si="23"/>
        <v>0</v>
      </c>
      <c r="M100" s="40">
        <f t="shared" ca="1" si="24"/>
        <v>7.2430986146958753E-2</v>
      </c>
      <c r="N100" s="40">
        <f t="shared" ca="1" si="25"/>
        <v>0</v>
      </c>
      <c r="O100" s="111">
        <f t="shared" ca="1" si="26"/>
        <v>0</v>
      </c>
      <c r="P100" s="40">
        <f t="shared" ca="1" si="27"/>
        <v>0</v>
      </c>
      <c r="Q100" s="40">
        <f t="shared" ca="1" si="28"/>
        <v>0</v>
      </c>
      <c r="R100" s="34">
        <f t="shared" ca="1" si="29"/>
        <v>-7.2430986146958753E-2</v>
      </c>
    </row>
    <row r="101" spans="1:18">
      <c r="A101" s="109"/>
      <c r="B101" s="109"/>
      <c r="C101" s="109"/>
      <c r="D101" s="110">
        <f t="shared" si="17"/>
        <v>0</v>
      </c>
      <c r="E101" s="110">
        <f t="shared" si="17"/>
        <v>0</v>
      </c>
      <c r="F101" s="40">
        <f t="shared" si="18"/>
        <v>0</v>
      </c>
      <c r="G101" s="40">
        <f t="shared" si="18"/>
        <v>0</v>
      </c>
      <c r="H101" s="40">
        <f t="shared" si="19"/>
        <v>0</v>
      </c>
      <c r="I101" s="40">
        <f t="shared" si="20"/>
        <v>0</v>
      </c>
      <c r="J101" s="40">
        <f t="shared" si="21"/>
        <v>0</v>
      </c>
      <c r="K101" s="40">
        <f t="shared" si="22"/>
        <v>0</v>
      </c>
      <c r="L101" s="40">
        <f t="shared" si="23"/>
        <v>0</v>
      </c>
      <c r="M101" s="40">
        <f t="shared" ca="1" si="24"/>
        <v>7.2430986146958753E-2</v>
      </c>
      <c r="N101" s="40">
        <f t="shared" ca="1" si="25"/>
        <v>0</v>
      </c>
      <c r="O101" s="111">
        <f t="shared" ca="1" si="26"/>
        <v>0</v>
      </c>
      <c r="P101" s="40">
        <f t="shared" ca="1" si="27"/>
        <v>0</v>
      </c>
      <c r="Q101" s="40">
        <f t="shared" ca="1" si="28"/>
        <v>0</v>
      </c>
      <c r="R101" s="34">
        <f t="shared" ca="1" si="29"/>
        <v>-7.2430986146958753E-2</v>
      </c>
    </row>
    <row r="102" spans="1:18">
      <c r="A102" s="109"/>
      <c r="B102" s="109"/>
      <c r="C102" s="109"/>
      <c r="D102" s="110">
        <f t="shared" si="17"/>
        <v>0</v>
      </c>
      <c r="E102" s="110">
        <f t="shared" si="17"/>
        <v>0</v>
      </c>
      <c r="F102" s="40">
        <f t="shared" si="18"/>
        <v>0</v>
      </c>
      <c r="G102" s="40">
        <f t="shared" si="18"/>
        <v>0</v>
      </c>
      <c r="H102" s="40">
        <f t="shared" si="19"/>
        <v>0</v>
      </c>
      <c r="I102" s="40">
        <f t="shared" si="20"/>
        <v>0</v>
      </c>
      <c r="J102" s="40">
        <f t="shared" si="21"/>
        <v>0</v>
      </c>
      <c r="K102" s="40">
        <f t="shared" si="22"/>
        <v>0</v>
      </c>
      <c r="L102" s="40">
        <f t="shared" si="23"/>
        <v>0</v>
      </c>
      <c r="M102" s="40">
        <f t="shared" ca="1" si="24"/>
        <v>7.2430986146958753E-2</v>
      </c>
      <c r="N102" s="40">
        <f t="shared" ca="1" si="25"/>
        <v>0</v>
      </c>
      <c r="O102" s="111">
        <f t="shared" ca="1" si="26"/>
        <v>0</v>
      </c>
      <c r="P102" s="40">
        <f t="shared" ca="1" si="27"/>
        <v>0</v>
      </c>
      <c r="Q102" s="40">
        <f t="shared" ca="1" si="28"/>
        <v>0</v>
      </c>
      <c r="R102" s="34">
        <f t="shared" ca="1" si="29"/>
        <v>-7.2430986146958753E-2</v>
      </c>
    </row>
    <row r="103" spans="1:18">
      <c r="A103" s="109"/>
      <c r="B103" s="109"/>
      <c r="C103" s="109"/>
      <c r="D103" s="110">
        <f t="shared" si="17"/>
        <v>0</v>
      </c>
      <c r="E103" s="110">
        <f t="shared" si="17"/>
        <v>0</v>
      </c>
      <c r="F103" s="40">
        <f t="shared" si="18"/>
        <v>0</v>
      </c>
      <c r="G103" s="40">
        <f t="shared" si="18"/>
        <v>0</v>
      </c>
      <c r="H103" s="40">
        <f t="shared" si="19"/>
        <v>0</v>
      </c>
      <c r="I103" s="40">
        <f t="shared" si="20"/>
        <v>0</v>
      </c>
      <c r="J103" s="40">
        <f t="shared" si="21"/>
        <v>0</v>
      </c>
      <c r="K103" s="40">
        <f t="shared" si="22"/>
        <v>0</v>
      </c>
      <c r="L103" s="40">
        <f t="shared" si="23"/>
        <v>0</v>
      </c>
      <c r="M103" s="40">
        <f t="shared" ca="1" si="24"/>
        <v>7.2430986146958753E-2</v>
      </c>
      <c r="N103" s="40">
        <f t="shared" ca="1" si="25"/>
        <v>0</v>
      </c>
      <c r="O103" s="111">
        <f t="shared" ca="1" si="26"/>
        <v>0</v>
      </c>
      <c r="P103" s="40">
        <f t="shared" ca="1" si="27"/>
        <v>0</v>
      </c>
      <c r="Q103" s="40">
        <f t="shared" ca="1" si="28"/>
        <v>0</v>
      </c>
      <c r="R103" s="34">
        <f t="shared" ca="1" si="29"/>
        <v>-7.2430986146958753E-2</v>
      </c>
    </row>
    <row r="104" spans="1:18">
      <c r="A104" s="109"/>
      <c r="B104" s="109"/>
      <c r="C104" s="109"/>
      <c r="D104" s="110">
        <f t="shared" si="17"/>
        <v>0</v>
      </c>
      <c r="E104" s="110">
        <f t="shared" si="17"/>
        <v>0</v>
      </c>
      <c r="F104" s="40">
        <f t="shared" si="18"/>
        <v>0</v>
      </c>
      <c r="G104" s="40">
        <f t="shared" si="18"/>
        <v>0</v>
      </c>
      <c r="H104" s="40">
        <f t="shared" si="19"/>
        <v>0</v>
      </c>
      <c r="I104" s="40">
        <f t="shared" si="20"/>
        <v>0</v>
      </c>
      <c r="J104" s="40">
        <f t="shared" si="21"/>
        <v>0</v>
      </c>
      <c r="K104" s="40">
        <f t="shared" si="22"/>
        <v>0</v>
      </c>
      <c r="L104" s="40">
        <f t="shared" si="23"/>
        <v>0</v>
      </c>
      <c r="M104" s="40">
        <f t="shared" ca="1" si="24"/>
        <v>7.2430986146958753E-2</v>
      </c>
      <c r="N104" s="40">
        <f t="shared" ca="1" si="25"/>
        <v>0</v>
      </c>
      <c r="O104" s="111">
        <f t="shared" ca="1" si="26"/>
        <v>0</v>
      </c>
      <c r="P104" s="40">
        <f t="shared" ca="1" si="27"/>
        <v>0</v>
      </c>
      <c r="Q104" s="40">
        <f t="shared" ca="1" si="28"/>
        <v>0</v>
      </c>
      <c r="R104" s="34">
        <f t="shared" ca="1" si="29"/>
        <v>-7.2430986146958753E-2</v>
      </c>
    </row>
    <row r="105" spans="1:18">
      <c r="A105" s="112"/>
      <c r="B105" s="112"/>
      <c r="D105" s="110">
        <f t="shared" si="17"/>
        <v>0</v>
      </c>
      <c r="E105" s="110">
        <f t="shared" si="17"/>
        <v>0</v>
      </c>
      <c r="F105" s="40">
        <f t="shared" si="18"/>
        <v>0</v>
      </c>
      <c r="G105" s="40">
        <f t="shared" si="18"/>
        <v>0</v>
      </c>
      <c r="H105" s="40">
        <f t="shared" si="19"/>
        <v>0</v>
      </c>
      <c r="I105" s="40">
        <f t="shared" si="20"/>
        <v>0</v>
      </c>
      <c r="J105" s="40">
        <f t="shared" si="21"/>
        <v>0</v>
      </c>
      <c r="K105" s="40">
        <f t="shared" si="22"/>
        <v>0</v>
      </c>
      <c r="L105" s="40">
        <f t="shared" si="23"/>
        <v>0</v>
      </c>
      <c r="M105" s="40">
        <f t="shared" ca="1" si="24"/>
        <v>7.2430986146958753E-2</v>
      </c>
      <c r="N105" s="40">
        <f t="shared" ca="1" si="25"/>
        <v>0</v>
      </c>
      <c r="O105" s="111">
        <f t="shared" ca="1" si="26"/>
        <v>0</v>
      </c>
      <c r="P105" s="40">
        <f t="shared" ca="1" si="27"/>
        <v>0</v>
      </c>
      <c r="Q105" s="40">
        <f t="shared" ca="1" si="28"/>
        <v>0</v>
      </c>
      <c r="R105" s="34">
        <f t="shared" ca="1" si="29"/>
        <v>-7.2430986146958753E-2</v>
      </c>
    </row>
    <row r="106" spans="1:18">
      <c r="A106" s="112"/>
      <c r="B106" s="112"/>
      <c r="D106" s="110">
        <f t="shared" si="17"/>
        <v>0</v>
      </c>
      <c r="E106" s="110">
        <f t="shared" si="17"/>
        <v>0</v>
      </c>
      <c r="F106" s="40">
        <f t="shared" si="18"/>
        <v>0</v>
      </c>
      <c r="G106" s="40">
        <f t="shared" si="18"/>
        <v>0</v>
      </c>
      <c r="H106" s="40">
        <f t="shared" si="19"/>
        <v>0</v>
      </c>
      <c r="I106" s="40">
        <f t="shared" si="20"/>
        <v>0</v>
      </c>
      <c r="J106" s="40">
        <f t="shared" si="21"/>
        <v>0</v>
      </c>
      <c r="K106" s="40">
        <f t="shared" si="22"/>
        <v>0</v>
      </c>
      <c r="L106" s="40">
        <f t="shared" si="23"/>
        <v>0</v>
      </c>
      <c r="M106" s="40">
        <f t="shared" ca="1" si="24"/>
        <v>7.2430986146958753E-2</v>
      </c>
      <c r="N106" s="40">
        <f t="shared" ca="1" si="25"/>
        <v>0</v>
      </c>
      <c r="O106" s="111">
        <f t="shared" ca="1" si="26"/>
        <v>0</v>
      </c>
      <c r="P106" s="40">
        <f t="shared" ca="1" si="27"/>
        <v>0</v>
      </c>
      <c r="Q106" s="40">
        <f t="shared" ca="1" si="28"/>
        <v>0</v>
      </c>
      <c r="R106" s="34">
        <f t="shared" ca="1" si="29"/>
        <v>-7.2430986146958753E-2</v>
      </c>
    </row>
    <row r="107" spans="1:18">
      <c r="A107" s="112"/>
      <c r="B107" s="112"/>
      <c r="D107" s="110">
        <f t="shared" si="17"/>
        <v>0</v>
      </c>
      <c r="E107" s="110">
        <f t="shared" si="17"/>
        <v>0</v>
      </c>
      <c r="F107" s="40">
        <f t="shared" si="18"/>
        <v>0</v>
      </c>
      <c r="G107" s="40">
        <f t="shared" si="18"/>
        <v>0</v>
      </c>
      <c r="H107" s="40">
        <f t="shared" si="19"/>
        <v>0</v>
      </c>
      <c r="I107" s="40">
        <f t="shared" si="20"/>
        <v>0</v>
      </c>
      <c r="J107" s="40">
        <f t="shared" si="21"/>
        <v>0</v>
      </c>
      <c r="K107" s="40">
        <f t="shared" si="22"/>
        <v>0</v>
      </c>
      <c r="L107" s="40">
        <f t="shared" si="23"/>
        <v>0</v>
      </c>
      <c r="M107" s="40">
        <f t="shared" ca="1" si="24"/>
        <v>7.2430986146958753E-2</v>
      </c>
      <c r="N107" s="40">
        <f t="shared" ca="1" si="25"/>
        <v>0</v>
      </c>
      <c r="O107" s="111">
        <f t="shared" ca="1" si="26"/>
        <v>0</v>
      </c>
      <c r="P107" s="40">
        <f t="shared" ca="1" si="27"/>
        <v>0</v>
      </c>
      <c r="Q107" s="40">
        <f t="shared" ca="1" si="28"/>
        <v>0</v>
      </c>
      <c r="R107" s="34">
        <f t="shared" ca="1" si="29"/>
        <v>-7.2430986146958753E-2</v>
      </c>
    </row>
    <row r="108" spans="1:18">
      <c r="A108" s="112"/>
      <c r="B108" s="112"/>
      <c r="D108" s="110">
        <f t="shared" si="17"/>
        <v>0</v>
      </c>
      <c r="E108" s="110">
        <f t="shared" si="17"/>
        <v>0</v>
      </c>
      <c r="F108" s="40">
        <f t="shared" si="18"/>
        <v>0</v>
      </c>
      <c r="G108" s="40">
        <f t="shared" si="18"/>
        <v>0</v>
      </c>
      <c r="H108" s="40">
        <f t="shared" si="19"/>
        <v>0</v>
      </c>
      <c r="I108" s="40">
        <f t="shared" si="20"/>
        <v>0</v>
      </c>
      <c r="J108" s="40">
        <f t="shared" si="21"/>
        <v>0</v>
      </c>
      <c r="K108" s="40">
        <f t="shared" si="22"/>
        <v>0</v>
      </c>
      <c r="L108" s="40">
        <f t="shared" si="23"/>
        <v>0</v>
      </c>
      <c r="M108" s="40">
        <f t="shared" ca="1" si="24"/>
        <v>7.2430986146958753E-2</v>
      </c>
      <c r="N108" s="40">
        <f t="shared" ca="1" si="25"/>
        <v>0</v>
      </c>
      <c r="O108" s="111">
        <f t="shared" ca="1" si="26"/>
        <v>0</v>
      </c>
      <c r="P108" s="40">
        <f t="shared" ca="1" si="27"/>
        <v>0</v>
      </c>
      <c r="Q108" s="40">
        <f t="shared" ca="1" si="28"/>
        <v>0</v>
      </c>
      <c r="R108" s="34">
        <f t="shared" ca="1" si="29"/>
        <v>-7.2430986146958753E-2</v>
      </c>
    </row>
    <row r="109" spans="1:18">
      <c r="A109" s="112"/>
      <c r="B109" s="112"/>
      <c r="D109" s="110">
        <f t="shared" si="17"/>
        <v>0</v>
      </c>
      <c r="E109" s="110">
        <f t="shared" si="17"/>
        <v>0</v>
      </c>
      <c r="F109" s="40">
        <f t="shared" si="18"/>
        <v>0</v>
      </c>
      <c r="G109" s="40">
        <f t="shared" si="18"/>
        <v>0</v>
      </c>
      <c r="H109" s="40">
        <f t="shared" si="19"/>
        <v>0</v>
      </c>
      <c r="I109" s="40">
        <f t="shared" si="20"/>
        <v>0</v>
      </c>
      <c r="J109" s="40">
        <f t="shared" si="21"/>
        <v>0</v>
      </c>
      <c r="K109" s="40">
        <f t="shared" si="22"/>
        <v>0</v>
      </c>
      <c r="L109" s="40">
        <f t="shared" si="23"/>
        <v>0</v>
      </c>
      <c r="M109" s="40">
        <f t="shared" ca="1" si="24"/>
        <v>7.2430986146958753E-2</v>
      </c>
      <c r="N109" s="40">
        <f t="shared" ca="1" si="25"/>
        <v>0</v>
      </c>
      <c r="O109" s="111">
        <f t="shared" ca="1" si="26"/>
        <v>0</v>
      </c>
      <c r="P109" s="40">
        <f t="shared" ca="1" si="27"/>
        <v>0</v>
      </c>
      <c r="Q109" s="40">
        <f t="shared" ca="1" si="28"/>
        <v>0</v>
      </c>
      <c r="R109" s="34">
        <f t="shared" ca="1" si="29"/>
        <v>-7.2430986146958753E-2</v>
      </c>
    </row>
    <row r="110" spans="1:18">
      <c r="A110" s="112"/>
      <c r="B110" s="112"/>
      <c r="D110" s="110">
        <f t="shared" si="17"/>
        <v>0</v>
      </c>
      <c r="E110" s="110">
        <f t="shared" si="17"/>
        <v>0</v>
      </c>
      <c r="F110" s="40">
        <f t="shared" si="18"/>
        <v>0</v>
      </c>
      <c r="G110" s="40">
        <f t="shared" si="18"/>
        <v>0</v>
      </c>
      <c r="H110" s="40">
        <f t="shared" si="19"/>
        <v>0</v>
      </c>
      <c r="I110" s="40">
        <f t="shared" si="20"/>
        <v>0</v>
      </c>
      <c r="J110" s="40">
        <f t="shared" si="21"/>
        <v>0</v>
      </c>
      <c r="K110" s="40">
        <f t="shared" si="22"/>
        <v>0</v>
      </c>
      <c r="L110" s="40">
        <f t="shared" si="23"/>
        <v>0</v>
      </c>
      <c r="M110" s="40">
        <f t="shared" ca="1" si="24"/>
        <v>7.2430986146958753E-2</v>
      </c>
      <c r="N110" s="40">
        <f t="shared" ca="1" si="25"/>
        <v>0</v>
      </c>
      <c r="O110" s="111">
        <f t="shared" ca="1" si="26"/>
        <v>0</v>
      </c>
      <c r="P110" s="40">
        <f t="shared" ca="1" si="27"/>
        <v>0</v>
      </c>
      <c r="Q110" s="40">
        <f t="shared" ca="1" si="28"/>
        <v>0</v>
      </c>
      <c r="R110" s="34">
        <f t="shared" ca="1" si="29"/>
        <v>-7.2430986146958753E-2</v>
      </c>
    </row>
    <row r="111" spans="1:18">
      <c r="A111" s="112"/>
      <c r="B111" s="112"/>
      <c r="D111" s="110">
        <f t="shared" si="17"/>
        <v>0</v>
      </c>
      <c r="E111" s="110">
        <f t="shared" si="17"/>
        <v>0</v>
      </c>
      <c r="F111" s="40">
        <f t="shared" si="18"/>
        <v>0</v>
      </c>
      <c r="G111" s="40">
        <f t="shared" si="18"/>
        <v>0</v>
      </c>
      <c r="H111" s="40">
        <f t="shared" si="19"/>
        <v>0</v>
      </c>
      <c r="I111" s="40">
        <f t="shared" si="20"/>
        <v>0</v>
      </c>
      <c r="J111" s="40">
        <f t="shared" si="21"/>
        <v>0</v>
      </c>
      <c r="K111" s="40">
        <f t="shared" si="22"/>
        <v>0</v>
      </c>
      <c r="L111" s="40">
        <f t="shared" si="23"/>
        <v>0</v>
      </c>
      <c r="M111" s="40">
        <f t="shared" ca="1" si="24"/>
        <v>7.2430986146958753E-2</v>
      </c>
      <c r="N111" s="40">
        <f t="shared" ca="1" si="25"/>
        <v>0</v>
      </c>
      <c r="O111" s="111">
        <f t="shared" ca="1" si="26"/>
        <v>0</v>
      </c>
      <c r="P111" s="40">
        <f t="shared" ca="1" si="27"/>
        <v>0</v>
      </c>
      <c r="Q111" s="40">
        <f t="shared" ca="1" si="28"/>
        <v>0</v>
      </c>
      <c r="R111" s="34">
        <f t="shared" ca="1" si="29"/>
        <v>-7.2430986146958753E-2</v>
      </c>
    </row>
    <row r="112" spans="1:18">
      <c r="A112" s="112"/>
      <c r="B112" s="112"/>
      <c r="D112" s="110">
        <f t="shared" si="17"/>
        <v>0</v>
      </c>
      <c r="E112" s="110">
        <f t="shared" si="17"/>
        <v>0</v>
      </c>
      <c r="F112" s="40">
        <f t="shared" si="18"/>
        <v>0</v>
      </c>
      <c r="G112" s="40">
        <f t="shared" si="18"/>
        <v>0</v>
      </c>
      <c r="H112" s="40">
        <f t="shared" si="19"/>
        <v>0</v>
      </c>
      <c r="I112" s="40">
        <f t="shared" si="20"/>
        <v>0</v>
      </c>
      <c r="J112" s="40">
        <f t="shared" si="21"/>
        <v>0</v>
      </c>
      <c r="K112" s="40">
        <f t="shared" si="22"/>
        <v>0</v>
      </c>
      <c r="L112" s="40">
        <f t="shared" si="23"/>
        <v>0</v>
      </c>
      <c r="M112" s="40">
        <f t="shared" ca="1" si="24"/>
        <v>7.2430986146958753E-2</v>
      </c>
      <c r="N112" s="40">
        <f t="shared" ca="1" si="25"/>
        <v>0</v>
      </c>
      <c r="O112" s="111">
        <f t="shared" ca="1" si="26"/>
        <v>0</v>
      </c>
      <c r="P112" s="40">
        <f t="shared" ca="1" si="27"/>
        <v>0</v>
      </c>
      <c r="Q112" s="40">
        <f t="shared" ca="1" si="28"/>
        <v>0</v>
      </c>
      <c r="R112" s="34">
        <f t="shared" ca="1" si="29"/>
        <v>-7.2430986146958753E-2</v>
      </c>
    </row>
    <row r="113" spans="1:18">
      <c r="A113" s="112"/>
      <c r="B113" s="112"/>
      <c r="D113" s="110">
        <f t="shared" si="17"/>
        <v>0</v>
      </c>
      <c r="E113" s="110">
        <f t="shared" si="17"/>
        <v>0</v>
      </c>
      <c r="F113" s="40">
        <f t="shared" si="18"/>
        <v>0</v>
      </c>
      <c r="G113" s="40">
        <f t="shared" si="18"/>
        <v>0</v>
      </c>
      <c r="H113" s="40">
        <f t="shared" si="19"/>
        <v>0</v>
      </c>
      <c r="I113" s="40">
        <f t="shared" si="20"/>
        <v>0</v>
      </c>
      <c r="J113" s="40">
        <f t="shared" si="21"/>
        <v>0</v>
      </c>
      <c r="K113" s="40">
        <f t="shared" si="22"/>
        <v>0</v>
      </c>
      <c r="L113" s="40">
        <f t="shared" si="23"/>
        <v>0</v>
      </c>
      <c r="M113" s="40">
        <f t="shared" ca="1" si="24"/>
        <v>7.2430986146958753E-2</v>
      </c>
      <c r="N113" s="40">
        <f t="shared" ca="1" si="25"/>
        <v>0</v>
      </c>
      <c r="O113" s="111">
        <f t="shared" ca="1" si="26"/>
        <v>0</v>
      </c>
      <c r="P113" s="40">
        <f t="shared" ca="1" si="27"/>
        <v>0</v>
      </c>
      <c r="Q113" s="40">
        <f t="shared" ca="1" si="28"/>
        <v>0</v>
      </c>
      <c r="R113" s="34">
        <f t="shared" ca="1" si="29"/>
        <v>-7.2430986146958753E-2</v>
      </c>
    </row>
    <row r="114" spans="1:18">
      <c r="A114" s="112"/>
      <c r="B114" s="112"/>
      <c r="D114" s="110">
        <f t="shared" si="17"/>
        <v>0</v>
      </c>
      <c r="E114" s="110">
        <f t="shared" si="17"/>
        <v>0</v>
      </c>
      <c r="F114" s="40">
        <f t="shared" si="18"/>
        <v>0</v>
      </c>
      <c r="G114" s="40">
        <f t="shared" si="18"/>
        <v>0</v>
      </c>
      <c r="H114" s="40">
        <f t="shared" si="19"/>
        <v>0</v>
      </c>
      <c r="I114" s="40">
        <f t="shared" si="20"/>
        <v>0</v>
      </c>
      <c r="J114" s="40">
        <f t="shared" si="21"/>
        <v>0</v>
      </c>
      <c r="K114" s="40">
        <f t="shared" si="22"/>
        <v>0</v>
      </c>
      <c r="L114" s="40">
        <f t="shared" si="23"/>
        <v>0</v>
      </c>
      <c r="M114" s="40">
        <f t="shared" ca="1" si="24"/>
        <v>7.2430986146958753E-2</v>
      </c>
      <c r="N114" s="40">
        <f t="shared" ca="1" si="25"/>
        <v>0</v>
      </c>
      <c r="O114" s="111">
        <f t="shared" ca="1" si="26"/>
        <v>0</v>
      </c>
      <c r="P114" s="40">
        <f t="shared" ca="1" si="27"/>
        <v>0</v>
      </c>
      <c r="Q114" s="40">
        <f t="shared" ca="1" si="28"/>
        <v>0</v>
      </c>
      <c r="R114" s="34">
        <f t="shared" ca="1" si="29"/>
        <v>-7.2430986146958753E-2</v>
      </c>
    </row>
    <row r="115" spans="1:18">
      <c r="A115" s="112"/>
      <c r="B115" s="112"/>
      <c r="D115" s="110">
        <f t="shared" si="17"/>
        <v>0</v>
      </c>
      <c r="E115" s="110">
        <f t="shared" si="17"/>
        <v>0</v>
      </c>
      <c r="F115" s="40">
        <f t="shared" si="18"/>
        <v>0</v>
      </c>
      <c r="G115" s="40">
        <f t="shared" si="18"/>
        <v>0</v>
      </c>
      <c r="H115" s="40">
        <f t="shared" si="19"/>
        <v>0</v>
      </c>
      <c r="I115" s="40">
        <f t="shared" si="20"/>
        <v>0</v>
      </c>
      <c r="J115" s="40">
        <f t="shared" si="21"/>
        <v>0</v>
      </c>
      <c r="K115" s="40">
        <f t="shared" si="22"/>
        <v>0</v>
      </c>
      <c r="L115" s="40">
        <f t="shared" si="23"/>
        <v>0</v>
      </c>
      <c r="M115" s="40">
        <f t="shared" ca="1" si="24"/>
        <v>7.2430986146958753E-2</v>
      </c>
      <c r="N115" s="40">
        <f t="shared" ca="1" si="25"/>
        <v>0</v>
      </c>
      <c r="O115" s="111">
        <f t="shared" ca="1" si="26"/>
        <v>0</v>
      </c>
      <c r="P115" s="40">
        <f t="shared" ca="1" si="27"/>
        <v>0</v>
      </c>
      <c r="Q115" s="40">
        <f t="shared" ca="1" si="28"/>
        <v>0</v>
      </c>
      <c r="R115" s="34">
        <f t="shared" ca="1" si="29"/>
        <v>-7.2430986146958753E-2</v>
      </c>
    </row>
    <row r="116" spans="1:18">
      <c r="A116" s="112"/>
      <c r="B116" s="112"/>
      <c r="D116" s="110">
        <f t="shared" si="17"/>
        <v>0</v>
      </c>
      <c r="E116" s="110">
        <f t="shared" si="17"/>
        <v>0</v>
      </c>
      <c r="F116" s="40">
        <f t="shared" si="18"/>
        <v>0</v>
      </c>
      <c r="G116" s="40">
        <f t="shared" si="18"/>
        <v>0</v>
      </c>
      <c r="H116" s="40">
        <f t="shared" si="19"/>
        <v>0</v>
      </c>
      <c r="I116" s="40">
        <f t="shared" si="20"/>
        <v>0</v>
      </c>
      <c r="J116" s="40">
        <f t="shared" si="21"/>
        <v>0</v>
      </c>
      <c r="K116" s="40">
        <f t="shared" si="22"/>
        <v>0</v>
      </c>
      <c r="L116" s="40">
        <f t="shared" si="23"/>
        <v>0</v>
      </c>
      <c r="M116" s="40">
        <f t="shared" ca="1" si="24"/>
        <v>7.2430986146958753E-2</v>
      </c>
      <c r="N116" s="40">
        <f t="shared" ca="1" si="25"/>
        <v>0</v>
      </c>
      <c r="O116" s="111">
        <f t="shared" ca="1" si="26"/>
        <v>0</v>
      </c>
      <c r="P116" s="40">
        <f t="shared" ca="1" si="27"/>
        <v>0</v>
      </c>
      <c r="Q116" s="40">
        <f t="shared" ca="1" si="28"/>
        <v>0</v>
      </c>
      <c r="R116" s="34">
        <f t="shared" ca="1" si="29"/>
        <v>-7.2430986146958753E-2</v>
      </c>
    </row>
    <row r="117" spans="1:18">
      <c r="A117" s="112"/>
      <c r="B117" s="112"/>
      <c r="D117" s="110">
        <f t="shared" si="17"/>
        <v>0</v>
      </c>
      <c r="E117" s="110">
        <f t="shared" si="17"/>
        <v>0</v>
      </c>
      <c r="F117" s="40">
        <f t="shared" si="18"/>
        <v>0</v>
      </c>
      <c r="G117" s="40">
        <f t="shared" si="18"/>
        <v>0</v>
      </c>
      <c r="H117" s="40">
        <f t="shared" si="19"/>
        <v>0</v>
      </c>
      <c r="I117" s="40">
        <f t="shared" si="20"/>
        <v>0</v>
      </c>
      <c r="J117" s="40">
        <f t="shared" si="21"/>
        <v>0</v>
      </c>
      <c r="K117" s="40">
        <f t="shared" si="22"/>
        <v>0</v>
      </c>
      <c r="L117" s="40">
        <f t="shared" si="23"/>
        <v>0</v>
      </c>
      <c r="M117" s="40">
        <f t="shared" ca="1" si="24"/>
        <v>7.2430986146958753E-2</v>
      </c>
      <c r="N117" s="40">
        <f t="shared" ca="1" si="25"/>
        <v>0</v>
      </c>
      <c r="O117" s="111">
        <f t="shared" ca="1" si="26"/>
        <v>0</v>
      </c>
      <c r="P117" s="40">
        <f t="shared" ca="1" si="27"/>
        <v>0</v>
      </c>
      <c r="Q117" s="40">
        <f t="shared" ca="1" si="28"/>
        <v>0</v>
      </c>
      <c r="R117" s="34">
        <f t="shared" ca="1" si="29"/>
        <v>-7.2430986146958753E-2</v>
      </c>
    </row>
    <row r="118" spans="1:18">
      <c r="A118" s="112"/>
      <c r="B118" s="112"/>
      <c r="D118" s="110">
        <f t="shared" si="17"/>
        <v>0</v>
      </c>
      <c r="E118" s="110">
        <f t="shared" si="17"/>
        <v>0</v>
      </c>
      <c r="F118" s="40">
        <f t="shared" si="18"/>
        <v>0</v>
      </c>
      <c r="G118" s="40">
        <f t="shared" si="18"/>
        <v>0</v>
      </c>
      <c r="H118" s="40">
        <f t="shared" si="19"/>
        <v>0</v>
      </c>
      <c r="I118" s="40">
        <f t="shared" si="20"/>
        <v>0</v>
      </c>
      <c r="J118" s="40">
        <f t="shared" si="21"/>
        <v>0</v>
      </c>
      <c r="K118" s="40">
        <f t="shared" si="22"/>
        <v>0</v>
      </c>
      <c r="L118" s="40">
        <f t="shared" si="23"/>
        <v>0</v>
      </c>
      <c r="M118" s="40">
        <f t="shared" ca="1" si="24"/>
        <v>7.2430986146958753E-2</v>
      </c>
      <c r="N118" s="40">
        <f t="shared" ca="1" si="25"/>
        <v>0</v>
      </c>
      <c r="O118" s="111">
        <f t="shared" ca="1" si="26"/>
        <v>0</v>
      </c>
      <c r="P118" s="40">
        <f t="shared" ca="1" si="27"/>
        <v>0</v>
      </c>
      <c r="Q118" s="40">
        <f t="shared" ca="1" si="28"/>
        <v>0</v>
      </c>
      <c r="R118" s="34">
        <f t="shared" ca="1" si="29"/>
        <v>-7.2430986146958753E-2</v>
      </c>
    </row>
    <row r="119" spans="1:18">
      <c r="A119" s="112"/>
      <c r="B119" s="112"/>
      <c r="D119" s="110">
        <f t="shared" si="17"/>
        <v>0</v>
      </c>
      <c r="E119" s="110">
        <f t="shared" si="17"/>
        <v>0</v>
      </c>
      <c r="F119" s="40">
        <f t="shared" si="18"/>
        <v>0</v>
      </c>
      <c r="G119" s="40">
        <f t="shared" si="18"/>
        <v>0</v>
      </c>
      <c r="H119" s="40">
        <f t="shared" si="19"/>
        <v>0</v>
      </c>
      <c r="I119" s="40">
        <f t="shared" si="20"/>
        <v>0</v>
      </c>
      <c r="J119" s="40">
        <f t="shared" si="21"/>
        <v>0</v>
      </c>
      <c r="K119" s="40">
        <f t="shared" si="22"/>
        <v>0</v>
      </c>
      <c r="L119" s="40">
        <f t="shared" si="23"/>
        <v>0</v>
      </c>
      <c r="M119" s="40">
        <f t="shared" ca="1" si="24"/>
        <v>7.2430986146958753E-2</v>
      </c>
      <c r="N119" s="40">
        <f t="shared" ca="1" si="25"/>
        <v>0</v>
      </c>
      <c r="O119" s="111">
        <f t="shared" ca="1" si="26"/>
        <v>0</v>
      </c>
      <c r="P119" s="40">
        <f t="shared" ca="1" si="27"/>
        <v>0</v>
      </c>
      <c r="Q119" s="40">
        <f t="shared" ca="1" si="28"/>
        <v>0</v>
      </c>
      <c r="R119" s="34">
        <f t="shared" ca="1" si="29"/>
        <v>-7.2430986146958753E-2</v>
      </c>
    </row>
    <row r="120" spans="1:18">
      <c r="A120" s="112"/>
      <c r="B120" s="112"/>
      <c r="D120" s="110">
        <f t="shared" si="17"/>
        <v>0</v>
      </c>
      <c r="E120" s="110">
        <f t="shared" si="17"/>
        <v>0</v>
      </c>
      <c r="F120" s="40">
        <f t="shared" si="18"/>
        <v>0</v>
      </c>
      <c r="G120" s="40">
        <f t="shared" si="18"/>
        <v>0</v>
      </c>
      <c r="H120" s="40">
        <f t="shared" si="19"/>
        <v>0</v>
      </c>
      <c r="I120" s="40">
        <f t="shared" si="20"/>
        <v>0</v>
      </c>
      <c r="J120" s="40">
        <f t="shared" si="21"/>
        <v>0</v>
      </c>
      <c r="K120" s="40">
        <f t="shared" si="22"/>
        <v>0</v>
      </c>
      <c r="L120" s="40">
        <f t="shared" si="23"/>
        <v>0</v>
      </c>
      <c r="M120" s="40">
        <f t="shared" ca="1" si="24"/>
        <v>7.2430986146958753E-2</v>
      </c>
      <c r="N120" s="40">
        <f t="shared" ca="1" si="25"/>
        <v>0</v>
      </c>
      <c r="O120" s="111">
        <f t="shared" ca="1" si="26"/>
        <v>0</v>
      </c>
      <c r="P120" s="40">
        <f t="shared" ca="1" si="27"/>
        <v>0</v>
      </c>
      <c r="Q120" s="40">
        <f t="shared" ca="1" si="28"/>
        <v>0</v>
      </c>
      <c r="R120" s="34">
        <f t="shared" ca="1" si="29"/>
        <v>-7.2430986146958753E-2</v>
      </c>
    </row>
    <row r="121" spans="1:18">
      <c r="A121" s="112"/>
      <c r="B121" s="112"/>
      <c r="D121" s="110">
        <f t="shared" si="17"/>
        <v>0</v>
      </c>
      <c r="E121" s="110">
        <f t="shared" si="17"/>
        <v>0</v>
      </c>
      <c r="F121" s="40">
        <f t="shared" si="18"/>
        <v>0</v>
      </c>
      <c r="G121" s="40">
        <f t="shared" si="18"/>
        <v>0</v>
      </c>
      <c r="H121" s="40">
        <f t="shared" si="19"/>
        <v>0</v>
      </c>
      <c r="I121" s="40">
        <f t="shared" si="20"/>
        <v>0</v>
      </c>
      <c r="J121" s="40">
        <f t="shared" si="21"/>
        <v>0</v>
      </c>
      <c r="K121" s="40">
        <f t="shared" si="22"/>
        <v>0</v>
      </c>
      <c r="L121" s="40">
        <f t="shared" si="23"/>
        <v>0</v>
      </c>
      <c r="M121" s="40">
        <f t="shared" ca="1" si="24"/>
        <v>7.2430986146958753E-2</v>
      </c>
      <c r="N121" s="40">
        <f t="shared" ca="1" si="25"/>
        <v>0</v>
      </c>
      <c r="O121" s="111">
        <f t="shared" ca="1" si="26"/>
        <v>0</v>
      </c>
      <c r="P121" s="40">
        <f t="shared" ca="1" si="27"/>
        <v>0</v>
      </c>
      <c r="Q121" s="40">
        <f t="shared" ca="1" si="28"/>
        <v>0</v>
      </c>
      <c r="R121" s="34">
        <f t="shared" ca="1" si="29"/>
        <v>-7.2430986146958753E-2</v>
      </c>
    </row>
    <row r="122" spans="1:18">
      <c r="A122" s="112"/>
      <c r="B122" s="112"/>
      <c r="D122" s="110">
        <f t="shared" si="17"/>
        <v>0</v>
      </c>
      <c r="E122" s="110">
        <f t="shared" si="17"/>
        <v>0</v>
      </c>
      <c r="F122" s="40">
        <f t="shared" si="18"/>
        <v>0</v>
      </c>
      <c r="G122" s="40">
        <f t="shared" si="18"/>
        <v>0</v>
      </c>
      <c r="H122" s="40">
        <f t="shared" si="19"/>
        <v>0</v>
      </c>
      <c r="I122" s="40">
        <f t="shared" si="20"/>
        <v>0</v>
      </c>
      <c r="J122" s="40">
        <f t="shared" si="21"/>
        <v>0</v>
      </c>
      <c r="K122" s="40">
        <f t="shared" si="22"/>
        <v>0</v>
      </c>
      <c r="L122" s="40">
        <f t="shared" si="23"/>
        <v>0</v>
      </c>
      <c r="M122" s="40">
        <f t="shared" ca="1" si="24"/>
        <v>7.2430986146958753E-2</v>
      </c>
      <c r="N122" s="40">
        <f t="shared" ca="1" si="25"/>
        <v>0</v>
      </c>
      <c r="O122" s="111">
        <f t="shared" ca="1" si="26"/>
        <v>0</v>
      </c>
      <c r="P122" s="40">
        <f t="shared" ca="1" si="27"/>
        <v>0</v>
      </c>
      <c r="Q122" s="40">
        <f t="shared" ca="1" si="28"/>
        <v>0</v>
      </c>
      <c r="R122" s="34">
        <f t="shared" ca="1" si="29"/>
        <v>-7.2430986146958753E-2</v>
      </c>
    </row>
    <row r="123" spans="1:18">
      <c r="A123" s="112"/>
      <c r="B123" s="112"/>
      <c r="D123" s="110">
        <f t="shared" si="17"/>
        <v>0</v>
      </c>
      <c r="E123" s="110">
        <f t="shared" si="17"/>
        <v>0</v>
      </c>
      <c r="F123" s="40">
        <f t="shared" si="18"/>
        <v>0</v>
      </c>
      <c r="G123" s="40">
        <f t="shared" si="18"/>
        <v>0</v>
      </c>
      <c r="H123" s="40">
        <f t="shared" si="19"/>
        <v>0</v>
      </c>
      <c r="I123" s="40">
        <f t="shared" si="20"/>
        <v>0</v>
      </c>
      <c r="J123" s="40">
        <f t="shared" si="21"/>
        <v>0</v>
      </c>
      <c r="K123" s="40">
        <f t="shared" si="22"/>
        <v>0</v>
      </c>
      <c r="L123" s="40">
        <f t="shared" si="23"/>
        <v>0</v>
      </c>
      <c r="M123" s="40">
        <f t="shared" ca="1" si="24"/>
        <v>7.2430986146958753E-2</v>
      </c>
      <c r="N123" s="40">
        <f t="shared" ca="1" si="25"/>
        <v>0</v>
      </c>
      <c r="O123" s="111">
        <f t="shared" ca="1" si="26"/>
        <v>0</v>
      </c>
      <c r="P123" s="40">
        <f t="shared" ca="1" si="27"/>
        <v>0</v>
      </c>
      <c r="Q123" s="40">
        <f t="shared" ca="1" si="28"/>
        <v>0</v>
      </c>
      <c r="R123" s="34">
        <f t="shared" ca="1" si="29"/>
        <v>-7.2430986146958753E-2</v>
      </c>
    </row>
    <row r="124" spans="1:18">
      <c r="A124" s="112"/>
      <c r="B124" s="112"/>
      <c r="D124" s="110">
        <f t="shared" si="17"/>
        <v>0</v>
      </c>
      <c r="E124" s="110">
        <f t="shared" si="17"/>
        <v>0</v>
      </c>
      <c r="F124" s="40">
        <f t="shared" si="18"/>
        <v>0</v>
      </c>
      <c r="G124" s="40">
        <f t="shared" si="18"/>
        <v>0</v>
      </c>
      <c r="H124" s="40">
        <f t="shared" si="19"/>
        <v>0</v>
      </c>
      <c r="I124" s="40">
        <f t="shared" si="20"/>
        <v>0</v>
      </c>
      <c r="J124" s="40">
        <f t="shared" si="21"/>
        <v>0</v>
      </c>
      <c r="K124" s="40">
        <f t="shared" si="22"/>
        <v>0</v>
      </c>
      <c r="L124" s="40">
        <f t="shared" si="23"/>
        <v>0</v>
      </c>
      <c r="M124" s="40">
        <f t="shared" ca="1" si="24"/>
        <v>7.2430986146958753E-2</v>
      </c>
      <c r="N124" s="40">
        <f t="shared" ca="1" si="25"/>
        <v>0</v>
      </c>
      <c r="O124" s="111">
        <f t="shared" ca="1" si="26"/>
        <v>0</v>
      </c>
      <c r="P124" s="40">
        <f t="shared" ca="1" si="27"/>
        <v>0</v>
      </c>
      <c r="Q124" s="40">
        <f t="shared" ca="1" si="28"/>
        <v>0</v>
      </c>
      <c r="R124" s="34">
        <f t="shared" ca="1" si="29"/>
        <v>-7.2430986146958753E-2</v>
      </c>
    </row>
    <row r="125" spans="1:18">
      <c r="A125" s="112"/>
      <c r="B125" s="112"/>
      <c r="D125" s="110">
        <f t="shared" si="17"/>
        <v>0</v>
      </c>
      <c r="E125" s="110">
        <f t="shared" si="17"/>
        <v>0</v>
      </c>
      <c r="F125" s="40">
        <f t="shared" si="18"/>
        <v>0</v>
      </c>
      <c r="G125" s="40">
        <f t="shared" si="18"/>
        <v>0</v>
      </c>
      <c r="H125" s="40">
        <f t="shared" si="19"/>
        <v>0</v>
      </c>
      <c r="I125" s="40">
        <f t="shared" si="20"/>
        <v>0</v>
      </c>
      <c r="J125" s="40">
        <f t="shared" si="21"/>
        <v>0</v>
      </c>
      <c r="K125" s="40">
        <f t="shared" si="22"/>
        <v>0</v>
      </c>
      <c r="L125" s="40">
        <f t="shared" si="23"/>
        <v>0</v>
      </c>
      <c r="M125" s="40">
        <f t="shared" ca="1" si="24"/>
        <v>7.2430986146958753E-2</v>
      </c>
      <c r="N125" s="40">
        <f t="shared" ca="1" si="25"/>
        <v>0</v>
      </c>
      <c r="O125" s="111">
        <f t="shared" ca="1" si="26"/>
        <v>0</v>
      </c>
      <c r="P125" s="40">
        <f t="shared" ca="1" si="27"/>
        <v>0</v>
      </c>
      <c r="Q125" s="40">
        <f t="shared" ca="1" si="28"/>
        <v>0</v>
      </c>
      <c r="R125" s="34">
        <f t="shared" ca="1" si="29"/>
        <v>-7.2430986146958753E-2</v>
      </c>
    </row>
    <row r="126" spans="1:18">
      <c r="A126" s="112"/>
      <c r="B126" s="112"/>
      <c r="D126" s="110">
        <f t="shared" si="17"/>
        <v>0</v>
      </c>
      <c r="E126" s="110">
        <f t="shared" si="17"/>
        <v>0</v>
      </c>
      <c r="F126" s="40">
        <f t="shared" si="18"/>
        <v>0</v>
      </c>
      <c r="G126" s="40">
        <f t="shared" si="18"/>
        <v>0</v>
      </c>
      <c r="H126" s="40">
        <f t="shared" si="19"/>
        <v>0</v>
      </c>
      <c r="I126" s="40">
        <f t="shared" si="20"/>
        <v>0</v>
      </c>
      <c r="J126" s="40">
        <f t="shared" si="21"/>
        <v>0</v>
      </c>
      <c r="K126" s="40">
        <f t="shared" si="22"/>
        <v>0</v>
      </c>
      <c r="L126" s="40">
        <f t="shared" si="23"/>
        <v>0</v>
      </c>
      <c r="M126" s="40">
        <f t="shared" ca="1" si="24"/>
        <v>7.2430986146958753E-2</v>
      </c>
      <c r="N126" s="40">
        <f t="shared" ca="1" si="25"/>
        <v>0</v>
      </c>
      <c r="O126" s="111">
        <f t="shared" ca="1" si="26"/>
        <v>0</v>
      </c>
      <c r="P126" s="40">
        <f t="shared" ca="1" si="27"/>
        <v>0</v>
      </c>
      <c r="Q126" s="40">
        <f t="shared" ca="1" si="28"/>
        <v>0</v>
      </c>
      <c r="R126" s="34">
        <f t="shared" ca="1" si="29"/>
        <v>-7.2430986146958753E-2</v>
      </c>
    </row>
    <row r="127" spans="1:18">
      <c r="A127" s="112"/>
      <c r="B127" s="112"/>
      <c r="D127" s="110">
        <f t="shared" si="17"/>
        <v>0</v>
      </c>
      <c r="E127" s="110">
        <f t="shared" si="17"/>
        <v>0</v>
      </c>
      <c r="F127" s="40">
        <f t="shared" si="18"/>
        <v>0</v>
      </c>
      <c r="G127" s="40">
        <f t="shared" si="18"/>
        <v>0</v>
      </c>
      <c r="H127" s="40">
        <f t="shared" si="19"/>
        <v>0</v>
      </c>
      <c r="I127" s="40">
        <f t="shared" si="20"/>
        <v>0</v>
      </c>
      <c r="J127" s="40">
        <f t="shared" si="21"/>
        <v>0</v>
      </c>
      <c r="K127" s="40">
        <f t="shared" si="22"/>
        <v>0</v>
      </c>
      <c r="L127" s="40">
        <f t="shared" si="23"/>
        <v>0</v>
      </c>
      <c r="M127" s="40">
        <f t="shared" ca="1" si="24"/>
        <v>7.2430986146958753E-2</v>
      </c>
      <c r="N127" s="40">
        <f t="shared" ca="1" si="25"/>
        <v>0</v>
      </c>
      <c r="O127" s="111">
        <f t="shared" ca="1" si="26"/>
        <v>0</v>
      </c>
      <c r="P127" s="40">
        <f t="shared" ca="1" si="27"/>
        <v>0</v>
      </c>
      <c r="Q127" s="40">
        <f t="shared" ca="1" si="28"/>
        <v>0</v>
      </c>
      <c r="R127" s="34">
        <f t="shared" ca="1" si="29"/>
        <v>-7.2430986146958753E-2</v>
      </c>
    </row>
    <row r="128" spans="1:18">
      <c r="A128" s="112"/>
      <c r="B128" s="112"/>
      <c r="D128" s="110">
        <f t="shared" si="17"/>
        <v>0</v>
      </c>
      <c r="E128" s="110">
        <f t="shared" si="17"/>
        <v>0</v>
      </c>
      <c r="F128" s="40">
        <f t="shared" si="18"/>
        <v>0</v>
      </c>
      <c r="G128" s="40">
        <f t="shared" si="18"/>
        <v>0</v>
      </c>
      <c r="H128" s="40">
        <f t="shared" si="19"/>
        <v>0</v>
      </c>
      <c r="I128" s="40">
        <f t="shared" si="20"/>
        <v>0</v>
      </c>
      <c r="J128" s="40">
        <f t="shared" si="21"/>
        <v>0</v>
      </c>
      <c r="K128" s="40">
        <f t="shared" si="22"/>
        <v>0</v>
      </c>
      <c r="L128" s="40">
        <f t="shared" si="23"/>
        <v>0</v>
      </c>
      <c r="M128" s="40">
        <f t="shared" ca="1" si="24"/>
        <v>7.2430986146958753E-2</v>
      </c>
      <c r="N128" s="40">
        <f t="shared" ca="1" si="25"/>
        <v>0</v>
      </c>
      <c r="O128" s="111">
        <f t="shared" ca="1" si="26"/>
        <v>0</v>
      </c>
      <c r="P128" s="40">
        <f t="shared" ca="1" si="27"/>
        <v>0</v>
      </c>
      <c r="Q128" s="40">
        <f t="shared" ca="1" si="28"/>
        <v>0</v>
      </c>
      <c r="R128" s="34">
        <f t="shared" ca="1" si="29"/>
        <v>-7.2430986146958753E-2</v>
      </c>
    </row>
    <row r="129" spans="1:18">
      <c r="A129" s="112"/>
      <c r="B129" s="112"/>
      <c r="D129" s="110">
        <f t="shared" si="17"/>
        <v>0</v>
      </c>
      <c r="E129" s="110">
        <f t="shared" si="17"/>
        <v>0</v>
      </c>
      <c r="F129" s="40">
        <f t="shared" si="18"/>
        <v>0</v>
      </c>
      <c r="G129" s="40">
        <f t="shared" si="18"/>
        <v>0</v>
      </c>
      <c r="H129" s="40">
        <f t="shared" si="19"/>
        <v>0</v>
      </c>
      <c r="I129" s="40">
        <f t="shared" si="20"/>
        <v>0</v>
      </c>
      <c r="J129" s="40">
        <f t="shared" si="21"/>
        <v>0</v>
      </c>
      <c r="K129" s="40">
        <f t="shared" si="22"/>
        <v>0</v>
      </c>
      <c r="L129" s="40">
        <f t="shared" si="23"/>
        <v>0</v>
      </c>
      <c r="M129" s="40">
        <f t="shared" ca="1" si="24"/>
        <v>7.2430986146958753E-2</v>
      </c>
      <c r="N129" s="40">
        <f t="shared" ca="1" si="25"/>
        <v>0</v>
      </c>
      <c r="O129" s="111">
        <f t="shared" ca="1" si="26"/>
        <v>0</v>
      </c>
      <c r="P129" s="40">
        <f t="shared" ca="1" si="27"/>
        <v>0</v>
      </c>
      <c r="Q129" s="40">
        <f t="shared" ca="1" si="28"/>
        <v>0</v>
      </c>
      <c r="R129" s="34">
        <f t="shared" ca="1" si="29"/>
        <v>-7.2430986146958753E-2</v>
      </c>
    </row>
    <row r="130" spans="1:18">
      <c r="A130" s="112"/>
      <c r="B130" s="112"/>
      <c r="D130" s="110">
        <f t="shared" si="17"/>
        <v>0</v>
      </c>
      <c r="E130" s="110">
        <f t="shared" si="17"/>
        <v>0</v>
      </c>
      <c r="F130" s="40">
        <f t="shared" si="18"/>
        <v>0</v>
      </c>
      <c r="G130" s="40">
        <f t="shared" si="18"/>
        <v>0</v>
      </c>
      <c r="H130" s="40">
        <f t="shared" si="19"/>
        <v>0</v>
      </c>
      <c r="I130" s="40">
        <f t="shared" si="20"/>
        <v>0</v>
      </c>
      <c r="J130" s="40">
        <f t="shared" si="21"/>
        <v>0</v>
      </c>
      <c r="K130" s="40">
        <f t="shared" si="22"/>
        <v>0</v>
      </c>
      <c r="L130" s="40">
        <f t="shared" si="23"/>
        <v>0</v>
      </c>
      <c r="M130" s="40">
        <f t="shared" ca="1" si="24"/>
        <v>7.2430986146958753E-2</v>
      </c>
      <c r="N130" s="40">
        <f t="shared" ca="1" si="25"/>
        <v>0</v>
      </c>
      <c r="O130" s="111">
        <f t="shared" ca="1" si="26"/>
        <v>0</v>
      </c>
      <c r="P130" s="40">
        <f t="shared" ca="1" si="27"/>
        <v>0</v>
      </c>
      <c r="Q130" s="40">
        <f t="shared" ca="1" si="28"/>
        <v>0</v>
      </c>
      <c r="R130" s="34">
        <f t="shared" ca="1" si="29"/>
        <v>-7.2430986146958753E-2</v>
      </c>
    </row>
    <row r="131" spans="1:18">
      <c r="A131" s="112"/>
      <c r="B131" s="112"/>
      <c r="D131" s="110">
        <f t="shared" si="17"/>
        <v>0</v>
      </c>
      <c r="E131" s="110">
        <f t="shared" si="17"/>
        <v>0</v>
      </c>
      <c r="F131" s="40">
        <f t="shared" si="18"/>
        <v>0</v>
      </c>
      <c r="G131" s="40">
        <f t="shared" si="18"/>
        <v>0</v>
      </c>
      <c r="H131" s="40">
        <f t="shared" si="19"/>
        <v>0</v>
      </c>
      <c r="I131" s="40">
        <f t="shared" si="20"/>
        <v>0</v>
      </c>
      <c r="J131" s="40">
        <f t="shared" si="21"/>
        <v>0</v>
      </c>
      <c r="K131" s="40">
        <f t="shared" si="22"/>
        <v>0</v>
      </c>
      <c r="L131" s="40">
        <f t="shared" si="23"/>
        <v>0</v>
      </c>
      <c r="M131" s="40">
        <f t="shared" ca="1" si="24"/>
        <v>7.2430986146958753E-2</v>
      </c>
      <c r="N131" s="40">
        <f t="shared" ca="1" si="25"/>
        <v>0</v>
      </c>
      <c r="O131" s="111">
        <f t="shared" ca="1" si="26"/>
        <v>0</v>
      </c>
      <c r="P131" s="40">
        <f t="shared" ca="1" si="27"/>
        <v>0</v>
      </c>
      <c r="Q131" s="40">
        <f t="shared" ca="1" si="28"/>
        <v>0</v>
      </c>
      <c r="R131" s="34">
        <f t="shared" ca="1" si="29"/>
        <v>-7.2430986146958753E-2</v>
      </c>
    </row>
    <row r="132" spans="1:18">
      <c r="A132" s="112"/>
      <c r="B132" s="112"/>
      <c r="D132" s="110">
        <f t="shared" si="17"/>
        <v>0</v>
      </c>
      <c r="E132" s="110">
        <f t="shared" si="17"/>
        <v>0</v>
      </c>
      <c r="F132" s="40">
        <f t="shared" si="18"/>
        <v>0</v>
      </c>
      <c r="G132" s="40">
        <f t="shared" si="18"/>
        <v>0</v>
      </c>
      <c r="H132" s="40">
        <f t="shared" si="19"/>
        <v>0</v>
      </c>
      <c r="I132" s="40">
        <f t="shared" si="20"/>
        <v>0</v>
      </c>
      <c r="J132" s="40">
        <f t="shared" si="21"/>
        <v>0</v>
      </c>
      <c r="K132" s="40">
        <f t="shared" si="22"/>
        <v>0</v>
      </c>
      <c r="L132" s="40">
        <f t="shared" si="23"/>
        <v>0</v>
      </c>
      <c r="M132" s="40">
        <f t="shared" ca="1" si="24"/>
        <v>7.2430986146958753E-2</v>
      </c>
      <c r="N132" s="40">
        <f t="shared" ca="1" si="25"/>
        <v>0</v>
      </c>
      <c r="O132" s="111">
        <f t="shared" ca="1" si="26"/>
        <v>0</v>
      </c>
      <c r="P132" s="40">
        <f t="shared" ca="1" si="27"/>
        <v>0</v>
      </c>
      <c r="Q132" s="40">
        <f t="shared" ca="1" si="28"/>
        <v>0</v>
      </c>
      <c r="R132" s="34">
        <f t="shared" ca="1" si="29"/>
        <v>-7.2430986146958753E-2</v>
      </c>
    </row>
    <row r="133" spans="1:18">
      <c r="A133" s="112"/>
      <c r="B133" s="112"/>
      <c r="D133" s="110">
        <f t="shared" si="17"/>
        <v>0</v>
      </c>
      <c r="E133" s="110">
        <f t="shared" si="17"/>
        <v>0</v>
      </c>
      <c r="F133" s="40">
        <f t="shared" si="18"/>
        <v>0</v>
      </c>
      <c r="G133" s="40">
        <f t="shared" si="18"/>
        <v>0</v>
      </c>
      <c r="H133" s="40">
        <f t="shared" si="19"/>
        <v>0</v>
      </c>
      <c r="I133" s="40">
        <f t="shared" si="20"/>
        <v>0</v>
      </c>
      <c r="J133" s="40">
        <f t="shared" si="21"/>
        <v>0</v>
      </c>
      <c r="K133" s="40">
        <f t="shared" si="22"/>
        <v>0</v>
      </c>
      <c r="L133" s="40">
        <f t="shared" si="23"/>
        <v>0</v>
      </c>
      <c r="M133" s="40">
        <f t="shared" ca="1" si="24"/>
        <v>7.2430986146958753E-2</v>
      </c>
      <c r="N133" s="40">
        <f t="shared" ca="1" si="25"/>
        <v>0</v>
      </c>
      <c r="O133" s="111">
        <f t="shared" ca="1" si="26"/>
        <v>0</v>
      </c>
      <c r="P133" s="40">
        <f t="shared" ca="1" si="27"/>
        <v>0</v>
      </c>
      <c r="Q133" s="40">
        <f t="shared" ca="1" si="28"/>
        <v>0</v>
      </c>
      <c r="R133" s="34">
        <f t="shared" ca="1" si="29"/>
        <v>-7.2430986146958753E-2</v>
      </c>
    </row>
    <row r="134" spans="1:18">
      <c r="A134" s="112"/>
      <c r="B134" s="112"/>
      <c r="D134" s="110">
        <f t="shared" si="17"/>
        <v>0</v>
      </c>
      <c r="E134" s="110">
        <f t="shared" si="17"/>
        <v>0</v>
      </c>
      <c r="F134" s="40">
        <f t="shared" si="18"/>
        <v>0</v>
      </c>
      <c r="G134" s="40">
        <f t="shared" si="18"/>
        <v>0</v>
      </c>
      <c r="H134" s="40">
        <f t="shared" si="19"/>
        <v>0</v>
      </c>
      <c r="I134" s="40">
        <f t="shared" si="20"/>
        <v>0</v>
      </c>
      <c r="J134" s="40">
        <f t="shared" si="21"/>
        <v>0</v>
      </c>
      <c r="K134" s="40">
        <f t="shared" si="22"/>
        <v>0</v>
      </c>
      <c r="L134" s="40">
        <f t="shared" si="23"/>
        <v>0</v>
      </c>
      <c r="M134" s="40">
        <f t="shared" ca="1" si="24"/>
        <v>7.2430986146958753E-2</v>
      </c>
      <c r="N134" s="40">
        <f t="shared" ca="1" si="25"/>
        <v>0</v>
      </c>
      <c r="O134" s="111">
        <f t="shared" ca="1" si="26"/>
        <v>0</v>
      </c>
      <c r="P134" s="40">
        <f t="shared" ca="1" si="27"/>
        <v>0</v>
      </c>
      <c r="Q134" s="40">
        <f t="shared" ca="1" si="28"/>
        <v>0</v>
      </c>
      <c r="R134" s="34">
        <f t="shared" ca="1" si="29"/>
        <v>-7.2430986146958753E-2</v>
      </c>
    </row>
    <row r="135" spans="1:18">
      <c r="A135" s="112"/>
      <c r="B135" s="112"/>
      <c r="D135" s="110">
        <f t="shared" si="17"/>
        <v>0</v>
      </c>
      <c r="E135" s="110">
        <f t="shared" si="17"/>
        <v>0</v>
      </c>
      <c r="F135" s="40">
        <f t="shared" si="18"/>
        <v>0</v>
      </c>
      <c r="G135" s="40">
        <f t="shared" si="18"/>
        <v>0</v>
      </c>
      <c r="H135" s="40">
        <f t="shared" si="19"/>
        <v>0</v>
      </c>
      <c r="I135" s="40">
        <f t="shared" si="20"/>
        <v>0</v>
      </c>
      <c r="J135" s="40">
        <f t="shared" si="21"/>
        <v>0</v>
      </c>
      <c r="K135" s="40">
        <f t="shared" si="22"/>
        <v>0</v>
      </c>
      <c r="L135" s="40">
        <f t="shared" si="23"/>
        <v>0</v>
      </c>
      <c r="M135" s="40">
        <f t="shared" ca="1" si="24"/>
        <v>7.2430986146958753E-2</v>
      </c>
      <c r="N135" s="40">
        <f t="shared" ca="1" si="25"/>
        <v>0</v>
      </c>
      <c r="O135" s="111">
        <f t="shared" ca="1" si="26"/>
        <v>0</v>
      </c>
      <c r="P135" s="40">
        <f t="shared" ca="1" si="27"/>
        <v>0</v>
      </c>
      <c r="Q135" s="40">
        <f t="shared" ca="1" si="28"/>
        <v>0</v>
      </c>
      <c r="R135" s="34">
        <f t="shared" ca="1" si="29"/>
        <v>-7.2430986146958753E-2</v>
      </c>
    </row>
    <row r="136" spans="1:18">
      <c r="A136" s="112"/>
      <c r="B136" s="112"/>
      <c r="D136" s="110">
        <f t="shared" si="17"/>
        <v>0</v>
      </c>
      <c r="E136" s="110">
        <f t="shared" si="17"/>
        <v>0</v>
      </c>
      <c r="F136" s="40">
        <f t="shared" si="18"/>
        <v>0</v>
      </c>
      <c r="G136" s="40">
        <f t="shared" si="18"/>
        <v>0</v>
      </c>
      <c r="H136" s="40">
        <f t="shared" si="19"/>
        <v>0</v>
      </c>
      <c r="I136" s="40">
        <f t="shared" si="20"/>
        <v>0</v>
      </c>
      <c r="J136" s="40">
        <f t="shared" si="21"/>
        <v>0</v>
      </c>
      <c r="K136" s="40">
        <f t="shared" si="22"/>
        <v>0</v>
      </c>
      <c r="L136" s="40">
        <f t="shared" si="23"/>
        <v>0</v>
      </c>
      <c r="M136" s="40">
        <f t="shared" ca="1" si="24"/>
        <v>7.2430986146958753E-2</v>
      </c>
      <c r="N136" s="40">
        <f t="shared" ca="1" si="25"/>
        <v>0</v>
      </c>
      <c r="O136" s="111">
        <f t="shared" ca="1" si="26"/>
        <v>0</v>
      </c>
      <c r="P136" s="40">
        <f t="shared" ca="1" si="27"/>
        <v>0</v>
      </c>
      <c r="Q136" s="40">
        <f t="shared" ca="1" si="28"/>
        <v>0</v>
      </c>
      <c r="R136" s="34">
        <f t="shared" ca="1" si="29"/>
        <v>-7.2430986146958753E-2</v>
      </c>
    </row>
    <row r="137" spans="1:18">
      <c r="A137" s="112"/>
      <c r="B137" s="112"/>
      <c r="D137" s="110">
        <f t="shared" si="17"/>
        <v>0</v>
      </c>
      <c r="E137" s="110">
        <f t="shared" si="17"/>
        <v>0</v>
      </c>
      <c r="F137" s="40">
        <f t="shared" si="18"/>
        <v>0</v>
      </c>
      <c r="G137" s="40">
        <f t="shared" si="18"/>
        <v>0</v>
      </c>
      <c r="H137" s="40">
        <f t="shared" si="19"/>
        <v>0</v>
      </c>
      <c r="I137" s="40">
        <f t="shared" si="20"/>
        <v>0</v>
      </c>
      <c r="J137" s="40">
        <f t="shared" si="21"/>
        <v>0</v>
      </c>
      <c r="K137" s="40">
        <f t="shared" si="22"/>
        <v>0</v>
      </c>
      <c r="L137" s="40">
        <f t="shared" si="23"/>
        <v>0</v>
      </c>
      <c r="M137" s="40">
        <f t="shared" ca="1" si="24"/>
        <v>7.2430986146958753E-2</v>
      </c>
      <c r="N137" s="40">
        <f t="shared" ca="1" si="25"/>
        <v>0</v>
      </c>
      <c r="O137" s="111">
        <f t="shared" ca="1" si="26"/>
        <v>0</v>
      </c>
      <c r="P137" s="40">
        <f t="shared" ca="1" si="27"/>
        <v>0</v>
      </c>
      <c r="Q137" s="40">
        <f t="shared" ca="1" si="28"/>
        <v>0</v>
      </c>
      <c r="R137" s="34">
        <f t="shared" ca="1" si="29"/>
        <v>-7.2430986146958753E-2</v>
      </c>
    </row>
    <row r="138" spans="1:18">
      <c r="A138" s="112"/>
      <c r="B138" s="112"/>
      <c r="D138" s="110">
        <f t="shared" si="17"/>
        <v>0</v>
      </c>
      <c r="E138" s="110">
        <f t="shared" si="17"/>
        <v>0</v>
      </c>
      <c r="F138" s="40">
        <f t="shared" si="18"/>
        <v>0</v>
      </c>
      <c r="G138" s="40">
        <f t="shared" si="18"/>
        <v>0</v>
      </c>
      <c r="H138" s="40">
        <f t="shared" si="19"/>
        <v>0</v>
      </c>
      <c r="I138" s="40">
        <f t="shared" si="20"/>
        <v>0</v>
      </c>
      <c r="J138" s="40">
        <f t="shared" si="21"/>
        <v>0</v>
      </c>
      <c r="K138" s="40">
        <f t="shared" si="22"/>
        <v>0</v>
      </c>
      <c r="L138" s="40">
        <f t="shared" si="23"/>
        <v>0</v>
      </c>
      <c r="M138" s="40">
        <f t="shared" ca="1" si="24"/>
        <v>7.2430986146958753E-2</v>
      </c>
      <c r="N138" s="40">
        <f t="shared" ca="1" si="25"/>
        <v>0</v>
      </c>
      <c r="O138" s="111">
        <f t="shared" ca="1" si="26"/>
        <v>0</v>
      </c>
      <c r="P138" s="40">
        <f t="shared" ca="1" si="27"/>
        <v>0</v>
      </c>
      <c r="Q138" s="40">
        <f t="shared" ca="1" si="28"/>
        <v>0</v>
      </c>
      <c r="R138" s="34">
        <f t="shared" ca="1" si="29"/>
        <v>-7.2430986146958753E-2</v>
      </c>
    </row>
    <row r="139" spans="1:18">
      <c r="A139" s="112"/>
      <c r="B139" s="112"/>
      <c r="D139" s="110">
        <f t="shared" si="17"/>
        <v>0</v>
      </c>
      <c r="E139" s="110">
        <f t="shared" si="17"/>
        <v>0</v>
      </c>
      <c r="F139" s="40">
        <f t="shared" si="18"/>
        <v>0</v>
      </c>
      <c r="G139" s="40">
        <f t="shared" si="18"/>
        <v>0</v>
      </c>
      <c r="H139" s="40">
        <f t="shared" si="19"/>
        <v>0</v>
      </c>
      <c r="I139" s="40">
        <f t="shared" si="20"/>
        <v>0</v>
      </c>
      <c r="J139" s="40">
        <f t="shared" si="21"/>
        <v>0</v>
      </c>
      <c r="K139" s="40">
        <f t="shared" si="22"/>
        <v>0</v>
      </c>
      <c r="L139" s="40">
        <f t="shared" si="23"/>
        <v>0</v>
      </c>
      <c r="M139" s="40">
        <f t="shared" ca="1" si="24"/>
        <v>7.2430986146958753E-2</v>
      </c>
      <c r="N139" s="40">
        <f t="shared" ca="1" si="25"/>
        <v>0</v>
      </c>
      <c r="O139" s="111">
        <f t="shared" ca="1" si="26"/>
        <v>0</v>
      </c>
      <c r="P139" s="40">
        <f t="shared" ca="1" si="27"/>
        <v>0</v>
      </c>
      <c r="Q139" s="40">
        <f t="shared" ca="1" si="28"/>
        <v>0</v>
      </c>
      <c r="R139" s="34">
        <f t="shared" ca="1" si="29"/>
        <v>-7.2430986146958753E-2</v>
      </c>
    </row>
    <row r="140" spans="1:18">
      <c r="A140" s="112"/>
      <c r="B140" s="112"/>
      <c r="D140" s="110">
        <f t="shared" si="17"/>
        <v>0</v>
      </c>
      <c r="E140" s="110">
        <f t="shared" si="17"/>
        <v>0</v>
      </c>
      <c r="F140" s="40">
        <f t="shared" si="18"/>
        <v>0</v>
      </c>
      <c r="G140" s="40">
        <f t="shared" si="18"/>
        <v>0</v>
      </c>
      <c r="H140" s="40">
        <f t="shared" si="19"/>
        <v>0</v>
      </c>
      <c r="I140" s="40">
        <f t="shared" si="20"/>
        <v>0</v>
      </c>
      <c r="J140" s="40">
        <f t="shared" si="21"/>
        <v>0</v>
      </c>
      <c r="K140" s="40">
        <f t="shared" si="22"/>
        <v>0</v>
      </c>
      <c r="L140" s="40">
        <f t="shared" si="23"/>
        <v>0</v>
      </c>
      <c r="M140" s="40">
        <f t="shared" ca="1" si="24"/>
        <v>7.2430986146958753E-2</v>
      </c>
      <c r="N140" s="40">
        <f t="shared" ca="1" si="25"/>
        <v>0</v>
      </c>
      <c r="O140" s="111">
        <f t="shared" ca="1" si="26"/>
        <v>0</v>
      </c>
      <c r="P140" s="40">
        <f t="shared" ca="1" si="27"/>
        <v>0</v>
      </c>
      <c r="Q140" s="40">
        <f t="shared" ca="1" si="28"/>
        <v>0</v>
      </c>
      <c r="R140" s="34">
        <f t="shared" ca="1" si="29"/>
        <v>-7.2430986146958753E-2</v>
      </c>
    </row>
    <row r="141" spans="1:18">
      <c r="A141" s="112"/>
      <c r="B141" s="112"/>
      <c r="D141" s="110">
        <f t="shared" si="17"/>
        <v>0</v>
      </c>
      <c r="E141" s="110">
        <f t="shared" si="17"/>
        <v>0</v>
      </c>
      <c r="F141" s="40">
        <f t="shared" si="18"/>
        <v>0</v>
      </c>
      <c r="G141" s="40">
        <f t="shared" si="18"/>
        <v>0</v>
      </c>
      <c r="H141" s="40">
        <f t="shared" si="19"/>
        <v>0</v>
      </c>
      <c r="I141" s="40">
        <f t="shared" si="20"/>
        <v>0</v>
      </c>
      <c r="J141" s="40">
        <f t="shared" si="21"/>
        <v>0</v>
      </c>
      <c r="K141" s="40">
        <f t="shared" si="22"/>
        <v>0</v>
      </c>
      <c r="L141" s="40">
        <f t="shared" si="23"/>
        <v>0</v>
      </c>
      <c r="M141" s="40">
        <f t="shared" ca="1" si="24"/>
        <v>7.2430986146958753E-2</v>
      </c>
      <c r="N141" s="40">
        <f t="shared" ca="1" si="25"/>
        <v>0</v>
      </c>
      <c r="O141" s="111">
        <f t="shared" ca="1" si="26"/>
        <v>0</v>
      </c>
      <c r="P141" s="40">
        <f t="shared" ca="1" si="27"/>
        <v>0</v>
      </c>
      <c r="Q141" s="40">
        <f t="shared" ca="1" si="28"/>
        <v>0</v>
      </c>
      <c r="R141" s="34">
        <f t="shared" ca="1" si="29"/>
        <v>-7.2430986146958753E-2</v>
      </c>
    </row>
    <row r="142" spans="1:18">
      <c r="A142" s="112"/>
      <c r="B142" s="112"/>
      <c r="D142" s="110">
        <f t="shared" si="17"/>
        <v>0</v>
      </c>
      <c r="E142" s="110">
        <f t="shared" si="17"/>
        <v>0</v>
      </c>
      <c r="F142" s="40">
        <f t="shared" si="18"/>
        <v>0</v>
      </c>
      <c r="G142" s="40">
        <f t="shared" si="18"/>
        <v>0</v>
      </c>
      <c r="H142" s="40">
        <f t="shared" si="19"/>
        <v>0</v>
      </c>
      <c r="I142" s="40">
        <f t="shared" si="20"/>
        <v>0</v>
      </c>
      <c r="J142" s="40">
        <f t="shared" si="21"/>
        <v>0</v>
      </c>
      <c r="K142" s="40">
        <f t="shared" si="22"/>
        <v>0</v>
      </c>
      <c r="L142" s="40">
        <f t="shared" si="23"/>
        <v>0</v>
      </c>
      <c r="M142" s="40">
        <f t="shared" ca="1" si="24"/>
        <v>7.2430986146958753E-2</v>
      </c>
      <c r="N142" s="40">
        <f t="shared" ca="1" si="25"/>
        <v>0</v>
      </c>
      <c r="O142" s="111">
        <f t="shared" ca="1" si="26"/>
        <v>0</v>
      </c>
      <c r="P142" s="40">
        <f t="shared" ca="1" si="27"/>
        <v>0</v>
      </c>
      <c r="Q142" s="40">
        <f t="shared" ca="1" si="28"/>
        <v>0</v>
      </c>
      <c r="R142" s="34">
        <f t="shared" ca="1" si="29"/>
        <v>-7.2430986146958753E-2</v>
      </c>
    </row>
    <row r="143" spans="1:18">
      <c r="A143" s="112"/>
      <c r="B143" s="112"/>
      <c r="D143" s="110">
        <f t="shared" si="17"/>
        <v>0</v>
      </c>
      <c r="E143" s="110">
        <f t="shared" si="17"/>
        <v>0</v>
      </c>
      <c r="F143" s="40">
        <f t="shared" si="18"/>
        <v>0</v>
      </c>
      <c r="G143" s="40">
        <f t="shared" si="18"/>
        <v>0</v>
      </c>
      <c r="H143" s="40">
        <f t="shared" si="19"/>
        <v>0</v>
      </c>
      <c r="I143" s="40">
        <f t="shared" si="20"/>
        <v>0</v>
      </c>
      <c r="J143" s="40">
        <f t="shared" si="21"/>
        <v>0</v>
      </c>
      <c r="K143" s="40">
        <f t="shared" si="22"/>
        <v>0</v>
      </c>
      <c r="L143" s="40">
        <f t="shared" si="23"/>
        <v>0</v>
      </c>
      <c r="M143" s="40">
        <f t="shared" ca="1" si="24"/>
        <v>7.2430986146958753E-2</v>
      </c>
      <c r="N143" s="40">
        <f t="shared" ca="1" si="25"/>
        <v>0</v>
      </c>
      <c r="O143" s="111">
        <f t="shared" ca="1" si="26"/>
        <v>0</v>
      </c>
      <c r="P143" s="40">
        <f t="shared" ca="1" si="27"/>
        <v>0</v>
      </c>
      <c r="Q143" s="40">
        <f t="shared" ca="1" si="28"/>
        <v>0</v>
      </c>
      <c r="R143" s="34">
        <f t="shared" ca="1" si="29"/>
        <v>-7.2430986146958753E-2</v>
      </c>
    </row>
    <row r="144" spans="1:18">
      <c r="A144" s="112"/>
      <c r="B144" s="112"/>
      <c r="D144" s="110">
        <f t="shared" si="17"/>
        <v>0</v>
      </c>
      <c r="E144" s="110">
        <f t="shared" si="17"/>
        <v>0</v>
      </c>
      <c r="F144" s="40">
        <f t="shared" si="18"/>
        <v>0</v>
      </c>
      <c r="G144" s="40">
        <f t="shared" si="18"/>
        <v>0</v>
      </c>
      <c r="H144" s="40">
        <f t="shared" si="19"/>
        <v>0</v>
      </c>
      <c r="I144" s="40">
        <f t="shared" si="20"/>
        <v>0</v>
      </c>
      <c r="J144" s="40">
        <f t="shared" si="21"/>
        <v>0</v>
      </c>
      <c r="K144" s="40">
        <f t="shared" si="22"/>
        <v>0</v>
      </c>
      <c r="L144" s="40">
        <f t="shared" si="23"/>
        <v>0</v>
      </c>
      <c r="M144" s="40">
        <f t="shared" ca="1" si="24"/>
        <v>7.2430986146958753E-2</v>
      </c>
      <c r="N144" s="40">
        <f t="shared" ca="1" si="25"/>
        <v>0</v>
      </c>
      <c r="O144" s="111">
        <f t="shared" ca="1" si="26"/>
        <v>0</v>
      </c>
      <c r="P144" s="40">
        <f t="shared" ca="1" si="27"/>
        <v>0</v>
      </c>
      <c r="Q144" s="40">
        <f t="shared" ca="1" si="28"/>
        <v>0</v>
      </c>
      <c r="R144" s="34">
        <f t="shared" ca="1" si="29"/>
        <v>-7.2430986146958753E-2</v>
      </c>
    </row>
    <row r="145" spans="1:18">
      <c r="A145" s="112"/>
      <c r="B145" s="112"/>
      <c r="D145" s="110">
        <f t="shared" si="17"/>
        <v>0</v>
      </c>
      <c r="E145" s="110">
        <f t="shared" si="17"/>
        <v>0</v>
      </c>
      <c r="F145" s="40">
        <f t="shared" si="18"/>
        <v>0</v>
      </c>
      <c r="G145" s="40">
        <f t="shared" si="18"/>
        <v>0</v>
      </c>
      <c r="H145" s="40">
        <f t="shared" si="19"/>
        <v>0</v>
      </c>
      <c r="I145" s="40">
        <f t="shared" si="20"/>
        <v>0</v>
      </c>
      <c r="J145" s="40">
        <f t="shared" si="21"/>
        <v>0</v>
      </c>
      <c r="K145" s="40">
        <f t="shared" si="22"/>
        <v>0</v>
      </c>
      <c r="L145" s="40">
        <f t="shared" si="23"/>
        <v>0</v>
      </c>
      <c r="M145" s="40">
        <f t="shared" ca="1" si="24"/>
        <v>7.2430986146958753E-2</v>
      </c>
      <c r="N145" s="40">
        <f t="shared" ca="1" si="25"/>
        <v>0</v>
      </c>
      <c r="O145" s="111">
        <f t="shared" ca="1" si="26"/>
        <v>0</v>
      </c>
      <c r="P145" s="40">
        <f t="shared" ca="1" si="27"/>
        <v>0</v>
      </c>
      <c r="Q145" s="40">
        <f t="shared" ca="1" si="28"/>
        <v>0</v>
      </c>
      <c r="R145" s="34">
        <f t="shared" ca="1" si="29"/>
        <v>-7.2430986146958753E-2</v>
      </c>
    </row>
    <row r="146" spans="1:18">
      <c r="A146" s="47"/>
      <c r="B146" s="47"/>
      <c r="D146" s="110">
        <f t="shared" si="17"/>
        <v>0</v>
      </c>
      <c r="E146" s="110">
        <f t="shared" si="17"/>
        <v>0</v>
      </c>
      <c r="F146" s="40">
        <f t="shared" si="18"/>
        <v>0</v>
      </c>
      <c r="G146" s="40">
        <f t="shared" si="18"/>
        <v>0</v>
      </c>
      <c r="H146" s="40">
        <f t="shared" si="19"/>
        <v>0</v>
      </c>
      <c r="I146" s="40">
        <f t="shared" si="20"/>
        <v>0</v>
      </c>
      <c r="J146" s="40">
        <f t="shared" si="21"/>
        <v>0</v>
      </c>
      <c r="K146" s="40">
        <f t="shared" si="22"/>
        <v>0</v>
      </c>
      <c r="L146" s="40">
        <f t="shared" si="23"/>
        <v>0</v>
      </c>
      <c r="M146" s="40">
        <f t="shared" ca="1" si="24"/>
        <v>7.2430986146958753E-2</v>
      </c>
      <c r="N146" s="40">
        <f t="shared" ca="1" si="25"/>
        <v>0</v>
      </c>
      <c r="O146" s="111">
        <f t="shared" ca="1" si="26"/>
        <v>0</v>
      </c>
      <c r="P146" s="40">
        <f t="shared" ca="1" si="27"/>
        <v>0</v>
      </c>
      <c r="Q146" s="40">
        <f t="shared" ca="1" si="28"/>
        <v>0</v>
      </c>
      <c r="R146" s="34">
        <f t="shared" ca="1" si="29"/>
        <v>-7.2430986146958753E-2</v>
      </c>
    </row>
    <row r="147" spans="1:18">
      <c r="D147" s="110">
        <f t="shared" si="17"/>
        <v>0</v>
      </c>
      <c r="E147" s="110">
        <f t="shared" si="17"/>
        <v>0</v>
      </c>
      <c r="F147" s="40">
        <f t="shared" si="18"/>
        <v>0</v>
      </c>
      <c r="G147" s="40">
        <f t="shared" si="18"/>
        <v>0</v>
      </c>
      <c r="H147" s="40">
        <f t="shared" si="19"/>
        <v>0</v>
      </c>
      <c r="I147" s="40">
        <f t="shared" si="20"/>
        <v>0</v>
      </c>
      <c r="J147" s="40">
        <f t="shared" si="21"/>
        <v>0</v>
      </c>
      <c r="K147" s="40">
        <f t="shared" si="22"/>
        <v>0</v>
      </c>
      <c r="L147" s="40">
        <f t="shared" si="23"/>
        <v>0</v>
      </c>
      <c r="M147" s="40">
        <f t="shared" ca="1" si="24"/>
        <v>7.2430986146958753E-2</v>
      </c>
      <c r="N147" s="40">
        <f t="shared" ca="1" si="25"/>
        <v>0</v>
      </c>
      <c r="O147" s="111">
        <f t="shared" ca="1" si="26"/>
        <v>0</v>
      </c>
      <c r="P147" s="40">
        <f t="shared" ca="1" si="27"/>
        <v>0</v>
      </c>
      <c r="Q147" s="40">
        <f t="shared" ca="1" si="28"/>
        <v>0</v>
      </c>
      <c r="R147" s="34">
        <f t="shared" ca="1" si="29"/>
        <v>-7.2430986146958753E-2</v>
      </c>
    </row>
    <row r="148" spans="1:18">
      <c r="D148" s="110">
        <f t="shared" si="17"/>
        <v>0</v>
      </c>
      <c r="E148" s="110">
        <f t="shared" si="17"/>
        <v>0</v>
      </c>
      <c r="F148" s="40">
        <f t="shared" si="18"/>
        <v>0</v>
      </c>
      <c r="G148" s="40">
        <f t="shared" si="18"/>
        <v>0</v>
      </c>
      <c r="H148" s="40">
        <f t="shared" si="19"/>
        <v>0</v>
      </c>
      <c r="I148" s="40">
        <f t="shared" si="20"/>
        <v>0</v>
      </c>
      <c r="J148" s="40">
        <f t="shared" si="21"/>
        <v>0</v>
      </c>
      <c r="K148" s="40">
        <f t="shared" si="22"/>
        <v>0</v>
      </c>
      <c r="L148" s="40">
        <f t="shared" si="23"/>
        <v>0</v>
      </c>
      <c r="M148" s="40">
        <f t="shared" ca="1" si="24"/>
        <v>7.2430986146958753E-2</v>
      </c>
      <c r="N148" s="40">
        <f t="shared" ca="1" si="25"/>
        <v>0</v>
      </c>
      <c r="O148" s="111">
        <f t="shared" ca="1" si="26"/>
        <v>0</v>
      </c>
      <c r="P148" s="40">
        <f t="shared" ca="1" si="27"/>
        <v>0</v>
      </c>
      <c r="Q148" s="40">
        <f t="shared" ca="1" si="28"/>
        <v>0</v>
      </c>
      <c r="R148" s="34">
        <f t="shared" ca="1" si="29"/>
        <v>-7.2430986146958753E-2</v>
      </c>
    </row>
    <row r="149" spans="1:18">
      <c r="D149" s="110">
        <f t="shared" ref="D149:E212" si="30">A149/A$18</f>
        <v>0</v>
      </c>
      <c r="E149" s="110">
        <f t="shared" si="30"/>
        <v>0</v>
      </c>
      <c r="F149" s="40">
        <f t="shared" ref="F149:G212" si="31">$C149*D149</f>
        <v>0</v>
      </c>
      <c r="G149" s="40">
        <f t="shared" si="31"/>
        <v>0</v>
      </c>
      <c r="H149" s="40">
        <f t="shared" ref="H149:H212" si="32">C149*D149*D149</f>
        <v>0</v>
      </c>
      <c r="I149" s="40">
        <f t="shared" ref="I149:I212" si="33">C149*D149*D149*D149</f>
        <v>0</v>
      </c>
      <c r="J149" s="40">
        <f t="shared" ref="J149:J212" si="34">C149*D149*D149*D149*D149</f>
        <v>0</v>
      </c>
      <c r="K149" s="40">
        <f t="shared" ref="K149:K212" si="35">C149*E149*D149</f>
        <v>0</v>
      </c>
      <c r="L149" s="40">
        <f t="shared" ref="L149:L212" si="36">C149*E149*D149*D149</f>
        <v>0</v>
      </c>
      <c r="M149" s="40">
        <f t="shared" ref="M149:M212" ca="1" si="37">+E$4+E$5*D149+E$6*D149^2</f>
        <v>7.2430986146958753E-2</v>
      </c>
      <c r="N149" s="40">
        <f t="shared" ref="N149:N212" ca="1" si="38">C149*(M149-E149)^2</f>
        <v>0</v>
      </c>
      <c r="O149" s="111">
        <f t="shared" ref="O149:O212" ca="1" si="39">(C149*O$1-O$2*F149+O$3*H149)^2</f>
        <v>0</v>
      </c>
      <c r="P149" s="40">
        <f t="shared" ref="P149:P212" ca="1" si="40">(-C149*O$2+O$4*F149-O$5*H149)^2</f>
        <v>0</v>
      </c>
      <c r="Q149" s="40">
        <f t="shared" ref="Q149:Q212" ca="1" si="41">+(C149*O$3-F149*O$5+H149*O$6)^2</f>
        <v>0</v>
      </c>
      <c r="R149" s="34">
        <f t="shared" ref="R149:R212" ca="1" si="42">+E149-M149</f>
        <v>-7.2430986146958753E-2</v>
      </c>
    </row>
    <row r="150" spans="1:18">
      <c r="D150" s="110">
        <f t="shared" si="30"/>
        <v>0</v>
      </c>
      <c r="E150" s="110">
        <f t="shared" si="30"/>
        <v>0</v>
      </c>
      <c r="F150" s="40">
        <f t="shared" si="31"/>
        <v>0</v>
      </c>
      <c r="G150" s="40">
        <f t="shared" si="31"/>
        <v>0</v>
      </c>
      <c r="H150" s="40">
        <f t="shared" si="32"/>
        <v>0</v>
      </c>
      <c r="I150" s="40">
        <f t="shared" si="33"/>
        <v>0</v>
      </c>
      <c r="J150" s="40">
        <f t="shared" si="34"/>
        <v>0</v>
      </c>
      <c r="K150" s="40">
        <f t="shared" si="35"/>
        <v>0</v>
      </c>
      <c r="L150" s="40">
        <f t="shared" si="36"/>
        <v>0</v>
      </c>
      <c r="M150" s="40">
        <f t="shared" ca="1" si="37"/>
        <v>7.2430986146958753E-2</v>
      </c>
      <c r="N150" s="40">
        <f t="shared" ca="1" si="38"/>
        <v>0</v>
      </c>
      <c r="O150" s="111">
        <f t="shared" ca="1" si="39"/>
        <v>0</v>
      </c>
      <c r="P150" s="40">
        <f t="shared" ca="1" si="40"/>
        <v>0</v>
      </c>
      <c r="Q150" s="40">
        <f t="shared" ca="1" si="41"/>
        <v>0</v>
      </c>
      <c r="R150" s="34">
        <f t="shared" ca="1" si="42"/>
        <v>-7.2430986146958753E-2</v>
      </c>
    </row>
    <row r="151" spans="1:18">
      <c r="D151" s="110">
        <f t="shared" si="30"/>
        <v>0</v>
      </c>
      <c r="E151" s="110">
        <f t="shared" si="30"/>
        <v>0</v>
      </c>
      <c r="F151" s="40">
        <f t="shared" si="31"/>
        <v>0</v>
      </c>
      <c r="G151" s="40">
        <f t="shared" si="31"/>
        <v>0</v>
      </c>
      <c r="H151" s="40">
        <f t="shared" si="32"/>
        <v>0</v>
      </c>
      <c r="I151" s="40">
        <f t="shared" si="33"/>
        <v>0</v>
      </c>
      <c r="J151" s="40">
        <f t="shared" si="34"/>
        <v>0</v>
      </c>
      <c r="K151" s="40">
        <f t="shared" si="35"/>
        <v>0</v>
      </c>
      <c r="L151" s="40">
        <f t="shared" si="36"/>
        <v>0</v>
      </c>
      <c r="M151" s="40">
        <f t="shared" ca="1" si="37"/>
        <v>7.2430986146958753E-2</v>
      </c>
      <c r="N151" s="40">
        <f t="shared" ca="1" si="38"/>
        <v>0</v>
      </c>
      <c r="O151" s="111">
        <f t="shared" ca="1" si="39"/>
        <v>0</v>
      </c>
      <c r="P151" s="40">
        <f t="shared" ca="1" si="40"/>
        <v>0</v>
      </c>
      <c r="Q151" s="40">
        <f t="shared" ca="1" si="41"/>
        <v>0</v>
      </c>
      <c r="R151" s="34">
        <f t="shared" ca="1" si="42"/>
        <v>-7.2430986146958753E-2</v>
      </c>
    </row>
    <row r="152" spans="1:18">
      <c r="D152" s="110">
        <f t="shared" si="30"/>
        <v>0</v>
      </c>
      <c r="E152" s="110">
        <f t="shared" si="30"/>
        <v>0</v>
      </c>
      <c r="F152" s="40">
        <f t="shared" si="31"/>
        <v>0</v>
      </c>
      <c r="G152" s="40">
        <f t="shared" si="31"/>
        <v>0</v>
      </c>
      <c r="H152" s="40">
        <f t="shared" si="32"/>
        <v>0</v>
      </c>
      <c r="I152" s="40">
        <f t="shared" si="33"/>
        <v>0</v>
      </c>
      <c r="J152" s="40">
        <f t="shared" si="34"/>
        <v>0</v>
      </c>
      <c r="K152" s="40">
        <f t="shared" si="35"/>
        <v>0</v>
      </c>
      <c r="L152" s="40">
        <f t="shared" si="36"/>
        <v>0</v>
      </c>
      <c r="M152" s="40">
        <f t="shared" ca="1" si="37"/>
        <v>7.2430986146958753E-2</v>
      </c>
      <c r="N152" s="40">
        <f t="shared" ca="1" si="38"/>
        <v>0</v>
      </c>
      <c r="O152" s="111">
        <f t="shared" ca="1" si="39"/>
        <v>0</v>
      </c>
      <c r="P152" s="40">
        <f t="shared" ca="1" si="40"/>
        <v>0</v>
      </c>
      <c r="Q152" s="40">
        <f t="shared" ca="1" si="41"/>
        <v>0</v>
      </c>
      <c r="R152" s="34">
        <f t="shared" ca="1" si="42"/>
        <v>-7.2430986146958753E-2</v>
      </c>
    </row>
    <row r="153" spans="1:18">
      <c r="D153" s="110">
        <f t="shared" si="30"/>
        <v>0</v>
      </c>
      <c r="E153" s="110">
        <f t="shared" si="30"/>
        <v>0</v>
      </c>
      <c r="F153" s="40">
        <f t="shared" si="31"/>
        <v>0</v>
      </c>
      <c r="G153" s="40">
        <f t="shared" si="31"/>
        <v>0</v>
      </c>
      <c r="H153" s="40">
        <f t="shared" si="32"/>
        <v>0</v>
      </c>
      <c r="I153" s="40">
        <f t="shared" si="33"/>
        <v>0</v>
      </c>
      <c r="J153" s="40">
        <f t="shared" si="34"/>
        <v>0</v>
      </c>
      <c r="K153" s="40">
        <f t="shared" si="35"/>
        <v>0</v>
      </c>
      <c r="L153" s="40">
        <f t="shared" si="36"/>
        <v>0</v>
      </c>
      <c r="M153" s="40">
        <f t="shared" ca="1" si="37"/>
        <v>7.2430986146958753E-2</v>
      </c>
      <c r="N153" s="40">
        <f t="shared" ca="1" si="38"/>
        <v>0</v>
      </c>
      <c r="O153" s="111">
        <f t="shared" ca="1" si="39"/>
        <v>0</v>
      </c>
      <c r="P153" s="40">
        <f t="shared" ca="1" si="40"/>
        <v>0</v>
      </c>
      <c r="Q153" s="40">
        <f t="shared" ca="1" si="41"/>
        <v>0</v>
      </c>
      <c r="R153" s="34">
        <f t="shared" ca="1" si="42"/>
        <v>-7.2430986146958753E-2</v>
      </c>
    </row>
    <row r="154" spans="1:18">
      <c r="A154" s="113"/>
      <c r="B154" s="113"/>
      <c r="D154" s="110">
        <f t="shared" si="30"/>
        <v>0</v>
      </c>
      <c r="E154" s="110">
        <f t="shared" si="30"/>
        <v>0</v>
      </c>
      <c r="F154" s="40">
        <f t="shared" si="31"/>
        <v>0</v>
      </c>
      <c r="G154" s="40">
        <f t="shared" si="31"/>
        <v>0</v>
      </c>
      <c r="H154" s="40">
        <f t="shared" si="32"/>
        <v>0</v>
      </c>
      <c r="I154" s="40">
        <f t="shared" si="33"/>
        <v>0</v>
      </c>
      <c r="J154" s="40">
        <f t="shared" si="34"/>
        <v>0</v>
      </c>
      <c r="K154" s="40">
        <f t="shared" si="35"/>
        <v>0</v>
      </c>
      <c r="L154" s="40">
        <f t="shared" si="36"/>
        <v>0</v>
      </c>
      <c r="M154" s="40">
        <f t="shared" ca="1" si="37"/>
        <v>7.2430986146958753E-2</v>
      </c>
      <c r="N154" s="40">
        <f t="shared" ca="1" si="38"/>
        <v>0</v>
      </c>
      <c r="O154" s="111">
        <f t="shared" ca="1" si="39"/>
        <v>0</v>
      </c>
      <c r="P154" s="40">
        <f t="shared" ca="1" si="40"/>
        <v>0</v>
      </c>
      <c r="Q154" s="40">
        <f t="shared" ca="1" si="41"/>
        <v>0</v>
      </c>
      <c r="R154" s="34">
        <f t="shared" ca="1" si="42"/>
        <v>-7.2430986146958753E-2</v>
      </c>
    </row>
    <row r="155" spans="1:18">
      <c r="A155" s="112"/>
      <c r="B155" s="112"/>
      <c r="D155" s="110">
        <f t="shared" si="30"/>
        <v>0</v>
      </c>
      <c r="E155" s="110">
        <f t="shared" si="30"/>
        <v>0</v>
      </c>
      <c r="F155" s="40">
        <f t="shared" si="31"/>
        <v>0</v>
      </c>
      <c r="G155" s="40">
        <f t="shared" si="31"/>
        <v>0</v>
      </c>
      <c r="H155" s="40">
        <f t="shared" si="32"/>
        <v>0</v>
      </c>
      <c r="I155" s="40">
        <f t="shared" si="33"/>
        <v>0</v>
      </c>
      <c r="J155" s="40">
        <f t="shared" si="34"/>
        <v>0</v>
      </c>
      <c r="K155" s="40">
        <f t="shared" si="35"/>
        <v>0</v>
      </c>
      <c r="L155" s="40">
        <f t="shared" si="36"/>
        <v>0</v>
      </c>
      <c r="M155" s="40">
        <f t="shared" ca="1" si="37"/>
        <v>7.2430986146958753E-2</v>
      </c>
      <c r="N155" s="40">
        <f t="shared" ca="1" si="38"/>
        <v>0</v>
      </c>
      <c r="O155" s="111">
        <f t="shared" ca="1" si="39"/>
        <v>0</v>
      </c>
      <c r="P155" s="40">
        <f t="shared" ca="1" si="40"/>
        <v>0</v>
      </c>
      <c r="Q155" s="40">
        <f t="shared" ca="1" si="41"/>
        <v>0</v>
      </c>
      <c r="R155" s="34">
        <f t="shared" ca="1" si="42"/>
        <v>-7.2430986146958753E-2</v>
      </c>
    </row>
    <row r="156" spans="1:18">
      <c r="A156" s="112"/>
      <c r="B156" s="112"/>
      <c r="D156" s="110">
        <f t="shared" si="30"/>
        <v>0</v>
      </c>
      <c r="E156" s="110">
        <f t="shared" si="30"/>
        <v>0</v>
      </c>
      <c r="F156" s="40">
        <f t="shared" si="31"/>
        <v>0</v>
      </c>
      <c r="G156" s="40">
        <f t="shared" si="31"/>
        <v>0</v>
      </c>
      <c r="H156" s="40">
        <f t="shared" si="32"/>
        <v>0</v>
      </c>
      <c r="I156" s="40">
        <f t="shared" si="33"/>
        <v>0</v>
      </c>
      <c r="J156" s="40">
        <f t="shared" si="34"/>
        <v>0</v>
      </c>
      <c r="K156" s="40">
        <f t="shared" si="35"/>
        <v>0</v>
      </c>
      <c r="L156" s="40">
        <f t="shared" si="36"/>
        <v>0</v>
      </c>
      <c r="M156" s="40">
        <f t="shared" ca="1" si="37"/>
        <v>7.2430986146958753E-2</v>
      </c>
      <c r="N156" s="40">
        <f t="shared" ca="1" si="38"/>
        <v>0</v>
      </c>
      <c r="O156" s="111">
        <f t="shared" ca="1" si="39"/>
        <v>0</v>
      </c>
      <c r="P156" s="40">
        <f t="shared" ca="1" si="40"/>
        <v>0</v>
      </c>
      <c r="Q156" s="40">
        <f t="shared" ca="1" si="41"/>
        <v>0</v>
      </c>
      <c r="R156" s="34">
        <f t="shared" ca="1" si="42"/>
        <v>-7.2430986146958753E-2</v>
      </c>
    </row>
    <row r="157" spans="1:18">
      <c r="A157" s="112"/>
      <c r="B157" s="112"/>
      <c r="D157" s="110">
        <f t="shared" si="30"/>
        <v>0</v>
      </c>
      <c r="E157" s="110">
        <f t="shared" si="30"/>
        <v>0</v>
      </c>
      <c r="F157" s="40">
        <f t="shared" si="31"/>
        <v>0</v>
      </c>
      <c r="G157" s="40">
        <f t="shared" si="31"/>
        <v>0</v>
      </c>
      <c r="H157" s="40">
        <f t="shared" si="32"/>
        <v>0</v>
      </c>
      <c r="I157" s="40">
        <f t="shared" si="33"/>
        <v>0</v>
      </c>
      <c r="J157" s="40">
        <f t="shared" si="34"/>
        <v>0</v>
      </c>
      <c r="K157" s="40">
        <f t="shared" si="35"/>
        <v>0</v>
      </c>
      <c r="L157" s="40">
        <f t="shared" si="36"/>
        <v>0</v>
      </c>
      <c r="M157" s="40">
        <f t="shared" ca="1" si="37"/>
        <v>7.2430986146958753E-2</v>
      </c>
      <c r="N157" s="40">
        <f t="shared" ca="1" si="38"/>
        <v>0</v>
      </c>
      <c r="O157" s="111">
        <f t="shared" ca="1" si="39"/>
        <v>0</v>
      </c>
      <c r="P157" s="40">
        <f t="shared" ca="1" si="40"/>
        <v>0</v>
      </c>
      <c r="Q157" s="40">
        <f t="shared" ca="1" si="41"/>
        <v>0</v>
      </c>
      <c r="R157" s="34">
        <f t="shared" ca="1" si="42"/>
        <v>-7.2430986146958753E-2</v>
      </c>
    </row>
    <row r="158" spans="1:18">
      <c r="A158" s="112"/>
      <c r="B158" s="112"/>
      <c r="D158" s="110">
        <f t="shared" si="30"/>
        <v>0</v>
      </c>
      <c r="E158" s="110">
        <f t="shared" si="30"/>
        <v>0</v>
      </c>
      <c r="F158" s="40">
        <f t="shared" si="31"/>
        <v>0</v>
      </c>
      <c r="G158" s="40">
        <f t="shared" si="31"/>
        <v>0</v>
      </c>
      <c r="H158" s="40">
        <f t="shared" si="32"/>
        <v>0</v>
      </c>
      <c r="I158" s="40">
        <f t="shared" si="33"/>
        <v>0</v>
      </c>
      <c r="J158" s="40">
        <f t="shared" si="34"/>
        <v>0</v>
      </c>
      <c r="K158" s="40">
        <f t="shared" si="35"/>
        <v>0</v>
      </c>
      <c r="L158" s="40">
        <f t="shared" si="36"/>
        <v>0</v>
      </c>
      <c r="M158" s="40">
        <f t="shared" ca="1" si="37"/>
        <v>7.2430986146958753E-2</v>
      </c>
      <c r="N158" s="40">
        <f t="shared" ca="1" si="38"/>
        <v>0</v>
      </c>
      <c r="O158" s="111">
        <f t="shared" ca="1" si="39"/>
        <v>0</v>
      </c>
      <c r="P158" s="40">
        <f t="shared" ca="1" si="40"/>
        <v>0</v>
      </c>
      <c r="Q158" s="40">
        <f t="shared" ca="1" si="41"/>
        <v>0</v>
      </c>
      <c r="R158" s="34">
        <f t="shared" ca="1" si="42"/>
        <v>-7.2430986146958753E-2</v>
      </c>
    </row>
    <row r="159" spans="1:18">
      <c r="A159" s="112"/>
      <c r="B159" s="112"/>
      <c r="D159" s="110">
        <f t="shared" si="30"/>
        <v>0</v>
      </c>
      <c r="E159" s="110">
        <f t="shared" si="30"/>
        <v>0</v>
      </c>
      <c r="F159" s="40">
        <f t="shared" si="31"/>
        <v>0</v>
      </c>
      <c r="G159" s="40">
        <f t="shared" si="31"/>
        <v>0</v>
      </c>
      <c r="H159" s="40">
        <f t="shared" si="32"/>
        <v>0</v>
      </c>
      <c r="I159" s="40">
        <f t="shared" si="33"/>
        <v>0</v>
      </c>
      <c r="J159" s="40">
        <f t="shared" si="34"/>
        <v>0</v>
      </c>
      <c r="K159" s="40">
        <f t="shared" si="35"/>
        <v>0</v>
      </c>
      <c r="L159" s="40">
        <f t="shared" si="36"/>
        <v>0</v>
      </c>
      <c r="M159" s="40">
        <f t="shared" ca="1" si="37"/>
        <v>7.2430986146958753E-2</v>
      </c>
      <c r="N159" s="40">
        <f t="shared" ca="1" si="38"/>
        <v>0</v>
      </c>
      <c r="O159" s="111">
        <f t="shared" ca="1" si="39"/>
        <v>0</v>
      </c>
      <c r="P159" s="40">
        <f t="shared" ca="1" si="40"/>
        <v>0</v>
      </c>
      <c r="Q159" s="40">
        <f t="shared" ca="1" si="41"/>
        <v>0</v>
      </c>
      <c r="R159" s="34">
        <f t="shared" ca="1" si="42"/>
        <v>-7.2430986146958753E-2</v>
      </c>
    </row>
    <row r="160" spans="1:18">
      <c r="D160" s="110">
        <f t="shared" si="30"/>
        <v>0</v>
      </c>
      <c r="E160" s="110">
        <f t="shared" si="30"/>
        <v>0</v>
      </c>
      <c r="F160" s="40">
        <f t="shared" si="31"/>
        <v>0</v>
      </c>
      <c r="G160" s="40">
        <f t="shared" si="31"/>
        <v>0</v>
      </c>
      <c r="H160" s="40">
        <f t="shared" si="32"/>
        <v>0</v>
      </c>
      <c r="I160" s="40">
        <f t="shared" si="33"/>
        <v>0</v>
      </c>
      <c r="J160" s="40">
        <f t="shared" si="34"/>
        <v>0</v>
      </c>
      <c r="K160" s="40">
        <f t="shared" si="35"/>
        <v>0</v>
      </c>
      <c r="L160" s="40">
        <f t="shared" si="36"/>
        <v>0</v>
      </c>
      <c r="M160" s="40">
        <f t="shared" ca="1" si="37"/>
        <v>7.2430986146958753E-2</v>
      </c>
      <c r="N160" s="40">
        <f t="shared" ca="1" si="38"/>
        <v>0</v>
      </c>
      <c r="O160" s="111">
        <f t="shared" ca="1" si="39"/>
        <v>0</v>
      </c>
      <c r="P160" s="40">
        <f t="shared" ca="1" si="40"/>
        <v>0</v>
      </c>
      <c r="Q160" s="40">
        <f t="shared" ca="1" si="41"/>
        <v>0</v>
      </c>
      <c r="R160" s="34">
        <f t="shared" ca="1" si="42"/>
        <v>-7.2430986146958753E-2</v>
      </c>
    </row>
    <row r="161" spans="4:18">
      <c r="D161" s="110">
        <f t="shared" si="30"/>
        <v>0</v>
      </c>
      <c r="E161" s="110">
        <f t="shared" si="30"/>
        <v>0</v>
      </c>
      <c r="F161" s="40">
        <f t="shared" si="31"/>
        <v>0</v>
      </c>
      <c r="G161" s="40">
        <f t="shared" si="31"/>
        <v>0</v>
      </c>
      <c r="H161" s="40">
        <f t="shared" si="32"/>
        <v>0</v>
      </c>
      <c r="I161" s="40">
        <f t="shared" si="33"/>
        <v>0</v>
      </c>
      <c r="J161" s="40">
        <f t="shared" si="34"/>
        <v>0</v>
      </c>
      <c r="K161" s="40">
        <f t="shared" si="35"/>
        <v>0</v>
      </c>
      <c r="L161" s="40">
        <f t="shared" si="36"/>
        <v>0</v>
      </c>
      <c r="M161" s="40">
        <f t="shared" ca="1" si="37"/>
        <v>7.2430986146958753E-2</v>
      </c>
      <c r="N161" s="40">
        <f t="shared" ca="1" si="38"/>
        <v>0</v>
      </c>
      <c r="O161" s="111">
        <f t="shared" ca="1" si="39"/>
        <v>0</v>
      </c>
      <c r="P161" s="40">
        <f t="shared" ca="1" si="40"/>
        <v>0</v>
      </c>
      <c r="Q161" s="40">
        <f t="shared" ca="1" si="41"/>
        <v>0</v>
      </c>
      <c r="R161" s="34">
        <f t="shared" ca="1" si="42"/>
        <v>-7.2430986146958753E-2</v>
      </c>
    </row>
    <row r="162" spans="4:18">
      <c r="D162" s="110">
        <f t="shared" si="30"/>
        <v>0</v>
      </c>
      <c r="E162" s="110">
        <f t="shared" si="30"/>
        <v>0</v>
      </c>
      <c r="F162" s="40">
        <f t="shared" si="31"/>
        <v>0</v>
      </c>
      <c r="G162" s="40">
        <f t="shared" si="31"/>
        <v>0</v>
      </c>
      <c r="H162" s="40">
        <f t="shared" si="32"/>
        <v>0</v>
      </c>
      <c r="I162" s="40">
        <f t="shared" si="33"/>
        <v>0</v>
      </c>
      <c r="J162" s="40">
        <f t="shared" si="34"/>
        <v>0</v>
      </c>
      <c r="K162" s="40">
        <f t="shared" si="35"/>
        <v>0</v>
      </c>
      <c r="L162" s="40">
        <f t="shared" si="36"/>
        <v>0</v>
      </c>
      <c r="M162" s="40">
        <f t="shared" ca="1" si="37"/>
        <v>7.2430986146958753E-2</v>
      </c>
      <c r="N162" s="40">
        <f t="shared" ca="1" si="38"/>
        <v>0</v>
      </c>
      <c r="O162" s="111">
        <f t="shared" ca="1" si="39"/>
        <v>0</v>
      </c>
      <c r="P162" s="40">
        <f t="shared" ca="1" si="40"/>
        <v>0</v>
      </c>
      <c r="Q162" s="40">
        <f t="shared" ca="1" si="41"/>
        <v>0</v>
      </c>
      <c r="R162" s="34">
        <f t="shared" ca="1" si="42"/>
        <v>-7.2430986146958753E-2</v>
      </c>
    </row>
    <row r="163" spans="4:18">
      <c r="D163" s="110">
        <f t="shared" si="30"/>
        <v>0</v>
      </c>
      <c r="E163" s="110">
        <f t="shared" si="30"/>
        <v>0</v>
      </c>
      <c r="F163" s="40">
        <f t="shared" si="31"/>
        <v>0</v>
      </c>
      <c r="G163" s="40">
        <f t="shared" si="31"/>
        <v>0</v>
      </c>
      <c r="H163" s="40">
        <f t="shared" si="32"/>
        <v>0</v>
      </c>
      <c r="I163" s="40">
        <f t="shared" si="33"/>
        <v>0</v>
      </c>
      <c r="J163" s="40">
        <f t="shared" si="34"/>
        <v>0</v>
      </c>
      <c r="K163" s="40">
        <f t="shared" si="35"/>
        <v>0</v>
      </c>
      <c r="L163" s="40">
        <f t="shared" si="36"/>
        <v>0</v>
      </c>
      <c r="M163" s="40">
        <f t="shared" ca="1" si="37"/>
        <v>7.2430986146958753E-2</v>
      </c>
      <c r="N163" s="40">
        <f t="shared" ca="1" si="38"/>
        <v>0</v>
      </c>
      <c r="O163" s="111">
        <f t="shared" ca="1" si="39"/>
        <v>0</v>
      </c>
      <c r="P163" s="40">
        <f t="shared" ca="1" si="40"/>
        <v>0</v>
      </c>
      <c r="Q163" s="40">
        <f t="shared" ca="1" si="41"/>
        <v>0</v>
      </c>
      <c r="R163" s="34">
        <f t="shared" ca="1" si="42"/>
        <v>-7.2430986146958753E-2</v>
      </c>
    </row>
    <row r="164" spans="4:18">
      <c r="D164" s="110">
        <f t="shared" si="30"/>
        <v>0</v>
      </c>
      <c r="E164" s="110">
        <f t="shared" si="30"/>
        <v>0</v>
      </c>
      <c r="F164" s="40">
        <f t="shared" si="31"/>
        <v>0</v>
      </c>
      <c r="G164" s="40">
        <f t="shared" si="31"/>
        <v>0</v>
      </c>
      <c r="H164" s="40">
        <f t="shared" si="32"/>
        <v>0</v>
      </c>
      <c r="I164" s="40">
        <f t="shared" si="33"/>
        <v>0</v>
      </c>
      <c r="J164" s="40">
        <f t="shared" si="34"/>
        <v>0</v>
      </c>
      <c r="K164" s="40">
        <f t="shared" si="35"/>
        <v>0</v>
      </c>
      <c r="L164" s="40">
        <f t="shared" si="36"/>
        <v>0</v>
      </c>
      <c r="M164" s="40">
        <f t="shared" ca="1" si="37"/>
        <v>7.2430986146958753E-2</v>
      </c>
      <c r="N164" s="40">
        <f t="shared" ca="1" si="38"/>
        <v>0</v>
      </c>
      <c r="O164" s="111">
        <f t="shared" ca="1" si="39"/>
        <v>0</v>
      </c>
      <c r="P164" s="40">
        <f t="shared" ca="1" si="40"/>
        <v>0</v>
      </c>
      <c r="Q164" s="40">
        <f t="shared" ca="1" si="41"/>
        <v>0</v>
      </c>
      <c r="R164" s="34">
        <f t="shared" ca="1" si="42"/>
        <v>-7.2430986146958753E-2</v>
      </c>
    </row>
    <row r="165" spans="4:18">
      <c r="D165" s="110">
        <f t="shared" si="30"/>
        <v>0</v>
      </c>
      <c r="E165" s="110">
        <f t="shared" si="30"/>
        <v>0</v>
      </c>
      <c r="F165" s="40">
        <f t="shared" si="31"/>
        <v>0</v>
      </c>
      <c r="G165" s="40">
        <f t="shared" si="31"/>
        <v>0</v>
      </c>
      <c r="H165" s="40">
        <f t="shared" si="32"/>
        <v>0</v>
      </c>
      <c r="I165" s="40">
        <f t="shared" si="33"/>
        <v>0</v>
      </c>
      <c r="J165" s="40">
        <f t="shared" si="34"/>
        <v>0</v>
      </c>
      <c r="K165" s="40">
        <f t="shared" si="35"/>
        <v>0</v>
      </c>
      <c r="L165" s="40">
        <f t="shared" si="36"/>
        <v>0</v>
      </c>
      <c r="M165" s="40">
        <f t="shared" ca="1" si="37"/>
        <v>7.2430986146958753E-2</v>
      </c>
      <c r="N165" s="40">
        <f t="shared" ca="1" si="38"/>
        <v>0</v>
      </c>
      <c r="O165" s="111">
        <f t="shared" ca="1" si="39"/>
        <v>0</v>
      </c>
      <c r="P165" s="40">
        <f t="shared" ca="1" si="40"/>
        <v>0</v>
      </c>
      <c r="Q165" s="40">
        <f t="shared" ca="1" si="41"/>
        <v>0</v>
      </c>
      <c r="R165" s="34">
        <f t="shared" ca="1" si="42"/>
        <v>-7.2430986146958753E-2</v>
      </c>
    </row>
    <row r="166" spans="4:18">
      <c r="D166" s="110">
        <f t="shared" si="30"/>
        <v>0</v>
      </c>
      <c r="E166" s="110">
        <f t="shared" si="30"/>
        <v>0</v>
      </c>
      <c r="F166" s="40">
        <f t="shared" si="31"/>
        <v>0</v>
      </c>
      <c r="G166" s="40">
        <f t="shared" si="31"/>
        <v>0</v>
      </c>
      <c r="H166" s="40">
        <f t="shared" si="32"/>
        <v>0</v>
      </c>
      <c r="I166" s="40">
        <f t="shared" si="33"/>
        <v>0</v>
      </c>
      <c r="J166" s="40">
        <f t="shared" si="34"/>
        <v>0</v>
      </c>
      <c r="K166" s="40">
        <f t="shared" si="35"/>
        <v>0</v>
      </c>
      <c r="L166" s="40">
        <f t="shared" si="36"/>
        <v>0</v>
      </c>
      <c r="M166" s="40">
        <f t="shared" ca="1" si="37"/>
        <v>7.2430986146958753E-2</v>
      </c>
      <c r="N166" s="40">
        <f t="shared" ca="1" si="38"/>
        <v>0</v>
      </c>
      <c r="O166" s="111">
        <f t="shared" ca="1" si="39"/>
        <v>0</v>
      </c>
      <c r="P166" s="40">
        <f t="shared" ca="1" si="40"/>
        <v>0</v>
      </c>
      <c r="Q166" s="40">
        <f t="shared" ca="1" si="41"/>
        <v>0</v>
      </c>
      <c r="R166" s="34">
        <f t="shared" ca="1" si="42"/>
        <v>-7.2430986146958753E-2</v>
      </c>
    </row>
    <row r="167" spans="4:18">
      <c r="D167" s="110">
        <f t="shared" si="30"/>
        <v>0</v>
      </c>
      <c r="E167" s="110">
        <f t="shared" si="30"/>
        <v>0</v>
      </c>
      <c r="F167" s="40">
        <f t="shared" si="31"/>
        <v>0</v>
      </c>
      <c r="G167" s="40">
        <f t="shared" si="31"/>
        <v>0</v>
      </c>
      <c r="H167" s="40">
        <f t="shared" si="32"/>
        <v>0</v>
      </c>
      <c r="I167" s="40">
        <f t="shared" si="33"/>
        <v>0</v>
      </c>
      <c r="J167" s="40">
        <f t="shared" si="34"/>
        <v>0</v>
      </c>
      <c r="K167" s="40">
        <f t="shared" si="35"/>
        <v>0</v>
      </c>
      <c r="L167" s="40">
        <f t="shared" si="36"/>
        <v>0</v>
      </c>
      <c r="M167" s="40">
        <f t="shared" ca="1" si="37"/>
        <v>7.2430986146958753E-2</v>
      </c>
      <c r="N167" s="40">
        <f t="shared" ca="1" si="38"/>
        <v>0</v>
      </c>
      <c r="O167" s="111">
        <f t="shared" ca="1" si="39"/>
        <v>0</v>
      </c>
      <c r="P167" s="40">
        <f t="shared" ca="1" si="40"/>
        <v>0</v>
      </c>
      <c r="Q167" s="40">
        <f t="shared" ca="1" si="41"/>
        <v>0</v>
      </c>
      <c r="R167" s="34">
        <f t="shared" ca="1" si="42"/>
        <v>-7.2430986146958753E-2</v>
      </c>
    </row>
    <row r="168" spans="4:18">
      <c r="D168" s="110">
        <f t="shared" si="30"/>
        <v>0</v>
      </c>
      <c r="E168" s="110">
        <f t="shared" si="30"/>
        <v>0</v>
      </c>
      <c r="F168" s="40">
        <f t="shared" si="31"/>
        <v>0</v>
      </c>
      <c r="G168" s="40">
        <f t="shared" si="31"/>
        <v>0</v>
      </c>
      <c r="H168" s="40">
        <f t="shared" si="32"/>
        <v>0</v>
      </c>
      <c r="I168" s="40">
        <f t="shared" si="33"/>
        <v>0</v>
      </c>
      <c r="J168" s="40">
        <f t="shared" si="34"/>
        <v>0</v>
      </c>
      <c r="K168" s="40">
        <f t="shared" si="35"/>
        <v>0</v>
      </c>
      <c r="L168" s="40">
        <f t="shared" si="36"/>
        <v>0</v>
      </c>
      <c r="M168" s="40">
        <f t="shared" ca="1" si="37"/>
        <v>7.2430986146958753E-2</v>
      </c>
      <c r="N168" s="40">
        <f t="shared" ca="1" si="38"/>
        <v>0</v>
      </c>
      <c r="O168" s="111">
        <f t="shared" ca="1" si="39"/>
        <v>0</v>
      </c>
      <c r="P168" s="40">
        <f t="shared" ca="1" si="40"/>
        <v>0</v>
      </c>
      <c r="Q168" s="40">
        <f t="shared" ca="1" si="41"/>
        <v>0</v>
      </c>
      <c r="R168" s="34">
        <f t="shared" ca="1" si="42"/>
        <v>-7.2430986146958753E-2</v>
      </c>
    </row>
    <row r="169" spans="4:18">
      <c r="D169" s="110">
        <f t="shared" si="30"/>
        <v>0</v>
      </c>
      <c r="E169" s="110">
        <f t="shared" si="30"/>
        <v>0</v>
      </c>
      <c r="F169" s="40">
        <f t="shared" si="31"/>
        <v>0</v>
      </c>
      <c r="G169" s="40">
        <f t="shared" si="31"/>
        <v>0</v>
      </c>
      <c r="H169" s="40">
        <f t="shared" si="32"/>
        <v>0</v>
      </c>
      <c r="I169" s="40">
        <f t="shared" si="33"/>
        <v>0</v>
      </c>
      <c r="J169" s="40">
        <f t="shared" si="34"/>
        <v>0</v>
      </c>
      <c r="K169" s="40">
        <f t="shared" si="35"/>
        <v>0</v>
      </c>
      <c r="L169" s="40">
        <f t="shared" si="36"/>
        <v>0</v>
      </c>
      <c r="M169" s="40">
        <f t="shared" ca="1" si="37"/>
        <v>7.2430986146958753E-2</v>
      </c>
      <c r="N169" s="40">
        <f t="shared" ca="1" si="38"/>
        <v>0</v>
      </c>
      <c r="O169" s="111">
        <f t="shared" ca="1" si="39"/>
        <v>0</v>
      </c>
      <c r="P169" s="40">
        <f t="shared" ca="1" si="40"/>
        <v>0</v>
      </c>
      <c r="Q169" s="40">
        <f t="shared" ca="1" si="41"/>
        <v>0</v>
      </c>
      <c r="R169" s="34">
        <f t="shared" ca="1" si="42"/>
        <v>-7.2430986146958753E-2</v>
      </c>
    </row>
    <row r="170" spans="4:18">
      <c r="D170" s="110">
        <f t="shared" si="30"/>
        <v>0</v>
      </c>
      <c r="E170" s="110">
        <f t="shared" si="30"/>
        <v>0</v>
      </c>
      <c r="F170" s="40">
        <f t="shared" si="31"/>
        <v>0</v>
      </c>
      <c r="G170" s="40">
        <f t="shared" si="31"/>
        <v>0</v>
      </c>
      <c r="H170" s="40">
        <f t="shared" si="32"/>
        <v>0</v>
      </c>
      <c r="I170" s="40">
        <f t="shared" si="33"/>
        <v>0</v>
      </c>
      <c r="J170" s="40">
        <f t="shared" si="34"/>
        <v>0</v>
      </c>
      <c r="K170" s="40">
        <f t="shared" si="35"/>
        <v>0</v>
      </c>
      <c r="L170" s="40">
        <f t="shared" si="36"/>
        <v>0</v>
      </c>
      <c r="M170" s="40">
        <f t="shared" ca="1" si="37"/>
        <v>7.2430986146958753E-2</v>
      </c>
      <c r="N170" s="40">
        <f t="shared" ca="1" si="38"/>
        <v>0</v>
      </c>
      <c r="O170" s="111">
        <f t="shared" ca="1" si="39"/>
        <v>0</v>
      </c>
      <c r="P170" s="40">
        <f t="shared" ca="1" si="40"/>
        <v>0</v>
      </c>
      <c r="Q170" s="40">
        <f t="shared" ca="1" si="41"/>
        <v>0</v>
      </c>
      <c r="R170" s="34">
        <f t="shared" ca="1" si="42"/>
        <v>-7.2430986146958753E-2</v>
      </c>
    </row>
    <row r="171" spans="4:18">
      <c r="D171" s="110">
        <f t="shared" si="30"/>
        <v>0</v>
      </c>
      <c r="E171" s="110">
        <f t="shared" si="30"/>
        <v>0</v>
      </c>
      <c r="F171" s="40">
        <f t="shared" si="31"/>
        <v>0</v>
      </c>
      <c r="G171" s="40">
        <f t="shared" si="31"/>
        <v>0</v>
      </c>
      <c r="H171" s="40">
        <f t="shared" si="32"/>
        <v>0</v>
      </c>
      <c r="I171" s="40">
        <f t="shared" si="33"/>
        <v>0</v>
      </c>
      <c r="J171" s="40">
        <f t="shared" si="34"/>
        <v>0</v>
      </c>
      <c r="K171" s="40">
        <f t="shared" si="35"/>
        <v>0</v>
      </c>
      <c r="L171" s="40">
        <f t="shared" si="36"/>
        <v>0</v>
      </c>
      <c r="M171" s="40">
        <f t="shared" ca="1" si="37"/>
        <v>7.2430986146958753E-2</v>
      </c>
      <c r="N171" s="40">
        <f t="shared" ca="1" si="38"/>
        <v>0</v>
      </c>
      <c r="O171" s="111">
        <f t="shared" ca="1" si="39"/>
        <v>0</v>
      </c>
      <c r="P171" s="40">
        <f t="shared" ca="1" si="40"/>
        <v>0</v>
      </c>
      <c r="Q171" s="40">
        <f t="shared" ca="1" si="41"/>
        <v>0</v>
      </c>
      <c r="R171" s="34">
        <f t="shared" ca="1" si="42"/>
        <v>-7.2430986146958753E-2</v>
      </c>
    </row>
    <row r="172" spans="4:18">
      <c r="D172" s="110">
        <f t="shared" si="30"/>
        <v>0</v>
      </c>
      <c r="E172" s="110">
        <f t="shared" si="30"/>
        <v>0</v>
      </c>
      <c r="F172" s="40">
        <f t="shared" si="31"/>
        <v>0</v>
      </c>
      <c r="G172" s="40">
        <f t="shared" si="31"/>
        <v>0</v>
      </c>
      <c r="H172" s="40">
        <f t="shared" si="32"/>
        <v>0</v>
      </c>
      <c r="I172" s="40">
        <f t="shared" si="33"/>
        <v>0</v>
      </c>
      <c r="J172" s="40">
        <f t="shared" si="34"/>
        <v>0</v>
      </c>
      <c r="K172" s="40">
        <f t="shared" si="35"/>
        <v>0</v>
      </c>
      <c r="L172" s="40">
        <f t="shared" si="36"/>
        <v>0</v>
      </c>
      <c r="M172" s="40">
        <f t="shared" ca="1" si="37"/>
        <v>7.2430986146958753E-2</v>
      </c>
      <c r="N172" s="40">
        <f t="shared" ca="1" si="38"/>
        <v>0</v>
      </c>
      <c r="O172" s="111">
        <f t="shared" ca="1" si="39"/>
        <v>0</v>
      </c>
      <c r="P172" s="40">
        <f t="shared" ca="1" si="40"/>
        <v>0</v>
      </c>
      <c r="Q172" s="40">
        <f t="shared" ca="1" si="41"/>
        <v>0</v>
      </c>
      <c r="R172" s="34">
        <f t="shared" ca="1" si="42"/>
        <v>-7.2430986146958753E-2</v>
      </c>
    </row>
    <row r="173" spans="4:18">
      <c r="D173" s="110">
        <f t="shared" si="30"/>
        <v>0</v>
      </c>
      <c r="E173" s="110">
        <f t="shared" si="30"/>
        <v>0</v>
      </c>
      <c r="F173" s="40">
        <f t="shared" si="31"/>
        <v>0</v>
      </c>
      <c r="G173" s="40">
        <f t="shared" si="31"/>
        <v>0</v>
      </c>
      <c r="H173" s="40">
        <f t="shared" si="32"/>
        <v>0</v>
      </c>
      <c r="I173" s="40">
        <f t="shared" si="33"/>
        <v>0</v>
      </c>
      <c r="J173" s="40">
        <f t="shared" si="34"/>
        <v>0</v>
      </c>
      <c r="K173" s="40">
        <f t="shared" si="35"/>
        <v>0</v>
      </c>
      <c r="L173" s="40">
        <f t="shared" si="36"/>
        <v>0</v>
      </c>
      <c r="M173" s="40">
        <f t="shared" ca="1" si="37"/>
        <v>7.2430986146958753E-2</v>
      </c>
      <c r="N173" s="40">
        <f t="shared" ca="1" si="38"/>
        <v>0</v>
      </c>
      <c r="O173" s="111">
        <f t="shared" ca="1" si="39"/>
        <v>0</v>
      </c>
      <c r="P173" s="40">
        <f t="shared" ca="1" si="40"/>
        <v>0</v>
      </c>
      <c r="Q173" s="40">
        <f t="shared" ca="1" si="41"/>
        <v>0</v>
      </c>
      <c r="R173" s="34">
        <f t="shared" ca="1" si="42"/>
        <v>-7.2430986146958753E-2</v>
      </c>
    </row>
    <row r="174" spans="4:18">
      <c r="D174" s="110">
        <f t="shared" si="30"/>
        <v>0</v>
      </c>
      <c r="E174" s="110">
        <f t="shared" si="30"/>
        <v>0</v>
      </c>
      <c r="F174" s="40">
        <f t="shared" si="31"/>
        <v>0</v>
      </c>
      <c r="G174" s="40">
        <f t="shared" si="31"/>
        <v>0</v>
      </c>
      <c r="H174" s="40">
        <f t="shared" si="32"/>
        <v>0</v>
      </c>
      <c r="I174" s="40">
        <f t="shared" si="33"/>
        <v>0</v>
      </c>
      <c r="J174" s="40">
        <f t="shared" si="34"/>
        <v>0</v>
      </c>
      <c r="K174" s="40">
        <f t="shared" si="35"/>
        <v>0</v>
      </c>
      <c r="L174" s="40">
        <f t="shared" si="36"/>
        <v>0</v>
      </c>
      <c r="M174" s="40">
        <f t="shared" ca="1" si="37"/>
        <v>7.2430986146958753E-2</v>
      </c>
      <c r="N174" s="40">
        <f t="shared" ca="1" si="38"/>
        <v>0</v>
      </c>
      <c r="O174" s="111">
        <f t="shared" ca="1" si="39"/>
        <v>0</v>
      </c>
      <c r="P174" s="40">
        <f t="shared" ca="1" si="40"/>
        <v>0</v>
      </c>
      <c r="Q174" s="40">
        <f t="shared" ca="1" si="41"/>
        <v>0</v>
      </c>
      <c r="R174" s="34">
        <f t="shared" ca="1" si="42"/>
        <v>-7.2430986146958753E-2</v>
      </c>
    </row>
    <row r="175" spans="4:18">
      <c r="D175" s="110">
        <f t="shared" si="30"/>
        <v>0</v>
      </c>
      <c r="E175" s="110">
        <f t="shared" si="30"/>
        <v>0</v>
      </c>
      <c r="F175" s="40">
        <f t="shared" si="31"/>
        <v>0</v>
      </c>
      <c r="G175" s="40">
        <f t="shared" si="31"/>
        <v>0</v>
      </c>
      <c r="H175" s="40">
        <f t="shared" si="32"/>
        <v>0</v>
      </c>
      <c r="I175" s="40">
        <f t="shared" si="33"/>
        <v>0</v>
      </c>
      <c r="J175" s="40">
        <f t="shared" si="34"/>
        <v>0</v>
      </c>
      <c r="K175" s="40">
        <f t="shared" si="35"/>
        <v>0</v>
      </c>
      <c r="L175" s="40">
        <f t="shared" si="36"/>
        <v>0</v>
      </c>
      <c r="M175" s="40">
        <f t="shared" ca="1" si="37"/>
        <v>7.2430986146958753E-2</v>
      </c>
      <c r="N175" s="40">
        <f t="shared" ca="1" si="38"/>
        <v>0</v>
      </c>
      <c r="O175" s="111">
        <f t="shared" ca="1" si="39"/>
        <v>0</v>
      </c>
      <c r="P175" s="40">
        <f t="shared" ca="1" si="40"/>
        <v>0</v>
      </c>
      <c r="Q175" s="40">
        <f t="shared" ca="1" si="41"/>
        <v>0</v>
      </c>
      <c r="R175" s="34">
        <f t="shared" ca="1" si="42"/>
        <v>-7.2430986146958753E-2</v>
      </c>
    </row>
    <row r="176" spans="4:18">
      <c r="D176" s="110">
        <f t="shared" si="30"/>
        <v>0</v>
      </c>
      <c r="E176" s="110">
        <f t="shared" si="30"/>
        <v>0</v>
      </c>
      <c r="F176" s="40">
        <f t="shared" si="31"/>
        <v>0</v>
      </c>
      <c r="G176" s="40">
        <f t="shared" si="31"/>
        <v>0</v>
      </c>
      <c r="H176" s="40">
        <f t="shared" si="32"/>
        <v>0</v>
      </c>
      <c r="I176" s="40">
        <f t="shared" si="33"/>
        <v>0</v>
      </c>
      <c r="J176" s="40">
        <f t="shared" si="34"/>
        <v>0</v>
      </c>
      <c r="K176" s="40">
        <f t="shared" si="35"/>
        <v>0</v>
      </c>
      <c r="L176" s="40">
        <f t="shared" si="36"/>
        <v>0</v>
      </c>
      <c r="M176" s="40">
        <f t="shared" ca="1" si="37"/>
        <v>7.2430986146958753E-2</v>
      </c>
      <c r="N176" s="40">
        <f t="shared" ca="1" si="38"/>
        <v>0</v>
      </c>
      <c r="O176" s="111">
        <f t="shared" ca="1" si="39"/>
        <v>0</v>
      </c>
      <c r="P176" s="40">
        <f t="shared" ca="1" si="40"/>
        <v>0</v>
      </c>
      <c r="Q176" s="40">
        <f t="shared" ca="1" si="41"/>
        <v>0</v>
      </c>
      <c r="R176" s="34">
        <f t="shared" ca="1" si="42"/>
        <v>-7.2430986146958753E-2</v>
      </c>
    </row>
    <row r="177" spans="4:18">
      <c r="D177" s="110">
        <f t="shared" si="30"/>
        <v>0</v>
      </c>
      <c r="E177" s="110">
        <f t="shared" si="30"/>
        <v>0</v>
      </c>
      <c r="F177" s="40">
        <f t="shared" si="31"/>
        <v>0</v>
      </c>
      <c r="G177" s="40">
        <f t="shared" si="31"/>
        <v>0</v>
      </c>
      <c r="H177" s="40">
        <f t="shared" si="32"/>
        <v>0</v>
      </c>
      <c r="I177" s="40">
        <f t="shared" si="33"/>
        <v>0</v>
      </c>
      <c r="J177" s="40">
        <f t="shared" si="34"/>
        <v>0</v>
      </c>
      <c r="K177" s="40">
        <f t="shared" si="35"/>
        <v>0</v>
      </c>
      <c r="L177" s="40">
        <f t="shared" si="36"/>
        <v>0</v>
      </c>
      <c r="M177" s="40">
        <f t="shared" ca="1" si="37"/>
        <v>7.2430986146958753E-2</v>
      </c>
      <c r="N177" s="40">
        <f t="shared" ca="1" si="38"/>
        <v>0</v>
      </c>
      <c r="O177" s="111">
        <f t="shared" ca="1" si="39"/>
        <v>0</v>
      </c>
      <c r="P177" s="40">
        <f t="shared" ca="1" si="40"/>
        <v>0</v>
      </c>
      <c r="Q177" s="40">
        <f t="shared" ca="1" si="41"/>
        <v>0</v>
      </c>
      <c r="R177" s="34">
        <f t="shared" ca="1" si="42"/>
        <v>-7.2430986146958753E-2</v>
      </c>
    </row>
    <row r="178" spans="4:18">
      <c r="D178" s="110">
        <f t="shared" si="30"/>
        <v>0</v>
      </c>
      <c r="E178" s="110">
        <f t="shared" si="30"/>
        <v>0</v>
      </c>
      <c r="F178" s="40">
        <f t="shared" si="31"/>
        <v>0</v>
      </c>
      <c r="G178" s="40">
        <f t="shared" si="31"/>
        <v>0</v>
      </c>
      <c r="H178" s="40">
        <f t="shared" si="32"/>
        <v>0</v>
      </c>
      <c r="I178" s="40">
        <f t="shared" si="33"/>
        <v>0</v>
      </c>
      <c r="J178" s="40">
        <f t="shared" si="34"/>
        <v>0</v>
      </c>
      <c r="K178" s="40">
        <f t="shared" si="35"/>
        <v>0</v>
      </c>
      <c r="L178" s="40">
        <f t="shared" si="36"/>
        <v>0</v>
      </c>
      <c r="M178" s="40">
        <f t="shared" ca="1" si="37"/>
        <v>7.2430986146958753E-2</v>
      </c>
      <c r="N178" s="40">
        <f t="shared" ca="1" si="38"/>
        <v>0</v>
      </c>
      <c r="O178" s="111">
        <f t="shared" ca="1" si="39"/>
        <v>0</v>
      </c>
      <c r="P178" s="40">
        <f t="shared" ca="1" si="40"/>
        <v>0</v>
      </c>
      <c r="Q178" s="40">
        <f t="shared" ca="1" si="41"/>
        <v>0</v>
      </c>
      <c r="R178" s="34">
        <f t="shared" ca="1" si="42"/>
        <v>-7.2430986146958753E-2</v>
      </c>
    </row>
    <row r="179" spans="4:18">
      <c r="D179" s="110">
        <f t="shared" si="30"/>
        <v>0</v>
      </c>
      <c r="E179" s="110">
        <f t="shared" si="30"/>
        <v>0</v>
      </c>
      <c r="F179" s="40">
        <f t="shared" si="31"/>
        <v>0</v>
      </c>
      <c r="G179" s="40">
        <f t="shared" si="31"/>
        <v>0</v>
      </c>
      <c r="H179" s="40">
        <f t="shared" si="32"/>
        <v>0</v>
      </c>
      <c r="I179" s="40">
        <f t="shared" si="33"/>
        <v>0</v>
      </c>
      <c r="J179" s="40">
        <f t="shared" si="34"/>
        <v>0</v>
      </c>
      <c r="K179" s="40">
        <f t="shared" si="35"/>
        <v>0</v>
      </c>
      <c r="L179" s="40">
        <f t="shared" si="36"/>
        <v>0</v>
      </c>
      <c r="M179" s="40">
        <f t="shared" ca="1" si="37"/>
        <v>7.2430986146958753E-2</v>
      </c>
      <c r="N179" s="40">
        <f t="shared" ca="1" si="38"/>
        <v>0</v>
      </c>
      <c r="O179" s="111">
        <f t="shared" ca="1" si="39"/>
        <v>0</v>
      </c>
      <c r="P179" s="40">
        <f t="shared" ca="1" si="40"/>
        <v>0</v>
      </c>
      <c r="Q179" s="40">
        <f t="shared" ca="1" si="41"/>
        <v>0</v>
      </c>
      <c r="R179" s="34">
        <f t="shared" ca="1" si="42"/>
        <v>-7.2430986146958753E-2</v>
      </c>
    </row>
    <row r="180" spans="4:18">
      <c r="D180" s="110">
        <f t="shared" si="30"/>
        <v>0</v>
      </c>
      <c r="E180" s="110">
        <f t="shared" si="30"/>
        <v>0</v>
      </c>
      <c r="F180" s="40">
        <f t="shared" si="31"/>
        <v>0</v>
      </c>
      <c r="G180" s="40">
        <f t="shared" si="31"/>
        <v>0</v>
      </c>
      <c r="H180" s="40">
        <f t="shared" si="32"/>
        <v>0</v>
      </c>
      <c r="I180" s="40">
        <f t="shared" si="33"/>
        <v>0</v>
      </c>
      <c r="J180" s="40">
        <f t="shared" si="34"/>
        <v>0</v>
      </c>
      <c r="K180" s="40">
        <f t="shared" si="35"/>
        <v>0</v>
      </c>
      <c r="L180" s="40">
        <f t="shared" si="36"/>
        <v>0</v>
      </c>
      <c r="M180" s="40">
        <f t="shared" ca="1" si="37"/>
        <v>7.2430986146958753E-2</v>
      </c>
      <c r="N180" s="40">
        <f t="shared" ca="1" si="38"/>
        <v>0</v>
      </c>
      <c r="O180" s="111">
        <f t="shared" ca="1" si="39"/>
        <v>0</v>
      </c>
      <c r="P180" s="40">
        <f t="shared" ca="1" si="40"/>
        <v>0</v>
      </c>
      <c r="Q180" s="40">
        <f t="shared" ca="1" si="41"/>
        <v>0</v>
      </c>
      <c r="R180" s="34">
        <f t="shared" ca="1" si="42"/>
        <v>-7.2430986146958753E-2</v>
      </c>
    </row>
    <row r="181" spans="4:18">
      <c r="D181" s="110">
        <f t="shared" si="30"/>
        <v>0</v>
      </c>
      <c r="E181" s="110">
        <f t="shared" si="30"/>
        <v>0</v>
      </c>
      <c r="F181" s="40">
        <f t="shared" si="31"/>
        <v>0</v>
      </c>
      <c r="G181" s="40">
        <f t="shared" si="31"/>
        <v>0</v>
      </c>
      <c r="H181" s="40">
        <f t="shared" si="32"/>
        <v>0</v>
      </c>
      <c r="I181" s="40">
        <f t="shared" si="33"/>
        <v>0</v>
      </c>
      <c r="J181" s="40">
        <f t="shared" si="34"/>
        <v>0</v>
      </c>
      <c r="K181" s="40">
        <f t="shared" si="35"/>
        <v>0</v>
      </c>
      <c r="L181" s="40">
        <f t="shared" si="36"/>
        <v>0</v>
      </c>
      <c r="M181" s="40">
        <f t="shared" ca="1" si="37"/>
        <v>7.2430986146958753E-2</v>
      </c>
      <c r="N181" s="40">
        <f t="shared" ca="1" si="38"/>
        <v>0</v>
      </c>
      <c r="O181" s="111">
        <f t="shared" ca="1" si="39"/>
        <v>0</v>
      </c>
      <c r="P181" s="40">
        <f t="shared" ca="1" si="40"/>
        <v>0</v>
      </c>
      <c r="Q181" s="40">
        <f t="shared" ca="1" si="41"/>
        <v>0</v>
      </c>
      <c r="R181" s="34">
        <f t="shared" ca="1" si="42"/>
        <v>-7.2430986146958753E-2</v>
      </c>
    </row>
    <row r="182" spans="4:18">
      <c r="D182" s="110">
        <f t="shared" si="30"/>
        <v>0</v>
      </c>
      <c r="E182" s="110">
        <f t="shared" si="30"/>
        <v>0</v>
      </c>
      <c r="F182" s="40">
        <f t="shared" si="31"/>
        <v>0</v>
      </c>
      <c r="G182" s="40">
        <f t="shared" si="31"/>
        <v>0</v>
      </c>
      <c r="H182" s="40">
        <f t="shared" si="32"/>
        <v>0</v>
      </c>
      <c r="I182" s="40">
        <f t="shared" si="33"/>
        <v>0</v>
      </c>
      <c r="J182" s="40">
        <f t="shared" si="34"/>
        <v>0</v>
      </c>
      <c r="K182" s="40">
        <f t="shared" si="35"/>
        <v>0</v>
      </c>
      <c r="L182" s="40">
        <f t="shared" si="36"/>
        <v>0</v>
      </c>
      <c r="M182" s="40">
        <f t="shared" ca="1" si="37"/>
        <v>7.2430986146958753E-2</v>
      </c>
      <c r="N182" s="40">
        <f t="shared" ca="1" si="38"/>
        <v>0</v>
      </c>
      <c r="O182" s="111">
        <f t="shared" ca="1" si="39"/>
        <v>0</v>
      </c>
      <c r="P182" s="40">
        <f t="shared" ca="1" si="40"/>
        <v>0</v>
      </c>
      <c r="Q182" s="40">
        <f t="shared" ca="1" si="41"/>
        <v>0</v>
      </c>
      <c r="R182" s="34">
        <f t="shared" ca="1" si="42"/>
        <v>-7.2430986146958753E-2</v>
      </c>
    </row>
    <row r="183" spans="4:18">
      <c r="D183" s="110">
        <f t="shared" si="30"/>
        <v>0</v>
      </c>
      <c r="E183" s="110">
        <f t="shared" si="30"/>
        <v>0</v>
      </c>
      <c r="F183" s="40">
        <f t="shared" si="31"/>
        <v>0</v>
      </c>
      <c r="G183" s="40">
        <f t="shared" si="31"/>
        <v>0</v>
      </c>
      <c r="H183" s="40">
        <f t="shared" si="32"/>
        <v>0</v>
      </c>
      <c r="I183" s="40">
        <f t="shared" si="33"/>
        <v>0</v>
      </c>
      <c r="J183" s="40">
        <f t="shared" si="34"/>
        <v>0</v>
      </c>
      <c r="K183" s="40">
        <f t="shared" si="35"/>
        <v>0</v>
      </c>
      <c r="L183" s="40">
        <f t="shared" si="36"/>
        <v>0</v>
      </c>
      <c r="M183" s="40">
        <f t="shared" ca="1" si="37"/>
        <v>7.2430986146958753E-2</v>
      </c>
      <c r="N183" s="40">
        <f t="shared" ca="1" si="38"/>
        <v>0</v>
      </c>
      <c r="O183" s="111">
        <f t="shared" ca="1" si="39"/>
        <v>0</v>
      </c>
      <c r="P183" s="40">
        <f t="shared" ca="1" si="40"/>
        <v>0</v>
      </c>
      <c r="Q183" s="40">
        <f t="shared" ca="1" si="41"/>
        <v>0</v>
      </c>
      <c r="R183" s="34">
        <f t="shared" ca="1" si="42"/>
        <v>-7.2430986146958753E-2</v>
      </c>
    </row>
    <row r="184" spans="4:18">
      <c r="D184" s="110">
        <f t="shared" si="30"/>
        <v>0</v>
      </c>
      <c r="E184" s="110">
        <f t="shared" si="30"/>
        <v>0</v>
      </c>
      <c r="F184" s="40">
        <f t="shared" si="31"/>
        <v>0</v>
      </c>
      <c r="G184" s="40">
        <f t="shared" si="31"/>
        <v>0</v>
      </c>
      <c r="H184" s="40">
        <f t="shared" si="32"/>
        <v>0</v>
      </c>
      <c r="I184" s="40">
        <f t="shared" si="33"/>
        <v>0</v>
      </c>
      <c r="J184" s="40">
        <f t="shared" si="34"/>
        <v>0</v>
      </c>
      <c r="K184" s="40">
        <f t="shared" si="35"/>
        <v>0</v>
      </c>
      <c r="L184" s="40">
        <f t="shared" si="36"/>
        <v>0</v>
      </c>
      <c r="M184" s="40">
        <f t="shared" ca="1" si="37"/>
        <v>7.2430986146958753E-2</v>
      </c>
      <c r="N184" s="40">
        <f t="shared" ca="1" si="38"/>
        <v>0</v>
      </c>
      <c r="O184" s="111">
        <f t="shared" ca="1" si="39"/>
        <v>0</v>
      </c>
      <c r="P184" s="40">
        <f t="shared" ca="1" si="40"/>
        <v>0</v>
      </c>
      <c r="Q184" s="40">
        <f t="shared" ca="1" si="41"/>
        <v>0</v>
      </c>
      <c r="R184" s="34">
        <f t="shared" ca="1" si="42"/>
        <v>-7.2430986146958753E-2</v>
      </c>
    </row>
    <row r="185" spans="4:18">
      <c r="D185" s="110">
        <f t="shared" si="30"/>
        <v>0</v>
      </c>
      <c r="E185" s="110">
        <f t="shared" si="30"/>
        <v>0</v>
      </c>
      <c r="F185" s="40">
        <f t="shared" si="31"/>
        <v>0</v>
      </c>
      <c r="G185" s="40">
        <f t="shared" si="31"/>
        <v>0</v>
      </c>
      <c r="H185" s="40">
        <f t="shared" si="32"/>
        <v>0</v>
      </c>
      <c r="I185" s="40">
        <f t="shared" si="33"/>
        <v>0</v>
      </c>
      <c r="J185" s="40">
        <f t="shared" si="34"/>
        <v>0</v>
      </c>
      <c r="K185" s="40">
        <f t="shared" si="35"/>
        <v>0</v>
      </c>
      <c r="L185" s="40">
        <f t="shared" si="36"/>
        <v>0</v>
      </c>
      <c r="M185" s="40">
        <f t="shared" ca="1" si="37"/>
        <v>7.2430986146958753E-2</v>
      </c>
      <c r="N185" s="40">
        <f t="shared" ca="1" si="38"/>
        <v>0</v>
      </c>
      <c r="O185" s="111">
        <f t="shared" ca="1" si="39"/>
        <v>0</v>
      </c>
      <c r="P185" s="40">
        <f t="shared" ca="1" si="40"/>
        <v>0</v>
      </c>
      <c r="Q185" s="40">
        <f t="shared" ca="1" si="41"/>
        <v>0</v>
      </c>
      <c r="R185" s="34">
        <f t="shared" ca="1" si="42"/>
        <v>-7.2430986146958753E-2</v>
      </c>
    </row>
    <row r="186" spans="4:18">
      <c r="D186" s="110">
        <f t="shared" si="30"/>
        <v>0</v>
      </c>
      <c r="E186" s="110">
        <f t="shared" si="30"/>
        <v>0</v>
      </c>
      <c r="F186" s="40">
        <f t="shared" si="31"/>
        <v>0</v>
      </c>
      <c r="G186" s="40">
        <f t="shared" si="31"/>
        <v>0</v>
      </c>
      <c r="H186" s="40">
        <f t="shared" si="32"/>
        <v>0</v>
      </c>
      <c r="I186" s="40">
        <f t="shared" si="33"/>
        <v>0</v>
      </c>
      <c r="J186" s="40">
        <f t="shared" si="34"/>
        <v>0</v>
      </c>
      <c r="K186" s="40">
        <f t="shared" si="35"/>
        <v>0</v>
      </c>
      <c r="L186" s="40">
        <f t="shared" si="36"/>
        <v>0</v>
      </c>
      <c r="M186" s="40">
        <f t="shared" ca="1" si="37"/>
        <v>7.2430986146958753E-2</v>
      </c>
      <c r="N186" s="40">
        <f t="shared" ca="1" si="38"/>
        <v>0</v>
      </c>
      <c r="O186" s="111">
        <f t="shared" ca="1" si="39"/>
        <v>0</v>
      </c>
      <c r="P186" s="40">
        <f t="shared" ca="1" si="40"/>
        <v>0</v>
      </c>
      <c r="Q186" s="40">
        <f t="shared" ca="1" si="41"/>
        <v>0</v>
      </c>
      <c r="R186" s="34">
        <f t="shared" ca="1" si="42"/>
        <v>-7.2430986146958753E-2</v>
      </c>
    </row>
    <row r="187" spans="4:18">
      <c r="D187" s="110">
        <f t="shared" si="30"/>
        <v>0</v>
      </c>
      <c r="E187" s="110">
        <f t="shared" si="30"/>
        <v>0</v>
      </c>
      <c r="F187" s="40">
        <f t="shared" si="31"/>
        <v>0</v>
      </c>
      <c r="G187" s="40">
        <f t="shared" si="31"/>
        <v>0</v>
      </c>
      <c r="H187" s="40">
        <f t="shared" si="32"/>
        <v>0</v>
      </c>
      <c r="I187" s="40">
        <f t="shared" si="33"/>
        <v>0</v>
      </c>
      <c r="J187" s="40">
        <f t="shared" si="34"/>
        <v>0</v>
      </c>
      <c r="K187" s="40">
        <f t="shared" si="35"/>
        <v>0</v>
      </c>
      <c r="L187" s="40">
        <f t="shared" si="36"/>
        <v>0</v>
      </c>
      <c r="M187" s="40">
        <f t="shared" ca="1" si="37"/>
        <v>7.2430986146958753E-2</v>
      </c>
      <c r="N187" s="40">
        <f t="shared" ca="1" si="38"/>
        <v>0</v>
      </c>
      <c r="O187" s="111">
        <f t="shared" ca="1" si="39"/>
        <v>0</v>
      </c>
      <c r="P187" s="40">
        <f t="shared" ca="1" si="40"/>
        <v>0</v>
      </c>
      <c r="Q187" s="40">
        <f t="shared" ca="1" si="41"/>
        <v>0</v>
      </c>
      <c r="R187" s="34">
        <f t="shared" ca="1" si="42"/>
        <v>-7.2430986146958753E-2</v>
      </c>
    </row>
    <row r="188" spans="4:18">
      <c r="D188" s="110">
        <f t="shared" si="30"/>
        <v>0</v>
      </c>
      <c r="E188" s="110">
        <f t="shared" si="30"/>
        <v>0</v>
      </c>
      <c r="F188" s="40">
        <f t="shared" si="31"/>
        <v>0</v>
      </c>
      <c r="G188" s="40">
        <f t="shared" si="31"/>
        <v>0</v>
      </c>
      <c r="H188" s="40">
        <f t="shared" si="32"/>
        <v>0</v>
      </c>
      <c r="I188" s="40">
        <f t="shared" si="33"/>
        <v>0</v>
      </c>
      <c r="J188" s="40">
        <f t="shared" si="34"/>
        <v>0</v>
      </c>
      <c r="K188" s="40">
        <f t="shared" si="35"/>
        <v>0</v>
      </c>
      <c r="L188" s="40">
        <f t="shared" si="36"/>
        <v>0</v>
      </c>
      <c r="M188" s="40">
        <f t="shared" ca="1" si="37"/>
        <v>7.2430986146958753E-2</v>
      </c>
      <c r="N188" s="40">
        <f t="shared" ca="1" si="38"/>
        <v>0</v>
      </c>
      <c r="O188" s="111">
        <f t="shared" ca="1" si="39"/>
        <v>0</v>
      </c>
      <c r="P188" s="40">
        <f t="shared" ca="1" si="40"/>
        <v>0</v>
      </c>
      <c r="Q188" s="40">
        <f t="shared" ca="1" si="41"/>
        <v>0</v>
      </c>
      <c r="R188" s="34">
        <f t="shared" ca="1" si="42"/>
        <v>-7.2430986146958753E-2</v>
      </c>
    </row>
    <row r="189" spans="4:18">
      <c r="D189" s="110">
        <f t="shared" si="30"/>
        <v>0</v>
      </c>
      <c r="E189" s="110">
        <f t="shared" si="30"/>
        <v>0</v>
      </c>
      <c r="F189" s="40">
        <f t="shared" si="31"/>
        <v>0</v>
      </c>
      <c r="G189" s="40">
        <f t="shared" si="31"/>
        <v>0</v>
      </c>
      <c r="H189" s="40">
        <f t="shared" si="32"/>
        <v>0</v>
      </c>
      <c r="I189" s="40">
        <f t="shared" si="33"/>
        <v>0</v>
      </c>
      <c r="J189" s="40">
        <f t="shared" si="34"/>
        <v>0</v>
      </c>
      <c r="K189" s="40">
        <f t="shared" si="35"/>
        <v>0</v>
      </c>
      <c r="L189" s="40">
        <f t="shared" si="36"/>
        <v>0</v>
      </c>
      <c r="M189" s="40">
        <f t="shared" ca="1" si="37"/>
        <v>7.2430986146958753E-2</v>
      </c>
      <c r="N189" s="40">
        <f t="shared" ca="1" si="38"/>
        <v>0</v>
      </c>
      <c r="O189" s="111">
        <f t="shared" ca="1" si="39"/>
        <v>0</v>
      </c>
      <c r="P189" s="40">
        <f t="shared" ca="1" si="40"/>
        <v>0</v>
      </c>
      <c r="Q189" s="40">
        <f t="shared" ca="1" si="41"/>
        <v>0</v>
      </c>
      <c r="R189" s="34">
        <f t="shared" ca="1" si="42"/>
        <v>-7.2430986146958753E-2</v>
      </c>
    </row>
    <row r="190" spans="4:18">
      <c r="D190" s="110">
        <f t="shared" si="30"/>
        <v>0</v>
      </c>
      <c r="E190" s="110">
        <f t="shared" si="30"/>
        <v>0</v>
      </c>
      <c r="F190" s="40">
        <f t="shared" si="31"/>
        <v>0</v>
      </c>
      <c r="G190" s="40">
        <f t="shared" si="31"/>
        <v>0</v>
      </c>
      <c r="H190" s="40">
        <f t="shared" si="32"/>
        <v>0</v>
      </c>
      <c r="I190" s="40">
        <f t="shared" si="33"/>
        <v>0</v>
      </c>
      <c r="J190" s="40">
        <f t="shared" si="34"/>
        <v>0</v>
      </c>
      <c r="K190" s="40">
        <f t="shared" si="35"/>
        <v>0</v>
      </c>
      <c r="L190" s="40">
        <f t="shared" si="36"/>
        <v>0</v>
      </c>
      <c r="M190" s="40">
        <f t="shared" ca="1" si="37"/>
        <v>7.2430986146958753E-2</v>
      </c>
      <c r="N190" s="40">
        <f t="shared" ca="1" si="38"/>
        <v>0</v>
      </c>
      <c r="O190" s="111">
        <f t="shared" ca="1" si="39"/>
        <v>0</v>
      </c>
      <c r="P190" s="40">
        <f t="shared" ca="1" si="40"/>
        <v>0</v>
      </c>
      <c r="Q190" s="40">
        <f t="shared" ca="1" si="41"/>
        <v>0</v>
      </c>
      <c r="R190" s="34">
        <f t="shared" ca="1" si="42"/>
        <v>-7.2430986146958753E-2</v>
      </c>
    </row>
    <row r="191" spans="4:18">
      <c r="D191" s="110">
        <f t="shared" si="30"/>
        <v>0</v>
      </c>
      <c r="E191" s="110">
        <f t="shared" si="30"/>
        <v>0</v>
      </c>
      <c r="F191" s="40">
        <f t="shared" si="31"/>
        <v>0</v>
      </c>
      <c r="G191" s="40">
        <f t="shared" si="31"/>
        <v>0</v>
      </c>
      <c r="H191" s="40">
        <f t="shared" si="32"/>
        <v>0</v>
      </c>
      <c r="I191" s="40">
        <f t="shared" si="33"/>
        <v>0</v>
      </c>
      <c r="J191" s="40">
        <f t="shared" si="34"/>
        <v>0</v>
      </c>
      <c r="K191" s="40">
        <f t="shared" si="35"/>
        <v>0</v>
      </c>
      <c r="L191" s="40">
        <f t="shared" si="36"/>
        <v>0</v>
      </c>
      <c r="M191" s="40">
        <f t="shared" ca="1" si="37"/>
        <v>7.2430986146958753E-2</v>
      </c>
      <c r="N191" s="40">
        <f t="shared" ca="1" si="38"/>
        <v>0</v>
      </c>
      <c r="O191" s="111">
        <f t="shared" ca="1" si="39"/>
        <v>0</v>
      </c>
      <c r="P191" s="40">
        <f t="shared" ca="1" si="40"/>
        <v>0</v>
      </c>
      <c r="Q191" s="40">
        <f t="shared" ca="1" si="41"/>
        <v>0</v>
      </c>
      <c r="R191" s="34">
        <f t="shared" ca="1" si="42"/>
        <v>-7.2430986146958753E-2</v>
      </c>
    </row>
    <row r="192" spans="4:18">
      <c r="D192" s="110">
        <f t="shared" si="30"/>
        <v>0</v>
      </c>
      <c r="E192" s="110">
        <f t="shared" si="30"/>
        <v>0</v>
      </c>
      <c r="F192" s="40">
        <f t="shared" si="31"/>
        <v>0</v>
      </c>
      <c r="G192" s="40">
        <f t="shared" si="31"/>
        <v>0</v>
      </c>
      <c r="H192" s="40">
        <f t="shared" si="32"/>
        <v>0</v>
      </c>
      <c r="I192" s="40">
        <f t="shared" si="33"/>
        <v>0</v>
      </c>
      <c r="J192" s="40">
        <f t="shared" si="34"/>
        <v>0</v>
      </c>
      <c r="K192" s="40">
        <f t="shared" si="35"/>
        <v>0</v>
      </c>
      <c r="L192" s="40">
        <f t="shared" si="36"/>
        <v>0</v>
      </c>
      <c r="M192" s="40">
        <f t="shared" ca="1" si="37"/>
        <v>7.2430986146958753E-2</v>
      </c>
      <c r="N192" s="40">
        <f t="shared" ca="1" si="38"/>
        <v>0</v>
      </c>
      <c r="O192" s="111">
        <f t="shared" ca="1" si="39"/>
        <v>0</v>
      </c>
      <c r="P192" s="40">
        <f t="shared" ca="1" si="40"/>
        <v>0</v>
      </c>
      <c r="Q192" s="40">
        <f t="shared" ca="1" si="41"/>
        <v>0</v>
      </c>
      <c r="R192" s="34">
        <f t="shared" ca="1" si="42"/>
        <v>-7.2430986146958753E-2</v>
      </c>
    </row>
    <row r="193" spans="4:18">
      <c r="D193" s="110">
        <f t="shared" si="30"/>
        <v>0</v>
      </c>
      <c r="E193" s="110">
        <f t="shared" si="30"/>
        <v>0</v>
      </c>
      <c r="F193" s="40">
        <f t="shared" si="31"/>
        <v>0</v>
      </c>
      <c r="G193" s="40">
        <f t="shared" si="31"/>
        <v>0</v>
      </c>
      <c r="H193" s="40">
        <f t="shared" si="32"/>
        <v>0</v>
      </c>
      <c r="I193" s="40">
        <f t="shared" si="33"/>
        <v>0</v>
      </c>
      <c r="J193" s="40">
        <f t="shared" si="34"/>
        <v>0</v>
      </c>
      <c r="K193" s="40">
        <f t="shared" si="35"/>
        <v>0</v>
      </c>
      <c r="L193" s="40">
        <f t="shared" si="36"/>
        <v>0</v>
      </c>
      <c r="M193" s="40">
        <f t="shared" ca="1" si="37"/>
        <v>7.2430986146958753E-2</v>
      </c>
      <c r="N193" s="40">
        <f t="shared" ca="1" si="38"/>
        <v>0</v>
      </c>
      <c r="O193" s="111">
        <f t="shared" ca="1" si="39"/>
        <v>0</v>
      </c>
      <c r="P193" s="40">
        <f t="shared" ca="1" si="40"/>
        <v>0</v>
      </c>
      <c r="Q193" s="40">
        <f t="shared" ca="1" si="41"/>
        <v>0</v>
      </c>
      <c r="R193" s="34">
        <f t="shared" ca="1" si="42"/>
        <v>-7.2430986146958753E-2</v>
      </c>
    </row>
    <row r="194" spans="4:18">
      <c r="D194" s="110">
        <f t="shared" si="30"/>
        <v>0</v>
      </c>
      <c r="E194" s="110">
        <f t="shared" si="30"/>
        <v>0</v>
      </c>
      <c r="F194" s="40">
        <f t="shared" si="31"/>
        <v>0</v>
      </c>
      <c r="G194" s="40">
        <f t="shared" si="31"/>
        <v>0</v>
      </c>
      <c r="H194" s="40">
        <f t="shared" si="32"/>
        <v>0</v>
      </c>
      <c r="I194" s="40">
        <f t="shared" si="33"/>
        <v>0</v>
      </c>
      <c r="J194" s="40">
        <f t="shared" si="34"/>
        <v>0</v>
      </c>
      <c r="K194" s="40">
        <f t="shared" si="35"/>
        <v>0</v>
      </c>
      <c r="L194" s="40">
        <f t="shared" si="36"/>
        <v>0</v>
      </c>
      <c r="M194" s="40">
        <f t="shared" ca="1" si="37"/>
        <v>7.2430986146958753E-2</v>
      </c>
      <c r="N194" s="40">
        <f t="shared" ca="1" si="38"/>
        <v>0</v>
      </c>
      <c r="O194" s="111">
        <f t="shared" ca="1" si="39"/>
        <v>0</v>
      </c>
      <c r="P194" s="40">
        <f t="shared" ca="1" si="40"/>
        <v>0</v>
      </c>
      <c r="Q194" s="40">
        <f t="shared" ca="1" si="41"/>
        <v>0</v>
      </c>
      <c r="R194" s="34">
        <f t="shared" ca="1" si="42"/>
        <v>-7.2430986146958753E-2</v>
      </c>
    </row>
    <row r="195" spans="4:18">
      <c r="D195" s="110">
        <f t="shared" si="30"/>
        <v>0</v>
      </c>
      <c r="E195" s="110">
        <f t="shared" si="30"/>
        <v>0</v>
      </c>
      <c r="F195" s="40">
        <f t="shared" si="31"/>
        <v>0</v>
      </c>
      <c r="G195" s="40">
        <f t="shared" si="31"/>
        <v>0</v>
      </c>
      <c r="H195" s="40">
        <f t="shared" si="32"/>
        <v>0</v>
      </c>
      <c r="I195" s="40">
        <f t="shared" si="33"/>
        <v>0</v>
      </c>
      <c r="J195" s="40">
        <f t="shared" si="34"/>
        <v>0</v>
      </c>
      <c r="K195" s="40">
        <f t="shared" si="35"/>
        <v>0</v>
      </c>
      <c r="L195" s="40">
        <f t="shared" si="36"/>
        <v>0</v>
      </c>
      <c r="M195" s="40">
        <f t="shared" ca="1" si="37"/>
        <v>7.2430986146958753E-2</v>
      </c>
      <c r="N195" s="40">
        <f t="shared" ca="1" si="38"/>
        <v>0</v>
      </c>
      <c r="O195" s="111">
        <f t="shared" ca="1" si="39"/>
        <v>0</v>
      </c>
      <c r="P195" s="40">
        <f t="shared" ca="1" si="40"/>
        <v>0</v>
      </c>
      <c r="Q195" s="40">
        <f t="shared" ca="1" si="41"/>
        <v>0</v>
      </c>
      <c r="R195" s="34">
        <f t="shared" ca="1" si="42"/>
        <v>-7.2430986146958753E-2</v>
      </c>
    </row>
    <row r="196" spans="4:18">
      <c r="D196" s="110">
        <f t="shared" si="30"/>
        <v>0</v>
      </c>
      <c r="E196" s="110">
        <f t="shared" si="30"/>
        <v>0</v>
      </c>
      <c r="F196" s="40">
        <f t="shared" si="31"/>
        <v>0</v>
      </c>
      <c r="G196" s="40">
        <f t="shared" si="31"/>
        <v>0</v>
      </c>
      <c r="H196" s="40">
        <f t="shared" si="32"/>
        <v>0</v>
      </c>
      <c r="I196" s="40">
        <f t="shared" si="33"/>
        <v>0</v>
      </c>
      <c r="J196" s="40">
        <f t="shared" si="34"/>
        <v>0</v>
      </c>
      <c r="K196" s="40">
        <f t="shared" si="35"/>
        <v>0</v>
      </c>
      <c r="L196" s="40">
        <f t="shared" si="36"/>
        <v>0</v>
      </c>
      <c r="M196" s="40">
        <f t="shared" ca="1" si="37"/>
        <v>7.2430986146958753E-2</v>
      </c>
      <c r="N196" s="40">
        <f t="shared" ca="1" si="38"/>
        <v>0</v>
      </c>
      <c r="O196" s="111">
        <f t="shared" ca="1" si="39"/>
        <v>0</v>
      </c>
      <c r="P196" s="40">
        <f t="shared" ca="1" si="40"/>
        <v>0</v>
      </c>
      <c r="Q196" s="40">
        <f t="shared" ca="1" si="41"/>
        <v>0</v>
      </c>
      <c r="R196" s="34">
        <f t="shared" ca="1" si="42"/>
        <v>-7.2430986146958753E-2</v>
      </c>
    </row>
    <row r="197" spans="4:18">
      <c r="D197" s="110">
        <f t="shared" si="30"/>
        <v>0</v>
      </c>
      <c r="E197" s="110">
        <f t="shared" si="30"/>
        <v>0</v>
      </c>
      <c r="F197" s="40">
        <f t="shared" si="31"/>
        <v>0</v>
      </c>
      <c r="G197" s="40">
        <f t="shared" si="31"/>
        <v>0</v>
      </c>
      <c r="H197" s="40">
        <f t="shared" si="32"/>
        <v>0</v>
      </c>
      <c r="I197" s="40">
        <f t="shared" si="33"/>
        <v>0</v>
      </c>
      <c r="J197" s="40">
        <f t="shared" si="34"/>
        <v>0</v>
      </c>
      <c r="K197" s="40">
        <f t="shared" si="35"/>
        <v>0</v>
      </c>
      <c r="L197" s="40">
        <f t="shared" si="36"/>
        <v>0</v>
      </c>
      <c r="M197" s="40">
        <f t="shared" ca="1" si="37"/>
        <v>7.2430986146958753E-2</v>
      </c>
      <c r="N197" s="40">
        <f t="shared" ca="1" si="38"/>
        <v>0</v>
      </c>
      <c r="O197" s="111">
        <f t="shared" ca="1" si="39"/>
        <v>0</v>
      </c>
      <c r="P197" s="40">
        <f t="shared" ca="1" si="40"/>
        <v>0</v>
      </c>
      <c r="Q197" s="40">
        <f t="shared" ca="1" si="41"/>
        <v>0</v>
      </c>
      <c r="R197" s="34">
        <f t="shared" ca="1" si="42"/>
        <v>-7.2430986146958753E-2</v>
      </c>
    </row>
    <row r="198" spans="4:18">
      <c r="D198" s="110">
        <f t="shared" si="30"/>
        <v>0</v>
      </c>
      <c r="E198" s="110">
        <f t="shared" si="30"/>
        <v>0</v>
      </c>
      <c r="F198" s="40">
        <f t="shared" si="31"/>
        <v>0</v>
      </c>
      <c r="G198" s="40">
        <f t="shared" si="31"/>
        <v>0</v>
      </c>
      <c r="H198" s="40">
        <f t="shared" si="32"/>
        <v>0</v>
      </c>
      <c r="I198" s="40">
        <f t="shared" si="33"/>
        <v>0</v>
      </c>
      <c r="J198" s="40">
        <f t="shared" si="34"/>
        <v>0</v>
      </c>
      <c r="K198" s="40">
        <f t="shared" si="35"/>
        <v>0</v>
      </c>
      <c r="L198" s="40">
        <f t="shared" si="36"/>
        <v>0</v>
      </c>
      <c r="M198" s="40">
        <f t="shared" ca="1" si="37"/>
        <v>7.2430986146958753E-2</v>
      </c>
      <c r="N198" s="40">
        <f t="shared" ca="1" si="38"/>
        <v>0</v>
      </c>
      <c r="O198" s="111">
        <f t="shared" ca="1" si="39"/>
        <v>0</v>
      </c>
      <c r="P198" s="40">
        <f t="shared" ca="1" si="40"/>
        <v>0</v>
      </c>
      <c r="Q198" s="40">
        <f t="shared" ca="1" si="41"/>
        <v>0</v>
      </c>
      <c r="R198" s="34">
        <f t="shared" ca="1" si="42"/>
        <v>-7.2430986146958753E-2</v>
      </c>
    </row>
    <row r="199" spans="4:18">
      <c r="D199" s="110">
        <f t="shared" si="30"/>
        <v>0</v>
      </c>
      <c r="E199" s="110">
        <f t="shared" si="30"/>
        <v>0</v>
      </c>
      <c r="F199" s="40">
        <f t="shared" si="31"/>
        <v>0</v>
      </c>
      <c r="G199" s="40">
        <f t="shared" si="31"/>
        <v>0</v>
      </c>
      <c r="H199" s="40">
        <f t="shared" si="32"/>
        <v>0</v>
      </c>
      <c r="I199" s="40">
        <f t="shared" si="33"/>
        <v>0</v>
      </c>
      <c r="J199" s="40">
        <f t="shared" si="34"/>
        <v>0</v>
      </c>
      <c r="K199" s="40">
        <f t="shared" si="35"/>
        <v>0</v>
      </c>
      <c r="L199" s="40">
        <f t="shared" si="36"/>
        <v>0</v>
      </c>
      <c r="M199" s="40">
        <f t="shared" ca="1" si="37"/>
        <v>7.2430986146958753E-2</v>
      </c>
      <c r="N199" s="40">
        <f t="shared" ca="1" si="38"/>
        <v>0</v>
      </c>
      <c r="O199" s="111">
        <f t="shared" ca="1" si="39"/>
        <v>0</v>
      </c>
      <c r="P199" s="40">
        <f t="shared" ca="1" si="40"/>
        <v>0</v>
      </c>
      <c r="Q199" s="40">
        <f t="shared" ca="1" si="41"/>
        <v>0</v>
      </c>
      <c r="R199" s="34">
        <f t="shared" ca="1" si="42"/>
        <v>-7.2430986146958753E-2</v>
      </c>
    </row>
    <row r="200" spans="4:18">
      <c r="D200" s="110">
        <f t="shared" si="30"/>
        <v>0</v>
      </c>
      <c r="E200" s="110">
        <f t="shared" si="30"/>
        <v>0</v>
      </c>
      <c r="F200" s="40">
        <f t="shared" si="31"/>
        <v>0</v>
      </c>
      <c r="G200" s="40">
        <f t="shared" si="31"/>
        <v>0</v>
      </c>
      <c r="H200" s="40">
        <f t="shared" si="32"/>
        <v>0</v>
      </c>
      <c r="I200" s="40">
        <f t="shared" si="33"/>
        <v>0</v>
      </c>
      <c r="J200" s="40">
        <f t="shared" si="34"/>
        <v>0</v>
      </c>
      <c r="K200" s="40">
        <f t="shared" si="35"/>
        <v>0</v>
      </c>
      <c r="L200" s="40">
        <f t="shared" si="36"/>
        <v>0</v>
      </c>
      <c r="M200" s="40">
        <f t="shared" ca="1" si="37"/>
        <v>7.2430986146958753E-2</v>
      </c>
      <c r="N200" s="40">
        <f t="shared" ca="1" si="38"/>
        <v>0</v>
      </c>
      <c r="O200" s="111">
        <f t="shared" ca="1" si="39"/>
        <v>0</v>
      </c>
      <c r="P200" s="40">
        <f t="shared" ca="1" si="40"/>
        <v>0</v>
      </c>
      <c r="Q200" s="40">
        <f t="shared" ca="1" si="41"/>
        <v>0</v>
      </c>
      <c r="R200" s="34">
        <f t="shared" ca="1" si="42"/>
        <v>-7.2430986146958753E-2</v>
      </c>
    </row>
    <row r="201" spans="4:18">
      <c r="D201" s="110">
        <f t="shared" si="30"/>
        <v>0</v>
      </c>
      <c r="E201" s="110">
        <f t="shared" si="30"/>
        <v>0</v>
      </c>
      <c r="F201" s="40">
        <f t="shared" si="31"/>
        <v>0</v>
      </c>
      <c r="G201" s="40">
        <f t="shared" si="31"/>
        <v>0</v>
      </c>
      <c r="H201" s="40">
        <f t="shared" si="32"/>
        <v>0</v>
      </c>
      <c r="I201" s="40">
        <f t="shared" si="33"/>
        <v>0</v>
      </c>
      <c r="J201" s="40">
        <f t="shared" si="34"/>
        <v>0</v>
      </c>
      <c r="K201" s="40">
        <f t="shared" si="35"/>
        <v>0</v>
      </c>
      <c r="L201" s="40">
        <f t="shared" si="36"/>
        <v>0</v>
      </c>
      <c r="M201" s="40">
        <f t="shared" ca="1" si="37"/>
        <v>7.2430986146958753E-2</v>
      </c>
      <c r="N201" s="40">
        <f t="shared" ca="1" si="38"/>
        <v>0</v>
      </c>
      <c r="O201" s="111">
        <f t="shared" ca="1" si="39"/>
        <v>0</v>
      </c>
      <c r="P201" s="40">
        <f t="shared" ca="1" si="40"/>
        <v>0</v>
      </c>
      <c r="Q201" s="40">
        <f t="shared" ca="1" si="41"/>
        <v>0</v>
      </c>
      <c r="R201" s="34">
        <f t="shared" ca="1" si="42"/>
        <v>-7.2430986146958753E-2</v>
      </c>
    </row>
    <row r="202" spans="4:18">
      <c r="D202" s="110">
        <f t="shared" si="30"/>
        <v>0</v>
      </c>
      <c r="E202" s="110">
        <f t="shared" si="30"/>
        <v>0</v>
      </c>
      <c r="F202" s="40">
        <f t="shared" si="31"/>
        <v>0</v>
      </c>
      <c r="G202" s="40">
        <f t="shared" si="31"/>
        <v>0</v>
      </c>
      <c r="H202" s="40">
        <f t="shared" si="32"/>
        <v>0</v>
      </c>
      <c r="I202" s="40">
        <f t="shared" si="33"/>
        <v>0</v>
      </c>
      <c r="J202" s="40">
        <f t="shared" si="34"/>
        <v>0</v>
      </c>
      <c r="K202" s="40">
        <f t="shared" si="35"/>
        <v>0</v>
      </c>
      <c r="L202" s="40">
        <f t="shared" si="36"/>
        <v>0</v>
      </c>
      <c r="M202" s="40">
        <f t="shared" ca="1" si="37"/>
        <v>7.2430986146958753E-2</v>
      </c>
      <c r="N202" s="40">
        <f t="shared" ca="1" si="38"/>
        <v>0</v>
      </c>
      <c r="O202" s="111">
        <f t="shared" ca="1" si="39"/>
        <v>0</v>
      </c>
      <c r="P202" s="40">
        <f t="shared" ca="1" si="40"/>
        <v>0</v>
      </c>
      <c r="Q202" s="40">
        <f t="shared" ca="1" si="41"/>
        <v>0</v>
      </c>
      <c r="R202" s="34">
        <f t="shared" ca="1" si="42"/>
        <v>-7.2430986146958753E-2</v>
      </c>
    </row>
    <row r="203" spans="4:18">
      <c r="D203" s="110">
        <f t="shared" si="30"/>
        <v>0</v>
      </c>
      <c r="E203" s="110">
        <f t="shared" si="30"/>
        <v>0</v>
      </c>
      <c r="F203" s="40">
        <f t="shared" si="31"/>
        <v>0</v>
      </c>
      <c r="G203" s="40">
        <f t="shared" si="31"/>
        <v>0</v>
      </c>
      <c r="H203" s="40">
        <f t="shared" si="32"/>
        <v>0</v>
      </c>
      <c r="I203" s="40">
        <f t="shared" si="33"/>
        <v>0</v>
      </c>
      <c r="J203" s="40">
        <f t="shared" si="34"/>
        <v>0</v>
      </c>
      <c r="K203" s="40">
        <f t="shared" si="35"/>
        <v>0</v>
      </c>
      <c r="L203" s="40">
        <f t="shared" si="36"/>
        <v>0</v>
      </c>
      <c r="M203" s="40">
        <f t="shared" ca="1" si="37"/>
        <v>7.2430986146958753E-2</v>
      </c>
      <c r="N203" s="40">
        <f t="shared" ca="1" si="38"/>
        <v>0</v>
      </c>
      <c r="O203" s="111">
        <f t="shared" ca="1" si="39"/>
        <v>0</v>
      </c>
      <c r="P203" s="40">
        <f t="shared" ca="1" si="40"/>
        <v>0</v>
      </c>
      <c r="Q203" s="40">
        <f t="shared" ca="1" si="41"/>
        <v>0</v>
      </c>
      <c r="R203" s="34">
        <f t="shared" ca="1" si="42"/>
        <v>-7.2430986146958753E-2</v>
      </c>
    </row>
    <row r="204" spans="4:18">
      <c r="D204" s="110">
        <f t="shared" si="30"/>
        <v>0</v>
      </c>
      <c r="E204" s="110">
        <f t="shared" si="30"/>
        <v>0</v>
      </c>
      <c r="F204" s="40">
        <f t="shared" si="31"/>
        <v>0</v>
      </c>
      <c r="G204" s="40">
        <f t="shared" si="31"/>
        <v>0</v>
      </c>
      <c r="H204" s="40">
        <f t="shared" si="32"/>
        <v>0</v>
      </c>
      <c r="I204" s="40">
        <f t="shared" si="33"/>
        <v>0</v>
      </c>
      <c r="J204" s="40">
        <f t="shared" si="34"/>
        <v>0</v>
      </c>
      <c r="K204" s="40">
        <f t="shared" si="35"/>
        <v>0</v>
      </c>
      <c r="L204" s="40">
        <f t="shared" si="36"/>
        <v>0</v>
      </c>
      <c r="M204" s="40">
        <f t="shared" ca="1" si="37"/>
        <v>7.2430986146958753E-2</v>
      </c>
      <c r="N204" s="40">
        <f t="shared" ca="1" si="38"/>
        <v>0</v>
      </c>
      <c r="O204" s="111">
        <f t="shared" ca="1" si="39"/>
        <v>0</v>
      </c>
      <c r="P204" s="40">
        <f t="shared" ca="1" si="40"/>
        <v>0</v>
      </c>
      <c r="Q204" s="40">
        <f t="shared" ca="1" si="41"/>
        <v>0</v>
      </c>
      <c r="R204" s="34">
        <f t="shared" ca="1" si="42"/>
        <v>-7.2430986146958753E-2</v>
      </c>
    </row>
    <row r="205" spans="4:18">
      <c r="D205" s="110">
        <f t="shared" si="30"/>
        <v>0</v>
      </c>
      <c r="E205" s="110">
        <f t="shared" si="30"/>
        <v>0</v>
      </c>
      <c r="F205" s="40">
        <f t="shared" si="31"/>
        <v>0</v>
      </c>
      <c r="G205" s="40">
        <f t="shared" si="31"/>
        <v>0</v>
      </c>
      <c r="H205" s="40">
        <f t="shared" si="32"/>
        <v>0</v>
      </c>
      <c r="I205" s="40">
        <f t="shared" si="33"/>
        <v>0</v>
      </c>
      <c r="J205" s="40">
        <f t="shared" si="34"/>
        <v>0</v>
      </c>
      <c r="K205" s="40">
        <f t="shared" si="35"/>
        <v>0</v>
      </c>
      <c r="L205" s="40">
        <f t="shared" si="36"/>
        <v>0</v>
      </c>
      <c r="M205" s="40">
        <f t="shared" ca="1" si="37"/>
        <v>7.2430986146958753E-2</v>
      </c>
      <c r="N205" s="40">
        <f t="shared" ca="1" si="38"/>
        <v>0</v>
      </c>
      <c r="O205" s="111">
        <f t="shared" ca="1" si="39"/>
        <v>0</v>
      </c>
      <c r="P205" s="40">
        <f t="shared" ca="1" si="40"/>
        <v>0</v>
      </c>
      <c r="Q205" s="40">
        <f t="shared" ca="1" si="41"/>
        <v>0</v>
      </c>
      <c r="R205" s="34">
        <f t="shared" ca="1" si="42"/>
        <v>-7.2430986146958753E-2</v>
      </c>
    </row>
    <row r="206" spans="4:18">
      <c r="D206" s="110">
        <f t="shared" si="30"/>
        <v>0</v>
      </c>
      <c r="E206" s="110">
        <f t="shared" si="30"/>
        <v>0</v>
      </c>
      <c r="F206" s="40">
        <f t="shared" si="31"/>
        <v>0</v>
      </c>
      <c r="G206" s="40">
        <f t="shared" si="31"/>
        <v>0</v>
      </c>
      <c r="H206" s="40">
        <f t="shared" si="32"/>
        <v>0</v>
      </c>
      <c r="I206" s="40">
        <f t="shared" si="33"/>
        <v>0</v>
      </c>
      <c r="J206" s="40">
        <f t="shared" si="34"/>
        <v>0</v>
      </c>
      <c r="K206" s="40">
        <f t="shared" si="35"/>
        <v>0</v>
      </c>
      <c r="L206" s="40">
        <f t="shared" si="36"/>
        <v>0</v>
      </c>
      <c r="M206" s="40">
        <f t="shared" ca="1" si="37"/>
        <v>7.2430986146958753E-2</v>
      </c>
      <c r="N206" s="40">
        <f t="shared" ca="1" si="38"/>
        <v>0</v>
      </c>
      <c r="O206" s="111">
        <f t="shared" ca="1" si="39"/>
        <v>0</v>
      </c>
      <c r="P206" s="40">
        <f t="shared" ca="1" si="40"/>
        <v>0</v>
      </c>
      <c r="Q206" s="40">
        <f t="shared" ca="1" si="41"/>
        <v>0</v>
      </c>
      <c r="R206" s="34">
        <f t="shared" ca="1" si="42"/>
        <v>-7.2430986146958753E-2</v>
      </c>
    </row>
    <row r="207" spans="4:18">
      <c r="D207" s="110">
        <f t="shared" si="30"/>
        <v>0</v>
      </c>
      <c r="E207" s="110">
        <f t="shared" si="30"/>
        <v>0</v>
      </c>
      <c r="F207" s="40">
        <f t="shared" si="31"/>
        <v>0</v>
      </c>
      <c r="G207" s="40">
        <f t="shared" si="31"/>
        <v>0</v>
      </c>
      <c r="H207" s="40">
        <f t="shared" si="32"/>
        <v>0</v>
      </c>
      <c r="I207" s="40">
        <f t="shared" si="33"/>
        <v>0</v>
      </c>
      <c r="J207" s="40">
        <f t="shared" si="34"/>
        <v>0</v>
      </c>
      <c r="K207" s="40">
        <f t="shared" si="35"/>
        <v>0</v>
      </c>
      <c r="L207" s="40">
        <f t="shared" si="36"/>
        <v>0</v>
      </c>
      <c r="M207" s="40">
        <f t="shared" ca="1" si="37"/>
        <v>7.2430986146958753E-2</v>
      </c>
      <c r="N207" s="40">
        <f t="shared" ca="1" si="38"/>
        <v>0</v>
      </c>
      <c r="O207" s="111">
        <f t="shared" ca="1" si="39"/>
        <v>0</v>
      </c>
      <c r="P207" s="40">
        <f t="shared" ca="1" si="40"/>
        <v>0</v>
      </c>
      <c r="Q207" s="40">
        <f t="shared" ca="1" si="41"/>
        <v>0</v>
      </c>
      <c r="R207" s="34">
        <f t="shared" ca="1" si="42"/>
        <v>-7.2430986146958753E-2</v>
      </c>
    </row>
    <row r="208" spans="4:18">
      <c r="D208" s="110">
        <f t="shared" si="30"/>
        <v>0</v>
      </c>
      <c r="E208" s="110">
        <f t="shared" si="30"/>
        <v>0</v>
      </c>
      <c r="F208" s="40">
        <f t="shared" si="31"/>
        <v>0</v>
      </c>
      <c r="G208" s="40">
        <f t="shared" si="31"/>
        <v>0</v>
      </c>
      <c r="H208" s="40">
        <f t="shared" si="32"/>
        <v>0</v>
      </c>
      <c r="I208" s="40">
        <f t="shared" si="33"/>
        <v>0</v>
      </c>
      <c r="J208" s="40">
        <f t="shared" si="34"/>
        <v>0</v>
      </c>
      <c r="K208" s="40">
        <f t="shared" si="35"/>
        <v>0</v>
      </c>
      <c r="L208" s="40">
        <f t="shared" si="36"/>
        <v>0</v>
      </c>
      <c r="M208" s="40">
        <f t="shared" ca="1" si="37"/>
        <v>7.2430986146958753E-2</v>
      </c>
      <c r="N208" s="40">
        <f t="shared" ca="1" si="38"/>
        <v>0</v>
      </c>
      <c r="O208" s="111">
        <f t="shared" ca="1" si="39"/>
        <v>0</v>
      </c>
      <c r="P208" s="40">
        <f t="shared" ca="1" si="40"/>
        <v>0</v>
      </c>
      <c r="Q208" s="40">
        <f t="shared" ca="1" si="41"/>
        <v>0</v>
      </c>
      <c r="R208" s="34">
        <f t="shared" ca="1" si="42"/>
        <v>-7.2430986146958753E-2</v>
      </c>
    </row>
    <row r="209" spans="4:18">
      <c r="D209" s="110">
        <f t="shared" si="30"/>
        <v>0</v>
      </c>
      <c r="E209" s="110">
        <f t="shared" si="30"/>
        <v>0</v>
      </c>
      <c r="F209" s="40">
        <f t="shared" si="31"/>
        <v>0</v>
      </c>
      <c r="G209" s="40">
        <f t="shared" si="31"/>
        <v>0</v>
      </c>
      <c r="H209" s="40">
        <f t="shared" si="32"/>
        <v>0</v>
      </c>
      <c r="I209" s="40">
        <f t="shared" si="33"/>
        <v>0</v>
      </c>
      <c r="J209" s="40">
        <f t="shared" si="34"/>
        <v>0</v>
      </c>
      <c r="K209" s="40">
        <f t="shared" si="35"/>
        <v>0</v>
      </c>
      <c r="L209" s="40">
        <f t="shared" si="36"/>
        <v>0</v>
      </c>
      <c r="M209" s="40">
        <f t="shared" ca="1" si="37"/>
        <v>7.2430986146958753E-2</v>
      </c>
      <c r="N209" s="40">
        <f t="shared" ca="1" si="38"/>
        <v>0</v>
      </c>
      <c r="O209" s="111">
        <f t="shared" ca="1" si="39"/>
        <v>0</v>
      </c>
      <c r="P209" s="40">
        <f t="shared" ca="1" si="40"/>
        <v>0</v>
      </c>
      <c r="Q209" s="40">
        <f t="shared" ca="1" si="41"/>
        <v>0</v>
      </c>
      <c r="R209" s="34">
        <f t="shared" ca="1" si="42"/>
        <v>-7.2430986146958753E-2</v>
      </c>
    </row>
    <row r="210" spans="4:18">
      <c r="D210" s="110">
        <f t="shared" si="30"/>
        <v>0</v>
      </c>
      <c r="E210" s="110">
        <f t="shared" si="30"/>
        <v>0</v>
      </c>
      <c r="F210" s="40">
        <f t="shared" si="31"/>
        <v>0</v>
      </c>
      <c r="G210" s="40">
        <f t="shared" si="31"/>
        <v>0</v>
      </c>
      <c r="H210" s="40">
        <f t="shared" si="32"/>
        <v>0</v>
      </c>
      <c r="I210" s="40">
        <f t="shared" si="33"/>
        <v>0</v>
      </c>
      <c r="J210" s="40">
        <f t="shared" si="34"/>
        <v>0</v>
      </c>
      <c r="K210" s="40">
        <f t="shared" si="35"/>
        <v>0</v>
      </c>
      <c r="L210" s="40">
        <f t="shared" si="36"/>
        <v>0</v>
      </c>
      <c r="M210" s="40">
        <f t="shared" ca="1" si="37"/>
        <v>7.2430986146958753E-2</v>
      </c>
      <c r="N210" s="40">
        <f t="shared" ca="1" si="38"/>
        <v>0</v>
      </c>
      <c r="O210" s="111">
        <f t="shared" ca="1" si="39"/>
        <v>0</v>
      </c>
      <c r="P210" s="40">
        <f t="shared" ca="1" si="40"/>
        <v>0</v>
      </c>
      <c r="Q210" s="40">
        <f t="shared" ca="1" si="41"/>
        <v>0</v>
      </c>
      <c r="R210" s="34">
        <f t="shared" ca="1" si="42"/>
        <v>-7.2430986146958753E-2</v>
      </c>
    </row>
    <row r="211" spans="4:18">
      <c r="D211" s="110">
        <f t="shared" si="30"/>
        <v>0</v>
      </c>
      <c r="E211" s="110">
        <f t="shared" si="30"/>
        <v>0</v>
      </c>
      <c r="F211" s="40">
        <f t="shared" si="31"/>
        <v>0</v>
      </c>
      <c r="G211" s="40">
        <f t="shared" si="31"/>
        <v>0</v>
      </c>
      <c r="H211" s="40">
        <f t="shared" si="32"/>
        <v>0</v>
      </c>
      <c r="I211" s="40">
        <f t="shared" si="33"/>
        <v>0</v>
      </c>
      <c r="J211" s="40">
        <f t="shared" si="34"/>
        <v>0</v>
      </c>
      <c r="K211" s="40">
        <f t="shared" si="35"/>
        <v>0</v>
      </c>
      <c r="L211" s="40">
        <f t="shared" si="36"/>
        <v>0</v>
      </c>
      <c r="M211" s="40">
        <f t="shared" ca="1" si="37"/>
        <v>7.2430986146958753E-2</v>
      </c>
      <c r="N211" s="40">
        <f t="shared" ca="1" si="38"/>
        <v>0</v>
      </c>
      <c r="O211" s="111">
        <f t="shared" ca="1" si="39"/>
        <v>0</v>
      </c>
      <c r="P211" s="40">
        <f t="shared" ca="1" si="40"/>
        <v>0</v>
      </c>
      <c r="Q211" s="40">
        <f t="shared" ca="1" si="41"/>
        <v>0</v>
      </c>
      <c r="R211" s="34">
        <f t="shared" ca="1" si="42"/>
        <v>-7.2430986146958753E-2</v>
      </c>
    </row>
    <row r="212" spans="4:18">
      <c r="D212" s="110">
        <f t="shared" si="30"/>
        <v>0</v>
      </c>
      <c r="E212" s="110">
        <f t="shared" si="30"/>
        <v>0</v>
      </c>
      <c r="F212" s="40">
        <f t="shared" si="31"/>
        <v>0</v>
      </c>
      <c r="G212" s="40">
        <f t="shared" si="31"/>
        <v>0</v>
      </c>
      <c r="H212" s="40">
        <f t="shared" si="32"/>
        <v>0</v>
      </c>
      <c r="I212" s="40">
        <f t="shared" si="33"/>
        <v>0</v>
      </c>
      <c r="J212" s="40">
        <f t="shared" si="34"/>
        <v>0</v>
      </c>
      <c r="K212" s="40">
        <f t="shared" si="35"/>
        <v>0</v>
      </c>
      <c r="L212" s="40">
        <f t="shared" si="36"/>
        <v>0</v>
      </c>
      <c r="M212" s="40">
        <f t="shared" ca="1" si="37"/>
        <v>7.2430986146958753E-2</v>
      </c>
      <c r="N212" s="40">
        <f t="shared" ca="1" si="38"/>
        <v>0</v>
      </c>
      <c r="O212" s="111">
        <f t="shared" ca="1" si="39"/>
        <v>0</v>
      </c>
      <c r="P212" s="40">
        <f t="shared" ca="1" si="40"/>
        <v>0</v>
      </c>
      <c r="Q212" s="40">
        <f t="shared" ca="1" si="41"/>
        <v>0</v>
      </c>
      <c r="R212" s="34">
        <f t="shared" ca="1" si="42"/>
        <v>-7.2430986146958753E-2</v>
      </c>
    </row>
    <row r="213" spans="4:18">
      <c r="D213" s="110">
        <f t="shared" ref="D213:E276" si="43">A213/A$18</f>
        <v>0</v>
      </c>
      <c r="E213" s="110">
        <f t="shared" si="43"/>
        <v>0</v>
      </c>
      <c r="F213" s="40">
        <f t="shared" ref="F213:G276" si="44">$C213*D213</f>
        <v>0</v>
      </c>
      <c r="G213" s="40">
        <f t="shared" si="44"/>
        <v>0</v>
      </c>
      <c r="H213" s="40">
        <f t="shared" ref="H213:H276" si="45">C213*D213*D213</f>
        <v>0</v>
      </c>
      <c r="I213" s="40">
        <f t="shared" ref="I213:I276" si="46">C213*D213*D213*D213</f>
        <v>0</v>
      </c>
      <c r="J213" s="40">
        <f t="shared" ref="J213:J276" si="47">C213*D213*D213*D213*D213</f>
        <v>0</v>
      </c>
      <c r="K213" s="40">
        <f t="shared" ref="K213:K276" si="48">C213*E213*D213</f>
        <v>0</v>
      </c>
      <c r="L213" s="40">
        <f t="shared" ref="L213:L276" si="49">C213*E213*D213*D213</f>
        <v>0</v>
      </c>
      <c r="M213" s="40">
        <f t="shared" ref="M213:M276" ca="1" si="50">+E$4+E$5*D213+E$6*D213^2</f>
        <v>7.2430986146958753E-2</v>
      </c>
      <c r="N213" s="40">
        <f t="shared" ref="N213:N276" ca="1" si="51">C213*(M213-E213)^2</f>
        <v>0</v>
      </c>
      <c r="O213" s="111">
        <f t="shared" ref="O213:O276" ca="1" si="52">(C213*O$1-O$2*F213+O$3*H213)^2</f>
        <v>0</v>
      </c>
      <c r="P213" s="40">
        <f t="shared" ref="P213:P276" ca="1" si="53">(-C213*O$2+O$4*F213-O$5*H213)^2</f>
        <v>0</v>
      </c>
      <c r="Q213" s="40">
        <f t="shared" ref="Q213:Q276" ca="1" si="54">+(C213*O$3-F213*O$5+H213*O$6)^2</f>
        <v>0</v>
      </c>
      <c r="R213" s="34">
        <f t="shared" ref="R213:R276" ca="1" si="55">+E213-M213</f>
        <v>-7.2430986146958753E-2</v>
      </c>
    </row>
    <row r="214" spans="4:18">
      <c r="D214" s="110">
        <f t="shared" si="43"/>
        <v>0</v>
      </c>
      <c r="E214" s="110">
        <f t="shared" si="43"/>
        <v>0</v>
      </c>
      <c r="F214" s="40">
        <f t="shared" si="44"/>
        <v>0</v>
      </c>
      <c r="G214" s="40">
        <f t="shared" si="44"/>
        <v>0</v>
      </c>
      <c r="H214" s="40">
        <f t="shared" si="45"/>
        <v>0</v>
      </c>
      <c r="I214" s="40">
        <f t="shared" si="46"/>
        <v>0</v>
      </c>
      <c r="J214" s="40">
        <f t="shared" si="47"/>
        <v>0</v>
      </c>
      <c r="K214" s="40">
        <f t="shared" si="48"/>
        <v>0</v>
      </c>
      <c r="L214" s="40">
        <f t="shared" si="49"/>
        <v>0</v>
      </c>
      <c r="M214" s="40">
        <f t="shared" ca="1" si="50"/>
        <v>7.2430986146958753E-2</v>
      </c>
      <c r="N214" s="40">
        <f t="shared" ca="1" si="51"/>
        <v>0</v>
      </c>
      <c r="O214" s="111">
        <f t="shared" ca="1" si="52"/>
        <v>0</v>
      </c>
      <c r="P214" s="40">
        <f t="shared" ca="1" si="53"/>
        <v>0</v>
      </c>
      <c r="Q214" s="40">
        <f t="shared" ca="1" si="54"/>
        <v>0</v>
      </c>
      <c r="R214" s="34">
        <f t="shared" ca="1" si="55"/>
        <v>-7.2430986146958753E-2</v>
      </c>
    </row>
    <row r="215" spans="4:18">
      <c r="D215" s="110">
        <f t="shared" si="43"/>
        <v>0</v>
      </c>
      <c r="E215" s="110">
        <f t="shared" si="43"/>
        <v>0</v>
      </c>
      <c r="F215" s="40">
        <f t="shared" si="44"/>
        <v>0</v>
      </c>
      <c r="G215" s="40">
        <f t="shared" si="44"/>
        <v>0</v>
      </c>
      <c r="H215" s="40">
        <f t="shared" si="45"/>
        <v>0</v>
      </c>
      <c r="I215" s="40">
        <f t="shared" si="46"/>
        <v>0</v>
      </c>
      <c r="J215" s="40">
        <f t="shared" si="47"/>
        <v>0</v>
      </c>
      <c r="K215" s="40">
        <f t="shared" si="48"/>
        <v>0</v>
      </c>
      <c r="L215" s="40">
        <f t="shared" si="49"/>
        <v>0</v>
      </c>
      <c r="M215" s="40">
        <f t="shared" ca="1" si="50"/>
        <v>7.2430986146958753E-2</v>
      </c>
      <c r="N215" s="40">
        <f t="shared" ca="1" si="51"/>
        <v>0</v>
      </c>
      <c r="O215" s="111">
        <f t="shared" ca="1" si="52"/>
        <v>0</v>
      </c>
      <c r="P215" s="40">
        <f t="shared" ca="1" si="53"/>
        <v>0</v>
      </c>
      <c r="Q215" s="40">
        <f t="shared" ca="1" si="54"/>
        <v>0</v>
      </c>
      <c r="R215" s="34">
        <f t="shared" ca="1" si="55"/>
        <v>-7.2430986146958753E-2</v>
      </c>
    </row>
    <row r="216" spans="4:18">
      <c r="D216" s="110">
        <f t="shared" si="43"/>
        <v>0</v>
      </c>
      <c r="E216" s="110">
        <f t="shared" si="43"/>
        <v>0</v>
      </c>
      <c r="F216" s="40">
        <f t="shared" si="44"/>
        <v>0</v>
      </c>
      <c r="G216" s="40">
        <f t="shared" si="44"/>
        <v>0</v>
      </c>
      <c r="H216" s="40">
        <f t="shared" si="45"/>
        <v>0</v>
      </c>
      <c r="I216" s="40">
        <f t="shared" si="46"/>
        <v>0</v>
      </c>
      <c r="J216" s="40">
        <f t="shared" si="47"/>
        <v>0</v>
      </c>
      <c r="K216" s="40">
        <f t="shared" si="48"/>
        <v>0</v>
      </c>
      <c r="L216" s="40">
        <f t="shared" si="49"/>
        <v>0</v>
      </c>
      <c r="M216" s="40">
        <f t="shared" ca="1" si="50"/>
        <v>7.2430986146958753E-2</v>
      </c>
      <c r="N216" s="40">
        <f t="shared" ca="1" si="51"/>
        <v>0</v>
      </c>
      <c r="O216" s="111">
        <f t="shared" ca="1" si="52"/>
        <v>0</v>
      </c>
      <c r="P216" s="40">
        <f t="shared" ca="1" si="53"/>
        <v>0</v>
      </c>
      <c r="Q216" s="40">
        <f t="shared" ca="1" si="54"/>
        <v>0</v>
      </c>
      <c r="R216" s="34">
        <f t="shared" ca="1" si="55"/>
        <v>-7.2430986146958753E-2</v>
      </c>
    </row>
    <row r="217" spans="4:18">
      <c r="D217" s="110">
        <f t="shared" si="43"/>
        <v>0</v>
      </c>
      <c r="E217" s="110">
        <f t="shared" si="43"/>
        <v>0</v>
      </c>
      <c r="F217" s="40">
        <f t="shared" si="44"/>
        <v>0</v>
      </c>
      <c r="G217" s="40">
        <f t="shared" si="44"/>
        <v>0</v>
      </c>
      <c r="H217" s="40">
        <f t="shared" si="45"/>
        <v>0</v>
      </c>
      <c r="I217" s="40">
        <f t="shared" si="46"/>
        <v>0</v>
      </c>
      <c r="J217" s="40">
        <f t="shared" si="47"/>
        <v>0</v>
      </c>
      <c r="K217" s="40">
        <f t="shared" si="48"/>
        <v>0</v>
      </c>
      <c r="L217" s="40">
        <f t="shared" si="49"/>
        <v>0</v>
      </c>
      <c r="M217" s="40">
        <f t="shared" ca="1" si="50"/>
        <v>7.2430986146958753E-2</v>
      </c>
      <c r="N217" s="40">
        <f t="shared" ca="1" si="51"/>
        <v>0</v>
      </c>
      <c r="O217" s="111">
        <f t="shared" ca="1" si="52"/>
        <v>0</v>
      </c>
      <c r="P217" s="40">
        <f t="shared" ca="1" si="53"/>
        <v>0</v>
      </c>
      <c r="Q217" s="40">
        <f t="shared" ca="1" si="54"/>
        <v>0</v>
      </c>
      <c r="R217" s="34">
        <f t="shared" ca="1" si="55"/>
        <v>-7.2430986146958753E-2</v>
      </c>
    </row>
    <row r="218" spans="4:18">
      <c r="D218" s="110">
        <f t="shared" si="43"/>
        <v>0</v>
      </c>
      <c r="E218" s="110">
        <f t="shared" si="43"/>
        <v>0</v>
      </c>
      <c r="F218" s="40">
        <f t="shared" si="44"/>
        <v>0</v>
      </c>
      <c r="G218" s="40">
        <f t="shared" si="44"/>
        <v>0</v>
      </c>
      <c r="H218" s="40">
        <f t="shared" si="45"/>
        <v>0</v>
      </c>
      <c r="I218" s="40">
        <f t="shared" si="46"/>
        <v>0</v>
      </c>
      <c r="J218" s="40">
        <f t="shared" si="47"/>
        <v>0</v>
      </c>
      <c r="K218" s="40">
        <f t="shared" si="48"/>
        <v>0</v>
      </c>
      <c r="L218" s="40">
        <f t="shared" si="49"/>
        <v>0</v>
      </c>
      <c r="M218" s="40">
        <f t="shared" ca="1" si="50"/>
        <v>7.2430986146958753E-2</v>
      </c>
      <c r="N218" s="40">
        <f t="shared" ca="1" si="51"/>
        <v>0</v>
      </c>
      <c r="O218" s="111">
        <f t="shared" ca="1" si="52"/>
        <v>0</v>
      </c>
      <c r="P218" s="40">
        <f t="shared" ca="1" si="53"/>
        <v>0</v>
      </c>
      <c r="Q218" s="40">
        <f t="shared" ca="1" si="54"/>
        <v>0</v>
      </c>
      <c r="R218" s="34">
        <f t="shared" ca="1" si="55"/>
        <v>-7.2430986146958753E-2</v>
      </c>
    </row>
    <row r="219" spans="4:18">
      <c r="D219" s="110">
        <f t="shared" si="43"/>
        <v>0</v>
      </c>
      <c r="E219" s="110">
        <f t="shared" si="43"/>
        <v>0</v>
      </c>
      <c r="F219" s="40">
        <f t="shared" si="44"/>
        <v>0</v>
      </c>
      <c r="G219" s="40">
        <f t="shared" si="44"/>
        <v>0</v>
      </c>
      <c r="H219" s="40">
        <f t="shared" si="45"/>
        <v>0</v>
      </c>
      <c r="I219" s="40">
        <f t="shared" si="46"/>
        <v>0</v>
      </c>
      <c r="J219" s="40">
        <f t="shared" si="47"/>
        <v>0</v>
      </c>
      <c r="K219" s="40">
        <f t="shared" si="48"/>
        <v>0</v>
      </c>
      <c r="L219" s="40">
        <f t="shared" si="49"/>
        <v>0</v>
      </c>
      <c r="M219" s="40">
        <f t="shared" ca="1" si="50"/>
        <v>7.2430986146958753E-2</v>
      </c>
      <c r="N219" s="40">
        <f t="shared" ca="1" si="51"/>
        <v>0</v>
      </c>
      <c r="O219" s="111">
        <f t="shared" ca="1" si="52"/>
        <v>0</v>
      </c>
      <c r="P219" s="40">
        <f t="shared" ca="1" si="53"/>
        <v>0</v>
      </c>
      <c r="Q219" s="40">
        <f t="shared" ca="1" si="54"/>
        <v>0</v>
      </c>
      <c r="R219" s="34">
        <f t="shared" ca="1" si="55"/>
        <v>-7.2430986146958753E-2</v>
      </c>
    </row>
    <row r="220" spans="4:18">
      <c r="D220" s="110">
        <f t="shared" si="43"/>
        <v>0</v>
      </c>
      <c r="E220" s="110">
        <f t="shared" si="43"/>
        <v>0</v>
      </c>
      <c r="F220" s="40">
        <f t="shared" si="44"/>
        <v>0</v>
      </c>
      <c r="G220" s="40">
        <f t="shared" si="44"/>
        <v>0</v>
      </c>
      <c r="H220" s="40">
        <f t="shared" si="45"/>
        <v>0</v>
      </c>
      <c r="I220" s="40">
        <f t="shared" si="46"/>
        <v>0</v>
      </c>
      <c r="J220" s="40">
        <f t="shared" si="47"/>
        <v>0</v>
      </c>
      <c r="K220" s="40">
        <f t="shared" si="48"/>
        <v>0</v>
      </c>
      <c r="L220" s="40">
        <f t="shared" si="49"/>
        <v>0</v>
      </c>
      <c r="M220" s="40">
        <f t="shared" ca="1" si="50"/>
        <v>7.2430986146958753E-2</v>
      </c>
      <c r="N220" s="40">
        <f t="shared" ca="1" si="51"/>
        <v>0</v>
      </c>
      <c r="O220" s="111">
        <f t="shared" ca="1" si="52"/>
        <v>0</v>
      </c>
      <c r="P220" s="40">
        <f t="shared" ca="1" si="53"/>
        <v>0</v>
      </c>
      <c r="Q220" s="40">
        <f t="shared" ca="1" si="54"/>
        <v>0</v>
      </c>
      <c r="R220" s="34">
        <f t="shared" ca="1" si="55"/>
        <v>-7.2430986146958753E-2</v>
      </c>
    </row>
    <row r="221" spans="4:18">
      <c r="D221" s="110">
        <f t="shared" si="43"/>
        <v>0</v>
      </c>
      <c r="E221" s="110">
        <f t="shared" si="43"/>
        <v>0</v>
      </c>
      <c r="F221" s="40">
        <f t="shared" si="44"/>
        <v>0</v>
      </c>
      <c r="G221" s="40">
        <f t="shared" si="44"/>
        <v>0</v>
      </c>
      <c r="H221" s="40">
        <f t="shared" si="45"/>
        <v>0</v>
      </c>
      <c r="I221" s="40">
        <f t="shared" si="46"/>
        <v>0</v>
      </c>
      <c r="J221" s="40">
        <f t="shared" si="47"/>
        <v>0</v>
      </c>
      <c r="K221" s="40">
        <f t="shared" si="48"/>
        <v>0</v>
      </c>
      <c r="L221" s="40">
        <f t="shared" si="49"/>
        <v>0</v>
      </c>
      <c r="M221" s="40">
        <f t="shared" ca="1" si="50"/>
        <v>7.2430986146958753E-2</v>
      </c>
      <c r="N221" s="40">
        <f t="shared" ca="1" si="51"/>
        <v>0</v>
      </c>
      <c r="O221" s="111">
        <f t="shared" ca="1" si="52"/>
        <v>0</v>
      </c>
      <c r="P221" s="40">
        <f t="shared" ca="1" si="53"/>
        <v>0</v>
      </c>
      <c r="Q221" s="40">
        <f t="shared" ca="1" si="54"/>
        <v>0</v>
      </c>
      <c r="R221" s="34">
        <f t="shared" ca="1" si="55"/>
        <v>-7.2430986146958753E-2</v>
      </c>
    </row>
    <row r="222" spans="4:18">
      <c r="D222" s="110">
        <f t="shared" si="43"/>
        <v>0</v>
      </c>
      <c r="E222" s="110">
        <f t="shared" si="43"/>
        <v>0</v>
      </c>
      <c r="F222" s="40">
        <f t="shared" si="44"/>
        <v>0</v>
      </c>
      <c r="G222" s="40">
        <f t="shared" si="44"/>
        <v>0</v>
      </c>
      <c r="H222" s="40">
        <f t="shared" si="45"/>
        <v>0</v>
      </c>
      <c r="I222" s="40">
        <f t="shared" si="46"/>
        <v>0</v>
      </c>
      <c r="J222" s="40">
        <f t="shared" si="47"/>
        <v>0</v>
      </c>
      <c r="K222" s="40">
        <f t="shared" si="48"/>
        <v>0</v>
      </c>
      <c r="L222" s="40">
        <f t="shared" si="49"/>
        <v>0</v>
      </c>
      <c r="M222" s="40">
        <f t="shared" ca="1" si="50"/>
        <v>7.2430986146958753E-2</v>
      </c>
      <c r="N222" s="40">
        <f t="shared" ca="1" si="51"/>
        <v>0</v>
      </c>
      <c r="O222" s="111">
        <f t="shared" ca="1" si="52"/>
        <v>0</v>
      </c>
      <c r="P222" s="40">
        <f t="shared" ca="1" si="53"/>
        <v>0</v>
      </c>
      <c r="Q222" s="40">
        <f t="shared" ca="1" si="54"/>
        <v>0</v>
      </c>
      <c r="R222" s="34">
        <f t="shared" ca="1" si="55"/>
        <v>-7.2430986146958753E-2</v>
      </c>
    </row>
    <row r="223" spans="4:18">
      <c r="D223" s="110">
        <f t="shared" si="43"/>
        <v>0</v>
      </c>
      <c r="E223" s="110">
        <f t="shared" si="43"/>
        <v>0</v>
      </c>
      <c r="F223" s="40">
        <f t="shared" si="44"/>
        <v>0</v>
      </c>
      <c r="G223" s="40">
        <f t="shared" si="44"/>
        <v>0</v>
      </c>
      <c r="H223" s="40">
        <f t="shared" si="45"/>
        <v>0</v>
      </c>
      <c r="I223" s="40">
        <f t="shared" si="46"/>
        <v>0</v>
      </c>
      <c r="J223" s="40">
        <f t="shared" si="47"/>
        <v>0</v>
      </c>
      <c r="K223" s="40">
        <f t="shared" si="48"/>
        <v>0</v>
      </c>
      <c r="L223" s="40">
        <f t="shared" si="49"/>
        <v>0</v>
      </c>
      <c r="M223" s="40">
        <f t="shared" ca="1" si="50"/>
        <v>7.2430986146958753E-2</v>
      </c>
      <c r="N223" s="40">
        <f t="shared" ca="1" si="51"/>
        <v>0</v>
      </c>
      <c r="O223" s="111">
        <f t="shared" ca="1" si="52"/>
        <v>0</v>
      </c>
      <c r="P223" s="40">
        <f t="shared" ca="1" si="53"/>
        <v>0</v>
      </c>
      <c r="Q223" s="40">
        <f t="shared" ca="1" si="54"/>
        <v>0</v>
      </c>
      <c r="R223" s="34">
        <f t="shared" ca="1" si="55"/>
        <v>-7.2430986146958753E-2</v>
      </c>
    </row>
    <row r="224" spans="4:18">
      <c r="D224" s="110">
        <f t="shared" si="43"/>
        <v>0</v>
      </c>
      <c r="E224" s="110">
        <f t="shared" si="43"/>
        <v>0</v>
      </c>
      <c r="F224" s="40">
        <f t="shared" si="44"/>
        <v>0</v>
      </c>
      <c r="G224" s="40">
        <f t="shared" si="44"/>
        <v>0</v>
      </c>
      <c r="H224" s="40">
        <f t="shared" si="45"/>
        <v>0</v>
      </c>
      <c r="I224" s="40">
        <f t="shared" si="46"/>
        <v>0</v>
      </c>
      <c r="J224" s="40">
        <f t="shared" si="47"/>
        <v>0</v>
      </c>
      <c r="K224" s="40">
        <f t="shared" si="48"/>
        <v>0</v>
      </c>
      <c r="L224" s="40">
        <f t="shared" si="49"/>
        <v>0</v>
      </c>
      <c r="M224" s="40">
        <f t="shared" ca="1" si="50"/>
        <v>7.2430986146958753E-2</v>
      </c>
      <c r="N224" s="40">
        <f t="shared" ca="1" si="51"/>
        <v>0</v>
      </c>
      <c r="O224" s="111">
        <f t="shared" ca="1" si="52"/>
        <v>0</v>
      </c>
      <c r="P224" s="40">
        <f t="shared" ca="1" si="53"/>
        <v>0</v>
      </c>
      <c r="Q224" s="40">
        <f t="shared" ca="1" si="54"/>
        <v>0</v>
      </c>
      <c r="R224" s="34">
        <f t="shared" ca="1" si="55"/>
        <v>-7.2430986146958753E-2</v>
      </c>
    </row>
    <row r="225" spans="4:18">
      <c r="D225" s="110">
        <f t="shared" si="43"/>
        <v>0</v>
      </c>
      <c r="E225" s="110">
        <f t="shared" si="43"/>
        <v>0</v>
      </c>
      <c r="F225" s="40">
        <f t="shared" si="44"/>
        <v>0</v>
      </c>
      <c r="G225" s="40">
        <f t="shared" si="44"/>
        <v>0</v>
      </c>
      <c r="H225" s="40">
        <f t="shared" si="45"/>
        <v>0</v>
      </c>
      <c r="I225" s="40">
        <f t="shared" si="46"/>
        <v>0</v>
      </c>
      <c r="J225" s="40">
        <f t="shared" si="47"/>
        <v>0</v>
      </c>
      <c r="K225" s="40">
        <f t="shared" si="48"/>
        <v>0</v>
      </c>
      <c r="L225" s="40">
        <f t="shared" si="49"/>
        <v>0</v>
      </c>
      <c r="M225" s="40">
        <f t="shared" ca="1" si="50"/>
        <v>7.2430986146958753E-2</v>
      </c>
      <c r="N225" s="40">
        <f t="shared" ca="1" si="51"/>
        <v>0</v>
      </c>
      <c r="O225" s="111">
        <f t="shared" ca="1" si="52"/>
        <v>0</v>
      </c>
      <c r="P225" s="40">
        <f t="shared" ca="1" si="53"/>
        <v>0</v>
      </c>
      <c r="Q225" s="40">
        <f t="shared" ca="1" si="54"/>
        <v>0</v>
      </c>
      <c r="R225" s="34">
        <f t="shared" ca="1" si="55"/>
        <v>-7.2430986146958753E-2</v>
      </c>
    </row>
    <row r="226" spans="4:18">
      <c r="D226" s="110">
        <f t="shared" si="43"/>
        <v>0</v>
      </c>
      <c r="E226" s="110">
        <f t="shared" si="43"/>
        <v>0</v>
      </c>
      <c r="F226" s="40">
        <f t="shared" si="44"/>
        <v>0</v>
      </c>
      <c r="G226" s="40">
        <f t="shared" si="44"/>
        <v>0</v>
      </c>
      <c r="H226" s="40">
        <f t="shared" si="45"/>
        <v>0</v>
      </c>
      <c r="I226" s="40">
        <f t="shared" si="46"/>
        <v>0</v>
      </c>
      <c r="J226" s="40">
        <f t="shared" si="47"/>
        <v>0</v>
      </c>
      <c r="K226" s="40">
        <f t="shared" si="48"/>
        <v>0</v>
      </c>
      <c r="L226" s="40">
        <f t="shared" si="49"/>
        <v>0</v>
      </c>
      <c r="M226" s="40">
        <f t="shared" ca="1" si="50"/>
        <v>7.2430986146958753E-2</v>
      </c>
      <c r="N226" s="40">
        <f t="shared" ca="1" si="51"/>
        <v>0</v>
      </c>
      <c r="O226" s="111">
        <f t="shared" ca="1" si="52"/>
        <v>0</v>
      </c>
      <c r="P226" s="40">
        <f t="shared" ca="1" si="53"/>
        <v>0</v>
      </c>
      <c r="Q226" s="40">
        <f t="shared" ca="1" si="54"/>
        <v>0</v>
      </c>
      <c r="R226" s="34">
        <f t="shared" ca="1" si="55"/>
        <v>-7.2430986146958753E-2</v>
      </c>
    </row>
    <row r="227" spans="4:18">
      <c r="D227" s="110">
        <f t="shared" si="43"/>
        <v>0</v>
      </c>
      <c r="E227" s="110">
        <f t="shared" si="43"/>
        <v>0</v>
      </c>
      <c r="F227" s="40">
        <f t="shared" si="44"/>
        <v>0</v>
      </c>
      <c r="G227" s="40">
        <f t="shared" si="44"/>
        <v>0</v>
      </c>
      <c r="H227" s="40">
        <f t="shared" si="45"/>
        <v>0</v>
      </c>
      <c r="I227" s="40">
        <f t="shared" si="46"/>
        <v>0</v>
      </c>
      <c r="J227" s="40">
        <f t="shared" si="47"/>
        <v>0</v>
      </c>
      <c r="K227" s="40">
        <f t="shared" si="48"/>
        <v>0</v>
      </c>
      <c r="L227" s="40">
        <f t="shared" si="49"/>
        <v>0</v>
      </c>
      <c r="M227" s="40">
        <f t="shared" ca="1" si="50"/>
        <v>7.2430986146958753E-2</v>
      </c>
      <c r="N227" s="40">
        <f t="shared" ca="1" si="51"/>
        <v>0</v>
      </c>
      <c r="O227" s="111">
        <f t="shared" ca="1" si="52"/>
        <v>0</v>
      </c>
      <c r="P227" s="40">
        <f t="shared" ca="1" si="53"/>
        <v>0</v>
      </c>
      <c r="Q227" s="40">
        <f t="shared" ca="1" si="54"/>
        <v>0</v>
      </c>
      <c r="R227" s="34">
        <f t="shared" ca="1" si="55"/>
        <v>-7.2430986146958753E-2</v>
      </c>
    </row>
    <row r="228" spans="4:18">
      <c r="D228" s="110">
        <f t="shared" si="43"/>
        <v>0</v>
      </c>
      <c r="E228" s="110">
        <f t="shared" si="43"/>
        <v>0</v>
      </c>
      <c r="F228" s="40">
        <f t="shared" si="44"/>
        <v>0</v>
      </c>
      <c r="G228" s="40">
        <f t="shared" si="44"/>
        <v>0</v>
      </c>
      <c r="H228" s="40">
        <f t="shared" si="45"/>
        <v>0</v>
      </c>
      <c r="I228" s="40">
        <f t="shared" si="46"/>
        <v>0</v>
      </c>
      <c r="J228" s="40">
        <f t="shared" si="47"/>
        <v>0</v>
      </c>
      <c r="K228" s="40">
        <f t="shared" si="48"/>
        <v>0</v>
      </c>
      <c r="L228" s="40">
        <f t="shared" si="49"/>
        <v>0</v>
      </c>
      <c r="M228" s="40">
        <f t="shared" ca="1" si="50"/>
        <v>7.2430986146958753E-2</v>
      </c>
      <c r="N228" s="40">
        <f t="shared" ca="1" si="51"/>
        <v>0</v>
      </c>
      <c r="O228" s="111">
        <f t="shared" ca="1" si="52"/>
        <v>0</v>
      </c>
      <c r="P228" s="40">
        <f t="shared" ca="1" si="53"/>
        <v>0</v>
      </c>
      <c r="Q228" s="40">
        <f t="shared" ca="1" si="54"/>
        <v>0</v>
      </c>
      <c r="R228" s="34">
        <f t="shared" ca="1" si="55"/>
        <v>-7.2430986146958753E-2</v>
      </c>
    </row>
    <row r="229" spans="4:18">
      <c r="D229" s="110">
        <f t="shared" si="43"/>
        <v>0</v>
      </c>
      <c r="E229" s="110">
        <f t="shared" si="43"/>
        <v>0</v>
      </c>
      <c r="F229" s="40">
        <f t="shared" si="44"/>
        <v>0</v>
      </c>
      <c r="G229" s="40">
        <f t="shared" si="44"/>
        <v>0</v>
      </c>
      <c r="H229" s="40">
        <f t="shared" si="45"/>
        <v>0</v>
      </c>
      <c r="I229" s="40">
        <f t="shared" si="46"/>
        <v>0</v>
      </c>
      <c r="J229" s="40">
        <f t="shared" si="47"/>
        <v>0</v>
      </c>
      <c r="K229" s="40">
        <f t="shared" si="48"/>
        <v>0</v>
      </c>
      <c r="L229" s="40">
        <f t="shared" si="49"/>
        <v>0</v>
      </c>
      <c r="M229" s="40">
        <f t="shared" ca="1" si="50"/>
        <v>7.2430986146958753E-2</v>
      </c>
      <c r="N229" s="40">
        <f t="shared" ca="1" si="51"/>
        <v>0</v>
      </c>
      <c r="O229" s="111">
        <f t="shared" ca="1" si="52"/>
        <v>0</v>
      </c>
      <c r="P229" s="40">
        <f t="shared" ca="1" si="53"/>
        <v>0</v>
      </c>
      <c r="Q229" s="40">
        <f t="shared" ca="1" si="54"/>
        <v>0</v>
      </c>
      <c r="R229" s="34">
        <f t="shared" ca="1" si="55"/>
        <v>-7.2430986146958753E-2</v>
      </c>
    </row>
    <row r="230" spans="4:18">
      <c r="D230" s="110">
        <f t="shared" si="43"/>
        <v>0</v>
      </c>
      <c r="E230" s="110">
        <f t="shared" si="43"/>
        <v>0</v>
      </c>
      <c r="F230" s="40">
        <f t="shared" si="44"/>
        <v>0</v>
      </c>
      <c r="G230" s="40">
        <f t="shared" si="44"/>
        <v>0</v>
      </c>
      <c r="H230" s="40">
        <f t="shared" si="45"/>
        <v>0</v>
      </c>
      <c r="I230" s="40">
        <f t="shared" si="46"/>
        <v>0</v>
      </c>
      <c r="J230" s="40">
        <f t="shared" si="47"/>
        <v>0</v>
      </c>
      <c r="K230" s="40">
        <f t="shared" si="48"/>
        <v>0</v>
      </c>
      <c r="L230" s="40">
        <f t="shared" si="49"/>
        <v>0</v>
      </c>
      <c r="M230" s="40">
        <f t="shared" ca="1" si="50"/>
        <v>7.2430986146958753E-2</v>
      </c>
      <c r="N230" s="40">
        <f t="shared" ca="1" si="51"/>
        <v>0</v>
      </c>
      <c r="O230" s="111">
        <f t="shared" ca="1" si="52"/>
        <v>0</v>
      </c>
      <c r="P230" s="40">
        <f t="shared" ca="1" si="53"/>
        <v>0</v>
      </c>
      <c r="Q230" s="40">
        <f t="shared" ca="1" si="54"/>
        <v>0</v>
      </c>
      <c r="R230" s="34">
        <f t="shared" ca="1" si="55"/>
        <v>-7.2430986146958753E-2</v>
      </c>
    </row>
    <row r="231" spans="4:18">
      <c r="D231" s="110">
        <f t="shared" si="43"/>
        <v>0</v>
      </c>
      <c r="E231" s="110">
        <f t="shared" si="43"/>
        <v>0</v>
      </c>
      <c r="F231" s="40">
        <f t="shared" si="44"/>
        <v>0</v>
      </c>
      <c r="G231" s="40">
        <f t="shared" si="44"/>
        <v>0</v>
      </c>
      <c r="H231" s="40">
        <f t="shared" si="45"/>
        <v>0</v>
      </c>
      <c r="I231" s="40">
        <f t="shared" si="46"/>
        <v>0</v>
      </c>
      <c r="J231" s="40">
        <f t="shared" si="47"/>
        <v>0</v>
      </c>
      <c r="K231" s="40">
        <f t="shared" si="48"/>
        <v>0</v>
      </c>
      <c r="L231" s="40">
        <f t="shared" si="49"/>
        <v>0</v>
      </c>
      <c r="M231" s="40">
        <f t="shared" ca="1" si="50"/>
        <v>7.2430986146958753E-2</v>
      </c>
      <c r="N231" s="40">
        <f t="shared" ca="1" si="51"/>
        <v>0</v>
      </c>
      <c r="O231" s="111">
        <f t="shared" ca="1" si="52"/>
        <v>0</v>
      </c>
      <c r="P231" s="40">
        <f t="shared" ca="1" si="53"/>
        <v>0</v>
      </c>
      <c r="Q231" s="40">
        <f t="shared" ca="1" si="54"/>
        <v>0</v>
      </c>
      <c r="R231" s="34">
        <f t="shared" ca="1" si="55"/>
        <v>-7.2430986146958753E-2</v>
      </c>
    </row>
    <row r="232" spans="4:18">
      <c r="D232" s="110">
        <f t="shared" si="43"/>
        <v>0</v>
      </c>
      <c r="E232" s="110">
        <f t="shared" si="43"/>
        <v>0</v>
      </c>
      <c r="F232" s="40">
        <f t="shared" si="44"/>
        <v>0</v>
      </c>
      <c r="G232" s="40">
        <f t="shared" si="44"/>
        <v>0</v>
      </c>
      <c r="H232" s="40">
        <f t="shared" si="45"/>
        <v>0</v>
      </c>
      <c r="I232" s="40">
        <f t="shared" si="46"/>
        <v>0</v>
      </c>
      <c r="J232" s="40">
        <f t="shared" si="47"/>
        <v>0</v>
      </c>
      <c r="K232" s="40">
        <f t="shared" si="48"/>
        <v>0</v>
      </c>
      <c r="L232" s="40">
        <f t="shared" si="49"/>
        <v>0</v>
      </c>
      <c r="M232" s="40">
        <f t="shared" ca="1" si="50"/>
        <v>7.2430986146958753E-2</v>
      </c>
      <c r="N232" s="40">
        <f t="shared" ca="1" si="51"/>
        <v>0</v>
      </c>
      <c r="O232" s="111">
        <f t="shared" ca="1" si="52"/>
        <v>0</v>
      </c>
      <c r="P232" s="40">
        <f t="shared" ca="1" si="53"/>
        <v>0</v>
      </c>
      <c r="Q232" s="40">
        <f t="shared" ca="1" si="54"/>
        <v>0</v>
      </c>
      <c r="R232" s="34">
        <f t="shared" ca="1" si="55"/>
        <v>-7.2430986146958753E-2</v>
      </c>
    </row>
    <row r="233" spans="4:18">
      <c r="D233" s="110">
        <f t="shared" si="43"/>
        <v>0</v>
      </c>
      <c r="E233" s="110">
        <f t="shared" si="43"/>
        <v>0</v>
      </c>
      <c r="F233" s="40">
        <f t="shared" si="44"/>
        <v>0</v>
      </c>
      <c r="G233" s="40">
        <f t="shared" si="44"/>
        <v>0</v>
      </c>
      <c r="H233" s="40">
        <f t="shared" si="45"/>
        <v>0</v>
      </c>
      <c r="I233" s="40">
        <f t="shared" si="46"/>
        <v>0</v>
      </c>
      <c r="J233" s="40">
        <f t="shared" si="47"/>
        <v>0</v>
      </c>
      <c r="K233" s="40">
        <f t="shared" si="48"/>
        <v>0</v>
      </c>
      <c r="L233" s="40">
        <f t="shared" si="49"/>
        <v>0</v>
      </c>
      <c r="M233" s="40">
        <f t="shared" ca="1" si="50"/>
        <v>7.2430986146958753E-2</v>
      </c>
      <c r="N233" s="40">
        <f t="shared" ca="1" si="51"/>
        <v>0</v>
      </c>
      <c r="O233" s="111">
        <f t="shared" ca="1" si="52"/>
        <v>0</v>
      </c>
      <c r="P233" s="40">
        <f t="shared" ca="1" si="53"/>
        <v>0</v>
      </c>
      <c r="Q233" s="40">
        <f t="shared" ca="1" si="54"/>
        <v>0</v>
      </c>
      <c r="R233" s="34">
        <f t="shared" ca="1" si="55"/>
        <v>-7.2430986146958753E-2</v>
      </c>
    </row>
    <row r="234" spans="4:18">
      <c r="D234" s="110">
        <f t="shared" si="43"/>
        <v>0</v>
      </c>
      <c r="E234" s="110">
        <f t="shared" si="43"/>
        <v>0</v>
      </c>
      <c r="F234" s="40">
        <f t="shared" si="44"/>
        <v>0</v>
      </c>
      <c r="G234" s="40">
        <f t="shared" si="44"/>
        <v>0</v>
      </c>
      <c r="H234" s="40">
        <f t="shared" si="45"/>
        <v>0</v>
      </c>
      <c r="I234" s="40">
        <f t="shared" si="46"/>
        <v>0</v>
      </c>
      <c r="J234" s="40">
        <f t="shared" si="47"/>
        <v>0</v>
      </c>
      <c r="K234" s="40">
        <f t="shared" si="48"/>
        <v>0</v>
      </c>
      <c r="L234" s="40">
        <f t="shared" si="49"/>
        <v>0</v>
      </c>
      <c r="M234" s="40">
        <f t="shared" ca="1" si="50"/>
        <v>7.2430986146958753E-2</v>
      </c>
      <c r="N234" s="40">
        <f t="shared" ca="1" si="51"/>
        <v>0</v>
      </c>
      <c r="O234" s="111">
        <f t="shared" ca="1" si="52"/>
        <v>0</v>
      </c>
      <c r="P234" s="40">
        <f t="shared" ca="1" si="53"/>
        <v>0</v>
      </c>
      <c r="Q234" s="40">
        <f t="shared" ca="1" si="54"/>
        <v>0</v>
      </c>
      <c r="R234" s="34">
        <f t="shared" ca="1" si="55"/>
        <v>-7.2430986146958753E-2</v>
      </c>
    </row>
    <row r="235" spans="4:18">
      <c r="D235" s="110">
        <f t="shared" si="43"/>
        <v>0</v>
      </c>
      <c r="E235" s="110">
        <f t="shared" si="43"/>
        <v>0</v>
      </c>
      <c r="F235" s="40">
        <f t="shared" si="44"/>
        <v>0</v>
      </c>
      <c r="G235" s="40">
        <f t="shared" si="44"/>
        <v>0</v>
      </c>
      <c r="H235" s="40">
        <f t="shared" si="45"/>
        <v>0</v>
      </c>
      <c r="I235" s="40">
        <f t="shared" si="46"/>
        <v>0</v>
      </c>
      <c r="J235" s="40">
        <f t="shared" si="47"/>
        <v>0</v>
      </c>
      <c r="K235" s="40">
        <f t="shared" si="48"/>
        <v>0</v>
      </c>
      <c r="L235" s="40">
        <f t="shared" si="49"/>
        <v>0</v>
      </c>
      <c r="M235" s="40">
        <f t="shared" ca="1" si="50"/>
        <v>7.2430986146958753E-2</v>
      </c>
      <c r="N235" s="40">
        <f t="shared" ca="1" si="51"/>
        <v>0</v>
      </c>
      <c r="O235" s="111">
        <f t="shared" ca="1" si="52"/>
        <v>0</v>
      </c>
      <c r="P235" s="40">
        <f t="shared" ca="1" si="53"/>
        <v>0</v>
      </c>
      <c r="Q235" s="40">
        <f t="shared" ca="1" si="54"/>
        <v>0</v>
      </c>
      <c r="R235" s="34">
        <f t="shared" ca="1" si="55"/>
        <v>-7.2430986146958753E-2</v>
      </c>
    </row>
    <row r="236" spans="4:18">
      <c r="D236" s="110">
        <f t="shared" si="43"/>
        <v>0</v>
      </c>
      <c r="E236" s="110">
        <f t="shared" si="43"/>
        <v>0</v>
      </c>
      <c r="F236" s="40">
        <f t="shared" si="44"/>
        <v>0</v>
      </c>
      <c r="G236" s="40">
        <f t="shared" si="44"/>
        <v>0</v>
      </c>
      <c r="H236" s="40">
        <f t="shared" si="45"/>
        <v>0</v>
      </c>
      <c r="I236" s="40">
        <f t="shared" si="46"/>
        <v>0</v>
      </c>
      <c r="J236" s="40">
        <f t="shared" si="47"/>
        <v>0</v>
      </c>
      <c r="K236" s="40">
        <f t="shared" si="48"/>
        <v>0</v>
      </c>
      <c r="L236" s="40">
        <f t="shared" si="49"/>
        <v>0</v>
      </c>
      <c r="M236" s="40">
        <f t="shared" ca="1" si="50"/>
        <v>7.2430986146958753E-2</v>
      </c>
      <c r="N236" s="40">
        <f t="shared" ca="1" si="51"/>
        <v>0</v>
      </c>
      <c r="O236" s="111">
        <f t="shared" ca="1" si="52"/>
        <v>0</v>
      </c>
      <c r="P236" s="40">
        <f t="shared" ca="1" si="53"/>
        <v>0</v>
      </c>
      <c r="Q236" s="40">
        <f t="shared" ca="1" si="54"/>
        <v>0</v>
      </c>
      <c r="R236" s="34">
        <f t="shared" ca="1" si="55"/>
        <v>-7.2430986146958753E-2</v>
      </c>
    </row>
    <row r="237" spans="4:18">
      <c r="D237" s="110">
        <f t="shared" si="43"/>
        <v>0</v>
      </c>
      <c r="E237" s="110">
        <f t="shared" si="43"/>
        <v>0</v>
      </c>
      <c r="F237" s="40">
        <f t="shared" si="44"/>
        <v>0</v>
      </c>
      <c r="G237" s="40">
        <f t="shared" si="44"/>
        <v>0</v>
      </c>
      <c r="H237" s="40">
        <f t="shared" si="45"/>
        <v>0</v>
      </c>
      <c r="I237" s="40">
        <f t="shared" si="46"/>
        <v>0</v>
      </c>
      <c r="J237" s="40">
        <f t="shared" si="47"/>
        <v>0</v>
      </c>
      <c r="K237" s="40">
        <f t="shared" si="48"/>
        <v>0</v>
      </c>
      <c r="L237" s="40">
        <f t="shared" si="49"/>
        <v>0</v>
      </c>
      <c r="M237" s="40">
        <f t="shared" ca="1" si="50"/>
        <v>7.2430986146958753E-2</v>
      </c>
      <c r="N237" s="40">
        <f t="shared" ca="1" si="51"/>
        <v>0</v>
      </c>
      <c r="O237" s="111">
        <f t="shared" ca="1" si="52"/>
        <v>0</v>
      </c>
      <c r="P237" s="40">
        <f t="shared" ca="1" si="53"/>
        <v>0</v>
      </c>
      <c r="Q237" s="40">
        <f t="shared" ca="1" si="54"/>
        <v>0</v>
      </c>
      <c r="R237" s="34">
        <f t="shared" ca="1" si="55"/>
        <v>-7.2430986146958753E-2</v>
      </c>
    </row>
    <row r="238" spans="4:18">
      <c r="D238" s="110">
        <f t="shared" si="43"/>
        <v>0</v>
      </c>
      <c r="E238" s="110">
        <f t="shared" si="43"/>
        <v>0</v>
      </c>
      <c r="F238" s="40">
        <f t="shared" si="44"/>
        <v>0</v>
      </c>
      <c r="G238" s="40">
        <f t="shared" si="44"/>
        <v>0</v>
      </c>
      <c r="H238" s="40">
        <f t="shared" si="45"/>
        <v>0</v>
      </c>
      <c r="I238" s="40">
        <f t="shared" si="46"/>
        <v>0</v>
      </c>
      <c r="J238" s="40">
        <f t="shared" si="47"/>
        <v>0</v>
      </c>
      <c r="K238" s="40">
        <f t="shared" si="48"/>
        <v>0</v>
      </c>
      <c r="L238" s="40">
        <f t="shared" si="49"/>
        <v>0</v>
      </c>
      <c r="M238" s="40">
        <f t="shared" ca="1" si="50"/>
        <v>7.2430986146958753E-2</v>
      </c>
      <c r="N238" s="40">
        <f t="shared" ca="1" si="51"/>
        <v>0</v>
      </c>
      <c r="O238" s="111">
        <f t="shared" ca="1" si="52"/>
        <v>0</v>
      </c>
      <c r="P238" s="40">
        <f t="shared" ca="1" si="53"/>
        <v>0</v>
      </c>
      <c r="Q238" s="40">
        <f t="shared" ca="1" si="54"/>
        <v>0</v>
      </c>
      <c r="R238" s="34">
        <f t="shared" ca="1" si="55"/>
        <v>-7.2430986146958753E-2</v>
      </c>
    </row>
    <row r="239" spans="4:18">
      <c r="D239" s="110">
        <f t="shared" si="43"/>
        <v>0</v>
      </c>
      <c r="E239" s="110">
        <f t="shared" si="43"/>
        <v>0</v>
      </c>
      <c r="F239" s="40">
        <f t="shared" si="44"/>
        <v>0</v>
      </c>
      <c r="G239" s="40">
        <f t="shared" si="44"/>
        <v>0</v>
      </c>
      <c r="H239" s="40">
        <f t="shared" si="45"/>
        <v>0</v>
      </c>
      <c r="I239" s="40">
        <f t="shared" si="46"/>
        <v>0</v>
      </c>
      <c r="J239" s="40">
        <f t="shared" si="47"/>
        <v>0</v>
      </c>
      <c r="K239" s="40">
        <f t="shared" si="48"/>
        <v>0</v>
      </c>
      <c r="L239" s="40">
        <f t="shared" si="49"/>
        <v>0</v>
      </c>
      <c r="M239" s="40">
        <f t="shared" ca="1" si="50"/>
        <v>7.2430986146958753E-2</v>
      </c>
      <c r="N239" s="40">
        <f t="shared" ca="1" si="51"/>
        <v>0</v>
      </c>
      <c r="O239" s="111">
        <f t="shared" ca="1" si="52"/>
        <v>0</v>
      </c>
      <c r="P239" s="40">
        <f t="shared" ca="1" si="53"/>
        <v>0</v>
      </c>
      <c r="Q239" s="40">
        <f t="shared" ca="1" si="54"/>
        <v>0</v>
      </c>
      <c r="R239" s="34">
        <f t="shared" ca="1" si="55"/>
        <v>-7.2430986146958753E-2</v>
      </c>
    </row>
    <row r="240" spans="4:18">
      <c r="D240" s="110">
        <f t="shared" si="43"/>
        <v>0</v>
      </c>
      <c r="E240" s="110">
        <f t="shared" si="43"/>
        <v>0</v>
      </c>
      <c r="F240" s="40">
        <f t="shared" si="44"/>
        <v>0</v>
      </c>
      <c r="G240" s="40">
        <f t="shared" si="44"/>
        <v>0</v>
      </c>
      <c r="H240" s="40">
        <f t="shared" si="45"/>
        <v>0</v>
      </c>
      <c r="I240" s="40">
        <f t="shared" si="46"/>
        <v>0</v>
      </c>
      <c r="J240" s="40">
        <f t="shared" si="47"/>
        <v>0</v>
      </c>
      <c r="K240" s="40">
        <f t="shared" si="48"/>
        <v>0</v>
      </c>
      <c r="L240" s="40">
        <f t="shared" si="49"/>
        <v>0</v>
      </c>
      <c r="M240" s="40">
        <f t="shared" ca="1" si="50"/>
        <v>7.2430986146958753E-2</v>
      </c>
      <c r="N240" s="40">
        <f t="shared" ca="1" si="51"/>
        <v>0</v>
      </c>
      <c r="O240" s="111">
        <f t="shared" ca="1" si="52"/>
        <v>0</v>
      </c>
      <c r="P240" s="40">
        <f t="shared" ca="1" si="53"/>
        <v>0</v>
      </c>
      <c r="Q240" s="40">
        <f t="shared" ca="1" si="54"/>
        <v>0</v>
      </c>
      <c r="R240" s="34">
        <f t="shared" ca="1" si="55"/>
        <v>-7.2430986146958753E-2</v>
      </c>
    </row>
    <row r="241" spans="4:18">
      <c r="D241" s="110">
        <f t="shared" si="43"/>
        <v>0</v>
      </c>
      <c r="E241" s="110">
        <f t="shared" si="43"/>
        <v>0</v>
      </c>
      <c r="F241" s="40">
        <f t="shared" si="44"/>
        <v>0</v>
      </c>
      <c r="G241" s="40">
        <f t="shared" si="44"/>
        <v>0</v>
      </c>
      <c r="H241" s="40">
        <f t="shared" si="45"/>
        <v>0</v>
      </c>
      <c r="I241" s="40">
        <f t="shared" si="46"/>
        <v>0</v>
      </c>
      <c r="J241" s="40">
        <f t="shared" si="47"/>
        <v>0</v>
      </c>
      <c r="K241" s="40">
        <f t="shared" si="48"/>
        <v>0</v>
      </c>
      <c r="L241" s="40">
        <f t="shared" si="49"/>
        <v>0</v>
      </c>
      <c r="M241" s="40">
        <f t="shared" ca="1" si="50"/>
        <v>7.2430986146958753E-2</v>
      </c>
      <c r="N241" s="40">
        <f t="shared" ca="1" si="51"/>
        <v>0</v>
      </c>
      <c r="O241" s="111">
        <f t="shared" ca="1" si="52"/>
        <v>0</v>
      </c>
      <c r="P241" s="40">
        <f t="shared" ca="1" si="53"/>
        <v>0</v>
      </c>
      <c r="Q241" s="40">
        <f t="shared" ca="1" si="54"/>
        <v>0</v>
      </c>
      <c r="R241" s="34">
        <f t="shared" ca="1" si="55"/>
        <v>-7.2430986146958753E-2</v>
      </c>
    </row>
    <row r="242" spans="4:18">
      <c r="D242" s="110">
        <f t="shared" si="43"/>
        <v>0</v>
      </c>
      <c r="E242" s="110">
        <f t="shared" si="43"/>
        <v>0</v>
      </c>
      <c r="F242" s="40">
        <f t="shared" si="44"/>
        <v>0</v>
      </c>
      <c r="G242" s="40">
        <f t="shared" si="44"/>
        <v>0</v>
      </c>
      <c r="H242" s="40">
        <f t="shared" si="45"/>
        <v>0</v>
      </c>
      <c r="I242" s="40">
        <f t="shared" si="46"/>
        <v>0</v>
      </c>
      <c r="J242" s="40">
        <f t="shared" si="47"/>
        <v>0</v>
      </c>
      <c r="K242" s="40">
        <f t="shared" si="48"/>
        <v>0</v>
      </c>
      <c r="L242" s="40">
        <f t="shared" si="49"/>
        <v>0</v>
      </c>
      <c r="M242" s="40">
        <f t="shared" ca="1" si="50"/>
        <v>7.2430986146958753E-2</v>
      </c>
      <c r="N242" s="40">
        <f t="shared" ca="1" si="51"/>
        <v>0</v>
      </c>
      <c r="O242" s="111">
        <f t="shared" ca="1" si="52"/>
        <v>0</v>
      </c>
      <c r="P242" s="40">
        <f t="shared" ca="1" si="53"/>
        <v>0</v>
      </c>
      <c r="Q242" s="40">
        <f t="shared" ca="1" si="54"/>
        <v>0</v>
      </c>
      <c r="R242" s="34">
        <f t="shared" ca="1" si="55"/>
        <v>-7.2430986146958753E-2</v>
      </c>
    </row>
    <row r="243" spans="4:18">
      <c r="D243" s="110">
        <f t="shared" si="43"/>
        <v>0</v>
      </c>
      <c r="E243" s="110">
        <f t="shared" si="43"/>
        <v>0</v>
      </c>
      <c r="F243" s="40">
        <f t="shared" si="44"/>
        <v>0</v>
      </c>
      <c r="G243" s="40">
        <f t="shared" si="44"/>
        <v>0</v>
      </c>
      <c r="H243" s="40">
        <f t="shared" si="45"/>
        <v>0</v>
      </c>
      <c r="I243" s="40">
        <f t="shared" si="46"/>
        <v>0</v>
      </c>
      <c r="J243" s="40">
        <f t="shared" si="47"/>
        <v>0</v>
      </c>
      <c r="K243" s="40">
        <f t="shared" si="48"/>
        <v>0</v>
      </c>
      <c r="L243" s="40">
        <f t="shared" si="49"/>
        <v>0</v>
      </c>
      <c r="M243" s="40">
        <f t="shared" ca="1" si="50"/>
        <v>7.2430986146958753E-2</v>
      </c>
      <c r="N243" s="40">
        <f t="shared" ca="1" si="51"/>
        <v>0</v>
      </c>
      <c r="O243" s="111">
        <f t="shared" ca="1" si="52"/>
        <v>0</v>
      </c>
      <c r="P243" s="40">
        <f t="shared" ca="1" si="53"/>
        <v>0</v>
      </c>
      <c r="Q243" s="40">
        <f t="shared" ca="1" si="54"/>
        <v>0</v>
      </c>
      <c r="R243" s="34">
        <f t="shared" ca="1" si="55"/>
        <v>-7.2430986146958753E-2</v>
      </c>
    </row>
    <row r="244" spans="4:18">
      <c r="D244" s="110">
        <f t="shared" si="43"/>
        <v>0</v>
      </c>
      <c r="E244" s="110">
        <f t="shared" si="43"/>
        <v>0</v>
      </c>
      <c r="F244" s="40">
        <f t="shared" si="44"/>
        <v>0</v>
      </c>
      <c r="G244" s="40">
        <f t="shared" si="44"/>
        <v>0</v>
      </c>
      <c r="H244" s="40">
        <f t="shared" si="45"/>
        <v>0</v>
      </c>
      <c r="I244" s="40">
        <f t="shared" si="46"/>
        <v>0</v>
      </c>
      <c r="J244" s="40">
        <f t="shared" si="47"/>
        <v>0</v>
      </c>
      <c r="K244" s="40">
        <f t="shared" si="48"/>
        <v>0</v>
      </c>
      <c r="L244" s="40">
        <f t="shared" si="49"/>
        <v>0</v>
      </c>
      <c r="M244" s="40">
        <f t="shared" ca="1" si="50"/>
        <v>7.2430986146958753E-2</v>
      </c>
      <c r="N244" s="40">
        <f t="shared" ca="1" si="51"/>
        <v>0</v>
      </c>
      <c r="O244" s="111">
        <f t="shared" ca="1" si="52"/>
        <v>0</v>
      </c>
      <c r="P244" s="40">
        <f t="shared" ca="1" si="53"/>
        <v>0</v>
      </c>
      <c r="Q244" s="40">
        <f t="shared" ca="1" si="54"/>
        <v>0</v>
      </c>
      <c r="R244" s="34">
        <f t="shared" ca="1" si="55"/>
        <v>-7.2430986146958753E-2</v>
      </c>
    </row>
    <row r="245" spans="4:18">
      <c r="D245" s="110">
        <f t="shared" si="43"/>
        <v>0</v>
      </c>
      <c r="E245" s="110">
        <f t="shared" si="43"/>
        <v>0</v>
      </c>
      <c r="F245" s="40">
        <f t="shared" si="44"/>
        <v>0</v>
      </c>
      <c r="G245" s="40">
        <f t="shared" si="44"/>
        <v>0</v>
      </c>
      <c r="H245" s="40">
        <f t="shared" si="45"/>
        <v>0</v>
      </c>
      <c r="I245" s="40">
        <f t="shared" si="46"/>
        <v>0</v>
      </c>
      <c r="J245" s="40">
        <f t="shared" si="47"/>
        <v>0</v>
      </c>
      <c r="K245" s="40">
        <f t="shared" si="48"/>
        <v>0</v>
      </c>
      <c r="L245" s="40">
        <f t="shared" si="49"/>
        <v>0</v>
      </c>
      <c r="M245" s="40">
        <f t="shared" ca="1" si="50"/>
        <v>7.2430986146958753E-2</v>
      </c>
      <c r="N245" s="40">
        <f t="shared" ca="1" si="51"/>
        <v>0</v>
      </c>
      <c r="O245" s="111">
        <f t="shared" ca="1" si="52"/>
        <v>0</v>
      </c>
      <c r="P245" s="40">
        <f t="shared" ca="1" si="53"/>
        <v>0</v>
      </c>
      <c r="Q245" s="40">
        <f t="shared" ca="1" si="54"/>
        <v>0</v>
      </c>
      <c r="R245" s="34">
        <f t="shared" ca="1" si="55"/>
        <v>-7.2430986146958753E-2</v>
      </c>
    </row>
    <row r="246" spans="4:18">
      <c r="D246" s="110">
        <f t="shared" si="43"/>
        <v>0</v>
      </c>
      <c r="E246" s="110">
        <f t="shared" si="43"/>
        <v>0</v>
      </c>
      <c r="F246" s="40">
        <f t="shared" si="44"/>
        <v>0</v>
      </c>
      <c r="G246" s="40">
        <f t="shared" si="44"/>
        <v>0</v>
      </c>
      <c r="H246" s="40">
        <f t="shared" si="45"/>
        <v>0</v>
      </c>
      <c r="I246" s="40">
        <f t="shared" si="46"/>
        <v>0</v>
      </c>
      <c r="J246" s="40">
        <f t="shared" si="47"/>
        <v>0</v>
      </c>
      <c r="K246" s="40">
        <f t="shared" si="48"/>
        <v>0</v>
      </c>
      <c r="L246" s="40">
        <f t="shared" si="49"/>
        <v>0</v>
      </c>
      <c r="M246" s="40">
        <f t="shared" ca="1" si="50"/>
        <v>7.2430986146958753E-2</v>
      </c>
      <c r="N246" s="40">
        <f t="shared" ca="1" si="51"/>
        <v>0</v>
      </c>
      <c r="O246" s="111">
        <f t="shared" ca="1" si="52"/>
        <v>0</v>
      </c>
      <c r="P246" s="40">
        <f t="shared" ca="1" si="53"/>
        <v>0</v>
      </c>
      <c r="Q246" s="40">
        <f t="shared" ca="1" si="54"/>
        <v>0</v>
      </c>
      <c r="R246" s="34">
        <f t="shared" ca="1" si="55"/>
        <v>-7.2430986146958753E-2</v>
      </c>
    </row>
    <row r="247" spans="4:18">
      <c r="D247" s="110">
        <f t="shared" si="43"/>
        <v>0</v>
      </c>
      <c r="E247" s="110">
        <f t="shared" si="43"/>
        <v>0</v>
      </c>
      <c r="F247" s="40">
        <f t="shared" si="44"/>
        <v>0</v>
      </c>
      <c r="G247" s="40">
        <f t="shared" si="44"/>
        <v>0</v>
      </c>
      <c r="H247" s="40">
        <f t="shared" si="45"/>
        <v>0</v>
      </c>
      <c r="I247" s="40">
        <f t="shared" si="46"/>
        <v>0</v>
      </c>
      <c r="J247" s="40">
        <f t="shared" si="47"/>
        <v>0</v>
      </c>
      <c r="K247" s="40">
        <f t="shared" si="48"/>
        <v>0</v>
      </c>
      <c r="L247" s="40">
        <f t="shared" si="49"/>
        <v>0</v>
      </c>
      <c r="M247" s="40">
        <f t="shared" ca="1" si="50"/>
        <v>7.2430986146958753E-2</v>
      </c>
      <c r="N247" s="40">
        <f t="shared" ca="1" si="51"/>
        <v>0</v>
      </c>
      <c r="O247" s="111">
        <f t="shared" ca="1" si="52"/>
        <v>0</v>
      </c>
      <c r="P247" s="40">
        <f t="shared" ca="1" si="53"/>
        <v>0</v>
      </c>
      <c r="Q247" s="40">
        <f t="shared" ca="1" si="54"/>
        <v>0</v>
      </c>
      <c r="R247" s="34">
        <f t="shared" ca="1" si="55"/>
        <v>-7.2430986146958753E-2</v>
      </c>
    </row>
    <row r="248" spans="4:18">
      <c r="D248" s="110">
        <f t="shared" si="43"/>
        <v>0</v>
      </c>
      <c r="E248" s="110">
        <f t="shared" si="43"/>
        <v>0</v>
      </c>
      <c r="F248" s="40">
        <f t="shared" si="44"/>
        <v>0</v>
      </c>
      <c r="G248" s="40">
        <f t="shared" si="44"/>
        <v>0</v>
      </c>
      <c r="H248" s="40">
        <f t="shared" si="45"/>
        <v>0</v>
      </c>
      <c r="I248" s="40">
        <f t="shared" si="46"/>
        <v>0</v>
      </c>
      <c r="J248" s="40">
        <f t="shared" si="47"/>
        <v>0</v>
      </c>
      <c r="K248" s="40">
        <f t="shared" si="48"/>
        <v>0</v>
      </c>
      <c r="L248" s="40">
        <f t="shared" si="49"/>
        <v>0</v>
      </c>
      <c r="M248" s="40">
        <f t="shared" ca="1" si="50"/>
        <v>7.2430986146958753E-2</v>
      </c>
      <c r="N248" s="40">
        <f t="shared" ca="1" si="51"/>
        <v>0</v>
      </c>
      <c r="O248" s="111">
        <f t="shared" ca="1" si="52"/>
        <v>0</v>
      </c>
      <c r="P248" s="40">
        <f t="shared" ca="1" si="53"/>
        <v>0</v>
      </c>
      <c r="Q248" s="40">
        <f t="shared" ca="1" si="54"/>
        <v>0</v>
      </c>
      <c r="R248" s="34">
        <f t="shared" ca="1" si="55"/>
        <v>-7.2430986146958753E-2</v>
      </c>
    </row>
    <row r="249" spans="4:18">
      <c r="D249" s="110">
        <f t="shared" si="43"/>
        <v>0</v>
      </c>
      <c r="E249" s="110">
        <f t="shared" si="43"/>
        <v>0</v>
      </c>
      <c r="F249" s="40">
        <f t="shared" si="44"/>
        <v>0</v>
      </c>
      <c r="G249" s="40">
        <f t="shared" si="44"/>
        <v>0</v>
      </c>
      <c r="H249" s="40">
        <f t="shared" si="45"/>
        <v>0</v>
      </c>
      <c r="I249" s="40">
        <f t="shared" si="46"/>
        <v>0</v>
      </c>
      <c r="J249" s="40">
        <f t="shared" si="47"/>
        <v>0</v>
      </c>
      <c r="K249" s="40">
        <f t="shared" si="48"/>
        <v>0</v>
      </c>
      <c r="L249" s="40">
        <f t="shared" si="49"/>
        <v>0</v>
      </c>
      <c r="M249" s="40">
        <f t="shared" ca="1" si="50"/>
        <v>7.2430986146958753E-2</v>
      </c>
      <c r="N249" s="40">
        <f t="shared" ca="1" si="51"/>
        <v>0</v>
      </c>
      <c r="O249" s="111">
        <f t="shared" ca="1" si="52"/>
        <v>0</v>
      </c>
      <c r="P249" s="40">
        <f t="shared" ca="1" si="53"/>
        <v>0</v>
      </c>
      <c r="Q249" s="40">
        <f t="shared" ca="1" si="54"/>
        <v>0</v>
      </c>
      <c r="R249" s="34">
        <f t="shared" ca="1" si="55"/>
        <v>-7.2430986146958753E-2</v>
      </c>
    </row>
    <row r="250" spans="4:18">
      <c r="D250" s="110">
        <f t="shared" si="43"/>
        <v>0</v>
      </c>
      <c r="E250" s="110">
        <f t="shared" si="43"/>
        <v>0</v>
      </c>
      <c r="F250" s="40">
        <f t="shared" si="44"/>
        <v>0</v>
      </c>
      <c r="G250" s="40">
        <f t="shared" si="44"/>
        <v>0</v>
      </c>
      <c r="H250" s="40">
        <f t="shared" si="45"/>
        <v>0</v>
      </c>
      <c r="I250" s="40">
        <f t="shared" si="46"/>
        <v>0</v>
      </c>
      <c r="J250" s="40">
        <f t="shared" si="47"/>
        <v>0</v>
      </c>
      <c r="K250" s="40">
        <f t="shared" si="48"/>
        <v>0</v>
      </c>
      <c r="L250" s="40">
        <f t="shared" si="49"/>
        <v>0</v>
      </c>
      <c r="M250" s="40">
        <f t="shared" ca="1" si="50"/>
        <v>7.2430986146958753E-2</v>
      </c>
      <c r="N250" s="40">
        <f t="shared" ca="1" si="51"/>
        <v>0</v>
      </c>
      <c r="O250" s="111">
        <f t="shared" ca="1" si="52"/>
        <v>0</v>
      </c>
      <c r="P250" s="40">
        <f t="shared" ca="1" si="53"/>
        <v>0</v>
      </c>
      <c r="Q250" s="40">
        <f t="shared" ca="1" si="54"/>
        <v>0</v>
      </c>
      <c r="R250" s="34">
        <f t="shared" ca="1" si="55"/>
        <v>-7.2430986146958753E-2</v>
      </c>
    </row>
    <row r="251" spans="4:18">
      <c r="D251" s="110">
        <f t="shared" si="43"/>
        <v>0</v>
      </c>
      <c r="E251" s="110">
        <f t="shared" si="43"/>
        <v>0</v>
      </c>
      <c r="F251" s="40">
        <f t="shared" si="44"/>
        <v>0</v>
      </c>
      <c r="G251" s="40">
        <f t="shared" si="44"/>
        <v>0</v>
      </c>
      <c r="H251" s="40">
        <f t="shared" si="45"/>
        <v>0</v>
      </c>
      <c r="I251" s="40">
        <f t="shared" si="46"/>
        <v>0</v>
      </c>
      <c r="J251" s="40">
        <f t="shared" si="47"/>
        <v>0</v>
      </c>
      <c r="K251" s="40">
        <f t="shared" si="48"/>
        <v>0</v>
      </c>
      <c r="L251" s="40">
        <f t="shared" si="49"/>
        <v>0</v>
      </c>
      <c r="M251" s="40">
        <f t="shared" ca="1" si="50"/>
        <v>7.2430986146958753E-2</v>
      </c>
      <c r="N251" s="40">
        <f t="shared" ca="1" si="51"/>
        <v>0</v>
      </c>
      <c r="O251" s="111">
        <f t="shared" ca="1" si="52"/>
        <v>0</v>
      </c>
      <c r="P251" s="40">
        <f t="shared" ca="1" si="53"/>
        <v>0</v>
      </c>
      <c r="Q251" s="40">
        <f t="shared" ca="1" si="54"/>
        <v>0</v>
      </c>
      <c r="R251" s="34">
        <f t="shared" ca="1" si="55"/>
        <v>-7.2430986146958753E-2</v>
      </c>
    </row>
    <row r="252" spans="4:18">
      <c r="D252" s="110">
        <f t="shared" si="43"/>
        <v>0</v>
      </c>
      <c r="E252" s="110">
        <f t="shared" si="43"/>
        <v>0</v>
      </c>
      <c r="F252" s="40">
        <f t="shared" si="44"/>
        <v>0</v>
      </c>
      <c r="G252" s="40">
        <f t="shared" si="44"/>
        <v>0</v>
      </c>
      <c r="H252" s="40">
        <f t="shared" si="45"/>
        <v>0</v>
      </c>
      <c r="I252" s="40">
        <f t="shared" si="46"/>
        <v>0</v>
      </c>
      <c r="J252" s="40">
        <f t="shared" si="47"/>
        <v>0</v>
      </c>
      <c r="K252" s="40">
        <f t="shared" si="48"/>
        <v>0</v>
      </c>
      <c r="L252" s="40">
        <f t="shared" si="49"/>
        <v>0</v>
      </c>
      <c r="M252" s="40">
        <f t="shared" ca="1" si="50"/>
        <v>7.2430986146958753E-2</v>
      </c>
      <c r="N252" s="40">
        <f t="shared" ca="1" si="51"/>
        <v>0</v>
      </c>
      <c r="O252" s="111">
        <f t="shared" ca="1" si="52"/>
        <v>0</v>
      </c>
      <c r="P252" s="40">
        <f t="shared" ca="1" si="53"/>
        <v>0</v>
      </c>
      <c r="Q252" s="40">
        <f t="shared" ca="1" si="54"/>
        <v>0</v>
      </c>
      <c r="R252" s="34">
        <f t="shared" ca="1" si="55"/>
        <v>-7.2430986146958753E-2</v>
      </c>
    </row>
    <row r="253" spans="4:18">
      <c r="D253" s="110">
        <f t="shared" si="43"/>
        <v>0</v>
      </c>
      <c r="E253" s="110">
        <f t="shared" si="43"/>
        <v>0</v>
      </c>
      <c r="F253" s="40">
        <f t="shared" si="44"/>
        <v>0</v>
      </c>
      <c r="G253" s="40">
        <f t="shared" si="44"/>
        <v>0</v>
      </c>
      <c r="H253" s="40">
        <f t="shared" si="45"/>
        <v>0</v>
      </c>
      <c r="I253" s="40">
        <f t="shared" si="46"/>
        <v>0</v>
      </c>
      <c r="J253" s="40">
        <f t="shared" si="47"/>
        <v>0</v>
      </c>
      <c r="K253" s="40">
        <f t="shared" si="48"/>
        <v>0</v>
      </c>
      <c r="L253" s="40">
        <f t="shared" si="49"/>
        <v>0</v>
      </c>
      <c r="M253" s="40">
        <f t="shared" ca="1" si="50"/>
        <v>7.2430986146958753E-2</v>
      </c>
      <c r="N253" s="40">
        <f t="shared" ca="1" si="51"/>
        <v>0</v>
      </c>
      <c r="O253" s="111">
        <f t="shared" ca="1" si="52"/>
        <v>0</v>
      </c>
      <c r="P253" s="40">
        <f t="shared" ca="1" si="53"/>
        <v>0</v>
      </c>
      <c r="Q253" s="40">
        <f t="shared" ca="1" si="54"/>
        <v>0</v>
      </c>
      <c r="R253" s="34">
        <f t="shared" ca="1" si="55"/>
        <v>-7.2430986146958753E-2</v>
      </c>
    </row>
    <row r="254" spans="4:18">
      <c r="D254" s="110">
        <f t="shared" si="43"/>
        <v>0</v>
      </c>
      <c r="E254" s="110">
        <f t="shared" si="43"/>
        <v>0</v>
      </c>
      <c r="F254" s="40">
        <f t="shared" si="44"/>
        <v>0</v>
      </c>
      <c r="G254" s="40">
        <f t="shared" si="44"/>
        <v>0</v>
      </c>
      <c r="H254" s="40">
        <f t="shared" si="45"/>
        <v>0</v>
      </c>
      <c r="I254" s="40">
        <f t="shared" si="46"/>
        <v>0</v>
      </c>
      <c r="J254" s="40">
        <f t="shared" si="47"/>
        <v>0</v>
      </c>
      <c r="K254" s="40">
        <f t="shared" si="48"/>
        <v>0</v>
      </c>
      <c r="L254" s="40">
        <f t="shared" si="49"/>
        <v>0</v>
      </c>
      <c r="M254" s="40">
        <f t="shared" ca="1" si="50"/>
        <v>7.2430986146958753E-2</v>
      </c>
      <c r="N254" s="40">
        <f t="shared" ca="1" si="51"/>
        <v>0</v>
      </c>
      <c r="O254" s="111">
        <f t="shared" ca="1" si="52"/>
        <v>0</v>
      </c>
      <c r="P254" s="40">
        <f t="shared" ca="1" si="53"/>
        <v>0</v>
      </c>
      <c r="Q254" s="40">
        <f t="shared" ca="1" si="54"/>
        <v>0</v>
      </c>
      <c r="R254" s="34">
        <f t="shared" ca="1" si="55"/>
        <v>-7.2430986146958753E-2</v>
      </c>
    </row>
    <row r="255" spans="4:18">
      <c r="D255" s="110">
        <f t="shared" si="43"/>
        <v>0</v>
      </c>
      <c r="E255" s="110">
        <f t="shared" si="43"/>
        <v>0</v>
      </c>
      <c r="F255" s="40">
        <f t="shared" si="44"/>
        <v>0</v>
      </c>
      <c r="G255" s="40">
        <f t="shared" si="44"/>
        <v>0</v>
      </c>
      <c r="H255" s="40">
        <f t="shared" si="45"/>
        <v>0</v>
      </c>
      <c r="I255" s="40">
        <f t="shared" si="46"/>
        <v>0</v>
      </c>
      <c r="J255" s="40">
        <f t="shared" si="47"/>
        <v>0</v>
      </c>
      <c r="K255" s="40">
        <f t="shared" si="48"/>
        <v>0</v>
      </c>
      <c r="L255" s="40">
        <f t="shared" si="49"/>
        <v>0</v>
      </c>
      <c r="M255" s="40">
        <f t="shared" ca="1" si="50"/>
        <v>7.2430986146958753E-2</v>
      </c>
      <c r="N255" s="40">
        <f t="shared" ca="1" si="51"/>
        <v>0</v>
      </c>
      <c r="O255" s="111">
        <f t="shared" ca="1" si="52"/>
        <v>0</v>
      </c>
      <c r="P255" s="40">
        <f t="shared" ca="1" si="53"/>
        <v>0</v>
      </c>
      <c r="Q255" s="40">
        <f t="shared" ca="1" si="54"/>
        <v>0</v>
      </c>
      <c r="R255" s="34">
        <f t="shared" ca="1" si="55"/>
        <v>-7.2430986146958753E-2</v>
      </c>
    </row>
    <row r="256" spans="4:18">
      <c r="D256" s="110">
        <f t="shared" si="43"/>
        <v>0</v>
      </c>
      <c r="E256" s="110">
        <f t="shared" si="43"/>
        <v>0</v>
      </c>
      <c r="F256" s="40">
        <f t="shared" si="44"/>
        <v>0</v>
      </c>
      <c r="G256" s="40">
        <f t="shared" si="44"/>
        <v>0</v>
      </c>
      <c r="H256" s="40">
        <f t="shared" si="45"/>
        <v>0</v>
      </c>
      <c r="I256" s="40">
        <f t="shared" si="46"/>
        <v>0</v>
      </c>
      <c r="J256" s="40">
        <f t="shared" si="47"/>
        <v>0</v>
      </c>
      <c r="K256" s="40">
        <f t="shared" si="48"/>
        <v>0</v>
      </c>
      <c r="L256" s="40">
        <f t="shared" si="49"/>
        <v>0</v>
      </c>
      <c r="M256" s="40">
        <f t="shared" ca="1" si="50"/>
        <v>7.2430986146958753E-2</v>
      </c>
      <c r="N256" s="40">
        <f t="shared" ca="1" si="51"/>
        <v>0</v>
      </c>
      <c r="O256" s="111">
        <f t="shared" ca="1" si="52"/>
        <v>0</v>
      </c>
      <c r="P256" s="40">
        <f t="shared" ca="1" si="53"/>
        <v>0</v>
      </c>
      <c r="Q256" s="40">
        <f t="shared" ca="1" si="54"/>
        <v>0</v>
      </c>
      <c r="R256" s="34">
        <f t="shared" ca="1" si="55"/>
        <v>-7.2430986146958753E-2</v>
      </c>
    </row>
    <row r="257" spans="4:18">
      <c r="D257" s="110">
        <f t="shared" si="43"/>
        <v>0</v>
      </c>
      <c r="E257" s="110">
        <f t="shared" si="43"/>
        <v>0</v>
      </c>
      <c r="F257" s="40">
        <f t="shared" si="44"/>
        <v>0</v>
      </c>
      <c r="G257" s="40">
        <f t="shared" si="44"/>
        <v>0</v>
      </c>
      <c r="H257" s="40">
        <f t="shared" si="45"/>
        <v>0</v>
      </c>
      <c r="I257" s="40">
        <f t="shared" si="46"/>
        <v>0</v>
      </c>
      <c r="J257" s="40">
        <f t="shared" si="47"/>
        <v>0</v>
      </c>
      <c r="K257" s="40">
        <f t="shared" si="48"/>
        <v>0</v>
      </c>
      <c r="L257" s="40">
        <f t="shared" si="49"/>
        <v>0</v>
      </c>
      <c r="M257" s="40">
        <f t="shared" ca="1" si="50"/>
        <v>7.2430986146958753E-2</v>
      </c>
      <c r="N257" s="40">
        <f t="shared" ca="1" si="51"/>
        <v>0</v>
      </c>
      <c r="O257" s="111">
        <f t="shared" ca="1" si="52"/>
        <v>0</v>
      </c>
      <c r="P257" s="40">
        <f t="shared" ca="1" si="53"/>
        <v>0</v>
      </c>
      <c r="Q257" s="40">
        <f t="shared" ca="1" si="54"/>
        <v>0</v>
      </c>
      <c r="R257" s="34">
        <f t="shared" ca="1" si="55"/>
        <v>-7.2430986146958753E-2</v>
      </c>
    </row>
    <row r="258" spans="4:18">
      <c r="D258" s="110">
        <f t="shared" si="43"/>
        <v>0</v>
      </c>
      <c r="E258" s="110">
        <f t="shared" si="43"/>
        <v>0</v>
      </c>
      <c r="F258" s="40">
        <f t="shared" si="44"/>
        <v>0</v>
      </c>
      <c r="G258" s="40">
        <f t="shared" si="44"/>
        <v>0</v>
      </c>
      <c r="H258" s="40">
        <f t="shared" si="45"/>
        <v>0</v>
      </c>
      <c r="I258" s="40">
        <f t="shared" si="46"/>
        <v>0</v>
      </c>
      <c r="J258" s="40">
        <f t="shared" si="47"/>
        <v>0</v>
      </c>
      <c r="K258" s="40">
        <f t="shared" si="48"/>
        <v>0</v>
      </c>
      <c r="L258" s="40">
        <f t="shared" si="49"/>
        <v>0</v>
      </c>
      <c r="M258" s="40">
        <f t="shared" ca="1" si="50"/>
        <v>7.2430986146958753E-2</v>
      </c>
      <c r="N258" s="40">
        <f t="shared" ca="1" si="51"/>
        <v>0</v>
      </c>
      <c r="O258" s="111">
        <f t="shared" ca="1" si="52"/>
        <v>0</v>
      </c>
      <c r="P258" s="40">
        <f t="shared" ca="1" si="53"/>
        <v>0</v>
      </c>
      <c r="Q258" s="40">
        <f t="shared" ca="1" si="54"/>
        <v>0</v>
      </c>
      <c r="R258" s="34">
        <f t="shared" ca="1" si="55"/>
        <v>-7.2430986146958753E-2</v>
      </c>
    </row>
    <row r="259" spans="4:18">
      <c r="D259" s="110">
        <f t="shared" si="43"/>
        <v>0</v>
      </c>
      <c r="E259" s="110">
        <f t="shared" si="43"/>
        <v>0</v>
      </c>
      <c r="F259" s="40">
        <f t="shared" si="44"/>
        <v>0</v>
      </c>
      <c r="G259" s="40">
        <f t="shared" si="44"/>
        <v>0</v>
      </c>
      <c r="H259" s="40">
        <f t="shared" si="45"/>
        <v>0</v>
      </c>
      <c r="I259" s="40">
        <f t="shared" si="46"/>
        <v>0</v>
      </c>
      <c r="J259" s="40">
        <f t="shared" si="47"/>
        <v>0</v>
      </c>
      <c r="K259" s="40">
        <f t="shared" si="48"/>
        <v>0</v>
      </c>
      <c r="L259" s="40">
        <f t="shared" si="49"/>
        <v>0</v>
      </c>
      <c r="M259" s="40">
        <f t="shared" ca="1" si="50"/>
        <v>7.2430986146958753E-2</v>
      </c>
      <c r="N259" s="40">
        <f t="shared" ca="1" si="51"/>
        <v>0</v>
      </c>
      <c r="O259" s="111">
        <f t="shared" ca="1" si="52"/>
        <v>0</v>
      </c>
      <c r="P259" s="40">
        <f t="shared" ca="1" si="53"/>
        <v>0</v>
      </c>
      <c r="Q259" s="40">
        <f t="shared" ca="1" si="54"/>
        <v>0</v>
      </c>
      <c r="R259" s="34">
        <f t="shared" ca="1" si="55"/>
        <v>-7.2430986146958753E-2</v>
      </c>
    </row>
    <row r="260" spans="4:18">
      <c r="D260" s="110">
        <f t="shared" si="43"/>
        <v>0</v>
      </c>
      <c r="E260" s="110">
        <f t="shared" si="43"/>
        <v>0</v>
      </c>
      <c r="F260" s="40">
        <f t="shared" si="44"/>
        <v>0</v>
      </c>
      <c r="G260" s="40">
        <f t="shared" si="44"/>
        <v>0</v>
      </c>
      <c r="H260" s="40">
        <f t="shared" si="45"/>
        <v>0</v>
      </c>
      <c r="I260" s="40">
        <f t="shared" si="46"/>
        <v>0</v>
      </c>
      <c r="J260" s="40">
        <f t="shared" si="47"/>
        <v>0</v>
      </c>
      <c r="K260" s="40">
        <f t="shared" si="48"/>
        <v>0</v>
      </c>
      <c r="L260" s="40">
        <f t="shared" si="49"/>
        <v>0</v>
      </c>
      <c r="M260" s="40">
        <f t="shared" ca="1" si="50"/>
        <v>7.2430986146958753E-2</v>
      </c>
      <c r="N260" s="40">
        <f t="shared" ca="1" si="51"/>
        <v>0</v>
      </c>
      <c r="O260" s="111">
        <f t="shared" ca="1" si="52"/>
        <v>0</v>
      </c>
      <c r="P260" s="40">
        <f t="shared" ca="1" si="53"/>
        <v>0</v>
      </c>
      <c r="Q260" s="40">
        <f t="shared" ca="1" si="54"/>
        <v>0</v>
      </c>
      <c r="R260" s="34">
        <f t="shared" ca="1" si="55"/>
        <v>-7.2430986146958753E-2</v>
      </c>
    </row>
    <row r="261" spans="4:18">
      <c r="D261" s="110">
        <f t="shared" si="43"/>
        <v>0</v>
      </c>
      <c r="E261" s="110">
        <f t="shared" si="43"/>
        <v>0</v>
      </c>
      <c r="F261" s="40">
        <f t="shared" si="44"/>
        <v>0</v>
      </c>
      <c r="G261" s="40">
        <f t="shared" si="44"/>
        <v>0</v>
      </c>
      <c r="H261" s="40">
        <f t="shared" si="45"/>
        <v>0</v>
      </c>
      <c r="I261" s="40">
        <f t="shared" si="46"/>
        <v>0</v>
      </c>
      <c r="J261" s="40">
        <f t="shared" si="47"/>
        <v>0</v>
      </c>
      <c r="K261" s="40">
        <f t="shared" si="48"/>
        <v>0</v>
      </c>
      <c r="L261" s="40">
        <f t="shared" si="49"/>
        <v>0</v>
      </c>
      <c r="M261" s="40">
        <f t="shared" ca="1" si="50"/>
        <v>7.2430986146958753E-2</v>
      </c>
      <c r="N261" s="40">
        <f t="shared" ca="1" si="51"/>
        <v>0</v>
      </c>
      <c r="O261" s="111">
        <f t="shared" ca="1" si="52"/>
        <v>0</v>
      </c>
      <c r="P261" s="40">
        <f t="shared" ca="1" si="53"/>
        <v>0</v>
      </c>
      <c r="Q261" s="40">
        <f t="shared" ca="1" si="54"/>
        <v>0</v>
      </c>
      <c r="R261" s="34">
        <f t="shared" ca="1" si="55"/>
        <v>-7.2430986146958753E-2</v>
      </c>
    </row>
    <row r="262" spans="4:18">
      <c r="D262" s="110">
        <f t="shared" si="43"/>
        <v>0</v>
      </c>
      <c r="E262" s="110">
        <f t="shared" si="43"/>
        <v>0</v>
      </c>
      <c r="F262" s="40">
        <f t="shared" si="44"/>
        <v>0</v>
      </c>
      <c r="G262" s="40">
        <f t="shared" si="44"/>
        <v>0</v>
      </c>
      <c r="H262" s="40">
        <f t="shared" si="45"/>
        <v>0</v>
      </c>
      <c r="I262" s="40">
        <f t="shared" si="46"/>
        <v>0</v>
      </c>
      <c r="J262" s="40">
        <f t="shared" si="47"/>
        <v>0</v>
      </c>
      <c r="K262" s="40">
        <f t="shared" si="48"/>
        <v>0</v>
      </c>
      <c r="L262" s="40">
        <f t="shared" si="49"/>
        <v>0</v>
      </c>
      <c r="M262" s="40">
        <f t="shared" ca="1" si="50"/>
        <v>7.2430986146958753E-2</v>
      </c>
      <c r="N262" s="40">
        <f t="shared" ca="1" si="51"/>
        <v>0</v>
      </c>
      <c r="O262" s="111">
        <f t="shared" ca="1" si="52"/>
        <v>0</v>
      </c>
      <c r="P262" s="40">
        <f t="shared" ca="1" si="53"/>
        <v>0</v>
      </c>
      <c r="Q262" s="40">
        <f t="shared" ca="1" si="54"/>
        <v>0</v>
      </c>
      <c r="R262" s="34">
        <f t="shared" ca="1" si="55"/>
        <v>-7.2430986146958753E-2</v>
      </c>
    </row>
    <row r="263" spans="4:18">
      <c r="D263" s="110">
        <f t="shared" si="43"/>
        <v>0</v>
      </c>
      <c r="E263" s="110">
        <f t="shared" si="43"/>
        <v>0</v>
      </c>
      <c r="F263" s="40">
        <f t="shared" si="44"/>
        <v>0</v>
      </c>
      <c r="G263" s="40">
        <f t="shared" si="44"/>
        <v>0</v>
      </c>
      <c r="H263" s="40">
        <f t="shared" si="45"/>
        <v>0</v>
      </c>
      <c r="I263" s="40">
        <f t="shared" si="46"/>
        <v>0</v>
      </c>
      <c r="J263" s="40">
        <f t="shared" si="47"/>
        <v>0</v>
      </c>
      <c r="K263" s="40">
        <f t="shared" si="48"/>
        <v>0</v>
      </c>
      <c r="L263" s="40">
        <f t="shared" si="49"/>
        <v>0</v>
      </c>
      <c r="M263" s="40">
        <f t="shared" ca="1" si="50"/>
        <v>7.2430986146958753E-2</v>
      </c>
      <c r="N263" s="40">
        <f t="shared" ca="1" si="51"/>
        <v>0</v>
      </c>
      <c r="O263" s="111">
        <f t="shared" ca="1" si="52"/>
        <v>0</v>
      </c>
      <c r="P263" s="40">
        <f t="shared" ca="1" si="53"/>
        <v>0</v>
      </c>
      <c r="Q263" s="40">
        <f t="shared" ca="1" si="54"/>
        <v>0</v>
      </c>
      <c r="R263" s="34">
        <f t="shared" ca="1" si="55"/>
        <v>-7.2430986146958753E-2</v>
      </c>
    </row>
    <row r="264" spans="4:18">
      <c r="D264" s="110">
        <f t="shared" si="43"/>
        <v>0</v>
      </c>
      <c r="E264" s="110">
        <f t="shared" si="43"/>
        <v>0</v>
      </c>
      <c r="F264" s="40">
        <f t="shared" si="44"/>
        <v>0</v>
      </c>
      <c r="G264" s="40">
        <f t="shared" si="44"/>
        <v>0</v>
      </c>
      <c r="H264" s="40">
        <f t="shared" si="45"/>
        <v>0</v>
      </c>
      <c r="I264" s="40">
        <f t="shared" si="46"/>
        <v>0</v>
      </c>
      <c r="J264" s="40">
        <f t="shared" si="47"/>
        <v>0</v>
      </c>
      <c r="K264" s="40">
        <f t="shared" si="48"/>
        <v>0</v>
      </c>
      <c r="L264" s="40">
        <f t="shared" si="49"/>
        <v>0</v>
      </c>
      <c r="M264" s="40">
        <f t="shared" ca="1" si="50"/>
        <v>7.2430986146958753E-2</v>
      </c>
      <c r="N264" s="40">
        <f t="shared" ca="1" si="51"/>
        <v>0</v>
      </c>
      <c r="O264" s="111">
        <f t="shared" ca="1" si="52"/>
        <v>0</v>
      </c>
      <c r="P264" s="40">
        <f t="shared" ca="1" si="53"/>
        <v>0</v>
      </c>
      <c r="Q264" s="40">
        <f t="shared" ca="1" si="54"/>
        <v>0</v>
      </c>
      <c r="R264" s="34">
        <f t="shared" ca="1" si="55"/>
        <v>-7.2430986146958753E-2</v>
      </c>
    </row>
    <row r="265" spans="4:18">
      <c r="D265" s="110">
        <f t="shared" si="43"/>
        <v>0</v>
      </c>
      <c r="E265" s="110">
        <f t="shared" si="43"/>
        <v>0</v>
      </c>
      <c r="F265" s="40">
        <f t="shared" si="44"/>
        <v>0</v>
      </c>
      <c r="G265" s="40">
        <f t="shared" si="44"/>
        <v>0</v>
      </c>
      <c r="H265" s="40">
        <f t="shared" si="45"/>
        <v>0</v>
      </c>
      <c r="I265" s="40">
        <f t="shared" si="46"/>
        <v>0</v>
      </c>
      <c r="J265" s="40">
        <f t="shared" si="47"/>
        <v>0</v>
      </c>
      <c r="K265" s="40">
        <f t="shared" si="48"/>
        <v>0</v>
      </c>
      <c r="L265" s="40">
        <f t="shared" si="49"/>
        <v>0</v>
      </c>
      <c r="M265" s="40">
        <f t="shared" ca="1" si="50"/>
        <v>7.2430986146958753E-2</v>
      </c>
      <c r="N265" s="40">
        <f t="shared" ca="1" si="51"/>
        <v>0</v>
      </c>
      <c r="O265" s="111">
        <f t="shared" ca="1" si="52"/>
        <v>0</v>
      </c>
      <c r="P265" s="40">
        <f t="shared" ca="1" si="53"/>
        <v>0</v>
      </c>
      <c r="Q265" s="40">
        <f t="shared" ca="1" si="54"/>
        <v>0</v>
      </c>
      <c r="R265" s="34">
        <f t="shared" ca="1" si="55"/>
        <v>-7.2430986146958753E-2</v>
      </c>
    </row>
    <row r="266" spans="4:18">
      <c r="D266" s="110">
        <f t="shared" si="43"/>
        <v>0</v>
      </c>
      <c r="E266" s="110">
        <f t="shared" si="43"/>
        <v>0</v>
      </c>
      <c r="F266" s="40">
        <f t="shared" si="44"/>
        <v>0</v>
      </c>
      <c r="G266" s="40">
        <f t="shared" si="44"/>
        <v>0</v>
      </c>
      <c r="H266" s="40">
        <f t="shared" si="45"/>
        <v>0</v>
      </c>
      <c r="I266" s="40">
        <f t="shared" si="46"/>
        <v>0</v>
      </c>
      <c r="J266" s="40">
        <f t="shared" si="47"/>
        <v>0</v>
      </c>
      <c r="K266" s="40">
        <f t="shared" si="48"/>
        <v>0</v>
      </c>
      <c r="L266" s="40">
        <f t="shared" si="49"/>
        <v>0</v>
      </c>
      <c r="M266" s="40">
        <f t="shared" ca="1" si="50"/>
        <v>7.2430986146958753E-2</v>
      </c>
      <c r="N266" s="40">
        <f t="shared" ca="1" si="51"/>
        <v>0</v>
      </c>
      <c r="O266" s="111">
        <f t="shared" ca="1" si="52"/>
        <v>0</v>
      </c>
      <c r="P266" s="40">
        <f t="shared" ca="1" si="53"/>
        <v>0</v>
      </c>
      <c r="Q266" s="40">
        <f t="shared" ca="1" si="54"/>
        <v>0</v>
      </c>
      <c r="R266" s="34">
        <f t="shared" ca="1" si="55"/>
        <v>-7.2430986146958753E-2</v>
      </c>
    </row>
    <row r="267" spans="4:18">
      <c r="D267" s="110">
        <f t="shared" si="43"/>
        <v>0</v>
      </c>
      <c r="E267" s="110">
        <f t="shared" si="43"/>
        <v>0</v>
      </c>
      <c r="F267" s="40">
        <f t="shared" si="44"/>
        <v>0</v>
      </c>
      <c r="G267" s="40">
        <f t="shared" si="44"/>
        <v>0</v>
      </c>
      <c r="H267" s="40">
        <f t="shared" si="45"/>
        <v>0</v>
      </c>
      <c r="I267" s="40">
        <f t="shared" si="46"/>
        <v>0</v>
      </c>
      <c r="J267" s="40">
        <f t="shared" si="47"/>
        <v>0</v>
      </c>
      <c r="K267" s="40">
        <f t="shared" si="48"/>
        <v>0</v>
      </c>
      <c r="L267" s="40">
        <f t="shared" si="49"/>
        <v>0</v>
      </c>
      <c r="M267" s="40">
        <f t="shared" ca="1" si="50"/>
        <v>7.2430986146958753E-2</v>
      </c>
      <c r="N267" s="40">
        <f t="shared" ca="1" si="51"/>
        <v>0</v>
      </c>
      <c r="O267" s="111">
        <f t="shared" ca="1" si="52"/>
        <v>0</v>
      </c>
      <c r="P267" s="40">
        <f t="shared" ca="1" si="53"/>
        <v>0</v>
      </c>
      <c r="Q267" s="40">
        <f t="shared" ca="1" si="54"/>
        <v>0</v>
      </c>
      <c r="R267" s="34">
        <f t="shared" ca="1" si="55"/>
        <v>-7.2430986146958753E-2</v>
      </c>
    </row>
    <row r="268" spans="4:18">
      <c r="D268" s="110">
        <f t="shared" si="43"/>
        <v>0</v>
      </c>
      <c r="E268" s="110">
        <f t="shared" si="43"/>
        <v>0</v>
      </c>
      <c r="F268" s="40">
        <f t="shared" si="44"/>
        <v>0</v>
      </c>
      <c r="G268" s="40">
        <f t="shared" si="44"/>
        <v>0</v>
      </c>
      <c r="H268" s="40">
        <f t="shared" si="45"/>
        <v>0</v>
      </c>
      <c r="I268" s="40">
        <f t="shared" si="46"/>
        <v>0</v>
      </c>
      <c r="J268" s="40">
        <f t="shared" si="47"/>
        <v>0</v>
      </c>
      <c r="K268" s="40">
        <f t="shared" si="48"/>
        <v>0</v>
      </c>
      <c r="L268" s="40">
        <f t="shared" si="49"/>
        <v>0</v>
      </c>
      <c r="M268" s="40">
        <f t="shared" ca="1" si="50"/>
        <v>7.2430986146958753E-2</v>
      </c>
      <c r="N268" s="40">
        <f t="shared" ca="1" si="51"/>
        <v>0</v>
      </c>
      <c r="O268" s="111">
        <f t="shared" ca="1" si="52"/>
        <v>0</v>
      </c>
      <c r="P268" s="40">
        <f t="shared" ca="1" si="53"/>
        <v>0</v>
      </c>
      <c r="Q268" s="40">
        <f t="shared" ca="1" si="54"/>
        <v>0</v>
      </c>
      <c r="R268" s="34">
        <f t="shared" ca="1" si="55"/>
        <v>-7.2430986146958753E-2</v>
      </c>
    </row>
    <row r="269" spans="4:18">
      <c r="D269" s="110">
        <f t="shared" si="43"/>
        <v>0</v>
      </c>
      <c r="E269" s="110">
        <f t="shared" si="43"/>
        <v>0</v>
      </c>
      <c r="F269" s="40">
        <f t="shared" si="44"/>
        <v>0</v>
      </c>
      <c r="G269" s="40">
        <f t="shared" si="44"/>
        <v>0</v>
      </c>
      <c r="H269" s="40">
        <f t="shared" si="45"/>
        <v>0</v>
      </c>
      <c r="I269" s="40">
        <f t="shared" si="46"/>
        <v>0</v>
      </c>
      <c r="J269" s="40">
        <f t="shared" si="47"/>
        <v>0</v>
      </c>
      <c r="K269" s="40">
        <f t="shared" si="48"/>
        <v>0</v>
      </c>
      <c r="L269" s="40">
        <f t="shared" si="49"/>
        <v>0</v>
      </c>
      <c r="M269" s="40">
        <f t="shared" ca="1" si="50"/>
        <v>7.2430986146958753E-2</v>
      </c>
      <c r="N269" s="40">
        <f t="shared" ca="1" si="51"/>
        <v>0</v>
      </c>
      <c r="O269" s="111">
        <f t="shared" ca="1" si="52"/>
        <v>0</v>
      </c>
      <c r="P269" s="40">
        <f t="shared" ca="1" si="53"/>
        <v>0</v>
      </c>
      <c r="Q269" s="40">
        <f t="shared" ca="1" si="54"/>
        <v>0</v>
      </c>
      <c r="R269" s="34">
        <f t="shared" ca="1" si="55"/>
        <v>-7.2430986146958753E-2</v>
      </c>
    </row>
    <row r="270" spans="4:18">
      <c r="D270" s="110">
        <f t="shared" si="43"/>
        <v>0</v>
      </c>
      <c r="E270" s="110">
        <f t="shared" si="43"/>
        <v>0</v>
      </c>
      <c r="F270" s="40">
        <f t="shared" si="44"/>
        <v>0</v>
      </c>
      <c r="G270" s="40">
        <f t="shared" si="44"/>
        <v>0</v>
      </c>
      <c r="H270" s="40">
        <f t="shared" si="45"/>
        <v>0</v>
      </c>
      <c r="I270" s="40">
        <f t="shared" si="46"/>
        <v>0</v>
      </c>
      <c r="J270" s="40">
        <f t="shared" si="47"/>
        <v>0</v>
      </c>
      <c r="K270" s="40">
        <f t="shared" si="48"/>
        <v>0</v>
      </c>
      <c r="L270" s="40">
        <f t="shared" si="49"/>
        <v>0</v>
      </c>
      <c r="M270" s="40">
        <f t="shared" ca="1" si="50"/>
        <v>7.2430986146958753E-2</v>
      </c>
      <c r="N270" s="40">
        <f t="shared" ca="1" si="51"/>
        <v>0</v>
      </c>
      <c r="O270" s="111">
        <f t="shared" ca="1" si="52"/>
        <v>0</v>
      </c>
      <c r="P270" s="40">
        <f t="shared" ca="1" si="53"/>
        <v>0</v>
      </c>
      <c r="Q270" s="40">
        <f t="shared" ca="1" si="54"/>
        <v>0</v>
      </c>
      <c r="R270" s="34">
        <f t="shared" ca="1" si="55"/>
        <v>-7.2430986146958753E-2</v>
      </c>
    </row>
    <row r="271" spans="4:18">
      <c r="D271" s="110">
        <f t="shared" si="43"/>
        <v>0</v>
      </c>
      <c r="E271" s="110">
        <f t="shared" si="43"/>
        <v>0</v>
      </c>
      <c r="F271" s="40">
        <f t="shared" si="44"/>
        <v>0</v>
      </c>
      <c r="G271" s="40">
        <f t="shared" si="44"/>
        <v>0</v>
      </c>
      <c r="H271" s="40">
        <f t="shared" si="45"/>
        <v>0</v>
      </c>
      <c r="I271" s="40">
        <f t="shared" si="46"/>
        <v>0</v>
      </c>
      <c r="J271" s="40">
        <f t="shared" si="47"/>
        <v>0</v>
      </c>
      <c r="K271" s="40">
        <f t="shared" si="48"/>
        <v>0</v>
      </c>
      <c r="L271" s="40">
        <f t="shared" si="49"/>
        <v>0</v>
      </c>
      <c r="M271" s="40">
        <f t="shared" ca="1" si="50"/>
        <v>7.2430986146958753E-2</v>
      </c>
      <c r="N271" s="40">
        <f t="shared" ca="1" si="51"/>
        <v>0</v>
      </c>
      <c r="O271" s="111">
        <f t="shared" ca="1" si="52"/>
        <v>0</v>
      </c>
      <c r="P271" s="40">
        <f t="shared" ca="1" si="53"/>
        <v>0</v>
      </c>
      <c r="Q271" s="40">
        <f t="shared" ca="1" si="54"/>
        <v>0</v>
      </c>
      <c r="R271" s="34">
        <f t="shared" ca="1" si="55"/>
        <v>-7.2430986146958753E-2</v>
      </c>
    </row>
    <row r="272" spans="4:18">
      <c r="D272" s="110">
        <f t="shared" si="43"/>
        <v>0</v>
      </c>
      <c r="E272" s="110">
        <f t="shared" si="43"/>
        <v>0</v>
      </c>
      <c r="F272" s="40">
        <f t="shared" si="44"/>
        <v>0</v>
      </c>
      <c r="G272" s="40">
        <f t="shared" si="44"/>
        <v>0</v>
      </c>
      <c r="H272" s="40">
        <f t="shared" si="45"/>
        <v>0</v>
      </c>
      <c r="I272" s="40">
        <f t="shared" si="46"/>
        <v>0</v>
      </c>
      <c r="J272" s="40">
        <f t="shared" si="47"/>
        <v>0</v>
      </c>
      <c r="K272" s="40">
        <f t="shared" si="48"/>
        <v>0</v>
      </c>
      <c r="L272" s="40">
        <f t="shared" si="49"/>
        <v>0</v>
      </c>
      <c r="M272" s="40">
        <f t="shared" ca="1" si="50"/>
        <v>7.2430986146958753E-2</v>
      </c>
      <c r="N272" s="40">
        <f t="shared" ca="1" si="51"/>
        <v>0</v>
      </c>
      <c r="O272" s="111">
        <f t="shared" ca="1" si="52"/>
        <v>0</v>
      </c>
      <c r="P272" s="40">
        <f t="shared" ca="1" si="53"/>
        <v>0</v>
      </c>
      <c r="Q272" s="40">
        <f t="shared" ca="1" si="54"/>
        <v>0</v>
      </c>
      <c r="R272" s="34">
        <f t="shared" ca="1" si="55"/>
        <v>-7.2430986146958753E-2</v>
      </c>
    </row>
    <row r="273" spans="4:18">
      <c r="D273" s="110">
        <f t="shared" si="43"/>
        <v>0</v>
      </c>
      <c r="E273" s="110">
        <f t="shared" si="43"/>
        <v>0</v>
      </c>
      <c r="F273" s="40">
        <f t="shared" si="44"/>
        <v>0</v>
      </c>
      <c r="G273" s="40">
        <f t="shared" si="44"/>
        <v>0</v>
      </c>
      <c r="H273" s="40">
        <f t="shared" si="45"/>
        <v>0</v>
      </c>
      <c r="I273" s="40">
        <f t="shared" si="46"/>
        <v>0</v>
      </c>
      <c r="J273" s="40">
        <f t="shared" si="47"/>
        <v>0</v>
      </c>
      <c r="K273" s="40">
        <f t="shared" si="48"/>
        <v>0</v>
      </c>
      <c r="L273" s="40">
        <f t="shared" si="49"/>
        <v>0</v>
      </c>
      <c r="M273" s="40">
        <f t="shared" ca="1" si="50"/>
        <v>7.2430986146958753E-2</v>
      </c>
      <c r="N273" s="40">
        <f t="shared" ca="1" si="51"/>
        <v>0</v>
      </c>
      <c r="O273" s="111">
        <f t="shared" ca="1" si="52"/>
        <v>0</v>
      </c>
      <c r="P273" s="40">
        <f t="shared" ca="1" si="53"/>
        <v>0</v>
      </c>
      <c r="Q273" s="40">
        <f t="shared" ca="1" si="54"/>
        <v>0</v>
      </c>
      <c r="R273" s="34">
        <f t="shared" ca="1" si="55"/>
        <v>-7.2430986146958753E-2</v>
      </c>
    </row>
    <row r="274" spans="4:18">
      <c r="D274" s="110">
        <f t="shared" si="43"/>
        <v>0</v>
      </c>
      <c r="E274" s="110">
        <f t="shared" si="43"/>
        <v>0</v>
      </c>
      <c r="F274" s="40">
        <f t="shared" si="44"/>
        <v>0</v>
      </c>
      <c r="G274" s="40">
        <f t="shared" si="44"/>
        <v>0</v>
      </c>
      <c r="H274" s="40">
        <f t="shared" si="45"/>
        <v>0</v>
      </c>
      <c r="I274" s="40">
        <f t="shared" si="46"/>
        <v>0</v>
      </c>
      <c r="J274" s="40">
        <f t="shared" si="47"/>
        <v>0</v>
      </c>
      <c r="K274" s="40">
        <f t="shared" si="48"/>
        <v>0</v>
      </c>
      <c r="L274" s="40">
        <f t="shared" si="49"/>
        <v>0</v>
      </c>
      <c r="M274" s="40">
        <f t="shared" ca="1" si="50"/>
        <v>7.2430986146958753E-2</v>
      </c>
      <c r="N274" s="40">
        <f t="shared" ca="1" si="51"/>
        <v>0</v>
      </c>
      <c r="O274" s="111">
        <f t="shared" ca="1" si="52"/>
        <v>0</v>
      </c>
      <c r="P274" s="40">
        <f t="shared" ca="1" si="53"/>
        <v>0</v>
      </c>
      <c r="Q274" s="40">
        <f t="shared" ca="1" si="54"/>
        <v>0</v>
      </c>
      <c r="R274" s="34">
        <f t="shared" ca="1" si="55"/>
        <v>-7.2430986146958753E-2</v>
      </c>
    </row>
    <row r="275" spans="4:18">
      <c r="D275" s="110">
        <f t="shared" si="43"/>
        <v>0</v>
      </c>
      <c r="E275" s="110">
        <f t="shared" si="43"/>
        <v>0</v>
      </c>
      <c r="F275" s="40">
        <f t="shared" si="44"/>
        <v>0</v>
      </c>
      <c r="G275" s="40">
        <f t="shared" si="44"/>
        <v>0</v>
      </c>
      <c r="H275" s="40">
        <f t="shared" si="45"/>
        <v>0</v>
      </c>
      <c r="I275" s="40">
        <f t="shared" si="46"/>
        <v>0</v>
      </c>
      <c r="J275" s="40">
        <f t="shared" si="47"/>
        <v>0</v>
      </c>
      <c r="K275" s="40">
        <f t="shared" si="48"/>
        <v>0</v>
      </c>
      <c r="L275" s="40">
        <f t="shared" si="49"/>
        <v>0</v>
      </c>
      <c r="M275" s="40">
        <f t="shared" ca="1" si="50"/>
        <v>7.2430986146958753E-2</v>
      </c>
      <c r="N275" s="40">
        <f t="shared" ca="1" si="51"/>
        <v>0</v>
      </c>
      <c r="O275" s="111">
        <f t="shared" ca="1" si="52"/>
        <v>0</v>
      </c>
      <c r="P275" s="40">
        <f t="shared" ca="1" si="53"/>
        <v>0</v>
      </c>
      <c r="Q275" s="40">
        <f t="shared" ca="1" si="54"/>
        <v>0</v>
      </c>
      <c r="R275" s="34">
        <f t="shared" ca="1" si="55"/>
        <v>-7.2430986146958753E-2</v>
      </c>
    </row>
    <row r="276" spans="4:18">
      <c r="D276" s="110">
        <f t="shared" si="43"/>
        <v>0</v>
      </c>
      <c r="E276" s="110">
        <f t="shared" si="43"/>
        <v>0</v>
      </c>
      <c r="F276" s="40">
        <f t="shared" si="44"/>
        <v>0</v>
      </c>
      <c r="G276" s="40">
        <f t="shared" si="44"/>
        <v>0</v>
      </c>
      <c r="H276" s="40">
        <f t="shared" si="45"/>
        <v>0</v>
      </c>
      <c r="I276" s="40">
        <f t="shared" si="46"/>
        <v>0</v>
      </c>
      <c r="J276" s="40">
        <f t="shared" si="47"/>
        <v>0</v>
      </c>
      <c r="K276" s="40">
        <f t="shared" si="48"/>
        <v>0</v>
      </c>
      <c r="L276" s="40">
        <f t="shared" si="49"/>
        <v>0</v>
      </c>
      <c r="M276" s="40">
        <f t="shared" ca="1" si="50"/>
        <v>7.2430986146958753E-2</v>
      </c>
      <c r="N276" s="40">
        <f t="shared" ca="1" si="51"/>
        <v>0</v>
      </c>
      <c r="O276" s="111">
        <f t="shared" ca="1" si="52"/>
        <v>0</v>
      </c>
      <c r="P276" s="40">
        <f t="shared" ca="1" si="53"/>
        <v>0</v>
      </c>
      <c r="Q276" s="40">
        <f t="shared" ca="1" si="54"/>
        <v>0</v>
      </c>
      <c r="R276" s="34">
        <f t="shared" ca="1" si="55"/>
        <v>-7.2430986146958753E-2</v>
      </c>
    </row>
    <row r="277" spans="4:18">
      <c r="D277" s="110">
        <f t="shared" ref="D277:E341" si="56">A277/A$18</f>
        <v>0</v>
      </c>
      <c r="E277" s="110">
        <f t="shared" si="56"/>
        <v>0</v>
      </c>
      <c r="F277" s="40">
        <f t="shared" ref="F277:G341" si="57">$C277*D277</f>
        <v>0</v>
      </c>
      <c r="G277" s="40">
        <f t="shared" si="57"/>
        <v>0</v>
      </c>
      <c r="H277" s="40">
        <f t="shared" ref="H277:H341" si="58">C277*D277*D277</f>
        <v>0</v>
      </c>
      <c r="I277" s="40">
        <f t="shared" ref="I277:I341" si="59">C277*D277*D277*D277</f>
        <v>0</v>
      </c>
      <c r="J277" s="40">
        <f t="shared" ref="J277:J341" si="60">C277*D277*D277*D277*D277</f>
        <v>0</v>
      </c>
      <c r="K277" s="40">
        <f t="shared" ref="K277:K341" si="61">C277*E277*D277</f>
        <v>0</v>
      </c>
      <c r="L277" s="40">
        <f t="shared" ref="L277:L341" si="62">C277*E277*D277*D277</f>
        <v>0</v>
      </c>
      <c r="M277" s="40">
        <f t="shared" ref="M277:M341" ca="1" si="63">+E$4+E$5*D277+E$6*D277^2</f>
        <v>7.2430986146958753E-2</v>
      </c>
      <c r="N277" s="40">
        <f t="shared" ref="N277:N340" ca="1" si="64">C277*(M277-E277)^2</f>
        <v>0</v>
      </c>
      <c r="O277" s="111">
        <f t="shared" ref="O277:O341" ca="1" si="65">(C277*O$1-O$2*F277+O$3*H277)^2</f>
        <v>0</v>
      </c>
      <c r="P277" s="40">
        <f t="shared" ref="P277:P340" ca="1" si="66">(-C277*O$2+O$4*F277-O$5*H277)^2</f>
        <v>0</v>
      </c>
      <c r="Q277" s="40">
        <f t="shared" ref="Q277:Q341" ca="1" si="67">+(C277*O$3-F277*O$5+H277*O$6)^2</f>
        <v>0</v>
      </c>
      <c r="R277" s="34">
        <f t="shared" ref="R277:R341" ca="1" si="68">+E277-M277</f>
        <v>-7.2430986146958753E-2</v>
      </c>
    </row>
    <row r="278" spans="4:18">
      <c r="D278" s="110">
        <f t="shared" si="56"/>
        <v>0</v>
      </c>
      <c r="E278" s="110">
        <f t="shared" si="56"/>
        <v>0</v>
      </c>
      <c r="F278" s="40">
        <f t="shared" si="57"/>
        <v>0</v>
      </c>
      <c r="G278" s="40">
        <f t="shared" si="57"/>
        <v>0</v>
      </c>
      <c r="H278" s="40">
        <f t="shared" si="58"/>
        <v>0</v>
      </c>
      <c r="I278" s="40">
        <f t="shared" si="59"/>
        <v>0</v>
      </c>
      <c r="J278" s="40">
        <f t="shared" si="60"/>
        <v>0</v>
      </c>
      <c r="K278" s="40">
        <f t="shared" si="61"/>
        <v>0</v>
      </c>
      <c r="L278" s="40">
        <f t="shared" si="62"/>
        <v>0</v>
      </c>
      <c r="M278" s="40">
        <f t="shared" ca="1" si="63"/>
        <v>7.2430986146958753E-2</v>
      </c>
      <c r="N278" s="40">
        <f t="shared" ca="1" si="64"/>
        <v>0</v>
      </c>
      <c r="O278" s="111">
        <f t="shared" ca="1" si="65"/>
        <v>0</v>
      </c>
      <c r="P278" s="40">
        <f t="shared" ca="1" si="66"/>
        <v>0</v>
      </c>
      <c r="Q278" s="40">
        <f t="shared" ca="1" si="67"/>
        <v>0</v>
      </c>
      <c r="R278" s="34">
        <f t="shared" ca="1" si="68"/>
        <v>-7.2430986146958753E-2</v>
      </c>
    </row>
    <row r="279" spans="4:18">
      <c r="D279" s="110">
        <f t="shared" si="56"/>
        <v>0</v>
      </c>
      <c r="E279" s="110">
        <f t="shared" si="56"/>
        <v>0</v>
      </c>
      <c r="F279" s="40">
        <f t="shared" si="57"/>
        <v>0</v>
      </c>
      <c r="G279" s="40">
        <f t="shared" si="57"/>
        <v>0</v>
      </c>
      <c r="H279" s="40">
        <f t="shared" si="58"/>
        <v>0</v>
      </c>
      <c r="I279" s="40">
        <f t="shared" si="59"/>
        <v>0</v>
      </c>
      <c r="J279" s="40">
        <f t="shared" si="60"/>
        <v>0</v>
      </c>
      <c r="K279" s="40">
        <f t="shared" si="61"/>
        <v>0</v>
      </c>
      <c r="L279" s="40">
        <f t="shared" si="62"/>
        <v>0</v>
      </c>
      <c r="M279" s="40">
        <f t="shared" ca="1" si="63"/>
        <v>7.2430986146958753E-2</v>
      </c>
      <c r="N279" s="40">
        <f t="shared" ca="1" si="64"/>
        <v>0</v>
      </c>
      <c r="O279" s="111">
        <f t="shared" ca="1" si="65"/>
        <v>0</v>
      </c>
      <c r="P279" s="40">
        <f t="shared" ca="1" si="66"/>
        <v>0</v>
      </c>
      <c r="Q279" s="40">
        <f t="shared" ca="1" si="67"/>
        <v>0</v>
      </c>
      <c r="R279" s="34">
        <f t="shared" ca="1" si="68"/>
        <v>-7.2430986146958753E-2</v>
      </c>
    </row>
    <row r="280" spans="4:18">
      <c r="D280" s="110">
        <f t="shared" si="56"/>
        <v>0</v>
      </c>
      <c r="E280" s="110">
        <f t="shared" si="56"/>
        <v>0</v>
      </c>
      <c r="F280" s="40">
        <f t="shared" si="57"/>
        <v>0</v>
      </c>
      <c r="G280" s="40">
        <f t="shared" si="57"/>
        <v>0</v>
      </c>
      <c r="H280" s="40">
        <f t="shared" si="58"/>
        <v>0</v>
      </c>
      <c r="I280" s="40">
        <f t="shared" si="59"/>
        <v>0</v>
      </c>
      <c r="J280" s="40">
        <f t="shared" si="60"/>
        <v>0</v>
      </c>
      <c r="K280" s="40">
        <f t="shared" si="61"/>
        <v>0</v>
      </c>
      <c r="L280" s="40">
        <f t="shared" si="62"/>
        <v>0</v>
      </c>
      <c r="M280" s="40">
        <f t="shared" ca="1" si="63"/>
        <v>7.2430986146958753E-2</v>
      </c>
      <c r="N280" s="40">
        <f t="shared" ca="1" si="64"/>
        <v>0</v>
      </c>
      <c r="O280" s="111">
        <f t="shared" ca="1" si="65"/>
        <v>0</v>
      </c>
      <c r="P280" s="40">
        <f t="shared" ca="1" si="66"/>
        <v>0</v>
      </c>
      <c r="Q280" s="40">
        <f t="shared" ca="1" si="67"/>
        <v>0</v>
      </c>
      <c r="R280" s="34">
        <f t="shared" ca="1" si="68"/>
        <v>-7.2430986146958753E-2</v>
      </c>
    </row>
    <row r="281" spans="4:18">
      <c r="D281" s="110">
        <f t="shared" si="56"/>
        <v>0</v>
      </c>
      <c r="E281" s="110">
        <f t="shared" si="56"/>
        <v>0</v>
      </c>
      <c r="F281" s="40">
        <f t="shared" si="57"/>
        <v>0</v>
      </c>
      <c r="G281" s="40">
        <f t="shared" si="57"/>
        <v>0</v>
      </c>
      <c r="H281" s="40">
        <f t="shared" si="58"/>
        <v>0</v>
      </c>
      <c r="I281" s="40">
        <f t="shared" si="59"/>
        <v>0</v>
      </c>
      <c r="J281" s="40">
        <f t="shared" si="60"/>
        <v>0</v>
      </c>
      <c r="K281" s="40">
        <f t="shared" si="61"/>
        <v>0</v>
      </c>
      <c r="L281" s="40">
        <f t="shared" si="62"/>
        <v>0</v>
      </c>
      <c r="M281" s="40">
        <f t="shared" ca="1" si="63"/>
        <v>7.2430986146958753E-2</v>
      </c>
      <c r="N281" s="40">
        <f t="shared" ca="1" si="64"/>
        <v>0</v>
      </c>
      <c r="O281" s="111">
        <f t="shared" ca="1" si="65"/>
        <v>0</v>
      </c>
      <c r="P281" s="40">
        <f t="shared" ca="1" si="66"/>
        <v>0</v>
      </c>
      <c r="Q281" s="40">
        <f t="shared" ca="1" si="67"/>
        <v>0</v>
      </c>
      <c r="R281" s="34">
        <f t="shared" ca="1" si="68"/>
        <v>-7.2430986146958753E-2</v>
      </c>
    </row>
    <row r="282" spans="4:18">
      <c r="D282" s="110">
        <f t="shared" si="56"/>
        <v>0</v>
      </c>
      <c r="E282" s="110">
        <f t="shared" si="56"/>
        <v>0</v>
      </c>
      <c r="F282" s="40">
        <f t="shared" si="57"/>
        <v>0</v>
      </c>
      <c r="G282" s="40">
        <f t="shared" si="57"/>
        <v>0</v>
      </c>
      <c r="H282" s="40">
        <f t="shared" si="58"/>
        <v>0</v>
      </c>
      <c r="I282" s="40">
        <f t="shared" si="59"/>
        <v>0</v>
      </c>
      <c r="J282" s="40">
        <f t="shared" si="60"/>
        <v>0</v>
      </c>
      <c r="K282" s="40">
        <f t="shared" si="61"/>
        <v>0</v>
      </c>
      <c r="L282" s="40">
        <f t="shared" si="62"/>
        <v>0</v>
      </c>
      <c r="M282" s="40">
        <f t="shared" ca="1" si="63"/>
        <v>7.2430986146958753E-2</v>
      </c>
      <c r="N282" s="40">
        <f t="shared" ca="1" si="64"/>
        <v>0</v>
      </c>
      <c r="O282" s="111">
        <f t="shared" ca="1" si="65"/>
        <v>0</v>
      </c>
      <c r="P282" s="40">
        <f t="shared" ca="1" si="66"/>
        <v>0</v>
      </c>
      <c r="Q282" s="40">
        <f t="shared" ca="1" si="67"/>
        <v>0</v>
      </c>
      <c r="R282" s="34">
        <f t="shared" ca="1" si="68"/>
        <v>-7.2430986146958753E-2</v>
      </c>
    </row>
    <row r="283" spans="4:18">
      <c r="D283" s="110">
        <f t="shared" si="56"/>
        <v>0</v>
      </c>
      <c r="E283" s="110">
        <f t="shared" si="56"/>
        <v>0</v>
      </c>
      <c r="F283" s="40">
        <f t="shared" si="57"/>
        <v>0</v>
      </c>
      <c r="G283" s="40">
        <f t="shared" si="57"/>
        <v>0</v>
      </c>
      <c r="H283" s="40">
        <f t="shared" si="58"/>
        <v>0</v>
      </c>
      <c r="I283" s="40">
        <f t="shared" si="59"/>
        <v>0</v>
      </c>
      <c r="J283" s="40">
        <f t="shared" si="60"/>
        <v>0</v>
      </c>
      <c r="K283" s="40">
        <f t="shared" si="61"/>
        <v>0</v>
      </c>
      <c r="L283" s="40">
        <f t="shared" si="62"/>
        <v>0</v>
      </c>
      <c r="M283" s="40">
        <f t="shared" ca="1" si="63"/>
        <v>7.2430986146958753E-2</v>
      </c>
      <c r="N283" s="40">
        <f t="shared" ca="1" si="64"/>
        <v>0</v>
      </c>
      <c r="O283" s="111">
        <f t="shared" ca="1" si="65"/>
        <v>0</v>
      </c>
      <c r="P283" s="40">
        <f t="shared" ca="1" si="66"/>
        <v>0</v>
      </c>
      <c r="Q283" s="40">
        <f t="shared" ca="1" si="67"/>
        <v>0</v>
      </c>
      <c r="R283" s="34">
        <f t="shared" ca="1" si="68"/>
        <v>-7.2430986146958753E-2</v>
      </c>
    </row>
    <row r="284" spans="4:18">
      <c r="D284" s="110">
        <f t="shared" si="56"/>
        <v>0</v>
      </c>
      <c r="E284" s="110">
        <f t="shared" si="56"/>
        <v>0</v>
      </c>
      <c r="F284" s="40">
        <f t="shared" si="57"/>
        <v>0</v>
      </c>
      <c r="G284" s="40">
        <f t="shared" si="57"/>
        <v>0</v>
      </c>
      <c r="H284" s="40">
        <f t="shared" si="58"/>
        <v>0</v>
      </c>
      <c r="I284" s="40">
        <f t="shared" si="59"/>
        <v>0</v>
      </c>
      <c r="J284" s="40">
        <f t="shared" si="60"/>
        <v>0</v>
      </c>
      <c r="K284" s="40">
        <f t="shared" si="61"/>
        <v>0</v>
      </c>
      <c r="L284" s="40">
        <f t="shared" si="62"/>
        <v>0</v>
      </c>
      <c r="M284" s="40">
        <f t="shared" ca="1" si="63"/>
        <v>7.2430986146958753E-2</v>
      </c>
      <c r="N284" s="40">
        <f t="shared" ca="1" si="64"/>
        <v>0</v>
      </c>
      <c r="O284" s="111">
        <f t="shared" ca="1" si="65"/>
        <v>0</v>
      </c>
      <c r="P284" s="40">
        <f t="shared" ca="1" si="66"/>
        <v>0</v>
      </c>
      <c r="Q284" s="40">
        <f t="shared" ca="1" si="67"/>
        <v>0</v>
      </c>
      <c r="R284" s="34">
        <f t="shared" ca="1" si="68"/>
        <v>-7.2430986146958753E-2</v>
      </c>
    </row>
    <row r="285" spans="4:18">
      <c r="D285" s="110">
        <f t="shared" si="56"/>
        <v>0</v>
      </c>
      <c r="E285" s="110">
        <f t="shared" si="56"/>
        <v>0</v>
      </c>
      <c r="F285" s="40">
        <f t="shared" si="57"/>
        <v>0</v>
      </c>
      <c r="G285" s="40">
        <f t="shared" si="57"/>
        <v>0</v>
      </c>
      <c r="H285" s="40">
        <f t="shared" si="58"/>
        <v>0</v>
      </c>
      <c r="I285" s="40">
        <f t="shared" si="59"/>
        <v>0</v>
      </c>
      <c r="J285" s="40">
        <f t="shared" si="60"/>
        <v>0</v>
      </c>
      <c r="K285" s="40">
        <f t="shared" si="61"/>
        <v>0</v>
      </c>
      <c r="L285" s="40">
        <f t="shared" si="62"/>
        <v>0</v>
      </c>
      <c r="M285" s="40">
        <f t="shared" ca="1" si="63"/>
        <v>7.2430986146958753E-2</v>
      </c>
      <c r="N285" s="40">
        <f t="shared" ca="1" si="64"/>
        <v>0</v>
      </c>
      <c r="O285" s="111">
        <f t="shared" ca="1" si="65"/>
        <v>0</v>
      </c>
      <c r="P285" s="40">
        <f t="shared" ca="1" si="66"/>
        <v>0</v>
      </c>
      <c r="Q285" s="40">
        <f t="shared" ca="1" si="67"/>
        <v>0</v>
      </c>
      <c r="R285" s="34">
        <f t="shared" ca="1" si="68"/>
        <v>-7.2430986146958753E-2</v>
      </c>
    </row>
    <row r="286" spans="4:18">
      <c r="D286" s="110">
        <f t="shared" si="56"/>
        <v>0</v>
      </c>
      <c r="E286" s="110">
        <f t="shared" si="56"/>
        <v>0</v>
      </c>
      <c r="F286" s="40">
        <f t="shared" si="57"/>
        <v>0</v>
      </c>
      <c r="G286" s="40">
        <f t="shared" si="57"/>
        <v>0</v>
      </c>
      <c r="H286" s="40">
        <f t="shared" si="58"/>
        <v>0</v>
      </c>
      <c r="I286" s="40">
        <f t="shared" si="59"/>
        <v>0</v>
      </c>
      <c r="J286" s="40">
        <f t="shared" si="60"/>
        <v>0</v>
      </c>
      <c r="K286" s="40">
        <f t="shared" si="61"/>
        <v>0</v>
      </c>
      <c r="L286" s="40">
        <f t="shared" si="62"/>
        <v>0</v>
      </c>
      <c r="M286" s="40">
        <f t="shared" ca="1" si="63"/>
        <v>7.2430986146958753E-2</v>
      </c>
      <c r="N286" s="40">
        <f t="shared" ca="1" si="64"/>
        <v>0</v>
      </c>
      <c r="O286" s="111">
        <f t="shared" ca="1" si="65"/>
        <v>0</v>
      </c>
      <c r="P286" s="40">
        <f t="shared" ca="1" si="66"/>
        <v>0</v>
      </c>
      <c r="Q286" s="40">
        <f t="shared" ca="1" si="67"/>
        <v>0</v>
      </c>
      <c r="R286" s="34">
        <f t="shared" ca="1" si="68"/>
        <v>-7.2430986146958753E-2</v>
      </c>
    </row>
    <row r="287" spans="4:18">
      <c r="D287" s="110">
        <f t="shared" si="56"/>
        <v>0</v>
      </c>
      <c r="E287" s="110">
        <f t="shared" si="56"/>
        <v>0</v>
      </c>
      <c r="F287" s="40">
        <f t="shared" si="57"/>
        <v>0</v>
      </c>
      <c r="G287" s="40">
        <f t="shared" si="57"/>
        <v>0</v>
      </c>
      <c r="H287" s="40">
        <f t="shared" si="58"/>
        <v>0</v>
      </c>
      <c r="I287" s="40">
        <f t="shared" si="59"/>
        <v>0</v>
      </c>
      <c r="J287" s="40">
        <f t="shared" si="60"/>
        <v>0</v>
      </c>
      <c r="K287" s="40">
        <f t="shared" si="61"/>
        <v>0</v>
      </c>
      <c r="L287" s="40">
        <f t="shared" si="62"/>
        <v>0</v>
      </c>
      <c r="M287" s="40">
        <f t="shared" ca="1" si="63"/>
        <v>7.2430986146958753E-2</v>
      </c>
      <c r="N287" s="40">
        <f t="shared" ca="1" si="64"/>
        <v>0</v>
      </c>
      <c r="O287" s="111">
        <f t="shared" ca="1" si="65"/>
        <v>0</v>
      </c>
      <c r="P287" s="40">
        <f t="shared" ca="1" si="66"/>
        <v>0</v>
      </c>
      <c r="Q287" s="40">
        <f t="shared" ca="1" si="67"/>
        <v>0</v>
      </c>
      <c r="R287" s="34">
        <f t="shared" ca="1" si="68"/>
        <v>-7.2430986146958753E-2</v>
      </c>
    </row>
    <row r="288" spans="4:18">
      <c r="D288" s="110">
        <f t="shared" si="56"/>
        <v>0</v>
      </c>
      <c r="E288" s="110">
        <f t="shared" si="56"/>
        <v>0</v>
      </c>
      <c r="F288" s="40">
        <f t="shared" si="57"/>
        <v>0</v>
      </c>
      <c r="G288" s="40">
        <f t="shared" si="57"/>
        <v>0</v>
      </c>
      <c r="H288" s="40">
        <f t="shared" si="58"/>
        <v>0</v>
      </c>
      <c r="I288" s="40">
        <f t="shared" si="59"/>
        <v>0</v>
      </c>
      <c r="J288" s="40">
        <f t="shared" si="60"/>
        <v>0</v>
      </c>
      <c r="K288" s="40">
        <f t="shared" si="61"/>
        <v>0</v>
      </c>
      <c r="L288" s="40">
        <f t="shared" si="62"/>
        <v>0</v>
      </c>
      <c r="M288" s="40">
        <f t="shared" ca="1" si="63"/>
        <v>7.2430986146958753E-2</v>
      </c>
      <c r="N288" s="40">
        <f t="shared" ca="1" si="64"/>
        <v>0</v>
      </c>
      <c r="O288" s="111">
        <f t="shared" ca="1" si="65"/>
        <v>0</v>
      </c>
      <c r="P288" s="40">
        <f t="shared" ca="1" si="66"/>
        <v>0</v>
      </c>
      <c r="Q288" s="40">
        <f t="shared" ca="1" si="67"/>
        <v>0</v>
      </c>
      <c r="R288" s="34">
        <f t="shared" ca="1" si="68"/>
        <v>-7.2430986146958753E-2</v>
      </c>
    </row>
    <row r="289" spans="4:18">
      <c r="D289" s="110">
        <f t="shared" si="56"/>
        <v>0</v>
      </c>
      <c r="E289" s="110">
        <f t="shared" si="56"/>
        <v>0</v>
      </c>
      <c r="F289" s="40">
        <f t="shared" si="57"/>
        <v>0</v>
      </c>
      <c r="G289" s="40">
        <f t="shared" si="57"/>
        <v>0</v>
      </c>
      <c r="H289" s="40">
        <f t="shared" si="58"/>
        <v>0</v>
      </c>
      <c r="I289" s="40">
        <f t="shared" si="59"/>
        <v>0</v>
      </c>
      <c r="J289" s="40">
        <f t="shared" si="60"/>
        <v>0</v>
      </c>
      <c r="K289" s="40">
        <f t="shared" si="61"/>
        <v>0</v>
      </c>
      <c r="L289" s="40">
        <f t="shared" si="62"/>
        <v>0</v>
      </c>
      <c r="M289" s="40">
        <f t="shared" ca="1" si="63"/>
        <v>7.2430986146958753E-2</v>
      </c>
      <c r="N289" s="40">
        <f t="shared" ca="1" si="64"/>
        <v>0</v>
      </c>
      <c r="O289" s="111">
        <f t="shared" ca="1" si="65"/>
        <v>0</v>
      </c>
      <c r="P289" s="40">
        <f t="shared" ca="1" si="66"/>
        <v>0</v>
      </c>
      <c r="Q289" s="40">
        <f t="shared" ca="1" si="67"/>
        <v>0</v>
      </c>
      <c r="R289" s="34">
        <f t="shared" ca="1" si="68"/>
        <v>-7.2430986146958753E-2</v>
      </c>
    </row>
    <row r="290" spans="4:18">
      <c r="D290" s="110">
        <f t="shared" si="56"/>
        <v>0</v>
      </c>
      <c r="E290" s="110">
        <f t="shared" si="56"/>
        <v>0</v>
      </c>
      <c r="F290" s="40">
        <f t="shared" si="57"/>
        <v>0</v>
      </c>
      <c r="G290" s="40">
        <f t="shared" si="57"/>
        <v>0</v>
      </c>
      <c r="H290" s="40">
        <f t="shared" si="58"/>
        <v>0</v>
      </c>
      <c r="I290" s="40">
        <f t="shared" si="59"/>
        <v>0</v>
      </c>
      <c r="J290" s="40">
        <f t="shared" si="60"/>
        <v>0</v>
      </c>
      <c r="K290" s="40">
        <f t="shared" si="61"/>
        <v>0</v>
      </c>
      <c r="L290" s="40">
        <f t="shared" si="62"/>
        <v>0</v>
      </c>
      <c r="M290" s="40">
        <f t="shared" ca="1" si="63"/>
        <v>7.2430986146958753E-2</v>
      </c>
      <c r="N290" s="40">
        <f t="shared" ca="1" si="64"/>
        <v>0</v>
      </c>
      <c r="O290" s="111">
        <f t="shared" ca="1" si="65"/>
        <v>0</v>
      </c>
      <c r="P290" s="40">
        <f t="shared" ca="1" si="66"/>
        <v>0</v>
      </c>
      <c r="Q290" s="40">
        <f t="shared" ca="1" si="67"/>
        <v>0</v>
      </c>
      <c r="R290" s="34">
        <f t="shared" ca="1" si="68"/>
        <v>-7.2430986146958753E-2</v>
      </c>
    </row>
    <row r="291" spans="4:18">
      <c r="D291" s="110">
        <f t="shared" si="56"/>
        <v>0</v>
      </c>
      <c r="E291" s="110">
        <f t="shared" si="56"/>
        <v>0</v>
      </c>
      <c r="F291" s="40">
        <f t="shared" si="57"/>
        <v>0</v>
      </c>
      <c r="G291" s="40">
        <f t="shared" si="57"/>
        <v>0</v>
      </c>
      <c r="H291" s="40">
        <f t="shared" si="58"/>
        <v>0</v>
      </c>
      <c r="I291" s="40">
        <f t="shared" si="59"/>
        <v>0</v>
      </c>
      <c r="J291" s="40">
        <f t="shared" si="60"/>
        <v>0</v>
      </c>
      <c r="K291" s="40">
        <f t="shared" si="61"/>
        <v>0</v>
      </c>
      <c r="L291" s="40">
        <f t="shared" si="62"/>
        <v>0</v>
      </c>
      <c r="M291" s="40">
        <f t="shared" ca="1" si="63"/>
        <v>7.2430986146958753E-2</v>
      </c>
      <c r="N291" s="40">
        <f t="shared" ca="1" si="64"/>
        <v>0</v>
      </c>
      <c r="O291" s="111">
        <f t="shared" ca="1" si="65"/>
        <v>0</v>
      </c>
      <c r="P291" s="40">
        <f t="shared" ca="1" si="66"/>
        <v>0</v>
      </c>
      <c r="Q291" s="40">
        <f t="shared" ca="1" si="67"/>
        <v>0</v>
      </c>
      <c r="R291" s="34">
        <f t="shared" ca="1" si="68"/>
        <v>-7.2430986146958753E-2</v>
      </c>
    </row>
    <row r="292" spans="4:18">
      <c r="D292" s="110">
        <f t="shared" si="56"/>
        <v>0</v>
      </c>
      <c r="E292" s="110">
        <f t="shared" si="56"/>
        <v>0</v>
      </c>
      <c r="F292" s="40">
        <f t="shared" si="57"/>
        <v>0</v>
      </c>
      <c r="G292" s="40">
        <f t="shared" si="57"/>
        <v>0</v>
      </c>
      <c r="H292" s="40">
        <f t="shared" si="58"/>
        <v>0</v>
      </c>
      <c r="I292" s="40">
        <f t="shared" si="59"/>
        <v>0</v>
      </c>
      <c r="J292" s="40">
        <f t="shared" si="60"/>
        <v>0</v>
      </c>
      <c r="K292" s="40">
        <f t="shared" si="61"/>
        <v>0</v>
      </c>
      <c r="L292" s="40">
        <f t="shared" si="62"/>
        <v>0</v>
      </c>
      <c r="M292" s="40">
        <f t="shared" ca="1" si="63"/>
        <v>7.2430986146958753E-2</v>
      </c>
      <c r="N292" s="40">
        <f t="shared" ca="1" si="64"/>
        <v>0</v>
      </c>
      <c r="O292" s="111">
        <f t="shared" ca="1" si="65"/>
        <v>0</v>
      </c>
      <c r="P292" s="40">
        <f t="shared" ca="1" si="66"/>
        <v>0</v>
      </c>
      <c r="Q292" s="40">
        <f t="shared" ca="1" si="67"/>
        <v>0</v>
      </c>
      <c r="R292" s="34">
        <f t="shared" ca="1" si="68"/>
        <v>-7.2430986146958753E-2</v>
      </c>
    </row>
    <row r="293" spans="4:18">
      <c r="D293" s="110">
        <f t="shared" si="56"/>
        <v>0</v>
      </c>
      <c r="E293" s="110">
        <f t="shared" si="56"/>
        <v>0</v>
      </c>
      <c r="F293" s="40">
        <f t="shared" si="57"/>
        <v>0</v>
      </c>
      <c r="G293" s="40">
        <f t="shared" si="57"/>
        <v>0</v>
      </c>
      <c r="H293" s="40">
        <f t="shared" si="58"/>
        <v>0</v>
      </c>
      <c r="I293" s="40">
        <f t="shared" si="59"/>
        <v>0</v>
      </c>
      <c r="J293" s="40">
        <f t="shared" si="60"/>
        <v>0</v>
      </c>
      <c r="K293" s="40">
        <f t="shared" si="61"/>
        <v>0</v>
      </c>
      <c r="L293" s="40">
        <f t="shared" si="62"/>
        <v>0</v>
      </c>
      <c r="M293" s="40">
        <f t="shared" ca="1" si="63"/>
        <v>7.2430986146958753E-2</v>
      </c>
      <c r="N293" s="40">
        <f t="shared" ca="1" si="64"/>
        <v>0</v>
      </c>
      <c r="O293" s="111">
        <f t="shared" ca="1" si="65"/>
        <v>0</v>
      </c>
      <c r="P293" s="40">
        <f t="shared" ca="1" si="66"/>
        <v>0</v>
      </c>
      <c r="Q293" s="40">
        <f t="shared" ca="1" si="67"/>
        <v>0</v>
      </c>
      <c r="R293" s="34">
        <f t="shared" ca="1" si="68"/>
        <v>-7.2430986146958753E-2</v>
      </c>
    </row>
    <row r="294" spans="4:18">
      <c r="D294" s="110">
        <f t="shared" si="56"/>
        <v>0</v>
      </c>
      <c r="E294" s="110">
        <f t="shared" si="56"/>
        <v>0</v>
      </c>
      <c r="F294" s="40">
        <f t="shared" si="57"/>
        <v>0</v>
      </c>
      <c r="G294" s="40">
        <f t="shared" si="57"/>
        <v>0</v>
      </c>
      <c r="H294" s="40">
        <f t="shared" si="58"/>
        <v>0</v>
      </c>
      <c r="I294" s="40">
        <f t="shared" si="59"/>
        <v>0</v>
      </c>
      <c r="J294" s="40">
        <f t="shared" si="60"/>
        <v>0</v>
      </c>
      <c r="K294" s="40">
        <f t="shared" si="61"/>
        <v>0</v>
      </c>
      <c r="L294" s="40">
        <f t="shared" si="62"/>
        <v>0</v>
      </c>
      <c r="M294" s="40">
        <f t="shared" ca="1" si="63"/>
        <v>7.2430986146958753E-2</v>
      </c>
      <c r="N294" s="40">
        <f t="shared" ca="1" si="64"/>
        <v>0</v>
      </c>
      <c r="O294" s="111">
        <f t="shared" ca="1" si="65"/>
        <v>0</v>
      </c>
      <c r="P294" s="40">
        <f t="shared" ca="1" si="66"/>
        <v>0</v>
      </c>
      <c r="Q294" s="40">
        <f t="shared" ca="1" si="67"/>
        <v>0</v>
      </c>
      <c r="R294" s="34">
        <f t="shared" ca="1" si="68"/>
        <v>-7.2430986146958753E-2</v>
      </c>
    </row>
    <row r="295" spans="4:18">
      <c r="D295" s="110">
        <f t="shared" si="56"/>
        <v>0</v>
      </c>
      <c r="E295" s="110">
        <f t="shared" si="56"/>
        <v>0</v>
      </c>
      <c r="F295" s="40">
        <f t="shared" si="57"/>
        <v>0</v>
      </c>
      <c r="G295" s="40">
        <f t="shared" si="57"/>
        <v>0</v>
      </c>
      <c r="H295" s="40">
        <f t="shared" si="58"/>
        <v>0</v>
      </c>
      <c r="I295" s="40">
        <f t="shared" si="59"/>
        <v>0</v>
      </c>
      <c r="J295" s="40">
        <f t="shared" si="60"/>
        <v>0</v>
      </c>
      <c r="K295" s="40">
        <f t="shared" si="61"/>
        <v>0</v>
      </c>
      <c r="L295" s="40">
        <f t="shared" si="62"/>
        <v>0</v>
      </c>
      <c r="M295" s="40">
        <f t="shared" ca="1" si="63"/>
        <v>7.2430986146958753E-2</v>
      </c>
      <c r="N295" s="40">
        <f t="shared" ca="1" si="64"/>
        <v>0</v>
      </c>
      <c r="O295" s="111">
        <f t="shared" ca="1" si="65"/>
        <v>0</v>
      </c>
      <c r="P295" s="40">
        <f t="shared" ca="1" si="66"/>
        <v>0</v>
      </c>
      <c r="Q295" s="40">
        <f t="shared" ca="1" si="67"/>
        <v>0</v>
      </c>
      <c r="R295" s="34">
        <f t="shared" ca="1" si="68"/>
        <v>-7.2430986146958753E-2</v>
      </c>
    </row>
    <row r="296" spans="4:18">
      <c r="D296" s="110">
        <f t="shared" si="56"/>
        <v>0</v>
      </c>
      <c r="E296" s="110">
        <f t="shared" si="56"/>
        <v>0</v>
      </c>
      <c r="F296" s="40">
        <f t="shared" si="57"/>
        <v>0</v>
      </c>
      <c r="G296" s="40">
        <f t="shared" si="57"/>
        <v>0</v>
      </c>
      <c r="H296" s="40">
        <f t="shared" si="58"/>
        <v>0</v>
      </c>
      <c r="I296" s="40">
        <f t="shared" si="59"/>
        <v>0</v>
      </c>
      <c r="J296" s="40">
        <f t="shared" si="60"/>
        <v>0</v>
      </c>
      <c r="K296" s="40">
        <f t="shared" si="61"/>
        <v>0</v>
      </c>
      <c r="L296" s="40">
        <f t="shared" si="62"/>
        <v>0</v>
      </c>
      <c r="M296" s="40">
        <f t="shared" ca="1" si="63"/>
        <v>7.2430986146958753E-2</v>
      </c>
      <c r="N296" s="40">
        <f t="shared" ca="1" si="64"/>
        <v>0</v>
      </c>
      <c r="O296" s="111">
        <f t="shared" ca="1" si="65"/>
        <v>0</v>
      </c>
      <c r="P296" s="40">
        <f t="shared" ca="1" si="66"/>
        <v>0</v>
      </c>
      <c r="Q296" s="40">
        <f t="shared" ca="1" si="67"/>
        <v>0</v>
      </c>
      <c r="R296" s="34">
        <f t="shared" ca="1" si="68"/>
        <v>-7.2430986146958753E-2</v>
      </c>
    </row>
    <row r="297" spans="4:18">
      <c r="D297" s="110">
        <f t="shared" si="56"/>
        <v>0</v>
      </c>
      <c r="E297" s="110">
        <f t="shared" si="56"/>
        <v>0</v>
      </c>
      <c r="F297" s="40">
        <f t="shared" si="57"/>
        <v>0</v>
      </c>
      <c r="G297" s="40">
        <f t="shared" si="57"/>
        <v>0</v>
      </c>
      <c r="H297" s="40">
        <f t="shared" si="58"/>
        <v>0</v>
      </c>
      <c r="I297" s="40">
        <f t="shared" si="59"/>
        <v>0</v>
      </c>
      <c r="J297" s="40">
        <f t="shared" si="60"/>
        <v>0</v>
      </c>
      <c r="K297" s="40">
        <f t="shared" si="61"/>
        <v>0</v>
      </c>
      <c r="L297" s="40">
        <f t="shared" si="62"/>
        <v>0</v>
      </c>
      <c r="M297" s="40">
        <f t="shared" ca="1" si="63"/>
        <v>7.2430986146958753E-2</v>
      </c>
      <c r="N297" s="40">
        <f t="shared" ca="1" si="64"/>
        <v>0</v>
      </c>
      <c r="O297" s="111">
        <f t="shared" ca="1" si="65"/>
        <v>0</v>
      </c>
      <c r="P297" s="40">
        <f t="shared" ca="1" si="66"/>
        <v>0</v>
      </c>
      <c r="Q297" s="40">
        <f t="shared" ca="1" si="67"/>
        <v>0</v>
      </c>
      <c r="R297" s="34">
        <f t="shared" ca="1" si="68"/>
        <v>-7.2430986146958753E-2</v>
      </c>
    </row>
    <row r="298" spans="4:18">
      <c r="D298" s="110">
        <f t="shared" si="56"/>
        <v>0</v>
      </c>
      <c r="E298" s="110">
        <f t="shared" si="56"/>
        <v>0</v>
      </c>
      <c r="F298" s="40">
        <f t="shared" si="57"/>
        <v>0</v>
      </c>
      <c r="G298" s="40">
        <f t="shared" si="57"/>
        <v>0</v>
      </c>
      <c r="H298" s="40">
        <f t="shared" si="58"/>
        <v>0</v>
      </c>
      <c r="I298" s="40">
        <f t="shared" si="59"/>
        <v>0</v>
      </c>
      <c r="J298" s="40">
        <f t="shared" si="60"/>
        <v>0</v>
      </c>
      <c r="K298" s="40">
        <f t="shared" si="61"/>
        <v>0</v>
      </c>
      <c r="L298" s="40">
        <f t="shared" si="62"/>
        <v>0</v>
      </c>
      <c r="M298" s="40">
        <f t="shared" ca="1" si="63"/>
        <v>7.2430986146958753E-2</v>
      </c>
      <c r="N298" s="40">
        <f t="shared" ca="1" si="64"/>
        <v>0</v>
      </c>
      <c r="O298" s="111">
        <f t="shared" ca="1" si="65"/>
        <v>0</v>
      </c>
      <c r="P298" s="40">
        <f t="shared" ca="1" si="66"/>
        <v>0</v>
      </c>
      <c r="Q298" s="40">
        <f t="shared" ca="1" si="67"/>
        <v>0</v>
      </c>
      <c r="R298" s="34">
        <f t="shared" ca="1" si="68"/>
        <v>-7.2430986146958753E-2</v>
      </c>
    </row>
    <row r="299" spans="4:18">
      <c r="D299" s="110">
        <f t="shared" si="56"/>
        <v>0</v>
      </c>
      <c r="E299" s="110">
        <f t="shared" si="56"/>
        <v>0</v>
      </c>
      <c r="F299" s="40">
        <f t="shared" si="57"/>
        <v>0</v>
      </c>
      <c r="G299" s="40">
        <f t="shared" si="57"/>
        <v>0</v>
      </c>
      <c r="H299" s="40">
        <f t="shared" si="58"/>
        <v>0</v>
      </c>
      <c r="I299" s="40">
        <f t="shared" si="59"/>
        <v>0</v>
      </c>
      <c r="J299" s="40">
        <f t="shared" si="60"/>
        <v>0</v>
      </c>
      <c r="K299" s="40">
        <f t="shared" si="61"/>
        <v>0</v>
      </c>
      <c r="L299" s="40">
        <f t="shared" si="62"/>
        <v>0</v>
      </c>
      <c r="M299" s="40">
        <f t="shared" ca="1" si="63"/>
        <v>7.2430986146958753E-2</v>
      </c>
      <c r="N299" s="40">
        <f t="shared" ca="1" si="64"/>
        <v>0</v>
      </c>
      <c r="O299" s="111">
        <f t="shared" ca="1" si="65"/>
        <v>0</v>
      </c>
      <c r="P299" s="40">
        <f t="shared" ca="1" si="66"/>
        <v>0</v>
      </c>
      <c r="Q299" s="40">
        <f t="shared" ca="1" si="67"/>
        <v>0</v>
      </c>
      <c r="R299" s="34">
        <f t="shared" ca="1" si="68"/>
        <v>-7.2430986146958753E-2</v>
      </c>
    </row>
    <row r="300" spans="4:18">
      <c r="D300" s="110">
        <f t="shared" si="56"/>
        <v>0</v>
      </c>
      <c r="E300" s="110">
        <f t="shared" si="56"/>
        <v>0</v>
      </c>
      <c r="F300" s="40">
        <f t="shared" si="57"/>
        <v>0</v>
      </c>
      <c r="G300" s="40">
        <f t="shared" si="57"/>
        <v>0</v>
      </c>
      <c r="H300" s="40">
        <f t="shared" si="58"/>
        <v>0</v>
      </c>
      <c r="I300" s="40">
        <f t="shared" si="59"/>
        <v>0</v>
      </c>
      <c r="J300" s="40">
        <f t="shared" si="60"/>
        <v>0</v>
      </c>
      <c r="K300" s="40">
        <f t="shared" si="61"/>
        <v>0</v>
      </c>
      <c r="L300" s="40">
        <f t="shared" si="62"/>
        <v>0</v>
      </c>
      <c r="M300" s="40">
        <f t="shared" ca="1" si="63"/>
        <v>7.2430986146958753E-2</v>
      </c>
      <c r="N300" s="40">
        <f t="shared" ca="1" si="64"/>
        <v>0</v>
      </c>
      <c r="O300" s="111">
        <f t="shared" ca="1" si="65"/>
        <v>0</v>
      </c>
      <c r="P300" s="40">
        <f t="shared" ca="1" si="66"/>
        <v>0</v>
      </c>
      <c r="Q300" s="40">
        <f t="shared" ca="1" si="67"/>
        <v>0</v>
      </c>
      <c r="R300" s="34">
        <f t="shared" ca="1" si="68"/>
        <v>-7.2430986146958753E-2</v>
      </c>
    </row>
    <row r="301" spans="4:18">
      <c r="D301" s="110">
        <f t="shared" si="56"/>
        <v>0</v>
      </c>
      <c r="E301" s="110">
        <f t="shared" si="56"/>
        <v>0</v>
      </c>
      <c r="F301" s="40">
        <f t="shared" si="57"/>
        <v>0</v>
      </c>
      <c r="G301" s="40">
        <f t="shared" si="57"/>
        <v>0</v>
      </c>
      <c r="H301" s="40">
        <f t="shared" si="58"/>
        <v>0</v>
      </c>
      <c r="I301" s="40">
        <f t="shared" si="59"/>
        <v>0</v>
      </c>
      <c r="J301" s="40">
        <f t="shared" si="60"/>
        <v>0</v>
      </c>
      <c r="K301" s="40">
        <f t="shared" si="61"/>
        <v>0</v>
      </c>
      <c r="L301" s="40">
        <f t="shared" si="62"/>
        <v>0</v>
      </c>
      <c r="M301" s="40">
        <f t="shared" ca="1" si="63"/>
        <v>7.2430986146958753E-2</v>
      </c>
      <c r="N301" s="40">
        <f t="shared" ca="1" si="64"/>
        <v>0</v>
      </c>
      <c r="O301" s="111">
        <f t="shared" ca="1" si="65"/>
        <v>0</v>
      </c>
      <c r="P301" s="40">
        <f t="shared" ca="1" si="66"/>
        <v>0</v>
      </c>
      <c r="Q301" s="40">
        <f t="shared" ca="1" si="67"/>
        <v>0</v>
      </c>
      <c r="R301" s="34">
        <f t="shared" ca="1" si="68"/>
        <v>-7.2430986146958753E-2</v>
      </c>
    </row>
    <row r="302" spans="4:18">
      <c r="D302" s="110">
        <f t="shared" si="56"/>
        <v>0</v>
      </c>
      <c r="E302" s="110">
        <f t="shared" si="56"/>
        <v>0</v>
      </c>
      <c r="F302" s="40">
        <f t="shared" si="57"/>
        <v>0</v>
      </c>
      <c r="G302" s="40">
        <f t="shared" si="57"/>
        <v>0</v>
      </c>
      <c r="H302" s="40">
        <f t="shared" si="58"/>
        <v>0</v>
      </c>
      <c r="I302" s="40">
        <f t="shared" si="59"/>
        <v>0</v>
      </c>
      <c r="J302" s="40">
        <f t="shared" si="60"/>
        <v>0</v>
      </c>
      <c r="K302" s="40">
        <f t="shared" si="61"/>
        <v>0</v>
      </c>
      <c r="L302" s="40">
        <f t="shared" si="62"/>
        <v>0</v>
      </c>
      <c r="M302" s="40">
        <f t="shared" ca="1" si="63"/>
        <v>7.2430986146958753E-2</v>
      </c>
      <c r="N302" s="40">
        <f t="shared" ca="1" si="64"/>
        <v>0</v>
      </c>
      <c r="O302" s="111">
        <f t="shared" ca="1" si="65"/>
        <v>0</v>
      </c>
      <c r="P302" s="40">
        <f t="shared" ca="1" si="66"/>
        <v>0</v>
      </c>
      <c r="Q302" s="40">
        <f t="shared" ca="1" si="67"/>
        <v>0</v>
      </c>
      <c r="R302" s="34">
        <f t="shared" ca="1" si="68"/>
        <v>-7.2430986146958753E-2</v>
      </c>
    </row>
    <row r="303" spans="4:18">
      <c r="D303" s="110">
        <f t="shared" si="56"/>
        <v>0</v>
      </c>
      <c r="E303" s="110">
        <f t="shared" si="56"/>
        <v>0</v>
      </c>
      <c r="F303" s="40">
        <f t="shared" si="57"/>
        <v>0</v>
      </c>
      <c r="G303" s="40">
        <f t="shared" si="57"/>
        <v>0</v>
      </c>
      <c r="H303" s="40">
        <f t="shared" si="58"/>
        <v>0</v>
      </c>
      <c r="I303" s="40">
        <f t="shared" si="59"/>
        <v>0</v>
      </c>
      <c r="J303" s="40">
        <f t="shared" si="60"/>
        <v>0</v>
      </c>
      <c r="K303" s="40">
        <f t="shared" si="61"/>
        <v>0</v>
      </c>
      <c r="L303" s="40">
        <f t="shared" si="62"/>
        <v>0</v>
      </c>
      <c r="M303" s="40">
        <f t="shared" ca="1" si="63"/>
        <v>7.2430986146958753E-2</v>
      </c>
      <c r="N303" s="40">
        <f t="shared" ca="1" si="64"/>
        <v>0</v>
      </c>
      <c r="O303" s="111">
        <f t="shared" ca="1" si="65"/>
        <v>0</v>
      </c>
      <c r="P303" s="40">
        <f t="shared" ca="1" si="66"/>
        <v>0</v>
      </c>
      <c r="Q303" s="40">
        <f t="shared" ca="1" si="67"/>
        <v>0</v>
      </c>
      <c r="R303" s="34">
        <f t="shared" ca="1" si="68"/>
        <v>-7.2430986146958753E-2</v>
      </c>
    </row>
    <row r="304" spans="4:18">
      <c r="D304" s="110">
        <f t="shared" si="56"/>
        <v>0</v>
      </c>
      <c r="E304" s="110">
        <f t="shared" si="56"/>
        <v>0</v>
      </c>
      <c r="F304" s="40">
        <f t="shared" si="57"/>
        <v>0</v>
      </c>
      <c r="G304" s="40">
        <f t="shared" si="57"/>
        <v>0</v>
      </c>
      <c r="H304" s="40">
        <f t="shared" si="58"/>
        <v>0</v>
      </c>
      <c r="I304" s="40">
        <f t="shared" si="59"/>
        <v>0</v>
      </c>
      <c r="J304" s="40">
        <f t="shared" si="60"/>
        <v>0</v>
      </c>
      <c r="K304" s="40">
        <f t="shared" si="61"/>
        <v>0</v>
      </c>
      <c r="L304" s="40">
        <f t="shared" si="62"/>
        <v>0</v>
      </c>
      <c r="M304" s="40">
        <f t="shared" ca="1" si="63"/>
        <v>7.2430986146958753E-2</v>
      </c>
      <c r="N304" s="40">
        <f t="shared" ca="1" si="64"/>
        <v>0</v>
      </c>
      <c r="O304" s="111">
        <f t="shared" ca="1" si="65"/>
        <v>0</v>
      </c>
      <c r="P304" s="40">
        <f t="shared" ca="1" si="66"/>
        <v>0</v>
      </c>
      <c r="Q304" s="40">
        <f t="shared" ca="1" si="67"/>
        <v>0</v>
      </c>
      <c r="R304" s="34">
        <f t="shared" ca="1" si="68"/>
        <v>-7.2430986146958753E-2</v>
      </c>
    </row>
    <row r="305" spans="4:18">
      <c r="D305" s="110">
        <f t="shared" si="56"/>
        <v>0</v>
      </c>
      <c r="E305" s="110">
        <f t="shared" si="56"/>
        <v>0</v>
      </c>
      <c r="F305" s="40">
        <f t="shared" si="57"/>
        <v>0</v>
      </c>
      <c r="G305" s="40">
        <f t="shared" si="57"/>
        <v>0</v>
      </c>
      <c r="H305" s="40">
        <f t="shared" si="58"/>
        <v>0</v>
      </c>
      <c r="I305" s="40">
        <f t="shared" si="59"/>
        <v>0</v>
      </c>
      <c r="J305" s="40">
        <f t="shared" si="60"/>
        <v>0</v>
      </c>
      <c r="K305" s="40">
        <f t="shared" si="61"/>
        <v>0</v>
      </c>
      <c r="L305" s="40">
        <f t="shared" si="62"/>
        <v>0</v>
      </c>
      <c r="M305" s="40">
        <f t="shared" ca="1" si="63"/>
        <v>7.2430986146958753E-2</v>
      </c>
      <c r="N305" s="40">
        <f t="shared" ca="1" si="64"/>
        <v>0</v>
      </c>
      <c r="O305" s="111">
        <f t="shared" ca="1" si="65"/>
        <v>0</v>
      </c>
      <c r="P305" s="40">
        <f t="shared" ca="1" si="66"/>
        <v>0</v>
      </c>
      <c r="Q305" s="40">
        <f t="shared" ca="1" si="67"/>
        <v>0</v>
      </c>
      <c r="R305" s="34">
        <f t="shared" ca="1" si="68"/>
        <v>-7.2430986146958753E-2</v>
      </c>
    </row>
    <row r="306" spans="4:18">
      <c r="D306" s="110">
        <f t="shared" si="56"/>
        <v>0</v>
      </c>
      <c r="E306" s="110">
        <f t="shared" si="56"/>
        <v>0</v>
      </c>
      <c r="F306" s="40">
        <f t="shared" si="57"/>
        <v>0</v>
      </c>
      <c r="G306" s="40">
        <f t="shared" si="57"/>
        <v>0</v>
      </c>
      <c r="H306" s="40">
        <f t="shared" si="58"/>
        <v>0</v>
      </c>
      <c r="I306" s="40">
        <f t="shared" si="59"/>
        <v>0</v>
      </c>
      <c r="J306" s="40">
        <f t="shared" si="60"/>
        <v>0</v>
      </c>
      <c r="K306" s="40">
        <f t="shared" si="61"/>
        <v>0</v>
      </c>
      <c r="L306" s="40">
        <f t="shared" si="62"/>
        <v>0</v>
      </c>
      <c r="M306" s="40">
        <f t="shared" ca="1" si="63"/>
        <v>7.2430986146958753E-2</v>
      </c>
      <c r="N306" s="40">
        <f t="shared" ca="1" si="64"/>
        <v>0</v>
      </c>
      <c r="O306" s="111">
        <f t="shared" ca="1" si="65"/>
        <v>0</v>
      </c>
      <c r="P306" s="40">
        <f t="shared" ca="1" si="66"/>
        <v>0</v>
      </c>
      <c r="Q306" s="40">
        <f t="shared" ca="1" si="67"/>
        <v>0</v>
      </c>
      <c r="R306" s="34">
        <f t="shared" ca="1" si="68"/>
        <v>-7.2430986146958753E-2</v>
      </c>
    </row>
    <row r="307" spans="4:18">
      <c r="D307" s="110">
        <f t="shared" si="56"/>
        <v>0</v>
      </c>
      <c r="E307" s="110">
        <f t="shared" si="56"/>
        <v>0</v>
      </c>
      <c r="F307" s="40">
        <f t="shared" si="57"/>
        <v>0</v>
      </c>
      <c r="G307" s="40">
        <f t="shared" si="57"/>
        <v>0</v>
      </c>
      <c r="H307" s="40">
        <f t="shared" si="58"/>
        <v>0</v>
      </c>
      <c r="I307" s="40">
        <f t="shared" si="59"/>
        <v>0</v>
      </c>
      <c r="J307" s="40">
        <f t="shared" si="60"/>
        <v>0</v>
      </c>
      <c r="K307" s="40">
        <f t="shared" si="61"/>
        <v>0</v>
      </c>
      <c r="L307" s="40">
        <f t="shared" si="62"/>
        <v>0</v>
      </c>
      <c r="M307" s="40">
        <f t="shared" ca="1" si="63"/>
        <v>7.2430986146958753E-2</v>
      </c>
      <c r="N307" s="40">
        <f t="shared" ca="1" si="64"/>
        <v>0</v>
      </c>
      <c r="O307" s="111">
        <f t="shared" ca="1" si="65"/>
        <v>0</v>
      </c>
      <c r="P307" s="40">
        <f t="shared" ca="1" si="66"/>
        <v>0</v>
      </c>
      <c r="Q307" s="40">
        <f t="shared" ca="1" si="67"/>
        <v>0</v>
      </c>
      <c r="R307" s="34">
        <f t="shared" ca="1" si="68"/>
        <v>-7.2430986146958753E-2</v>
      </c>
    </row>
    <row r="308" spans="4:18">
      <c r="D308" s="110">
        <f t="shared" si="56"/>
        <v>0</v>
      </c>
      <c r="E308" s="110">
        <f t="shared" si="56"/>
        <v>0</v>
      </c>
      <c r="F308" s="40">
        <f t="shared" si="57"/>
        <v>0</v>
      </c>
      <c r="G308" s="40">
        <f t="shared" si="57"/>
        <v>0</v>
      </c>
      <c r="H308" s="40">
        <f t="shared" si="58"/>
        <v>0</v>
      </c>
      <c r="I308" s="40">
        <f t="shared" si="59"/>
        <v>0</v>
      </c>
      <c r="J308" s="40">
        <f t="shared" si="60"/>
        <v>0</v>
      </c>
      <c r="K308" s="40">
        <f t="shared" si="61"/>
        <v>0</v>
      </c>
      <c r="L308" s="40">
        <f t="shared" si="62"/>
        <v>0</v>
      </c>
      <c r="M308" s="40">
        <f t="shared" ca="1" si="63"/>
        <v>7.2430986146958753E-2</v>
      </c>
      <c r="N308" s="40">
        <f t="shared" ca="1" si="64"/>
        <v>0</v>
      </c>
      <c r="O308" s="111">
        <f t="shared" ca="1" si="65"/>
        <v>0</v>
      </c>
      <c r="P308" s="40">
        <f t="shared" ca="1" si="66"/>
        <v>0</v>
      </c>
      <c r="Q308" s="40">
        <f t="shared" ca="1" si="67"/>
        <v>0</v>
      </c>
      <c r="R308" s="34">
        <f t="shared" ca="1" si="68"/>
        <v>-7.2430986146958753E-2</v>
      </c>
    </row>
    <row r="309" spans="4:18">
      <c r="D309" s="110">
        <f t="shared" si="56"/>
        <v>0</v>
      </c>
      <c r="E309" s="110">
        <f t="shared" si="56"/>
        <v>0</v>
      </c>
      <c r="F309" s="40">
        <f t="shared" si="57"/>
        <v>0</v>
      </c>
      <c r="G309" s="40">
        <f t="shared" si="57"/>
        <v>0</v>
      </c>
      <c r="H309" s="40">
        <f t="shared" si="58"/>
        <v>0</v>
      </c>
      <c r="I309" s="40">
        <f t="shared" si="59"/>
        <v>0</v>
      </c>
      <c r="J309" s="40">
        <f t="shared" si="60"/>
        <v>0</v>
      </c>
      <c r="K309" s="40">
        <f t="shared" si="61"/>
        <v>0</v>
      </c>
      <c r="L309" s="40">
        <f t="shared" si="62"/>
        <v>0</v>
      </c>
      <c r="M309" s="40">
        <f t="shared" ca="1" si="63"/>
        <v>7.2430986146958753E-2</v>
      </c>
      <c r="N309" s="40">
        <f t="shared" ca="1" si="64"/>
        <v>0</v>
      </c>
      <c r="O309" s="111">
        <f t="shared" ca="1" si="65"/>
        <v>0</v>
      </c>
      <c r="P309" s="40">
        <f t="shared" ca="1" si="66"/>
        <v>0</v>
      </c>
      <c r="Q309" s="40">
        <f t="shared" ca="1" si="67"/>
        <v>0</v>
      </c>
      <c r="R309" s="34">
        <f t="shared" ca="1" si="68"/>
        <v>-7.2430986146958753E-2</v>
      </c>
    </row>
    <row r="310" spans="4:18">
      <c r="D310" s="110">
        <f t="shared" si="56"/>
        <v>0</v>
      </c>
      <c r="E310" s="110">
        <f t="shared" si="56"/>
        <v>0</v>
      </c>
      <c r="F310" s="40">
        <f t="shared" si="57"/>
        <v>0</v>
      </c>
      <c r="G310" s="40">
        <f t="shared" si="57"/>
        <v>0</v>
      </c>
      <c r="H310" s="40">
        <f t="shared" si="58"/>
        <v>0</v>
      </c>
      <c r="I310" s="40">
        <f t="shared" si="59"/>
        <v>0</v>
      </c>
      <c r="J310" s="40">
        <f t="shared" si="60"/>
        <v>0</v>
      </c>
      <c r="K310" s="40">
        <f t="shared" si="61"/>
        <v>0</v>
      </c>
      <c r="L310" s="40">
        <f t="shared" si="62"/>
        <v>0</v>
      </c>
      <c r="M310" s="40">
        <f t="shared" ca="1" si="63"/>
        <v>7.2430986146958753E-2</v>
      </c>
      <c r="N310" s="40">
        <f t="shared" ca="1" si="64"/>
        <v>0</v>
      </c>
      <c r="O310" s="111">
        <f t="shared" ca="1" si="65"/>
        <v>0</v>
      </c>
      <c r="P310" s="40">
        <f t="shared" ca="1" si="66"/>
        <v>0</v>
      </c>
      <c r="Q310" s="40">
        <f t="shared" ca="1" si="67"/>
        <v>0</v>
      </c>
      <c r="R310" s="34">
        <f t="shared" ca="1" si="68"/>
        <v>-7.2430986146958753E-2</v>
      </c>
    </row>
    <row r="311" spans="4:18">
      <c r="D311" s="110">
        <f t="shared" si="56"/>
        <v>0</v>
      </c>
      <c r="E311" s="110">
        <f t="shared" si="56"/>
        <v>0</v>
      </c>
      <c r="F311" s="40">
        <f t="shared" si="57"/>
        <v>0</v>
      </c>
      <c r="G311" s="40">
        <f t="shared" si="57"/>
        <v>0</v>
      </c>
      <c r="H311" s="40">
        <f t="shared" si="58"/>
        <v>0</v>
      </c>
      <c r="I311" s="40">
        <f t="shared" si="59"/>
        <v>0</v>
      </c>
      <c r="J311" s="40">
        <f t="shared" si="60"/>
        <v>0</v>
      </c>
      <c r="K311" s="40">
        <f t="shared" si="61"/>
        <v>0</v>
      </c>
      <c r="L311" s="40">
        <f t="shared" si="62"/>
        <v>0</v>
      </c>
      <c r="M311" s="40">
        <f t="shared" ca="1" si="63"/>
        <v>7.2430986146958753E-2</v>
      </c>
      <c r="N311" s="40">
        <f t="shared" ca="1" si="64"/>
        <v>0</v>
      </c>
      <c r="O311" s="111">
        <f t="shared" ca="1" si="65"/>
        <v>0</v>
      </c>
      <c r="P311" s="40">
        <f t="shared" ca="1" si="66"/>
        <v>0</v>
      </c>
      <c r="Q311" s="40">
        <f t="shared" ca="1" si="67"/>
        <v>0</v>
      </c>
      <c r="R311" s="34">
        <f t="shared" ca="1" si="68"/>
        <v>-7.2430986146958753E-2</v>
      </c>
    </row>
    <row r="312" spans="4:18">
      <c r="D312" s="110">
        <f t="shared" si="56"/>
        <v>0</v>
      </c>
      <c r="E312" s="110">
        <f t="shared" si="56"/>
        <v>0</v>
      </c>
      <c r="F312" s="40">
        <f t="shared" si="57"/>
        <v>0</v>
      </c>
      <c r="G312" s="40">
        <f t="shared" si="57"/>
        <v>0</v>
      </c>
      <c r="H312" s="40">
        <f t="shared" si="58"/>
        <v>0</v>
      </c>
      <c r="I312" s="40">
        <f t="shared" si="59"/>
        <v>0</v>
      </c>
      <c r="J312" s="40">
        <f t="shared" si="60"/>
        <v>0</v>
      </c>
      <c r="K312" s="40">
        <f t="shared" si="61"/>
        <v>0</v>
      </c>
      <c r="L312" s="40">
        <f t="shared" si="62"/>
        <v>0</v>
      </c>
      <c r="M312" s="40">
        <f t="shared" ca="1" si="63"/>
        <v>7.2430986146958753E-2</v>
      </c>
      <c r="N312" s="40">
        <f t="shared" ca="1" si="64"/>
        <v>0</v>
      </c>
      <c r="O312" s="111">
        <f t="shared" ca="1" si="65"/>
        <v>0</v>
      </c>
      <c r="P312" s="40">
        <f t="shared" ca="1" si="66"/>
        <v>0</v>
      </c>
      <c r="Q312" s="40">
        <f t="shared" ca="1" si="67"/>
        <v>0</v>
      </c>
      <c r="R312" s="34">
        <f t="shared" ca="1" si="68"/>
        <v>-7.2430986146958753E-2</v>
      </c>
    </row>
    <row r="313" spans="4:18">
      <c r="D313" s="110">
        <f t="shared" si="56"/>
        <v>0</v>
      </c>
      <c r="E313" s="110">
        <f t="shared" si="56"/>
        <v>0</v>
      </c>
      <c r="F313" s="40">
        <f t="shared" si="57"/>
        <v>0</v>
      </c>
      <c r="G313" s="40">
        <f t="shared" si="57"/>
        <v>0</v>
      </c>
      <c r="H313" s="40">
        <f t="shared" si="58"/>
        <v>0</v>
      </c>
      <c r="I313" s="40">
        <f t="shared" si="59"/>
        <v>0</v>
      </c>
      <c r="J313" s="40">
        <f t="shared" si="60"/>
        <v>0</v>
      </c>
      <c r="K313" s="40">
        <f t="shared" si="61"/>
        <v>0</v>
      </c>
      <c r="L313" s="40">
        <f t="shared" si="62"/>
        <v>0</v>
      </c>
      <c r="M313" s="40">
        <f t="shared" ca="1" si="63"/>
        <v>7.2430986146958753E-2</v>
      </c>
      <c r="N313" s="40">
        <f t="shared" ca="1" si="64"/>
        <v>0</v>
      </c>
      <c r="O313" s="111">
        <f t="shared" ca="1" si="65"/>
        <v>0</v>
      </c>
      <c r="P313" s="40">
        <f t="shared" ca="1" si="66"/>
        <v>0</v>
      </c>
      <c r="Q313" s="40">
        <f t="shared" ca="1" si="67"/>
        <v>0</v>
      </c>
      <c r="R313" s="34">
        <f t="shared" ca="1" si="68"/>
        <v>-7.2430986146958753E-2</v>
      </c>
    </row>
    <row r="314" spans="4:18">
      <c r="D314" s="110">
        <f t="shared" si="56"/>
        <v>0</v>
      </c>
      <c r="E314" s="110">
        <f t="shared" si="56"/>
        <v>0</v>
      </c>
      <c r="F314" s="40">
        <f t="shared" si="57"/>
        <v>0</v>
      </c>
      <c r="G314" s="40">
        <f t="shared" si="57"/>
        <v>0</v>
      </c>
      <c r="H314" s="40">
        <f t="shared" si="58"/>
        <v>0</v>
      </c>
      <c r="I314" s="40">
        <f t="shared" si="59"/>
        <v>0</v>
      </c>
      <c r="J314" s="40">
        <f t="shared" si="60"/>
        <v>0</v>
      </c>
      <c r="K314" s="40">
        <f t="shared" si="61"/>
        <v>0</v>
      </c>
      <c r="L314" s="40">
        <f t="shared" si="62"/>
        <v>0</v>
      </c>
      <c r="M314" s="40">
        <f t="shared" ca="1" si="63"/>
        <v>7.2430986146958753E-2</v>
      </c>
      <c r="N314" s="40">
        <f t="shared" ca="1" si="64"/>
        <v>0</v>
      </c>
      <c r="O314" s="111">
        <f t="shared" ca="1" si="65"/>
        <v>0</v>
      </c>
      <c r="P314" s="40">
        <f t="shared" ca="1" si="66"/>
        <v>0</v>
      </c>
      <c r="Q314" s="40">
        <f t="shared" ca="1" si="67"/>
        <v>0</v>
      </c>
      <c r="R314" s="34">
        <f t="shared" ca="1" si="68"/>
        <v>-7.2430986146958753E-2</v>
      </c>
    </row>
    <row r="315" spans="4:18">
      <c r="D315" s="110">
        <f t="shared" si="56"/>
        <v>0</v>
      </c>
      <c r="E315" s="110">
        <f t="shared" si="56"/>
        <v>0</v>
      </c>
      <c r="F315" s="40">
        <f t="shared" si="57"/>
        <v>0</v>
      </c>
      <c r="G315" s="40">
        <f t="shared" si="57"/>
        <v>0</v>
      </c>
      <c r="H315" s="40">
        <f t="shared" si="58"/>
        <v>0</v>
      </c>
      <c r="I315" s="40">
        <f t="shared" si="59"/>
        <v>0</v>
      </c>
      <c r="J315" s="40">
        <f t="shared" si="60"/>
        <v>0</v>
      </c>
      <c r="K315" s="40">
        <f t="shared" si="61"/>
        <v>0</v>
      </c>
      <c r="L315" s="40">
        <f t="shared" si="62"/>
        <v>0</v>
      </c>
      <c r="M315" s="40">
        <f t="shared" ca="1" si="63"/>
        <v>7.2430986146958753E-2</v>
      </c>
      <c r="N315" s="40">
        <f t="shared" ca="1" si="64"/>
        <v>0</v>
      </c>
      <c r="O315" s="111">
        <f t="shared" ca="1" si="65"/>
        <v>0</v>
      </c>
      <c r="P315" s="40">
        <f t="shared" ca="1" si="66"/>
        <v>0</v>
      </c>
      <c r="Q315" s="40">
        <f t="shared" ca="1" si="67"/>
        <v>0</v>
      </c>
      <c r="R315" s="34">
        <f t="shared" ca="1" si="68"/>
        <v>-7.2430986146958753E-2</v>
      </c>
    </row>
    <row r="316" spans="4:18">
      <c r="D316" s="110">
        <f t="shared" si="56"/>
        <v>0</v>
      </c>
      <c r="E316" s="110">
        <f t="shared" si="56"/>
        <v>0</v>
      </c>
      <c r="F316" s="40">
        <f t="shared" si="57"/>
        <v>0</v>
      </c>
      <c r="G316" s="40">
        <f t="shared" si="57"/>
        <v>0</v>
      </c>
      <c r="H316" s="40">
        <f t="shared" si="58"/>
        <v>0</v>
      </c>
      <c r="I316" s="40">
        <f t="shared" si="59"/>
        <v>0</v>
      </c>
      <c r="J316" s="40">
        <f t="shared" si="60"/>
        <v>0</v>
      </c>
      <c r="K316" s="40">
        <f t="shared" si="61"/>
        <v>0</v>
      </c>
      <c r="L316" s="40">
        <f t="shared" si="62"/>
        <v>0</v>
      </c>
      <c r="M316" s="40">
        <f t="shared" ca="1" si="63"/>
        <v>7.2430986146958753E-2</v>
      </c>
      <c r="N316" s="40">
        <f t="shared" ca="1" si="64"/>
        <v>0</v>
      </c>
      <c r="O316" s="111">
        <f t="shared" ca="1" si="65"/>
        <v>0</v>
      </c>
      <c r="P316" s="40">
        <f t="shared" ca="1" si="66"/>
        <v>0</v>
      </c>
      <c r="Q316" s="40">
        <f t="shared" ca="1" si="67"/>
        <v>0</v>
      </c>
      <c r="R316" s="34">
        <f t="shared" ca="1" si="68"/>
        <v>-7.2430986146958753E-2</v>
      </c>
    </row>
    <row r="317" spans="4:18">
      <c r="D317" s="110">
        <f t="shared" si="56"/>
        <v>0</v>
      </c>
      <c r="E317" s="110">
        <f t="shared" si="56"/>
        <v>0</v>
      </c>
      <c r="F317" s="40">
        <f t="shared" si="57"/>
        <v>0</v>
      </c>
      <c r="G317" s="40">
        <f t="shared" si="57"/>
        <v>0</v>
      </c>
      <c r="H317" s="40">
        <f t="shared" si="58"/>
        <v>0</v>
      </c>
      <c r="I317" s="40">
        <f t="shared" si="59"/>
        <v>0</v>
      </c>
      <c r="J317" s="40">
        <f t="shared" si="60"/>
        <v>0</v>
      </c>
      <c r="K317" s="40">
        <f t="shared" si="61"/>
        <v>0</v>
      </c>
      <c r="L317" s="40">
        <f t="shared" si="62"/>
        <v>0</v>
      </c>
      <c r="M317" s="40">
        <f t="shared" ca="1" si="63"/>
        <v>7.2430986146958753E-2</v>
      </c>
      <c r="N317" s="40">
        <f t="shared" ca="1" si="64"/>
        <v>0</v>
      </c>
      <c r="O317" s="111">
        <f t="shared" ca="1" si="65"/>
        <v>0</v>
      </c>
      <c r="P317" s="40">
        <f t="shared" ca="1" si="66"/>
        <v>0</v>
      </c>
      <c r="Q317" s="40">
        <f t="shared" ca="1" si="67"/>
        <v>0</v>
      </c>
      <c r="R317" s="34">
        <f t="shared" ca="1" si="68"/>
        <v>-7.2430986146958753E-2</v>
      </c>
    </row>
    <row r="318" spans="4:18">
      <c r="D318" s="110">
        <f t="shared" si="56"/>
        <v>0</v>
      </c>
      <c r="E318" s="110">
        <f t="shared" si="56"/>
        <v>0</v>
      </c>
      <c r="F318" s="40">
        <f t="shared" si="57"/>
        <v>0</v>
      </c>
      <c r="G318" s="40">
        <f t="shared" si="57"/>
        <v>0</v>
      </c>
      <c r="H318" s="40">
        <f t="shared" si="58"/>
        <v>0</v>
      </c>
      <c r="I318" s="40">
        <f t="shared" si="59"/>
        <v>0</v>
      </c>
      <c r="J318" s="40">
        <f t="shared" si="60"/>
        <v>0</v>
      </c>
      <c r="K318" s="40">
        <f t="shared" si="61"/>
        <v>0</v>
      </c>
      <c r="L318" s="40">
        <f t="shared" si="62"/>
        <v>0</v>
      </c>
      <c r="M318" s="40">
        <f t="shared" ca="1" si="63"/>
        <v>7.2430986146958753E-2</v>
      </c>
      <c r="N318" s="40">
        <f t="shared" ca="1" si="64"/>
        <v>0</v>
      </c>
      <c r="O318" s="111">
        <f t="shared" ca="1" si="65"/>
        <v>0</v>
      </c>
      <c r="P318" s="40">
        <f t="shared" ca="1" si="66"/>
        <v>0</v>
      </c>
      <c r="Q318" s="40">
        <f t="shared" ca="1" si="67"/>
        <v>0</v>
      </c>
      <c r="R318" s="34">
        <f t="shared" ca="1" si="68"/>
        <v>-7.2430986146958753E-2</v>
      </c>
    </row>
    <row r="319" spans="4:18">
      <c r="D319" s="110">
        <f t="shared" si="56"/>
        <v>0</v>
      </c>
      <c r="E319" s="110">
        <f t="shared" si="56"/>
        <v>0</v>
      </c>
      <c r="F319" s="40">
        <f t="shared" si="57"/>
        <v>0</v>
      </c>
      <c r="G319" s="40">
        <f t="shared" si="57"/>
        <v>0</v>
      </c>
      <c r="H319" s="40">
        <f t="shared" si="58"/>
        <v>0</v>
      </c>
      <c r="I319" s="40">
        <f t="shared" si="59"/>
        <v>0</v>
      </c>
      <c r="J319" s="40">
        <f t="shared" si="60"/>
        <v>0</v>
      </c>
      <c r="K319" s="40">
        <f t="shared" si="61"/>
        <v>0</v>
      </c>
      <c r="L319" s="40">
        <f t="shared" si="62"/>
        <v>0</v>
      </c>
      <c r="M319" s="40">
        <f t="shared" ca="1" si="63"/>
        <v>7.2430986146958753E-2</v>
      </c>
      <c r="N319" s="40">
        <f t="shared" ca="1" si="64"/>
        <v>0</v>
      </c>
      <c r="O319" s="111">
        <f t="shared" ca="1" si="65"/>
        <v>0</v>
      </c>
      <c r="P319" s="40">
        <f t="shared" ca="1" si="66"/>
        <v>0</v>
      </c>
      <c r="Q319" s="40">
        <f t="shared" ca="1" si="67"/>
        <v>0</v>
      </c>
      <c r="R319" s="34">
        <f t="shared" ca="1" si="68"/>
        <v>-7.2430986146958753E-2</v>
      </c>
    </row>
    <row r="320" spans="4:18">
      <c r="D320" s="110">
        <f t="shared" si="56"/>
        <v>0</v>
      </c>
      <c r="E320" s="110">
        <f t="shared" si="56"/>
        <v>0</v>
      </c>
      <c r="F320" s="40">
        <f t="shared" si="57"/>
        <v>0</v>
      </c>
      <c r="G320" s="40">
        <f t="shared" si="57"/>
        <v>0</v>
      </c>
      <c r="H320" s="40">
        <f t="shared" si="58"/>
        <v>0</v>
      </c>
      <c r="I320" s="40">
        <f t="shared" si="59"/>
        <v>0</v>
      </c>
      <c r="J320" s="40">
        <f t="shared" si="60"/>
        <v>0</v>
      </c>
      <c r="K320" s="40">
        <f t="shared" si="61"/>
        <v>0</v>
      </c>
      <c r="L320" s="40">
        <f t="shared" si="62"/>
        <v>0</v>
      </c>
      <c r="M320" s="40">
        <f t="shared" ca="1" si="63"/>
        <v>7.2430986146958753E-2</v>
      </c>
      <c r="N320" s="40">
        <f t="shared" ca="1" si="64"/>
        <v>0</v>
      </c>
      <c r="O320" s="111">
        <f t="shared" ca="1" si="65"/>
        <v>0</v>
      </c>
      <c r="P320" s="40">
        <f t="shared" ca="1" si="66"/>
        <v>0</v>
      </c>
      <c r="Q320" s="40">
        <f t="shared" ca="1" si="67"/>
        <v>0</v>
      </c>
      <c r="R320" s="34">
        <f t="shared" ca="1" si="68"/>
        <v>-7.2430986146958753E-2</v>
      </c>
    </row>
    <row r="321" spans="4:18">
      <c r="D321" s="110">
        <f t="shared" si="56"/>
        <v>0</v>
      </c>
      <c r="E321" s="110">
        <f t="shared" si="56"/>
        <v>0</v>
      </c>
      <c r="F321" s="40">
        <f t="shared" si="57"/>
        <v>0</v>
      </c>
      <c r="G321" s="40">
        <f t="shared" si="57"/>
        <v>0</v>
      </c>
      <c r="H321" s="40">
        <f t="shared" si="58"/>
        <v>0</v>
      </c>
      <c r="I321" s="40">
        <f t="shared" si="59"/>
        <v>0</v>
      </c>
      <c r="J321" s="40">
        <f t="shared" si="60"/>
        <v>0</v>
      </c>
      <c r="K321" s="40">
        <f t="shared" si="61"/>
        <v>0</v>
      </c>
      <c r="L321" s="40">
        <f t="shared" si="62"/>
        <v>0</v>
      </c>
      <c r="M321" s="40">
        <f t="shared" ca="1" si="63"/>
        <v>7.2430986146958753E-2</v>
      </c>
      <c r="N321" s="40">
        <f t="shared" ca="1" si="64"/>
        <v>0</v>
      </c>
      <c r="O321" s="111">
        <f t="shared" ca="1" si="65"/>
        <v>0</v>
      </c>
      <c r="P321" s="40">
        <f t="shared" ca="1" si="66"/>
        <v>0</v>
      </c>
      <c r="Q321" s="40">
        <f t="shared" ca="1" si="67"/>
        <v>0</v>
      </c>
      <c r="R321" s="34">
        <f t="shared" ca="1" si="68"/>
        <v>-7.2430986146958753E-2</v>
      </c>
    </row>
    <row r="322" spans="4:18">
      <c r="D322" s="110">
        <f t="shared" si="56"/>
        <v>0</v>
      </c>
      <c r="E322" s="110">
        <f t="shared" si="56"/>
        <v>0</v>
      </c>
      <c r="F322" s="40">
        <f t="shared" si="57"/>
        <v>0</v>
      </c>
      <c r="G322" s="40">
        <f t="shared" si="57"/>
        <v>0</v>
      </c>
      <c r="H322" s="40">
        <f t="shared" si="58"/>
        <v>0</v>
      </c>
      <c r="I322" s="40">
        <f t="shared" si="59"/>
        <v>0</v>
      </c>
      <c r="J322" s="40">
        <f t="shared" si="60"/>
        <v>0</v>
      </c>
      <c r="K322" s="40">
        <f t="shared" si="61"/>
        <v>0</v>
      </c>
      <c r="L322" s="40">
        <f t="shared" si="62"/>
        <v>0</v>
      </c>
      <c r="M322" s="40">
        <f t="shared" ca="1" si="63"/>
        <v>7.2430986146958753E-2</v>
      </c>
      <c r="N322" s="40">
        <f t="shared" ca="1" si="64"/>
        <v>0</v>
      </c>
      <c r="O322" s="111">
        <f t="shared" ca="1" si="65"/>
        <v>0</v>
      </c>
      <c r="P322" s="40">
        <f t="shared" ca="1" si="66"/>
        <v>0</v>
      </c>
      <c r="Q322" s="40">
        <f t="shared" ca="1" si="67"/>
        <v>0</v>
      </c>
      <c r="R322" s="34">
        <f t="shared" ca="1" si="68"/>
        <v>-7.2430986146958753E-2</v>
      </c>
    </row>
    <row r="323" spans="4:18">
      <c r="D323" s="110">
        <f t="shared" si="56"/>
        <v>0</v>
      </c>
      <c r="E323" s="110">
        <f t="shared" si="56"/>
        <v>0</v>
      </c>
      <c r="F323" s="40">
        <f t="shared" si="57"/>
        <v>0</v>
      </c>
      <c r="G323" s="40">
        <f t="shared" si="57"/>
        <v>0</v>
      </c>
      <c r="H323" s="40">
        <f t="shared" si="58"/>
        <v>0</v>
      </c>
      <c r="I323" s="40">
        <f t="shared" si="59"/>
        <v>0</v>
      </c>
      <c r="J323" s="40">
        <f t="shared" si="60"/>
        <v>0</v>
      </c>
      <c r="K323" s="40">
        <f t="shared" si="61"/>
        <v>0</v>
      </c>
      <c r="L323" s="40">
        <f t="shared" si="62"/>
        <v>0</v>
      </c>
      <c r="M323" s="40">
        <f t="shared" ca="1" si="63"/>
        <v>7.2430986146958753E-2</v>
      </c>
      <c r="N323" s="40">
        <f t="shared" ca="1" si="64"/>
        <v>0</v>
      </c>
      <c r="O323" s="111">
        <f t="shared" ca="1" si="65"/>
        <v>0</v>
      </c>
      <c r="P323" s="40">
        <f t="shared" ca="1" si="66"/>
        <v>0</v>
      </c>
      <c r="Q323" s="40">
        <f t="shared" ca="1" si="67"/>
        <v>0</v>
      </c>
      <c r="R323" s="34">
        <f t="shared" ca="1" si="68"/>
        <v>-7.2430986146958753E-2</v>
      </c>
    </row>
    <row r="324" spans="4:18">
      <c r="D324" s="110">
        <f t="shared" si="56"/>
        <v>0</v>
      </c>
      <c r="E324" s="110">
        <f t="shared" si="56"/>
        <v>0</v>
      </c>
      <c r="F324" s="40">
        <f t="shared" si="57"/>
        <v>0</v>
      </c>
      <c r="G324" s="40">
        <f t="shared" si="57"/>
        <v>0</v>
      </c>
      <c r="H324" s="40">
        <f t="shared" si="58"/>
        <v>0</v>
      </c>
      <c r="I324" s="40">
        <f t="shared" si="59"/>
        <v>0</v>
      </c>
      <c r="J324" s="40">
        <f t="shared" si="60"/>
        <v>0</v>
      </c>
      <c r="K324" s="40">
        <f t="shared" si="61"/>
        <v>0</v>
      </c>
      <c r="L324" s="40">
        <f t="shared" si="62"/>
        <v>0</v>
      </c>
      <c r="M324" s="40">
        <f t="shared" ca="1" si="63"/>
        <v>7.2430986146958753E-2</v>
      </c>
      <c r="N324" s="40">
        <f t="shared" ca="1" si="64"/>
        <v>0</v>
      </c>
      <c r="O324" s="111">
        <f t="shared" ca="1" si="65"/>
        <v>0</v>
      </c>
      <c r="P324" s="40">
        <f t="shared" ca="1" si="66"/>
        <v>0</v>
      </c>
      <c r="Q324" s="40">
        <f t="shared" ca="1" si="67"/>
        <v>0</v>
      </c>
      <c r="R324" s="34">
        <f t="shared" ca="1" si="68"/>
        <v>-7.2430986146958753E-2</v>
      </c>
    </row>
    <row r="325" spans="4:18">
      <c r="D325" s="110">
        <f t="shared" si="56"/>
        <v>0</v>
      </c>
      <c r="E325" s="110">
        <f t="shared" si="56"/>
        <v>0</v>
      </c>
      <c r="F325" s="40">
        <f t="shared" si="57"/>
        <v>0</v>
      </c>
      <c r="G325" s="40">
        <f t="shared" si="57"/>
        <v>0</v>
      </c>
      <c r="H325" s="40">
        <f t="shared" si="58"/>
        <v>0</v>
      </c>
      <c r="I325" s="40">
        <f t="shared" si="59"/>
        <v>0</v>
      </c>
      <c r="J325" s="40">
        <f t="shared" si="60"/>
        <v>0</v>
      </c>
      <c r="K325" s="40">
        <f t="shared" si="61"/>
        <v>0</v>
      </c>
      <c r="L325" s="40">
        <f t="shared" si="62"/>
        <v>0</v>
      </c>
      <c r="M325" s="40">
        <f t="shared" ca="1" si="63"/>
        <v>7.2430986146958753E-2</v>
      </c>
      <c r="N325" s="40">
        <f t="shared" ca="1" si="64"/>
        <v>0</v>
      </c>
      <c r="O325" s="111">
        <f t="shared" ca="1" si="65"/>
        <v>0</v>
      </c>
      <c r="P325" s="40">
        <f t="shared" ca="1" si="66"/>
        <v>0</v>
      </c>
      <c r="Q325" s="40">
        <f t="shared" ca="1" si="67"/>
        <v>0</v>
      </c>
      <c r="R325" s="34">
        <f t="shared" ca="1" si="68"/>
        <v>-7.2430986146958753E-2</v>
      </c>
    </row>
    <row r="326" spans="4:18">
      <c r="D326" s="110">
        <f t="shared" si="56"/>
        <v>0</v>
      </c>
      <c r="E326" s="110">
        <f t="shared" si="56"/>
        <v>0</v>
      </c>
      <c r="F326" s="40">
        <f t="shared" si="57"/>
        <v>0</v>
      </c>
      <c r="G326" s="40">
        <f t="shared" si="57"/>
        <v>0</v>
      </c>
      <c r="H326" s="40">
        <f t="shared" si="58"/>
        <v>0</v>
      </c>
      <c r="I326" s="40">
        <f t="shared" si="59"/>
        <v>0</v>
      </c>
      <c r="J326" s="40">
        <f t="shared" si="60"/>
        <v>0</v>
      </c>
      <c r="K326" s="40">
        <f t="shared" si="61"/>
        <v>0</v>
      </c>
      <c r="L326" s="40">
        <f t="shared" si="62"/>
        <v>0</v>
      </c>
      <c r="M326" s="40">
        <f t="shared" ca="1" si="63"/>
        <v>7.2430986146958753E-2</v>
      </c>
      <c r="N326" s="40">
        <f t="shared" ca="1" si="64"/>
        <v>0</v>
      </c>
      <c r="O326" s="111">
        <f t="shared" ca="1" si="65"/>
        <v>0</v>
      </c>
      <c r="P326" s="40">
        <f t="shared" ca="1" si="66"/>
        <v>0</v>
      </c>
      <c r="Q326" s="40">
        <f t="shared" ca="1" si="67"/>
        <v>0</v>
      </c>
      <c r="R326" s="34">
        <f t="shared" ca="1" si="68"/>
        <v>-7.2430986146958753E-2</v>
      </c>
    </row>
    <row r="327" spans="4:18">
      <c r="D327" s="110">
        <f t="shared" si="56"/>
        <v>0</v>
      </c>
      <c r="E327" s="110">
        <f t="shared" si="56"/>
        <v>0</v>
      </c>
      <c r="F327" s="40">
        <f t="shared" si="57"/>
        <v>0</v>
      </c>
      <c r="G327" s="40">
        <f t="shared" si="57"/>
        <v>0</v>
      </c>
      <c r="H327" s="40">
        <f t="shared" si="58"/>
        <v>0</v>
      </c>
      <c r="I327" s="40">
        <f t="shared" si="59"/>
        <v>0</v>
      </c>
      <c r="J327" s="40">
        <f t="shared" si="60"/>
        <v>0</v>
      </c>
      <c r="K327" s="40">
        <f t="shared" si="61"/>
        <v>0</v>
      </c>
      <c r="L327" s="40">
        <f t="shared" si="62"/>
        <v>0</v>
      </c>
      <c r="M327" s="40">
        <f t="shared" ca="1" si="63"/>
        <v>7.2430986146958753E-2</v>
      </c>
      <c r="N327" s="40">
        <f t="shared" ca="1" si="64"/>
        <v>0</v>
      </c>
      <c r="O327" s="111">
        <f t="shared" ca="1" si="65"/>
        <v>0</v>
      </c>
      <c r="P327" s="40">
        <f t="shared" ca="1" si="66"/>
        <v>0</v>
      </c>
      <c r="Q327" s="40">
        <f t="shared" ca="1" si="67"/>
        <v>0</v>
      </c>
      <c r="R327" s="34">
        <f t="shared" ca="1" si="68"/>
        <v>-7.2430986146958753E-2</v>
      </c>
    </row>
    <row r="328" spans="4:18">
      <c r="D328" s="110">
        <f t="shared" si="56"/>
        <v>0</v>
      </c>
      <c r="E328" s="110">
        <f t="shared" si="56"/>
        <v>0</v>
      </c>
      <c r="F328" s="40">
        <f t="shared" si="57"/>
        <v>0</v>
      </c>
      <c r="G328" s="40">
        <f t="shared" si="57"/>
        <v>0</v>
      </c>
      <c r="H328" s="40">
        <f t="shared" si="58"/>
        <v>0</v>
      </c>
      <c r="I328" s="40">
        <f t="shared" si="59"/>
        <v>0</v>
      </c>
      <c r="J328" s="40">
        <f t="shared" si="60"/>
        <v>0</v>
      </c>
      <c r="K328" s="40">
        <f t="shared" si="61"/>
        <v>0</v>
      </c>
      <c r="L328" s="40">
        <f t="shared" si="62"/>
        <v>0</v>
      </c>
      <c r="M328" s="40">
        <f t="shared" ca="1" si="63"/>
        <v>7.2430986146958753E-2</v>
      </c>
      <c r="N328" s="40">
        <f t="shared" ca="1" si="64"/>
        <v>0</v>
      </c>
      <c r="O328" s="111">
        <f t="shared" ca="1" si="65"/>
        <v>0</v>
      </c>
      <c r="P328" s="40">
        <f t="shared" ca="1" si="66"/>
        <v>0</v>
      </c>
      <c r="Q328" s="40">
        <f t="shared" ca="1" si="67"/>
        <v>0</v>
      </c>
      <c r="R328" s="34">
        <f t="shared" ca="1" si="68"/>
        <v>-7.2430986146958753E-2</v>
      </c>
    </row>
    <row r="329" spans="4:18">
      <c r="D329" s="110">
        <f t="shared" si="56"/>
        <v>0</v>
      </c>
      <c r="E329" s="110">
        <f t="shared" si="56"/>
        <v>0</v>
      </c>
      <c r="F329" s="40">
        <f t="shared" si="57"/>
        <v>0</v>
      </c>
      <c r="G329" s="40">
        <f t="shared" si="57"/>
        <v>0</v>
      </c>
      <c r="H329" s="40">
        <f t="shared" si="58"/>
        <v>0</v>
      </c>
      <c r="I329" s="40">
        <f t="shared" si="59"/>
        <v>0</v>
      </c>
      <c r="J329" s="40">
        <f t="shared" si="60"/>
        <v>0</v>
      </c>
      <c r="K329" s="40">
        <f t="shared" si="61"/>
        <v>0</v>
      </c>
      <c r="L329" s="40">
        <f t="shared" si="62"/>
        <v>0</v>
      </c>
      <c r="M329" s="40">
        <f t="shared" ca="1" si="63"/>
        <v>7.2430986146958753E-2</v>
      </c>
      <c r="N329" s="40">
        <f t="shared" ca="1" si="64"/>
        <v>0</v>
      </c>
      <c r="O329" s="111">
        <f t="shared" ca="1" si="65"/>
        <v>0</v>
      </c>
      <c r="P329" s="40">
        <f t="shared" ca="1" si="66"/>
        <v>0</v>
      </c>
      <c r="Q329" s="40">
        <f t="shared" ca="1" si="67"/>
        <v>0</v>
      </c>
      <c r="R329" s="34">
        <f t="shared" ca="1" si="68"/>
        <v>-7.2430986146958753E-2</v>
      </c>
    </row>
    <row r="330" spans="4:18">
      <c r="D330" s="110">
        <f t="shared" si="56"/>
        <v>0</v>
      </c>
      <c r="E330" s="110">
        <f t="shared" si="56"/>
        <v>0</v>
      </c>
      <c r="F330" s="40">
        <f t="shared" si="57"/>
        <v>0</v>
      </c>
      <c r="G330" s="40">
        <f t="shared" si="57"/>
        <v>0</v>
      </c>
      <c r="H330" s="40">
        <f t="shared" si="58"/>
        <v>0</v>
      </c>
      <c r="I330" s="40">
        <f t="shared" si="59"/>
        <v>0</v>
      </c>
      <c r="J330" s="40">
        <f t="shared" si="60"/>
        <v>0</v>
      </c>
      <c r="K330" s="40">
        <f t="shared" si="61"/>
        <v>0</v>
      </c>
      <c r="L330" s="40">
        <f t="shared" si="62"/>
        <v>0</v>
      </c>
      <c r="M330" s="40">
        <f t="shared" ca="1" si="63"/>
        <v>7.2430986146958753E-2</v>
      </c>
      <c r="N330" s="40">
        <f t="shared" ca="1" si="64"/>
        <v>0</v>
      </c>
      <c r="O330" s="111">
        <f t="shared" ca="1" si="65"/>
        <v>0</v>
      </c>
      <c r="P330" s="40">
        <f t="shared" ca="1" si="66"/>
        <v>0</v>
      </c>
      <c r="Q330" s="40">
        <f t="shared" ca="1" si="67"/>
        <v>0</v>
      </c>
      <c r="R330" s="34">
        <f t="shared" ca="1" si="68"/>
        <v>-7.2430986146958753E-2</v>
      </c>
    </row>
    <row r="331" spans="4:18">
      <c r="D331" s="110">
        <f t="shared" si="56"/>
        <v>0</v>
      </c>
      <c r="E331" s="110">
        <f t="shared" si="56"/>
        <v>0</v>
      </c>
      <c r="F331" s="40">
        <f t="shared" si="57"/>
        <v>0</v>
      </c>
      <c r="G331" s="40">
        <f t="shared" si="57"/>
        <v>0</v>
      </c>
      <c r="H331" s="40">
        <f t="shared" si="58"/>
        <v>0</v>
      </c>
      <c r="I331" s="40">
        <f t="shared" si="59"/>
        <v>0</v>
      </c>
      <c r="J331" s="40">
        <f t="shared" si="60"/>
        <v>0</v>
      </c>
      <c r="K331" s="40">
        <f t="shared" si="61"/>
        <v>0</v>
      </c>
      <c r="L331" s="40">
        <f t="shared" si="62"/>
        <v>0</v>
      </c>
      <c r="M331" s="40">
        <f t="shared" ca="1" si="63"/>
        <v>7.2430986146958753E-2</v>
      </c>
      <c r="N331" s="40">
        <f t="shared" ca="1" si="64"/>
        <v>0</v>
      </c>
      <c r="O331" s="111">
        <f t="shared" ca="1" si="65"/>
        <v>0</v>
      </c>
      <c r="P331" s="40">
        <f t="shared" ca="1" si="66"/>
        <v>0</v>
      </c>
      <c r="Q331" s="40">
        <f t="shared" ca="1" si="67"/>
        <v>0</v>
      </c>
      <c r="R331" s="34">
        <f t="shared" ca="1" si="68"/>
        <v>-7.2430986146958753E-2</v>
      </c>
    </row>
    <row r="332" spans="4:18">
      <c r="D332" s="110">
        <f t="shared" si="56"/>
        <v>0</v>
      </c>
      <c r="E332" s="110">
        <f t="shared" si="56"/>
        <v>0</v>
      </c>
      <c r="F332" s="40">
        <f t="shared" si="57"/>
        <v>0</v>
      </c>
      <c r="G332" s="40">
        <f t="shared" si="57"/>
        <v>0</v>
      </c>
      <c r="H332" s="40">
        <f t="shared" si="58"/>
        <v>0</v>
      </c>
      <c r="I332" s="40">
        <f t="shared" si="59"/>
        <v>0</v>
      </c>
      <c r="J332" s="40">
        <f t="shared" si="60"/>
        <v>0</v>
      </c>
      <c r="K332" s="40">
        <f t="shared" si="61"/>
        <v>0</v>
      </c>
      <c r="L332" s="40">
        <f t="shared" si="62"/>
        <v>0</v>
      </c>
      <c r="M332" s="40">
        <f t="shared" ca="1" si="63"/>
        <v>7.2430986146958753E-2</v>
      </c>
      <c r="N332" s="40">
        <f t="shared" ca="1" si="64"/>
        <v>0</v>
      </c>
      <c r="O332" s="111">
        <f t="shared" ca="1" si="65"/>
        <v>0</v>
      </c>
      <c r="P332" s="40">
        <f t="shared" ca="1" si="66"/>
        <v>0</v>
      </c>
      <c r="Q332" s="40">
        <f t="shared" ca="1" si="67"/>
        <v>0</v>
      </c>
      <c r="R332" s="34">
        <f t="shared" ca="1" si="68"/>
        <v>-7.2430986146958753E-2</v>
      </c>
    </row>
    <row r="333" spans="4:18">
      <c r="D333" s="110">
        <f t="shared" si="56"/>
        <v>0</v>
      </c>
      <c r="E333" s="110">
        <f t="shared" si="56"/>
        <v>0</v>
      </c>
      <c r="F333" s="40">
        <f t="shared" si="57"/>
        <v>0</v>
      </c>
      <c r="G333" s="40">
        <f t="shared" si="57"/>
        <v>0</v>
      </c>
      <c r="H333" s="40">
        <f t="shared" si="58"/>
        <v>0</v>
      </c>
      <c r="I333" s="40">
        <f t="shared" si="59"/>
        <v>0</v>
      </c>
      <c r="J333" s="40">
        <f t="shared" si="60"/>
        <v>0</v>
      </c>
      <c r="K333" s="40">
        <f t="shared" si="61"/>
        <v>0</v>
      </c>
      <c r="L333" s="40">
        <f t="shared" si="62"/>
        <v>0</v>
      </c>
      <c r="M333" s="40">
        <f t="shared" ca="1" si="63"/>
        <v>7.2430986146958753E-2</v>
      </c>
      <c r="N333" s="40">
        <f t="shared" ca="1" si="64"/>
        <v>0</v>
      </c>
      <c r="O333" s="111">
        <f t="shared" ca="1" si="65"/>
        <v>0</v>
      </c>
      <c r="P333" s="40">
        <f t="shared" ca="1" si="66"/>
        <v>0</v>
      </c>
      <c r="Q333" s="40">
        <f t="shared" ca="1" si="67"/>
        <v>0</v>
      </c>
      <c r="R333" s="34">
        <f t="shared" ca="1" si="68"/>
        <v>-7.2430986146958753E-2</v>
      </c>
    </row>
    <row r="334" spans="4:18">
      <c r="D334" s="110">
        <f t="shared" si="56"/>
        <v>0</v>
      </c>
      <c r="E334" s="110">
        <f t="shared" si="56"/>
        <v>0</v>
      </c>
      <c r="F334" s="40">
        <f t="shared" si="57"/>
        <v>0</v>
      </c>
      <c r="G334" s="40">
        <f t="shared" si="57"/>
        <v>0</v>
      </c>
      <c r="H334" s="40">
        <f t="shared" si="58"/>
        <v>0</v>
      </c>
      <c r="I334" s="40">
        <f t="shared" si="59"/>
        <v>0</v>
      </c>
      <c r="J334" s="40">
        <f t="shared" si="60"/>
        <v>0</v>
      </c>
      <c r="K334" s="40">
        <f t="shared" si="61"/>
        <v>0</v>
      </c>
      <c r="L334" s="40">
        <f t="shared" si="62"/>
        <v>0</v>
      </c>
      <c r="M334" s="40">
        <f t="shared" ca="1" si="63"/>
        <v>7.2430986146958753E-2</v>
      </c>
      <c r="N334" s="40">
        <f t="shared" ca="1" si="64"/>
        <v>0</v>
      </c>
      <c r="O334" s="111">
        <f t="shared" ca="1" si="65"/>
        <v>0</v>
      </c>
      <c r="P334" s="40">
        <f t="shared" ca="1" si="66"/>
        <v>0</v>
      </c>
      <c r="Q334" s="40">
        <f t="shared" ca="1" si="67"/>
        <v>0</v>
      </c>
      <c r="R334" s="34">
        <f t="shared" ca="1" si="68"/>
        <v>-7.2430986146958753E-2</v>
      </c>
    </row>
    <row r="335" spans="4:18">
      <c r="D335" s="110">
        <f t="shared" si="56"/>
        <v>0</v>
      </c>
      <c r="E335" s="110">
        <f t="shared" si="56"/>
        <v>0</v>
      </c>
      <c r="F335" s="40">
        <f t="shared" si="57"/>
        <v>0</v>
      </c>
      <c r="G335" s="40">
        <f t="shared" si="57"/>
        <v>0</v>
      </c>
      <c r="H335" s="40">
        <f t="shared" si="58"/>
        <v>0</v>
      </c>
      <c r="I335" s="40">
        <f t="shared" si="59"/>
        <v>0</v>
      </c>
      <c r="J335" s="40">
        <f t="shared" si="60"/>
        <v>0</v>
      </c>
      <c r="K335" s="40">
        <f t="shared" si="61"/>
        <v>0</v>
      </c>
      <c r="L335" s="40">
        <f t="shared" si="62"/>
        <v>0</v>
      </c>
      <c r="M335" s="40">
        <f t="shared" ca="1" si="63"/>
        <v>7.2430986146958753E-2</v>
      </c>
      <c r="N335" s="40">
        <f t="shared" ca="1" si="64"/>
        <v>0</v>
      </c>
      <c r="O335" s="111">
        <f t="shared" ca="1" si="65"/>
        <v>0</v>
      </c>
      <c r="P335" s="40">
        <f t="shared" ca="1" si="66"/>
        <v>0</v>
      </c>
      <c r="Q335" s="40">
        <f t="shared" ca="1" si="67"/>
        <v>0</v>
      </c>
      <c r="R335" s="34">
        <f t="shared" ca="1" si="68"/>
        <v>-7.2430986146958753E-2</v>
      </c>
    </row>
    <row r="336" spans="4:18">
      <c r="D336" s="110">
        <f t="shared" si="56"/>
        <v>0</v>
      </c>
      <c r="E336" s="110">
        <f t="shared" si="56"/>
        <v>0</v>
      </c>
      <c r="F336" s="40">
        <f t="shared" si="57"/>
        <v>0</v>
      </c>
      <c r="G336" s="40">
        <f t="shared" si="57"/>
        <v>0</v>
      </c>
      <c r="H336" s="40">
        <f t="shared" si="58"/>
        <v>0</v>
      </c>
      <c r="I336" s="40">
        <f t="shared" si="59"/>
        <v>0</v>
      </c>
      <c r="J336" s="40">
        <f t="shared" si="60"/>
        <v>0</v>
      </c>
      <c r="K336" s="40">
        <f t="shared" si="61"/>
        <v>0</v>
      </c>
      <c r="L336" s="40">
        <f t="shared" si="62"/>
        <v>0</v>
      </c>
      <c r="M336" s="40">
        <f t="shared" ca="1" si="63"/>
        <v>7.2430986146958753E-2</v>
      </c>
      <c r="N336" s="40">
        <f t="shared" ca="1" si="64"/>
        <v>0</v>
      </c>
      <c r="O336" s="111">
        <f t="shared" ca="1" si="65"/>
        <v>0</v>
      </c>
      <c r="P336" s="40">
        <f t="shared" ca="1" si="66"/>
        <v>0</v>
      </c>
      <c r="Q336" s="40">
        <f t="shared" ca="1" si="67"/>
        <v>0</v>
      </c>
      <c r="R336" s="34">
        <f t="shared" ca="1" si="68"/>
        <v>-7.2430986146958753E-2</v>
      </c>
    </row>
    <row r="337" spans="4:18">
      <c r="D337" s="110">
        <f t="shared" si="56"/>
        <v>0</v>
      </c>
      <c r="E337" s="110">
        <f t="shared" si="56"/>
        <v>0</v>
      </c>
      <c r="F337" s="40">
        <f t="shared" si="57"/>
        <v>0</v>
      </c>
      <c r="G337" s="40">
        <f t="shared" si="57"/>
        <v>0</v>
      </c>
      <c r="H337" s="40">
        <f t="shared" si="58"/>
        <v>0</v>
      </c>
      <c r="I337" s="40">
        <f t="shared" si="59"/>
        <v>0</v>
      </c>
      <c r="J337" s="40">
        <f t="shared" si="60"/>
        <v>0</v>
      </c>
      <c r="K337" s="40">
        <f t="shared" si="61"/>
        <v>0</v>
      </c>
      <c r="L337" s="40">
        <f t="shared" si="62"/>
        <v>0</v>
      </c>
      <c r="M337" s="40">
        <f t="shared" ca="1" si="63"/>
        <v>7.2430986146958753E-2</v>
      </c>
      <c r="N337" s="40">
        <f t="shared" ca="1" si="64"/>
        <v>0</v>
      </c>
      <c r="O337" s="111">
        <f t="shared" ca="1" si="65"/>
        <v>0</v>
      </c>
      <c r="P337" s="40">
        <f t="shared" ca="1" si="66"/>
        <v>0</v>
      </c>
      <c r="Q337" s="40">
        <f t="shared" ca="1" si="67"/>
        <v>0</v>
      </c>
      <c r="R337" s="34">
        <f t="shared" ca="1" si="68"/>
        <v>-7.2430986146958753E-2</v>
      </c>
    </row>
    <row r="338" spans="4:18">
      <c r="D338" s="110">
        <f t="shared" si="56"/>
        <v>0</v>
      </c>
      <c r="E338" s="110">
        <f t="shared" si="56"/>
        <v>0</v>
      </c>
      <c r="F338" s="40">
        <f t="shared" si="57"/>
        <v>0</v>
      </c>
      <c r="G338" s="40">
        <f t="shared" si="57"/>
        <v>0</v>
      </c>
      <c r="H338" s="40">
        <f t="shared" si="58"/>
        <v>0</v>
      </c>
      <c r="I338" s="40">
        <f t="shared" si="59"/>
        <v>0</v>
      </c>
      <c r="J338" s="40">
        <f t="shared" si="60"/>
        <v>0</v>
      </c>
      <c r="K338" s="40">
        <f t="shared" si="61"/>
        <v>0</v>
      </c>
      <c r="L338" s="40">
        <f t="shared" si="62"/>
        <v>0</v>
      </c>
      <c r="M338" s="40">
        <f t="shared" ca="1" si="63"/>
        <v>7.2430986146958753E-2</v>
      </c>
      <c r="N338" s="40">
        <f t="shared" ca="1" si="64"/>
        <v>0</v>
      </c>
      <c r="O338" s="111">
        <f t="shared" ca="1" si="65"/>
        <v>0</v>
      </c>
      <c r="P338" s="40">
        <f t="shared" ca="1" si="66"/>
        <v>0</v>
      </c>
      <c r="Q338" s="40">
        <f t="shared" ca="1" si="67"/>
        <v>0</v>
      </c>
      <c r="R338" s="34">
        <f t="shared" ca="1" si="68"/>
        <v>-7.2430986146958753E-2</v>
      </c>
    </row>
    <row r="339" spans="4:18">
      <c r="D339" s="110">
        <f t="shared" si="56"/>
        <v>0</v>
      </c>
      <c r="E339" s="110">
        <f t="shared" si="56"/>
        <v>0</v>
      </c>
      <c r="F339" s="40">
        <f t="shared" si="57"/>
        <v>0</v>
      </c>
      <c r="G339" s="40">
        <f t="shared" si="57"/>
        <v>0</v>
      </c>
      <c r="H339" s="40">
        <f t="shared" si="58"/>
        <v>0</v>
      </c>
      <c r="I339" s="40">
        <f t="shared" si="59"/>
        <v>0</v>
      </c>
      <c r="J339" s="40">
        <f t="shared" si="60"/>
        <v>0</v>
      </c>
      <c r="K339" s="40">
        <f t="shared" si="61"/>
        <v>0</v>
      </c>
      <c r="L339" s="40">
        <f t="shared" si="62"/>
        <v>0</v>
      </c>
      <c r="M339" s="40">
        <f t="shared" ca="1" si="63"/>
        <v>7.2430986146958753E-2</v>
      </c>
      <c r="N339" s="40">
        <f t="shared" ca="1" si="64"/>
        <v>0</v>
      </c>
      <c r="O339" s="111">
        <f t="shared" ca="1" si="65"/>
        <v>0</v>
      </c>
      <c r="P339" s="40">
        <f t="shared" ca="1" si="66"/>
        <v>0</v>
      </c>
      <c r="Q339" s="40">
        <f t="shared" ca="1" si="67"/>
        <v>0</v>
      </c>
      <c r="R339" s="34">
        <f t="shared" ca="1" si="68"/>
        <v>-7.2430986146958753E-2</v>
      </c>
    </row>
    <row r="340" spans="4:18">
      <c r="D340" s="110">
        <f t="shared" si="56"/>
        <v>0</v>
      </c>
      <c r="E340" s="110">
        <f t="shared" si="56"/>
        <v>0</v>
      </c>
      <c r="F340" s="40">
        <f t="shared" si="57"/>
        <v>0</v>
      </c>
      <c r="G340" s="40">
        <f t="shared" si="57"/>
        <v>0</v>
      </c>
      <c r="H340" s="40">
        <f t="shared" si="58"/>
        <v>0</v>
      </c>
      <c r="I340" s="40">
        <f t="shared" si="59"/>
        <v>0</v>
      </c>
      <c r="J340" s="40">
        <f t="shared" si="60"/>
        <v>0</v>
      </c>
      <c r="K340" s="40">
        <f t="shared" si="61"/>
        <v>0</v>
      </c>
      <c r="L340" s="40">
        <f t="shared" si="62"/>
        <v>0</v>
      </c>
      <c r="M340" s="40">
        <f t="shared" ca="1" si="63"/>
        <v>7.2430986146958753E-2</v>
      </c>
      <c r="N340" s="40">
        <f t="shared" ca="1" si="64"/>
        <v>0</v>
      </c>
      <c r="O340" s="111">
        <f t="shared" ca="1" si="65"/>
        <v>0</v>
      </c>
      <c r="P340" s="40">
        <f t="shared" ca="1" si="66"/>
        <v>0</v>
      </c>
      <c r="Q340" s="40">
        <f t="shared" ca="1" si="67"/>
        <v>0</v>
      </c>
      <c r="R340" s="34">
        <f t="shared" ca="1" si="68"/>
        <v>-7.2430986146958753E-2</v>
      </c>
    </row>
    <row r="341" spans="4:18">
      <c r="D341" s="110">
        <f t="shared" si="56"/>
        <v>0</v>
      </c>
      <c r="E341" s="110">
        <f t="shared" si="56"/>
        <v>0</v>
      </c>
      <c r="F341" s="40">
        <f t="shared" si="57"/>
        <v>0</v>
      </c>
      <c r="G341" s="40">
        <f t="shared" si="57"/>
        <v>0</v>
      </c>
      <c r="H341" s="40">
        <f t="shared" si="58"/>
        <v>0</v>
      </c>
      <c r="I341" s="40">
        <f t="shared" si="59"/>
        <v>0</v>
      </c>
      <c r="J341" s="40">
        <f t="shared" si="60"/>
        <v>0</v>
      </c>
      <c r="K341" s="40">
        <f t="shared" si="61"/>
        <v>0</v>
      </c>
      <c r="L341" s="40">
        <f t="shared" si="62"/>
        <v>0</v>
      </c>
      <c r="M341" s="40">
        <f t="shared" ca="1" si="63"/>
        <v>7.2430986146958753E-2</v>
      </c>
      <c r="N341" s="40">
        <f ca="1">C341*(M341-E341)^2</f>
        <v>0</v>
      </c>
      <c r="O341" s="111">
        <f t="shared" ca="1" si="65"/>
        <v>0</v>
      </c>
      <c r="P341" s="40">
        <f ca="1">(-C341*O$2+O$4*F341-O$5*H341)^2</f>
        <v>0</v>
      </c>
      <c r="Q341" s="40">
        <f t="shared" ca="1" si="67"/>
        <v>0</v>
      </c>
      <c r="R341" s="34">
        <f t="shared" ca="1" si="68"/>
        <v>-7.2430986146958753E-2</v>
      </c>
    </row>
  </sheetData>
  <phoneticPr fontId="2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39"/>
  <sheetViews>
    <sheetView topLeftCell="A198" workbookViewId="0">
      <selection activeCell="A195" sqref="A195:C247"/>
    </sheetView>
  </sheetViews>
  <sheetFormatPr defaultRowHeight="12.75"/>
  <cols>
    <col min="1" max="1" width="19.7109375" style="16" customWidth="1"/>
    <col min="2" max="2" width="4.42578125" style="34" customWidth="1"/>
    <col min="3" max="3" width="12.7109375" style="16" customWidth="1"/>
    <col min="4" max="4" width="5.42578125" style="34" customWidth="1"/>
    <col min="5" max="5" width="14.85546875" style="34" customWidth="1"/>
    <col min="6" max="6" width="9.140625" style="34"/>
    <col min="7" max="7" width="12" style="34" customWidth="1"/>
    <col min="8" max="8" width="14.140625" style="16" customWidth="1"/>
    <col min="9" max="9" width="22.5703125" style="34" customWidth="1"/>
    <col min="10" max="10" width="25.140625" style="34" customWidth="1"/>
    <col min="11" max="11" width="15.7109375" style="34" customWidth="1"/>
    <col min="12" max="12" width="14.140625" style="34" customWidth="1"/>
    <col min="13" max="13" width="9.5703125" style="34" customWidth="1"/>
    <col min="14" max="14" width="14.140625" style="34" customWidth="1"/>
    <col min="15" max="15" width="23.42578125" style="34" customWidth="1"/>
    <col min="16" max="16" width="16.5703125" style="34" customWidth="1"/>
    <col min="17" max="17" width="41" style="34" customWidth="1"/>
    <col min="18" max="16384" width="9.140625" style="34"/>
  </cols>
  <sheetData>
    <row r="1" spans="1:16" ht="15.75">
      <c r="A1" s="125" t="s">
        <v>227</v>
      </c>
      <c r="I1" s="126" t="s">
        <v>185</v>
      </c>
      <c r="J1" s="127" t="s">
        <v>104</v>
      </c>
    </row>
    <row r="2" spans="1:16">
      <c r="I2" s="128" t="s">
        <v>136</v>
      </c>
      <c r="J2" s="129" t="s">
        <v>103</v>
      </c>
    </row>
    <row r="3" spans="1:16">
      <c r="A3" s="130" t="s">
        <v>228</v>
      </c>
      <c r="I3" s="128" t="s">
        <v>135</v>
      </c>
      <c r="J3" s="129" t="s">
        <v>101</v>
      </c>
    </row>
    <row r="4" spans="1:16">
      <c r="I4" s="128" t="s">
        <v>194</v>
      </c>
      <c r="J4" s="129" t="s">
        <v>101</v>
      </c>
    </row>
    <row r="5" spans="1:16" ht="13.5" thickBot="1">
      <c r="I5" s="131" t="s">
        <v>134</v>
      </c>
      <c r="J5" s="132" t="s">
        <v>102</v>
      </c>
    </row>
    <row r="10" spans="1:16" ht="13.5" thickBot="1"/>
    <row r="11" spans="1:16" ht="12.75" customHeight="1" thickBot="1">
      <c r="A11" s="16" t="str">
        <f t="shared" ref="A11:A74" si="0">P11</f>
        <v> AAPS 10.223 </v>
      </c>
      <c r="B11" s="6" t="str">
        <f t="shared" ref="B11:B74" si="1">IF(H11=INT(H11),"I","II")</f>
        <v>I</v>
      </c>
      <c r="C11" s="16">
        <f t="shared" ref="C11:C74" si="2">1*G11</f>
        <v>15021.906000000001</v>
      </c>
      <c r="D11" s="34" t="str">
        <f t="shared" ref="D11:D74" si="3">VLOOKUP(F11,I$1:J$5,2,FALSE)</f>
        <v>vis</v>
      </c>
      <c r="E11" s="133">
        <f>VLOOKUP(C11,Active!C$21:E$959,3,FALSE)</f>
        <v>-60844.733040016945</v>
      </c>
      <c r="F11" s="6" t="s">
        <v>134</v>
      </c>
      <c r="G11" s="34" t="str">
        <f t="shared" ref="G11:G74" si="4">MID(I11,3,LEN(I11)-3)</f>
        <v>15021.906</v>
      </c>
      <c r="H11" s="16">
        <f t="shared" ref="H11:H74" si="5">1*K11</f>
        <v>-60845</v>
      </c>
      <c r="I11" s="134" t="s">
        <v>230</v>
      </c>
      <c r="J11" s="135" t="s">
        <v>231</v>
      </c>
      <c r="K11" s="134">
        <v>-60845</v>
      </c>
      <c r="L11" s="134" t="s">
        <v>232</v>
      </c>
      <c r="M11" s="135" t="s">
        <v>233</v>
      </c>
      <c r="N11" s="135"/>
      <c r="O11" s="136" t="s">
        <v>234</v>
      </c>
      <c r="P11" s="136" t="s">
        <v>235</v>
      </c>
    </row>
    <row r="12" spans="1:16" ht="12.75" customHeight="1" thickBot="1">
      <c r="A12" s="16" t="str">
        <f t="shared" si="0"/>
        <v> AAPS 10.223 </v>
      </c>
      <c r="B12" s="6" t="str">
        <f t="shared" si="1"/>
        <v>II</v>
      </c>
      <c r="C12" s="16">
        <f t="shared" si="2"/>
        <v>15023.786</v>
      </c>
      <c r="D12" s="34" t="str">
        <f t="shared" si="3"/>
        <v>vis</v>
      </c>
      <c r="E12" s="133">
        <f>VLOOKUP(C12,Active!C$21:E$959,3,FALSE)</f>
        <v>-60840.202746040013</v>
      </c>
      <c r="F12" s="6" t="s">
        <v>134</v>
      </c>
      <c r="G12" s="34" t="str">
        <f t="shared" si="4"/>
        <v>15023.786</v>
      </c>
      <c r="H12" s="16">
        <f t="shared" si="5"/>
        <v>-60840.5</v>
      </c>
      <c r="I12" s="134" t="s">
        <v>236</v>
      </c>
      <c r="J12" s="135" t="s">
        <v>237</v>
      </c>
      <c r="K12" s="134">
        <v>-60840.5</v>
      </c>
      <c r="L12" s="134" t="s">
        <v>238</v>
      </c>
      <c r="M12" s="135" t="s">
        <v>233</v>
      </c>
      <c r="N12" s="135"/>
      <c r="O12" s="136" t="s">
        <v>234</v>
      </c>
      <c r="P12" s="136" t="s">
        <v>235</v>
      </c>
    </row>
    <row r="13" spans="1:16" ht="12.75" customHeight="1" thickBot="1">
      <c r="A13" s="16" t="str">
        <f t="shared" si="0"/>
        <v> AAPS 10.223 </v>
      </c>
      <c r="B13" s="6" t="str">
        <f t="shared" si="1"/>
        <v>II</v>
      </c>
      <c r="C13" s="16">
        <f t="shared" si="2"/>
        <v>15674.892</v>
      </c>
      <c r="D13" s="34" t="str">
        <f t="shared" si="3"/>
        <v>vis</v>
      </c>
      <c r="E13" s="133">
        <f>VLOOKUP(C13,Active!C$21:E$959,3,FALSE)</f>
        <v>-59271.212538514912</v>
      </c>
      <c r="F13" s="6" t="s">
        <v>134</v>
      </c>
      <c r="G13" s="34" t="str">
        <f t="shared" si="4"/>
        <v>15674.892</v>
      </c>
      <c r="H13" s="16">
        <f t="shared" si="5"/>
        <v>-59271.5</v>
      </c>
      <c r="I13" s="134" t="s">
        <v>239</v>
      </c>
      <c r="J13" s="135" t="s">
        <v>240</v>
      </c>
      <c r="K13" s="134">
        <v>-59271.5</v>
      </c>
      <c r="L13" s="134" t="s">
        <v>241</v>
      </c>
      <c r="M13" s="135" t="s">
        <v>233</v>
      </c>
      <c r="N13" s="135"/>
      <c r="O13" s="136" t="s">
        <v>234</v>
      </c>
      <c r="P13" s="136" t="s">
        <v>235</v>
      </c>
    </row>
    <row r="14" spans="1:16" ht="12.75" customHeight="1" thickBot="1">
      <c r="A14" s="16" t="str">
        <f t="shared" si="0"/>
        <v> AAPS 10.223 </v>
      </c>
      <c r="B14" s="6" t="str">
        <f t="shared" si="1"/>
        <v>I</v>
      </c>
      <c r="C14" s="16">
        <f t="shared" si="2"/>
        <v>15892.58</v>
      </c>
      <c r="D14" s="34" t="str">
        <f t="shared" si="3"/>
        <v>vis</v>
      </c>
      <c r="E14" s="133">
        <f>VLOOKUP(C14,Active!C$21:E$959,3,FALSE)</f>
        <v>-58746.643051679079</v>
      </c>
      <c r="F14" s="6" t="s">
        <v>134</v>
      </c>
      <c r="G14" s="34" t="str">
        <f t="shared" si="4"/>
        <v>15892.580</v>
      </c>
      <c r="H14" s="16">
        <f t="shared" si="5"/>
        <v>-58747</v>
      </c>
      <c r="I14" s="134" t="s">
        <v>242</v>
      </c>
      <c r="J14" s="135" t="s">
        <v>243</v>
      </c>
      <c r="K14" s="134">
        <v>-58747</v>
      </c>
      <c r="L14" s="134" t="s">
        <v>244</v>
      </c>
      <c r="M14" s="135" t="s">
        <v>233</v>
      </c>
      <c r="N14" s="135"/>
      <c r="O14" s="136" t="s">
        <v>234</v>
      </c>
      <c r="P14" s="136" t="s">
        <v>235</v>
      </c>
    </row>
    <row r="15" spans="1:16" ht="12.75" customHeight="1" thickBot="1">
      <c r="A15" s="16" t="str">
        <f t="shared" si="0"/>
        <v> AAPS 10.223 </v>
      </c>
      <c r="B15" s="6" t="str">
        <f t="shared" si="1"/>
        <v>II</v>
      </c>
      <c r="C15" s="16">
        <f t="shared" si="2"/>
        <v>16153.726000000001</v>
      </c>
      <c r="D15" s="34" t="str">
        <f t="shared" si="3"/>
        <v>vis</v>
      </c>
      <c r="E15" s="133">
        <f>VLOOKUP(C15,Active!C$21:E$959,3,FALSE)</f>
        <v>-58117.351482050864</v>
      </c>
      <c r="F15" s="6" t="s">
        <v>134</v>
      </c>
      <c r="G15" s="34" t="str">
        <f t="shared" si="4"/>
        <v>16153.726</v>
      </c>
      <c r="H15" s="16">
        <f t="shared" si="5"/>
        <v>-58117.5</v>
      </c>
      <c r="I15" s="134" t="s">
        <v>245</v>
      </c>
      <c r="J15" s="135" t="s">
        <v>246</v>
      </c>
      <c r="K15" s="134">
        <v>-58117.5</v>
      </c>
      <c r="L15" s="134" t="s">
        <v>247</v>
      </c>
      <c r="M15" s="135" t="s">
        <v>233</v>
      </c>
      <c r="N15" s="135"/>
      <c r="O15" s="136" t="s">
        <v>234</v>
      </c>
      <c r="P15" s="136" t="s">
        <v>235</v>
      </c>
    </row>
    <row r="16" spans="1:16" ht="12.75" customHeight="1" thickBot="1">
      <c r="A16" s="16" t="str">
        <f t="shared" si="0"/>
        <v> AAPS 10.223 </v>
      </c>
      <c r="B16" s="6" t="str">
        <f t="shared" si="1"/>
        <v>II</v>
      </c>
      <c r="C16" s="16">
        <f t="shared" si="2"/>
        <v>16625.580000000002</v>
      </c>
      <c r="D16" s="34" t="str">
        <f t="shared" si="3"/>
        <v>vis</v>
      </c>
      <c r="E16" s="133">
        <f>VLOOKUP(C16,Active!C$21:E$959,3,FALSE)</f>
        <v>-56980.310346841616</v>
      </c>
      <c r="F16" s="6" t="s">
        <v>134</v>
      </c>
      <c r="G16" s="34" t="str">
        <f t="shared" si="4"/>
        <v>16625.580</v>
      </c>
      <c r="H16" s="16">
        <f t="shared" si="5"/>
        <v>-56980.5</v>
      </c>
      <c r="I16" s="134" t="s">
        <v>248</v>
      </c>
      <c r="J16" s="135" t="s">
        <v>249</v>
      </c>
      <c r="K16" s="134">
        <v>-56980.5</v>
      </c>
      <c r="L16" s="134" t="s">
        <v>250</v>
      </c>
      <c r="M16" s="135" t="s">
        <v>233</v>
      </c>
      <c r="N16" s="135"/>
      <c r="O16" s="136" t="s">
        <v>234</v>
      </c>
      <c r="P16" s="136" t="s">
        <v>235</v>
      </c>
    </row>
    <row r="17" spans="1:16" ht="12.75" customHeight="1" thickBot="1">
      <c r="A17" s="16" t="str">
        <f t="shared" si="0"/>
        <v> AAPS 10.223 </v>
      </c>
      <c r="B17" s="6" t="str">
        <f t="shared" si="1"/>
        <v>II</v>
      </c>
      <c r="C17" s="16">
        <f t="shared" si="2"/>
        <v>16932.654999999999</v>
      </c>
      <c r="D17" s="34" t="str">
        <f t="shared" si="3"/>
        <v>vis</v>
      </c>
      <c r="E17" s="133">
        <f>VLOOKUP(C17,Active!C$21:E$959,3,FALSE)</f>
        <v>-56240.342249518348</v>
      </c>
      <c r="F17" s="6" t="s">
        <v>134</v>
      </c>
      <c r="G17" s="34" t="str">
        <f t="shared" si="4"/>
        <v>16932.655</v>
      </c>
      <c r="H17" s="16">
        <f t="shared" si="5"/>
        <v>-56240.5</v>
      </c>
      <c r="I17" s="134" t="s">
        <v>254</v>
      </c>
      <c r="J17" s="135" t="s">
        <v>255</v>
      </c>
      <c r="K17" s="134">
        <v>-56240.5</v>
      </c>
      <c r="L17" s="134" t="s">
        <v>256</v>
      </c>
      <c r="M17" s="135" t="s">
        <v>233</v>
      </c>
      <c r="N17" s="135"/>
      <c r="O17" s="136" t="s">
        <v>234</v>
      </c>
      <c r="P17" s="136" t="s">
        <v>235</v>
      </c>
    </row>
    <row r="18" spans="1:16" ht="12.75" customHeight="1" thickBot="1">
      <c r="A18" s="16" t="str">
        <f t="shared" si="0"/>
        <v> AAPS 10.223 </v>
      </c>
      <c r="B18" s="6" t="str">
        <f t="shared" si="1"/>
        <v>II</v>
      </c>
      <c r="C18" s="16">
        <f t="shared" si="2"/>
        <v>18335.706999999999</v>
      </c>
      <c r="D18" s="34" t="str">
        <f t="shared" si="3"/>
        <v>vis</v>
      </c>
      <c r="E18" s="133">
        <f>VLOOKUP(C18,Active!C$21:E$959,3,FALSE)</f>
        <v>-52859.364576683955</v>
      </c>
      <c r="F18" s="6" t="s">
        <v>134</v>
      </c>
      <c r="G18" s="34" t="str">
        <f t="shared" si="4"/>
        <v>18335.707</v>
      </c>
      <c r="H18" s="16">
        <f t="shared" si="5"/>
        <v>-52859.5</v>
      </c>
      <c r="I18" s="134" t="s">
        <v>257</v>
      </c>
      <c r="J18" s="135" t="s">
        <v>258</v>
      </c>
      <c r="K18" s="134">
        <v>-52859.5</v>
      </c>
      <c r="L18" s="134" t="s">
        <v>259</v>
      </c>
      <c r="M18" s="135" t="s">
        <v>233</v>
      </c>
      <c r="N18" s="135"/>
      <c r="O18" s="136" t="s">
        <v>234</v>
      </c>
      <c r="P18" s="136" t="s">
        <v>235</v>
      </c>
    </row>
    <row r="19" spans="1:16" ht="12.75" customHeight="1" thickBot="1">
      <c r="A19" s="16" t="str">
        <f t="shared" si="0"/>
        <v> AAPS 10.223 </v>
      </c>
      <c r="B19" s="6" t="str">
        <f t="shared" si="1"/>
        <v>I</v>
      </c>
      <c r="C19" s="16">
        <f t="shared" si="2"/>
        <v>18679.932000000001</v>
      </c>
      <c r="D19" s="34" t="str">
        <f t="shared" si="3"/>
        <v>vis</v>
      </c>
      <c r="E19" s="133">
        <f>VLOOKUP(C19,Active!C$21:E$959,3,FALSE)</f>
        <v>-52029.874978699394</v>
      </c>
      <c r="F19" s="6" t="s">
        <v>134</v>
      </c>
      <c r="G19" s="34" t="str">
        <f t="shared" si="4"/>
        <v>18679.932</v>
      </c>
      <c r="H19" s="16">
        <f t="shared" si="5"/>
        <v>-52030</v>
      </c>
      <c r="I19" s="134" t="s">
        <v>260</v>
      </c>
      <c r="J19" s="135" t="s">
        <v>261</v>
      </c>
      <c r="K19" s="134">
        <v>-52030</v>
      </c>
      <c r="L19" s="134" t="s">
        <v>256</v>
      </c>
      <c r="M19" s="135" t="s">
        <v>233</v>
      </c>
      <c r="N19" s="135"/>
      <c r="O19" s="136" t="s">
        <v>234</v>
      </c>
      <c r="P19" s="136" t="s">
        <v>235</v>
      </c>
    </row>
    <row r="20" spans="1:16" ht="12.75" customHeight="1" thickBot="1">
      <c r="A20" s="16" t="str">
        <f t="shared" si="0"/>
        <v> AAPS 10.223 </v>
      </c>
      <c r="B20" s="6" t="str">
        <f t="shared" si="1"/>
        <v>I</v>
      </c>
      <c r="C20" s="16">
        <f t="shared" si="2"/>
        <v>19036.812999999998</v>
      </c>
      <c r="D20" s="34" t="str">
        <f t="shared" si="3"/>
        <v>vis</v>
      </c>
      <c r="E20" s="133">
        <f>VLOOKUP(C20,Active!C$21:E$959,3,FALSE)</f>
        <v>-51169.887827219049</v>
      </c>
      <c r="F20" s="6" t="s">
        <v>134</v>
      </c>
      <c r="G20" s="34" t="str">
        <f t="shared" si="4"/>
        <v>19036.813</v>
      </c>
      <c r="H20" s="16">
        <f t="shared" si="5"/>
        <v>-51170</v>
      </c>
      <c r="I20" s="134" t="s">
        <v>262</v>
      </c>
      <c r="J20" s="135" t="s">
        <v>263</v>
      </c>
      <c r="K20" s="134">
        <v>-51170</v>
      </c>
      <c r="L20" s="134" t="s">
        <v>264</v>
      </c>
      <c r="M20" s="135" t="s">
        <v>233</v>
      </c>
      <c r="N20" s="135"/>
      <c r="O20" s="136" t="s">
        <v>234</v>
      </c>
      <c r="P20" s="136" t="s">
        <v>235</v>
      </c>
    </row>
    <row r="21" spans="1:16" ht="12.75" customHeight="1" thickBot="1">
      <c r="A21" s="16" t="str">
        <f t="shared" si="0"/>
        <v> AAPS 10.223 </v>
      </c>
      <c r="B21" s="6" t="str">
        <f t="shared" si="1"/>
        <v>I</v>
      </c>
      <c r="C21" s="16">
        <f t="shared" si="2"/>
        <v>19336.708999999999</v>
      </c>
      <c r="D21" s="34" t="str">
        <f t="shared" si="3"/>
        <v>vis</v>
      </c>
      <c r="E21" s="133">
        <f>VLOOKUP(C21,Active!C$21:E$959,3,FALSE)</f>
        <v>-50447.219187587485</v>
      </c>
      <c r="F21" s="6" t="s">
        <v>134</v>
      </c>
      <c r="G21" s="34" t="str">
        <f t="shared" si="4"/>
        <v>19336.709</v>
      </c>
      <c r="H21" s="16">
        <f t="shared" si="5"/>
        <v>-50447</v>
      </c>
      <c r="I21" s="134" t="s">
        <v>265</v>
      </c>
      <c r="J21" s="135" t="s">
        <v>266</v>
      </c>
      <c r="K21" s="134">
        <v>-50447</v>
      </c>
      <c r="L21" s="134" t="s">
        <v>267</v>
      </c>
      <c r="M21" s="135" t="s">
        <v>233</v>
      </c>
      <c r="N21" s="135"/>
      <c r="O21" s="136" t="s">
        <v>234</v>
      </c>
      <c r="P21" s="136" t="s">
        <v>235</v>
      </c>
    </row>
    <row r="22" spans="1:16" ht="12.75" customHeight="1" thickBot="1">
      <c r="A22" s="16" t="str">
        <f t="shared" si="0"/>
        <v> AAPS 10.223 </v>
      </c>
      <c r="B22" s="6" t="str">
        <f t="shared" si="1"/>
        <v>I</v>
      </c>
      <c r="C22" s="16">
        <f t="shared" si="2"/>
        <v>20439.915000000001</v>
      </c>
      <c r="D22" s="34" t="str">
        <f t="shared" si="3"/>
        <v>vis</v>
      </c>
      <c r="E22" s="133">
        <f>VLOOKUP(C22,Active!C$21:E$959,3,FALSE)</f>
        <v>-47788.789667842706</v>
      </c>
      <c r="F22" s="6" t="s">
        <v>134</v>
      </c>
      <c r="G22" s="34" t="str">
        <f t="shared" si="4"/>
        <v>20439.915</v>
      </c>
      <c r="H22" s="16">
        <f t="shared" si="5"/>
        <v>-47789</v>
      </c>
      <c r="I22" s="134" t="s">
        <v>268</v>
      </c>
      <c r="J22" s="135" t="s">
        <v>269</v>
      </c>
      <c r="K22" s="134">
        <v>-47789</v>
      </c>
      <c r="L22" s="134" t="s">
        <v>270</v>
      </c>
      <c r="M22" s="135" t="s">
        <v>233</v>
      </c>
      <c r="N22" s="135"/>
      <c r="O22" s="136" t="s">
        <v>234</v>
      </c>
      <c r="P22" s="136" t="s">
        <v>235</v>
      </c>
    </row>
    <row r="23" spans="1:16" ht="12.75" customHeight="1" thickBot="1">
      <c r="A23" s="16" t="str">
        <f t="shared" si="0"/>
        <v> AAPS 10.223 </v>
      </c>
      <c r="B23" s="6" t="str">
        <f t="shared" si="1"/>
        <v>I</v>
      </c>
      <c r="C23" s="16">
        <f t="shared" si="2"/>
        <v>20547.713</v>
      </c>
      <c r="D23" s="34" t="str">
        <f t="shared" si="3"/>
        <v>vis</v>
      </c>
      <c r="E23" s="133">
        <f>VLOOKUP(C23,Active!C$21:E$959,3,FALSE)</f>
        <v>-47529.025502882178</v>
      </c>
      <c r="F23" s="6" t="s">
        <v>134</v>
      </c>
      <c r="G23" s="34" t="str">
        <f t="shared" si="4"/>
        <v>20547.713</v>
      </c>
      <c r="H23" s="16">
        <f t="shared" si="5"/>
        <v>-47529</v>
      </c>
      <c r="I23" s="134" t="s">
        <v>271</v>
      </c>
      <c r="J23" s="135" t="s">
        <v>272</v>
      </c>
      <c r="K23" s="134">
        <v>-47529</v>
      </c>
      <c r="L23" s="134" t="s">
        <v>273</v>
      </c>
      <c r="M23" s="135" t="s">
        <v>233</v>
      </c>
      <c r="N23" s="135"/>
      <c r="O23" s="136" t="s">
        <v>234</v>
      </c>
      <c r="P23" s="136" t="s">
        <v>235</v>
      </c>
    </row>
    <row r="24" spans="1:16" ht="12.75" customHeight="1" thickBot="1">
      <c r="A24" s="16" t="str">
        <f t="shared" si="0"/>
        <v> AAPS 10.223 </v>
      </c>
      <c r="B24" s="6" t="str">
        <f t="shared" si="1"/>
        <v>II</v>
      </c>
      <c r="C24" s="16">
        <f t="shared" si="2"/>
        <v>20959.632000000001</v>
      </c>
      <c r="D24" s="34" t="str">
        <f t="shared" si="3"/>
        <v>vis</v>
      </c>
      <c r="E24" s="133">
        <f>VLOOKUP(C24,Active!C$21:E$959,3,FALSE)</f>
        <v>-46536.411585496171</v>
      </c>
      <c r="F24" s="6" t="s">
        <v>134</v>
      </c>
      <c r="G24" s="34" t="str">
        <f t="shared" si="4"/>
        <v>20959.632</v>
      </c>
      <c r="H24" s="16">
        <f t="shared" si="5"/>
        <v>-46536.5</v>
      </c>
      <c r="I24" s="134" t="s">
        <v>274</v>
      </c>
      <c r="J24" s="135" t="s">
        <v>275</v>
      </c>
      <c r="K24" s="134">
        <v>-46536.5</v>
      </c>
      <c r="L24" s="134" t="s">
        <v>276</v>
      </c>
      <c r="M24" s="135" t="s">
        <v>233</v>
      </c>
      <c r="N24" s="135"/>
      <c r="O24" s="136" t="s">
        <v>234</v>
      </c>
      <c r="P24" s="136" t="s">
        <v>235</v>
      </c>
    </row>
    <row r="25" spans="1:16" ht="12.75" customHeight="1" thickBot="1">
      <c r="A25" s="16" t="str">
        <f t="shared" si="0"/>
        <v> AAPS 10.223 </v>
      </c>
      <c r="B25" s="6" t="str">
        <f t="shared" si="1"/>
        <v>I</v>
      </c>
      <c r="C25" s="16">
        <f t="shared" si="2"/>
        <v>21532.86</v>
      </c>
      <c r="D25" s="34" t="str">
        <f t="shared" si="3"/>
        <v>vis</v>
      </c>
      <c r="E25" s="133">
        <f>VLOOKUP(C25,Active!C$21:E$959,3,FALSE)</f>
        <v>-45155.086396234823</v>
      </c>
      <c r="F25" s="6" t="s">
        <v>134</v>
      </c>
      <c r="G25" s="34" t="str">
        <f t="shared" si="4"/>
        <v>21532.860</v>
      </c>
      <c r="H25" s="16">
        <f t="shared" si="5"/>
        <v>-45155</v>
      </c>
      <c r="I25" s="134" t="s">
        <v>277</v>
      </c>
      <c r="J25" s="135" t="s">
        <v>278</v>
      </c>
      <c r="K25" s="134">
        <v>-45155</v>
      </c>
      <c r="L25" s="134" t="s">
        <v>279</v>
      </c>
      <c r="M25" s="135" t="s">
        <v>233</v>
      </c>
      <c r="N25" s="135"/>
      <c r="O25" s="136" t="s">
        <v>234</v>
      </c>
      <c r="P25" s="136" t="s">
        <v>235</v>
      </c>
    </row>
    <row r="26" spans="1:16" ht="12.75" customHeight="1" thickBot="1">
      <c r="A26" s="16" t="str">
        <f t="shared" si="0"/>
        <v> AAPS 10.223 </v>
      </c>
      <c r="B26" s="6" t="str">
        <f t="shared" si="1"/>
        <v>II</v>
      </c>
      <c r="C26" s="16">
        <f t="shared" si="2"/>
        <v>22079.618999999999</v>
      </c>
      <c r="D26" s="34" t="str">
        <f t="shared" si="3"/>
        <v>vis</v>
      </c>
      <c r="E26" s="133">
        <f>VLOOKUP(C26,Active!C$21:E$959,3,FALSE)</f>
        <v>-43837.54437254557</v>
      </c>
      <c r="F26" s="6" t="s">
        <v>134</v>
      </c>
      <c r="G26" s="34" t="str">
        <f t="shared" si="4"/>
        <v>22079.619</v>
      </c>
      <c r="H26" s="16">
        <f t="shared" si="5"/>
        <v>-43837.5</v>
      </c>
      <c r="I26" s="134" t="s">
        <v>280</v>
      </c>
      <c r="J26" s="135" t="s">
        <v>281</v>
      </c>
      <c r="K26" s="134">
        <v>-43837.5</v>
      </c>
      <c r="L26" s="134" t="s">
        <v>282</v>
      </c>
      <c r="M26" s="135" t="s">
        <v>233</v>
      </c>
      <c r="N26" s="135"/>
      <c r="O26" s="136" t="s">
        <v>234</v>
      </c>
      <c r="P26" s="136" t="s">
        <v>235</v>
      </c>
    </row>
    <row r="27" spans="1:16" ht="12.75" customHeight="1" thickBot="1">
      <c r="A27" s="16" t="str">
        <f t="shared" si="0"/>
        <v> AAPS 10.223 </v>
      </c>
      <c r="B27" s="6" t="str">
        <f t="shared" si="1"/>
        <v>I</v>
      </c>
      <c r="C27" s="16">
        <f t="shared" si="2"/>
        <v>22601.895</v>
      </c>
      <c r="D27" s="34" t="str">
        <f t="shared" si="3"/>
        <v>vis</v>
      </c>
      <c r="E27" s="133">
        <f>VLOOKUP(C27,Active!C$21:E$959,3,FALSE)</f>
        <v>-42578.999788982546</v>
      </c>
      <c r="F27" s="6" t="s">
        <v>134</v>
      </c>
      <c r="G27" s="34" t="str">
        <f t="shared" si="4"/>
        <v>22601.895</v>
      </c>
      <c r="H27" s="16">
        <f t="shared" si="5"/>
        <v>-42579</v>
      </c>
      <c r="I27" s="134" t="s">
        <v>283</v>
      </c>
      <c r="J27" s="135" t="s">
        <v>284</v>
      </c>
      <c r="K27" s="134">
        <v>-42579</v>
      </c>
      <c r="L27" s="134" t="s">
        <v>285</v>
      </c>
      <c r="M27" s="135" t="s">
        <v>233</v>
      </c>
      <c r="N27" s="135"/>
      <c r="O27" s="136" t="s">
        <v>234</v>
      </c>
      <c r="P27" s="136" t="s">
        <v>235</v>
      </c>
    </row>
    <row r="28" spans="1:16" ht="12.75" customHeight="1" thickBot="1">
      <c r="A28" s="16" t="str">
        <f t="shared" si="0"/>
        <v> AAPS 10.223 </v>
      </c>
      <c r="B28" s="6" t="str">
        <f t="shared" si="1"/>
        <v>II</v>
      </c>
      <c r="C28" s="16">
        <f t="shared" si="2"/>
        <v>23450.725999999999</v>
      </c>
      <c r="D28" s="34" t="str">
        <f t="shared" si="3"/>
        <v>vis</v>
      </c>
      <c r="E28" s="133">
        <f>VLOOKUP(C28,Active!C$21:E$959,3,FALSE)</f>
        <v>-40533.54555135651</v>
      </c>
      <c r="F28" s="6" t="s">
        <v>134</v>
      </c>
      <c r="G28" s="34" t="str">
        <f t="shared" si="4"/>
        <v>23450.726</v>
      </c>
      <c r="H28" s="16">
        <f t="shared" si="5"/>
        <v>-40533.5</v>
      </c>
      <c r="I28" s="134" t="s">
        <v>286</v>
      </c>
      <c r="J28" s="135" t="s">
        <v>287</v>
      </c>
      <c r="K28" s="134">
        <v>-40533.5</v>
      </c>
      <c r="L28" s="134" t="s">
        <v>288</v>
      </c>
      <c r="M28" s="135" t="s">
        <v>233</v>
      </c>
      <c r="N28" s="135"/>
      <c r="O28" s="136" t="s">
        <v>234</v>
      </c>
      <c r="P28" s="136" t="s">
        <v>235</v>
      </c>
    </row>
    <row r="29" spans="1:16" ht="12.75" customHeight="1" thickBot="1">
      <c r="A29" s="16" t="str">
        <f t="shared" si="0"/>
        <v> AAPS 10.223 </v>
      </c>
      <c r="B29" s="6" t="str">
        <f t="shared" si="1"/>
        <v>II</v>
      </c>
      <c r="C29" s="16">
        <f t="shared" si="2"/>
        <v>24259.561000000002</v>
      </c>
      <c r="D29" s="34" t="str">
        <f t="shared" si="3"/>
        <v>vis</v>
      </c>
      <c r="E29" s="133">
        <f>VLOOKUP(C29,Active!C$21:E$959,3,FALSE)</f>
        <v>-38584.470908358948</v>
      </c>
      <c r="F29" s="6" t="s">
        <v>134</v>
      </c>
      <c r="G29" s="34" t="str">
        <f t="shared" si="4"/>
        <v>24259.561</v>
      </c>
      <c r="H29" s="16">
        <f t="shared" si="5"/>
        <v>-38584.5</v>
      </c>
      <c r="I29" s="134" t="s">
        <v>289</v>
      </c>
      <c r="J29" s="135" t="s">
        <v>290</v>
      </c>
      <c r="K29" s="134">
        <v>-38584.5</v>
      </c>
      <c r="L29" s="134" t="s">
        <v>291</v>
      </c>
      <c r="M29" s="135" t="s">
        <v>233</v>
      </c>
      <c r="N29" s="135"/>
      <c r="O29" s="136" t="s">
        <v>234</v>
      </c>
      <c r="P29" s="136" t="s">
        <v>235</v>
      </c>
    </row>
    <row r="30" spans="1:16" ht="12.75" customHeight="1" thickBot="1">
      <c r="A30" s="16" t="str">
        <f t="shared" si="0"/>
        <v> AAPS 10.223 </v>
      </c>
      <c r="B30" s="6" t="str">
        <f t="shared" si="1"/>
        <v>II</v>
      </c>
      <c r="C30" s="16">
        <f t="shared" si="2"/>
        <v>24528.858</v>
      </c>
      <c r="D30" s="34" t="str">
        <f t="shared" si="3"/>
        <v>vis</v>
      </c>
      <c r="E30" s="133">
        <f>VLOOKUP(C30,Active!C$21:E$959,3,FALSE)</f>
        <v>-37935.537622663709</v>
      </c>
      <c r="F30" s="6" t="s">
        <v>134</v>
      </c>
      <c r="G30" s="34" t="str">
        <f t="shared" si="4"/>
        <v>24528.858</v>
      </c>
      <c r="H30" s="16">
        <f t="shared" si="5"/>
        <v>-37935.5</v>
      </c>
      <c r="I30" s="134" t="s">
        <v>292</v>
      </c>
      <c r="J30" s="135" t="s">
        <v>293</v>
      </c>
      <c r="K30" s="134">
        <v>-37935.5</v>
      </c>
      <c r="L30" s="134" t="s">
        <v>294</v>
      </c>
      <c r="M30" s="135" t="s">
        <v>233</v>
      </c>
      <c r="N30" s="135"/>
      <c r="O30" s="136" t="s">
        <v>234</v>
      </c>
      <c r="P30" s="136" t="s">
        <v>235</v>
      </c>
    </row>
    <row r="31" spans="1:16" ht="12.75" customHeight="1" thickBot="1">
      <c r="A31" s="16" t="str">
        <f t="shared" si="0"/>
        <v> AAPS 10.223 </v>
      </c>
      <c r="B31" s="6" t="str">
        <f t="shared" si="1"/>
        <v>I</v>
      </c>
      <c r="C31" s="16">
        <f t="shared" si="2"/>
        <v>24532.782999999999</v>
      </c>
      <c r="D31" s="34" t="str">
        <f t="shared" si="3"/>
        <v>vis</v>
      </c>
      <c r="E31" s="133">
        <f>VLOOKUP(C31,Active!C$21:E$959,3,FALSE)</f>
        <v>-37926.079429121433</v>
      </c>
      <c r="F31" s="6" t="s">
        <v>134</v>
      </c>
      <c r="G31" s="34" t="str">
        <f t="shared" si="4"/>
        <v>24532.783</v>
      </c>
      <c r="H31" s="16">
        <f t="shared" si="5"/>
        <v>-37926</v>
      </c>
      <c r="I31" s="134" t="s">
        <v>295</v>
      </c>
      <c r="J31" s="135" t="s">
        <v>296</v>
      </c>
      <c r="K31" s="134">
        <v>-37926</v>
      </c>
      <c r="L31" s="134" t="s">
        <v>297</v>
      </c>
      <c r="M31" s="135" t="s">
        <v>233</v>
      </c>
      <c r="N31" s="135"/>
      <c r="O31" s="136" t="s">
        <v>234</v>
      </c>
      <c r="P31" s="136" t="s">
        <v>235</v>
      </c>
    </row>
    <row r="32" spans="1:16" ht="12.75" customHeight="1" thickBot="1">
      <c r="A32" s="16" t="str">
        <f t="shared" si="0"/>
        <v> AAPS 10.223 </v>
      </c>
      <c r="B32" s="6" t="str">
        <f t="shared" si="1"/>
        <v>II</v>
      </c>
      <c r="C32" s="16">
        <f t="shared" si="2"/>
        <v>25221.906999999999</v>
      </c>
      <c r="D32" s="34" t="str">
        <f t="shared" si="3"/>
        <v>vis</v>
      </c>
      <c r="E32" s="133">
        <f>VLOOKUP(C32,Active!C$21:E$959,3,FALSE)</f>
        <v>-36265.476074566985</v>
      </c>
      <c r="F32" s="6" t="s">
        <v>134</v>
      </c>
      <c r="G32" s="34" t="str">
        <f t="shared" si="4"/>
        <v>25221.907</v>
      </c>
      <c r="H32" s="16">
        <f t="shared" si="5"/>
        <v>-36265.5</v>
      </c>
      <c r="I32" s="134" t="s">
        <v>298</v>
      </c>
      <c r="J32" s="135" t="s">
        <v>299</v>
      </c>
      <c r="K32" s="134">
        <v>-36265.5</v>
      </c>
      <c r="L32" s="134" t="s">
        <v>300</v>
      </c>
      <c r="M32" s="135" t="s">
        <v>233</v>
      </c>
      <c r="N32" s="135"/>
      <c r="O32" s="136" t="s">
        <v>234</v>
      </c>
      <c r="P32" s="136" t="s">
        <v>235</v>
      </c>
    </row>
    <row r="33" spans="1:16" ht="12.75" customHeight="1" thickBot="1">
      <c r="A33" s="16" t="str">
        <f t="shared" si="0"/>
        <v> AAPS 10.223 </v>
      </c>
      <c r="B33" s="6" t="str">
        <f t="shared" si="1"/>
        <v>II</v>
      </c>
      <c r="C33" s="16">
        <f t="shared" si="2"/>
        <v>25728.560000000001</v>
      </c>
      <c r="D33" s="34" t="str">
        <f t="shared" si="3"/>
        <v>vis</v>
      </c>
      <c r="E33" s="133">
        <f>VLOOKUP(C33,Active!C$21:E$959,3,FALSE)</f>
        <v>-35044.578715898475</v>
      </c>
      <c r="F33" s="6" t="s">
        <v>134</v>
      </c>
      <c r="G33" s="34" t="str">
        <f t="shared" si="4"/>
        <v>25728.560</v>
      </c>
      <c r="H33" s="16">
        <f t="shared" si="5"/>
        <v>-35044.5</v>
      </c>
      <c r="I33" s="134" t="s">
        <v>301</v>
      </c>
      <c r="J33" s="135" t="s">
        <v>302</v>
      </c>
      <c r="K33" s="134">
        <v>-35044.5</v>
      </c>
      <c r="L33" s="134" t="s">
        <v>303</v>
      </c>
      <c r="M33" s="135" t="s">
        <v>233</v>
      </c>
      <c r="N33" s="135"/>
      <c r="O33" s="136" t="s">
        <v>234</v>
      </c>
      <c r="P33" s="136" t="s">
        <v>235</v>
      </c>
    </row>
    <row r="34" spans="1:16" ht="12.75" customHeight="1" thickBot="1">
      <c r="A34" s="16" t="str">
        <f t="shared" si="0"/>
        <v> AAPS 10.223 </v>
      </c>
      <c r="B34" s="6" t="str">
        <f t="shared" si="1"/>
        <v>I</v>
      </c>
      <c r="C34" s="16">
        <f t="shared" si="2"/>
        <v>25942.899000000001</v>
      </c>
      <c r="D34" s="34" t="str">
        <f t="shared" si="3"/>
        <v>vis</v>
      </c>
      <c r="E34" s="133">
        <f>VLOOKUP(C34,Active!C$21:E$959,3,FALSE)</f>
        <v>-34528.079417641777</v>
      </c>
      <c r="F34" s="6" t="s">
        <v>134</v>
      </c>
      <c r="G34" s="34" t="str">
        <f t="shared" si="4"/>
        <v>25942.899</v>
      </c>
      <c r="H34" s="16">
        <f t="shared" si="5"/>
        <v>-34528</v>
      </c>
      <c r="I34" s="134" t="s">
        <v>304</v>
      </c>
      <c r="J34" s="135" t="s">
        <v>305</v>
      </c>
      <c r="K34" s="134">
        <v>-34528</v>
      </c>
      <c r="L34" s="134" t="s">
        <v>306</v>
      </c>
      <c r="M34" s="135" t="s">
        <v>233</v>
      </c>
      <c r="N34" s="135"/>
      <c r="O34" s="136" t="s">
        <v>234</v>
      </c>
      <c r="P34" s="136" t="s">
        <v>235</v>
      </c>
    </row>
    <row r="35" spans="1:16" ht="12.75" customHeight="1" thickBot="1">
      <c r="A35" s="16" t="str">
        <f t="shared" si="0"/>
        <v> AAPS 10.223 </v>
      </c>
      <c r="B35" s="6" t="str">
        <f t="shared" si="1"/>
        <v>I</v>
      </c>
      <c r="C35" s="16">
        <f t="shared" si="2"/>
        <v>26335.871999999999</v>
      </c>
      <c r="D35" s="34" t="str">
        <f t="shared" si="3"/>
        <v>vis</v>
      </c>
      <c r="E35" s="133">
        <f>VLOOKUP(C35,Active!C$21:E$959,3,FALSE)</f>
        <v>-33581.120260727606</v>
      </c>
      <c r="F35" s="6" t="s">
        <v>134</v>
      </c>
      <c r="G35" s="34" t="str">
        <f t="shared" si="4"/>
        <v>26335.872</v>
      </c>
      <c r="H35" s="16">
        <f t="shared" si="5"/>
        <v>-33581</v>
      </c>
      <c r="I35" s="134" t="s">
        <v>309</v>
      </c>
      <c r="J35" s="135" t="s">
        <v>310</v>
      </c>
      <c r="K35" s="134">
        <v>-33581</v>
      </c>
      <c r="L35" s="134" t="s">
        <v>311</v>
      </c>
      <c r="M35" s="135" t="s">
        <v>233</v>
      </c>
      <c r="N35" s="135"/>
      <c r="O35" s="136" t="s">
        <v>234</v>
      </c>
      <c r="P35" s="136" t="s">
        <v>235</v>
      </c>
    </row>
    <row r="36" spans="1:16" ht="12.75" customHeight="1" thickBot="1">
      <c r="A36" s="16" t="str">
        <f t="shared" si="0"/>
        <v> VB 5.18 </v>
      </c>
      <c r="B36" s="6" t="str">
        <f t="shared" si="1"/>
        <v>I</v>
      </c>
      <c r="C36" s="16">
        <f t="shared" si="2"/>
        <v>26767.435000000001</v>
      </c>
      <c r="D36" s="34" t="str">
        <f t="shared" si="3"/>
        <v>vis</v>
      </c>
      <c r="E36" s="133">
        <f>VLOOKUP(C36,Active!C$21:E$959,3,FALSE)</f>
        <v>-32541.169590744288</v>
      </c>
      <c r="F36" s="6" t="s">
        <v>134</v>
      </c>
      <c r="G36" s="34" t="str">
        <f t="shared" si="4"/>
        <v>26767.435</v>
      </c>
      <c r="H36" s="16">
        <f t="shared" si="5"/>
        <v>-32541</v>
      </c>
      <c r="I36" s="134" t="s">
        <v>312</v>
      </c>
      <c r="J36" s="135" t="s">
        <v>313</v>
      </c>
      <c r="K36" s="134">
        <v>-32541</v>
      </c>
      <c r="L36" s="134" t="s">
        <v>314</v>
      </c>
      <c r="M36" s="135" t="s">
        <v>233</v>
      </c>
      <c r="N36" s="135"/>
      <c r="O36" s="136" t="s">
        <v>315</v>
      </c>
      <c r="P36" s="136" t="s">
        <v>316</v>
      </c>
    </row>
    <row r="37" spans="1:16" ht="12.75" customHeight="1" thickBot="1">
      <c r="A37" s="16" t="str">
        <f t="shared" si="0"/>
        <v> VB 5.18 </v>
      </c>
      <c r="B37" s="6" t="str">
        <f t="shared" si="1"/>
        <v>I</v>
      </c>
      <c r="C37" s="16">
        <f t="shared" si="2"/>
        <v>26767.456999999999</v>
      </c>
      <c r="D37" s="34" t="str">
        <f t="shared" si="3"/>
        <v>vis</v>
      </c>
      <c r="E37" s="133">
        <f>VLOOKUP(C37,Active!C$21:E$959,3,FALSE)</f>
        <v>-32541.116576665841</v>
      </c>
      <c r="F37" s="6" t="s">
        <v>134</v>
      </c>
      <c r="G37" s="34" t="str">
        <f t="shared" si="4"/>
        <v>26767.457</v>
      </c>
      <c r="H37" s="16">
        <f t="shared" si="5"/>
        <v>-32541</v>
      </c>
      <c r="I37" s="134" t="s">
        <v>317</v>
      </c>
      <c r="J37" s="135" t="s">
        <v>318</v>
      </c>
      <c r="K37" s="134">
        <v>-32541</v>
      </c>
      <c r="L37" s="134" t="s">
        <v>319</v>
      </c>
      <c r="M37" s="135" t="s">
        <v>233</v>
      </c>
      <c r="N37" s="135"/>
      <c r="O37" s="136" t="s">
        <v>315</v>
      </c>
      <c r="P37" s="136" t="s">
        <v>316</v>
      </c>
    </row>
    <row r="38" spans="1:16" ht="12.75" customHeight="1" thickBot="1">
      <c r="A38" s="16" t="str">
        <f t="shared" si="0"/>
        <v> VB 5.18 </v>
      </c>
      <c r="B38" s="6" t="str">
        <f t="shared" si="1"/>
        <v>I</v>
      </c>
      <c r="C38" s="16">
        <f t="shared" si="2"/>
        <v>26767.477999999999</v>
      </c>
      <c r="D38" s="34" t="str">
        <f t="shared" si="3"/>
        <v>vis</v>
      </c>
      <c r="E38" s="133">
        <f>VLOOKUP(C38,Active!C$21:E$959,3,FALSE)</f>
        <v>-32541.065972318225</v>
      </c>
      <c r="F38" s="6" t="s">
        <v>134</v>
      </c>
      <c r="G38" s="34" t="str">
        <f t="shared" si="4"/>
        <v>26767.478</v>
      </c>
      <c r="H38" s="16">
        <f t="shared" si="5"/>
        <v>-32541</v>
      </c>
      <c r="I38" s="134" t="s">
        <v>320</v>
      </c>
      <c r="J38" s="135" t="s">
        <v>321</v>
      </c>
      <c r="K38" s="134">
        <v>-32541</v>
      </c>
      <c r="L38" s="134" t="s">
        <v>322</v>
      </c>
      <c r="M38" s="135" t="s">
        <v>233</v>
      </c>
      <c r="N38" s="135"/>
      <c r="O38" s="136" t="s">
        <v>315</v>
      </c>
      <c r="P38" s="136" t="s">
        <v>316</v>
      </c>
    </row>
    <row r="39" spans="1:16" ht="12.75" customHeight="1" thickBot="1">
      <c r="A39" s="16" t="str">
        <f t="shared" si="0"/>
        <v> AAPS 10.223 </v>
      </c>
      <c r="B39" s="6" t="str">
        <f t="shared" si="1"/>
        <v>I</v>
      </c>
      <c r="C39" s="16">
        <f t="shared" si="2"/>
        <v>26770.353999999999</v>
      </c>
      <c r="D39" s="34" t="str">
        <f t="shared" si="3"/>
        <v>vis</v>
      </c>
      <c r="E39" s="133">
        <f>VLOOKUP(C39,Active!C$21:E$959,3,FALSE)</f>
        <v>-32534.135586425848</v>
      </c>
      <c r="F39" s="6" t="s">
        <v>134</v>
      </c>
      <c r="G39" s="34" t="str">
        <f t="shared" si="4"/>
        <v>26770.354</v>
      </c>
      <c r="H39" s="16">
        <f t="shared" si="5"/>
        <v>-32534</v>
      </c>
      <c r="I39" s="134" t="s">
        <v>323</v>
      </c>
      <c r="J39" s="135" t="s">
        <v>324</v>
      </c>
      <c r="K39" s="134">
        <v>-32534</v>
      </c>
      <c r="L39" s="134" t="s">
        <v>325</v>
      </c>
      <c r="M39" s="135" t="s">
        <v>233</v>
      </c>
      <c r="N39" s="135"/>
      <c r="O39" s="136" t="s">
        <v>234</v>
      </c>
      <c r="P39" s="136" t="s">
        <v>235</v>
      </c>
    </row>
    <row r="40" spans="1:16" ht="12.75" customHeight="1" thickBot="1">
      <c r="A40" s="16" t="str">
        <f t="shared" si="0"/>
        <v> VB 5.18 </v>
      </c>
      <c r="B40" s="6" t="str">
        <f t="shared" si="1"/>
        <v>II</v>
      </c>
      <c r="C40" s="16">
        <f t="shared" si="2"/>
        <v>26798.361000000001</v>
      </c>
      <c r="D40" s="34" t="str">
        <f t="shared" si="3"/>
        <v>vis</v>
      </c>
      <c r="E40" s="133">
        <f>VLOOKUP(C40,Active!C$21:E$959,3,FALSE)</f>
        <v>-32466.646254823685</v>
      </c>
      <c r="F40" s="6" t="s">
        <v>134</v>
      </c>
      <c r="G40" s="34" t="str">
        <f t="shared" si="4"/>
        <v>26798.361</v>
      </c>
      <c r="H40" s="16">
        <f t="shared" si="5"/>
        <v>-32466.5</v>
      </c>
      <c r="I40" s="134" t="s">
        <v>326</v>
      </c>
      <c r="J40" s="135" t="s">
        <v>327</v>
      </c>
      <c r="K40" s="134">
        <v>-32466.5</v>
      </c>
      <c r="L40" s="134" t="s">
        <v>328</v>
      </c>
      <c r="M40" s="135" t="s">
        <v>233</v>
      </c>
      <c r="N40" s="135"/>
      <c r="O40" s="136" t="s">
        <v>315</v>
      </c>
      <c r="P40" s="136" t="s">
        <v>316</v>
      </c>
    </row>
    <row r="41" spans="1:16" ht="12.75" customHeight="1" thickBot="1">
      <c r="A41" s="16" t="str">
        <f t="shared" si="0"/>
        <v> VB 5.18 </v>
      </c>
      <c r="B41" s="6" t="str">
        <f t="shared" si="1"/>
        <v>II</v>
      </c>
      <c r="C41" s="16">
        <f t="shared" si="2"/>
        <v>26798.381000000001</v>
      </c>
      <c r="D41" s="34" t="str">
        <f t="shared" si="3"/>
        <v>vis</v>
      </c>
      <c r="E41" s="133">
        <f>VLOOKUP(C41,Active!C$21:E$959,3,FALSE)</f>
        <v>-32466.598060206907</v>
      </c>
      <c r="F41" s="6" t="s">
        <v>134</v>
      </c>
      <c r="G41" s="34" t="str">
        <f t="shared" si="4"/>
        <v>26798.381</v>
      </c>
      <c r="H41" s="16">
        <f t="shared" si="5"/>
        <v>-32466.5</v>
      </c>
      <c r="I41" s="134" t="s">
        <v>329</v>
      </c>
      <c r="J41" s="135" t="s">
        <v>330</v>
      </c>
      <c r="K41" s="134">
        <v>-32466.5</v>
      </c>
      <c r="L41" s="134" t="s">
        <v>331</v>
      </c>
      <c r="M41" s="135" t="s">
        <v>233</v>
      </c>
      <c r="N41" s="135"/>
      <c r="O41" s="136" t="s">
        <v>315</v>
      </c>
      <c r="P41" s="136" t="s">
        <v>316</v>
      </c>
    </row>
    <row r="42" spans="1:16" ht="12.75" customHeight="1" thickBot="1">
      <c r="A42" s="16" t="str">
        <f t="shared" si="0"/>
        <v> VB 5.18 </v>
      </c>
      <c r="B42" s="6" t="str">
        <f t="shared" si="1"/>
        <v>II</v>
      </c>
      <c r="C42" s="16">
        <f t="shared" si="2"/>
        <v>26798.403999999999</v>
      </c>
      <c r="D42" s="34" t="str">
        <f t="shared" si="3"/>
        <v>vis</v>
      </c>
      <c r="E42" s="133">
        <f>VLOOKUP(C42,Active!C$21:E$959,3,FALSE)</f>
        <v>-32466.542636397622</v>
      </c>
      <c r="F42" s="6" t="s">
        <v>134</v>
      </c>
      <c r="G42" s="34" t="str">
        <f t="shared" si="4"/>
        <v>26798.404</v>
      </c>
      <c r="H42" s="16">
        <f t="shared" si="5"/>
        <v>-32466.5</v>
      </c>
      <c r="I42" s="134" t="s">
        <v>332</v>
      </c>
      <c r="J42" s="135" t="s">
        <v>333</v>
      </c>
      <c r="K42" s="134">
        <v>-32466.5</v>
      </c>
      <c r="L42" s="134" t="s">
        <v>334</v>
      </c>
      <c r="M42" s="135" t="s">
        <v>233</v>
      </c>
      <c r="N42" s="135"/>
      <c r="O42" s="136" t="s">
        <v>315</v>
      </c>
      <c r="P42" s="136" t="s">
        <v>316</v>
      </c>
    </row>
    <row r="43" spans="1:16" ht="12.75" customHeight="1" thickBot="1">
      <c r="A43" s="16" t="str">
        <f t="shared" si="0"/>
        <v> VB 5.18 </v>
      </c>
      <c r="B43" s="6" t="str">
        <f t="shared" si="1"/>
        <v>II</v>
      </c>
      <c r="C43" s="16">
        <f t="shared" si="2"/>
        <v>26825.394</v>
      </c>
      <c r="D43" s="34" t="str">
        <f t="shared" si="3"/>
        <v>vis</v>
      </c>
      <c r="E43" s="133">
        <f>VLOOKUP(C43,Active!C$21:E$959,3,FALSE)</f>
        <v>-32401.504001058514</v>
      </c>
      <c r="F43" s="6" t="s">
        <v>134</v>
      </c>
      <c r="G43" s="34" t="str">
        <f t="shared" si="4"/>
        <v>26825.394</v>
      </c>
      <c r="H43" s="16">
        <f t="shared" si="5"/>
        <v>-32401.5</v>
      </c>
      <c r="I43" s="134" t="s">
        <v>338</v>
      </c>
      <c r="J43" s="135" t="s">
        <v>339</v>
      </c>
      <c r="K43" s="134">
        <v>-32401.5</v>
      </c>
      <c r="L43" s="134" t="s">
        <v>340</v>
      </c>
      <c r="M43" s="135" t="s">
        <v>233</v>
      </c>
      <c r="N43" s="135"/>
      <c r="O43" s="136" t="s">
        <v>315</v>
      </c>
      <c r="P43" s="136" t="s">
        <v>316</v>
      </c>
    </row>
    <row r="44" spans="1:16" ht="12.75" customHeight="1" thickBot="1">
      <c r="A44" s="16" t="str">
        <f t="shared" si="0"/>
        <v> VB 5.18 </v>
      </c>
      <c r="B44" s="6" t="str">
        <f t="shared" si="1"/>
        <v>II</v>
      </c>
      <c r="C44" s="16">
        <f t="shared" si="2"/>
        <v>27050.705999999998</v>
      </c>
      <c r="D44" s="34" t="str">
        <f t="shared" si="3"/>
        <v>vis</v>
      </c>
      <c r="E44" s="133">
        <f>VLOOKUP(C44,Active!C$21:E$959,3,FALSE)</f>
        <v>-31858.562726307715</v>
      </c>
      <c r="F44" s="6" t="s">
        <v>134</v>
      </c>
      <c r="G44" s="34" t="str">
        <f t="shared" si="4"/>
        <v>27050.706</v>
      </c>
      <c r="H44" s="16">
        <f t="shared" si="5"/>
        <v>-31858.5</v>
      </c>
      <c r="I44" s="134" t="s">
        <v>341</v>
      </c>
      <c r="J44" s="135" t="s">
        <v>342</v>
      </c>
      <c r="K44" s="134">
        <v>-31858.5</v>
      </c>
      <c r="L44" s="134" t="s">
        <v>343</v>
      </c>
      <c r="M44" s="135" t="s">
        <v>233</v>
      </c>
      <c r="N44" s="135"/>
      <c r="O44" s="136" t="s">
        <v>315</v>
      </c>
      <c r="P44" s="136" t="s">
        <v>316</v>
      </c>
    </row>
    <row r="45" spans="1:16" ht="12.75" customHeight="1" thickBot="1">
      <c r="A45" s="16" t="str">
        <f t="shared" si="0"/>
        <v> AAPS 10.223 </v>
      </c>
      <c r="B45" s="6" t="str">
        <f t="shared" si="1"/>
        <v>II</v>
      </c>
      <c r="C45" s="16">
        <f t="shared" si="2"/>
        <v>27064.817999999999</v>
      </c>
      <c r="D45" s="34" t="str">
        <f t="shared" si="3"/>
        <v>vis</v>
      </c>
      <c r="E45" s="133">
        <f>VLOOKUP(C45,Active!C$21:E$959,3,FALSE)</f>
        <v>-31824.556604710622</v>
      </c>
      <c r="F45" s="6" t="s">
        <v>134</v>
      </c>
      <c r="G45" s="34" t="str">
        <f t="shared" si="4"/>
        <v>27064.818</v>
      </c>
      <c r="H45" s="16">
        <f t="shared" si="5"/>
        <v>-31824.5</v>
      </c>
      <c r="I45" s="134" t="s">
        <v>344</v>
      </c>
      <c r="J45" s="135" t="s">
        <v>345</v>
      </c>
      <c r="K45" s="134">
        <v>-31824.5</v>
      </c>
      <c r="L45" s="134" t="s">
        <v>247</v>
      </c>
      <c r="M45" s="135" t="s">
        <v>233</v>
      </c>
      <c r="N45" s="135"/>
      <c r="O45" s="136" t="s">
        <v>234</v>
      </c>
      <c r="P45" s="136" t="s">
        <v>235</v>
      </c>
    </row>
    <row r="46" spans="1:16" ht="12.75" customHeight="1" thickBot="1">
      <c r="A46" s="16" t="str">
        <f t="shared" si="0"/>
        <v> AAPS 10.223 </v>
      </c>
      <c r="B46" s="6" t="str">
        <f t="shared" si="1"/>
        <v>I</v>
      </c>
      <c r="C46" s="16">
        <f t="shared" si="2"/>
        <v>27075.793000000001</v>
      </c>
      <c r="D46" s="34" t="str">
        <f t="shared" si="3"/>
        <v>vis</v>
      </c>
      <c r="E46" s="133">
        <f>VLOOKUP(C46,Active!C$21:E$959,3,FALSE)</f>
        <v>-31798.109808754831</v>
      </c>
      <c r="F46" s="6" t="s">
        <v>134</v>
      </c>
      <c r="G46" s="34" t="str">
        <f t="shared" si="4"/>
        <v>27075.793</v>
      </c>
      <c r="H46" s="16">
        <f t="shared" si="5"/>
        <v>-31798</v>
      </c>
      <c r="I46" s="134" t="s">
        <v>346</v>
      </c>
      <c r="J46" s="135" t="s">
        <v>347</v>
      </c>
      <c r="K46" s="134">
        <v>-31798</v>
      </c>
      <c r="L46" s="134" t="s">
        <v>348</v>
      </c>
      <c r="M46" s="135" t="s">
        <v>233</v>
      </c>
      <c r="N46" s="135"/>
      <c r="O46" s="136" t="s">
        <v>234</v>
      </c>
      <c r="P46" s="136" t="s">
        <v>235</v>
      </c>
    </row>
    <row r="47" spans="1:16" ht="12.75" customHeight="1" thickBot="1">
      <c r="A47" s="16" t="str">
        <f t="shared" si="0"/>
        <v> VB 5.18 </v>
      </c>
      <c r="B47" s="6" t="str">
        <f t="shared" si="1"/>
        <v>I</v>
      </c>
      <c r="C47" s="16">
        <f t="shared" si="2"/>
        <v>27102.41</v>
      </c>
      <c r="D47" s="34" t="str">
        <f t="shared" si="3"/>
        <v>vis</v>
      </c>
      <c r="E47" s="133">
        <f>VLOOKUP(C47,Active!C$21:E$959,3,FALSE)</f>
        <v>-31733.970003018603</v>
      </c>
      <c r="F47" s="6" t="s">
        <v>134</v>
      </c>
      <c r="G47" s="34" t="str">
        <f t="shared" si="4"/>
        <v>27102.410</v>
      </c>
      <c r="H47" s="16">
        <f t="shared" si="5"/>
        <v>-31734</v>
      </c>
      <c r="I47" s="134" t="s">
        <v>349</v>
      </c>
      <c r="J47" s="135" t="s">
        <v>350</v>
      </c>
      <c r="K47" s="134">
        <v>-31734</v>
      </c>
      <c r="L47" s="134" t="s">
        <v>351</v>
      </c>
      <c r="M47" s="135" t="s">
        <v>233</v>
      </c>
      <c r="N47" s="135"/>
      <c r="O47" s="136" t="s">
        <v>315</v>
      </c>
      <c r="P47" s="136" t="s">
        <v>316</v>
      </c>
    </row>
    <row r="48" spans="1:16" ht="12.75" customHeight="1" thickBot="1">
      <c r="A48" s="16" t="str">
        <f t="shared" si="0"/>
        <v> AAPS 10.223 </v>
      </c>
      <c r="B48" s="6" t="str">
        <f t="shared" si="1"/>
        <v>I</v>
      </c>
      <c r="C48" s="16">
        <f t="shared" si="2"/>
        <v>27126.441999999999</v>
      </c>
      <c r="D48" s="34" t="str">
        <f t="shared" si="3"/>
        <v>vis</v>
      </c>
      <c r="E48" s="133">
        <f>VLOOKUP(C48,Active!C$21:E$959,3,FALSE)</f>
        <v>-31676.059351500659</v>
      </c>
      <c r="F48" s="6" t="s">
        <v>134</v>
      </c>
      <c r="G48" s="34" t="str">
        <f t="shared" si="4"/>
        <v>27126.442</v>
      </c>
      <c r="H48" s="16">
        <f t="shared" si="5"/>
        <v>-31676</v>
      </c>
      <c r="I48" s="134" t="s">
        <v>352</v>
      </c>
      <c r="J48" s="135" t="s">
        <v>353</v>
      </c>
      <c r="K48" s="134">
        <v>-31676</v>
      </c>
      <c r="L48" s="134" t="s">
        <v>354</v>
      </c>
      <c r="M48" s="135" t="s">
        <v>233</v>
      </c>
      <c r="N48" s="135"/>
      <c r="O48" s="136" t="s">
        <v>234</v>
      </c>
      <c r="P48" s="136" t="s">
        <v>235</v>
      </c>
    </row>
    <row r="49" spans="1:16" ht="12.75" customHeight="1" thickBot="1">
      <c r="A49" s="16" t="str">
        <f t="shared" si="0"/>
        <v> VB 5.18 </v>
      </c>
      <c r="B49" s="6" t="str">
        <f t="shared" si="1"/>
        <v>I</v>
      </c>
      <c r="C49" s="16">
        <f t="shared" si="2"/>
        <v>27130.525000000001</v>
      </c>
      <c r="D49" s="34" t="str">
        <f t="shared" si="3"/>
        <v>vis</v>
      </c>
      <c r="E49" s="133">
        <f>VLOOKUP(C49,Active!C$21:E$959,3,FALSE)</f>
        <v>-31666.22042048585</v>
      </c>
      <c r="F49" s="6" t="s">
        <v>134</v>
      </c>
      <c r="G49" s="34" t="str">
        <f t="shared" si="4"/>
        <v>27130.525</v>
      </c>
      <c r="H49" s="16">
        <f t="shared" si="5"/>
        <v>-31666</v>
      </c>
      <c r="I49" s="134" t="s">
        <v>355</v>
      </c>
      <c r="J49" s="135" t="s">
        <v>356</v>
      </c>
      <c r="K49" s="134">
        <v>-31666</v>
      </c>
      <c r="L49" s="134" t="s">
        <v>357</v>
      </c>
      <c r="M49" s="135" t="s">
        <v>233</v>
      </c>
      <c r="N49" s="135"/>
      <c r="O49" s="136" t="s">
        <v>315</v>
      </c>
      <c r="P49" s="136" t="s">
        <v>316</v>
      </c>
    </row>
    <row r="50" spans="1:16" ht="12.75" customHeight="1" thickBot="1">
      <c r="A50" s="16" t="str">
        <f t="shared" si="0"/>
        <v> VB 5.18 </v>
      </c>
      <c r="B50" s="6" t="str">
        <f t="shared" si="1"/>
        <v>I</v>
      </c>
      <c r="C50" s="16">
        <f t="shared" si="2"/>
        <v>27133.362000000001</v>
      </c>
      <c r="D50" s="34" t="str">
        <f t="shared" si="3"/>
        <v>vis</v>
      </c>
      <c r="E50" s="133">
        <f>VLOOKUP(C50,Active!C$21:E$959,3,FALSE)</f>
        <v>-31659.384014096187</v>
      </c>
      <c r="F50" s="6" t="s">
        <v>134</v>
      </c>
      <c r="G50" s="34" t="str">
        <f t="shared" si="4"/>
        <v>27133.362</v>
      </c>
      <c r="H50" s="16">
        <f t="shared" si="5"/>
        <v>-31659</v>
      </c>
      <c r="I50" s="134" t="s">
        <v>358</v>
      </c>
      <c r="J50" s="135" t="s">
        <v>359</v>
      </c>
      <c r="K50" s="134">
        <v>-31659</v>
      </c>
      <c r="L50" s="134" t="s">
        <v>360</v>
      </c>
      <c r="M50" s="135" t="s">
        <v>233</v>
      </c>
      <c r="N50" s="135"/>
      <c r="O50" s="136" t="s">
        <v>315</v>
      </c>
      <c r="P50" s="136" t="s">
        <v>316</v>
      </c>
    </row>
    <row r="51" spans="1:16" ht="12.75" customHeight="1" thickBot="1">
      <c r="A51" s="16" t="str">
        <f t="shared" si="0"/>
        <v> VB 5.18 </v>
      </c>
      <c r="B51" s="6" t="str">
        <f t="shared" si="1"/>
        <v>II</v>
      </c>
      <c r="C51" s="16">
        <f t="shared" si="2"/>
        <v>27365.655999999999</v>
      </c>
      <c r="D51" s="34" t="str">
        <f t="shared" si="3"/>
        <v>vis</v>
      </c>
      <c r="E51" s="133">
        <f>VLOOKUP(C51,Active!C$21:E$959,3,FALSE)</f>
        <v>-31099.617998628913</v>
      </c>
      <c r="F51" s="6" t="s">
        <v>134</v>
      </c>
      <c r="G51" s="34" t="str">
        <f t="shared" si="4"/>
        <v>27365.656</v>
      </c>
      <c r="H51" s="16">
        <f t="shared" si="5"/>
        <v>-31099.5</v>
      </c>
      <c r="I51" s="134" t="s">
        <v>361</v>
      </c>
      <c r="J51" s="135" t="s">
        <v>362</v>
      </c>
      <c r="K51" s="134">
        <v>-31099.5</v>
      </c>
      <c r="L51" s="134" t="s">
        <v>363</v>
      </c>
      <c r="M51" s="135" t="s">
        <v>233</v>
      </c>
      <c r="N51" s="135"/>
      <c r="O51" s="136" t="s">
        <v>315</v>
      </c>
      <c r="P51" s="136" t="s">
        <v>316</v>
      </c>
    </row>
    <row r="52" spans="1:16" ht="12.75" customHeight="1" thickBot="1">
      <c r="A52" s="16" t="str">
        <f t="shared" si="0"/>
        <v> AAPS 10.223 </v>
      </c>
      <c r="B52" s="6" t="str">
        <f t="shared" si="1"/>
        <v>II</v>
      </c>
      <c r="C52" s="16">
        <f t="shared" si="2"/>
        <v>27482.681</v>
      </c>
      <c r="D52" s="34" t="str">
        <f t="shared" si="3"/>
        <v>vis</v>
      </c>
      <c r="E52" s="133">
        <f>VLOOKUP(C52,Active!C$21:E$959,3,FALSE)</f>
        <v>-30817.619247218809</v>
      </c>
      <c r="F52" s="6" t="s">
        <v>134</v>
      </c>
      <c r="G52" s="34" t="str">
        <f t="shared" si="4"/>
        <v>27482.681</v>
      </c>
      <c r="H52" s="16">
        <f t="shared" si="5"/>
        <v>-30817.5</v>
      </c>
      <c r="I52" s="134" t="s">
        <v>364</v>
      </c>
      <c r="J52" s="135" t="s">
        <v>365</v>
      </c>
      <c r="K52" s="134">
        <v>-30817.5</v>
      </c>
      <c r="L52" s="134" t="s">
        <v>363</v>
      </c>
      <c r="M52" s="135" t="s">
        <v>233</v>
      </c>
      <c r="N52" s="135"/>
      <c r="O52" s="136" t="s">
        <v>234</v>
      </c>
      <c r="P52" s="136" t="s">
        <v>235</v>
      </c>
    </row>
    <row r="53" spans="1:16" ht="12.75" customHeight="1" thickBot="1">
      <c r="A53" s="16" t="str">
        <f t="shared" si="0"/>
        <v> VB 5.18 </v>
      </c>
      <c r="B53" s="6" t="str">
        <f t="shared" si="1"/>
        <v>II</v>
      </c>
      <c r="C53" s="16">
        <f t="shared" si="2"/>
        <v>27538.344000000001</v>
      </c>
      <c r="D53" s="34" t="str">
        <f t="shared" si="3"/>
        <v>vis</v>
      </c>
      <c r="E53" s="133">
        <f>VLOOKUP(C53,Active!C$21:E$959,3,FALSE)</f>
        <v>-30683.48639953891</v>
      </c>
      <c r="F53" s="6" t="s">
        <v>134</v>
      </c>
      <c r="G53" s="34" t="str">
        <f t="shared" si="4"/>
        <v>27538.344</v>
      </c>
      <c r="H53" s="16">
        <f t="shared" si="5"/>
        <v>-30683.5</v>
      </c>
      <c r="I53" s="134" t="s">
        <v>366</v>
      </c>
      <c r="J53" s="135" t="s">
        <v>367</v>
      </c>
      <c r="K53" s="134">
        <v>-30683.5</v>
      </c>
      <c r="L53" s="134" t="s">
        <v>368</v>
      </c>
      <c r="M53" s="135" t="s">
        <v>233</v>
      </c>
      <c r="N53" s="135"/>
      <c r="O53" s="136" t="s">
        <v>315</v>
      </c>
      <c r="P53" s="136" t="s">
        <v>316</v>
      </c>
    </row>
    <row r="54" spans="1:16" ht="12.75" customHeight="1" thickBot="1">
      <c r="A54" s="16" t="str">
        <f t="shared" si="0"/>
        <v> AAPS 10.223 </v>
      </c>
      <c r="B54" s="6" t="str">
        <f t="shared" si="1"/>
        <v>I</v>
      </c>
      <c r="C54" s="16">
        <f t="shared" si="2"/>
        <v>27568.381000000001</v>
      </c>
      <c r="D54" s="34" t="str">
        <f t="shared" si="3"/>
        <v>vis</v>
      </c>
      <c r="E54" s="133">
        <f>VLOOKUP(C54,Active!C$21:E$959,3,FALSE)</f>
        <v>-30611.105314333992</v>
      </c>
      <c r="F54" s="6" t="s">
        <v>134</v>
      </c>
      <c r="G54" s="34" t="str">
        <f t="shared" si="4"/>
        <v>27568.381</v>
      </c>
      <c r="H54" s="16">
        <f t="shared" si="5"/>
        <v>-30611</v>
      </c>
      <c r="I54" s="134" t="s">
        <v>369</v>
      </c>
      <c r="J54" s="135" t="s">
        <v>370</v>
      </c>
      <c r="K54" s="134">
        <v>-30611</v>
      </c>
      <c r="L54" s="134" t="s">
        <v>371</v>
      </c>
      <c r="M54" s="135" t="s">
        <v>233</v>
      </c>
      <c r="N54" s="135"/>
      <c r="O54" s="136" t="s">
        <v>234</v>
      </c>
      <c r="P54" s="136" t="s">
        <v>235</v>
      </c>
    </row>
    <row r="55" spans="1:16" ht="12.75" customHeight="1" thickBot="1">
      <c r="A55" s="16" t="str">
        <f t="shared" si="0"/>
        <v> AAPS 10.223 </v>
      </c>
      <c r="B55" s="6" t="str">
        <f t="shared" si="1"/>
        <v>I</v>
      </c>
      <c r="C55" s="16">
        <f t="shared" si="2"/>
        <v>27758.858</v>
      </c>
      <c r="D55" s="34" t="str">
        <f t="shared" si="3"/>
        <v>vis</v>
      </c>
      <c r="E55" s="133">
        <f>VLOOKUP(C55,Active!C$21:E$959,3,FALSE)</f>
        <v>-30152.107013352652</v>
      </c>
      <c r="F55" s="6" t="s">
        <v>134</v>
      </c>
      <c r="G55" s="34" t="str">
        <f t="shared" si="4"/>
        <v>27758.858</v>
      </c>
      <c r="H55" s="16">
        <f t="shared" si="5"/>
        <v>-30152</v>
      </c>
      <c r="I55" s="134" t="s">
        <v>372</v>
      </c>
      <c r="J55" s="135" t="s">
        <v>373</v>
      </c>
      <c r="K55" s="134">
        <v>-30152</v>
      </c>
      <c r="L55" s="134" t="s">
        <v>371</v>
      </c>
      <c r="M55" s="135" t="s">
        <v>233</v>
      </c>
      <c r="N55" s="135"/>
      <c r="O55" s="136" t="s">
        <v>234</v>
      </c>
      <c r="P55" s="136" t="s">
        <v>235</v>
      </c>
    </row>
    <row r="56" spans="1:16" ht="12.75" customHeight="1" thickBot="1">
      <c r="A56" s="16" t="str">
        <f t="shared" si="0"/>
        <v> VB 5.18 </v>
      </c>
      <c r="B56" s="6" t="str">
        <f t="shared" si="1"/>
        <v>II</v>
      </c>
      <c r="C56" s="16">
        <f t="shared" si="2"/>
        <v>27901.35</v>
      </c>
      <c r="D56" s="34" t="str">
        <f t="shared" si="3"/>
        <v>vis</v>
      </c>
      <c r="E56" s="133">
        <f>VLOOKUP(C56,Active!C$21:E$959,3,FALSE)</f>
        <v>-29808.739646670936</v>
      </c>
      <c r="F56" s="6" t="s">
        <v>134</v>
      </c>
      <c r="G56" s="34" t="str">
        <f t="shared" si="4"/>
        <v>27901.350</v>
      </c>
      <c r="H56" s="16">
        <f t="shared" si="5"/>
        <v>-29808.5</v>
      </c>
      <c r="I56" s="134" t="s">
        <v>374</v>
      </c>
      <c r="J56" s="135" t="s">
        <v>375</v>
      </c>
      <c r="K56" s="134">
        <v>-29808.5</v>
      </c>
      <c r="L56" s="134" t="s">
        <v>376</v>
      </c>
      <c r="M56" s="135" t="s">
        <v>233</v>
      </c>
      <c r="N56" s="135"/>
      <c r="O56" s="136" t="s">
        <v>315</v>
      </c>
      <c r="P56" s="136" t="s">
        <v>316</v>
      </c>
    </row>
    <row r="57" spans="1:16" ht="12.75" customHeight="1" thickBot="1">
      <c r="A57" s="16" t="str">
        <f t="shared" si="0"/>
        <v> AAPS 10.223 </v>
      </c>
      <c r="B57" s="6" t="str">
        <f t="shared" si="1"/>
        <v>II</v>
      </c>
      <c r="C57" s="16">
        <f t="shared" si="2"/>
        <v>27901.364000000001</v>
      </c>
      <c r="D57" s="34" t="str">
        <f t="shared" si="3"/>
        <v>vis</v>
      </c>
      <c r="E57" s="133">
        <f>VLOOKUP(C57,Active!C$21:E$959,3,FALSE)</f>
        <v>-29808.705910439185</v>
      </c>
      <c r="F57" s="6" t="s">
        <v>134</v>
      </c>
      <c r="G57" s="34" t="str">
        <f t="shared" si="4"/>
        <v>27901.364</v>
      </c>
      <c r="H57" s="16">
        <f t="shared" si="5"/>
        <v>-29808.5</v>
      </c>
      <c r="I57" s="134" t="s">
        <v>377</v>
      </c>
      <c r="J57" s="135" t="s">
        <v>378</v>
      </c>
      <c r="K57" s="134">
        <v>-29808.5</v>
      </c>
      <c r="L57" s="134" t="s">
        <v>279</v>
      </c>
      <c r="M57" s="135" t="s">
        <v>233</v>
      </c>
      <c r="N57" s="135"/>
      <c r="O57" s="136" t="s">
        <v>234</v>
      </c>
      <c r="P57" s="136" t="s">
        <v>235</v>
      </c>
    </row>
    <row r="58" spans="1:16" ht="12.75" customHeight="1" thickBot="1">
      <c r="A58" s="16" t="str">
        <f t="shared" si="0"/>
        <v> VB 5.18 </v>
      </c>
      <c r="B58" s="6" t="str">
        <f t="shared" si="1"/>
        <v>II</v>
      </c>
      <c r="C58" s="16">
        <f t="shared" si="2"/>
        <v>27901.371999999999</v>
      </c>
      <c r="D58" s="34" t="str">
        <f t="shared" si="3"/>
        <v>vis</v>
      </c>
      <c r="E58" s="133">
        <f>VLOOKUP(C58,Active!C$21:E$959,3,FALSE)</f>
        <v>-29808.686632592478</v>
      </c>
      <c r="F58" s="6" t="s">
        <v>134</v>
      </c>
      <c r="G58" s="34" t="str">
        <f t="shared" si="4"/>
        <v>27901.372</v>
      </c>
      <c r="H58" s="16">
        <f t="shared" si="5"/>
        <v>-29808.5</v>
      </c>
      <c r="I58" s="134" t="s">
        <v>379</v>
      </c>
      <c r="J58" s="135" t="s">
        <v>380</v>
      </c>
      <c r="K58" s="134">
        <v>-29808.5</v>
      </c>
      <c r="L58" s="134" t="s">
        <v>381</v>
      </c>
      <c r="M58" s="135" t="s">
        <v>233</v>
      </c>
      <c r="N58" s="135"/>
      <c r="O58" s="136" t="s">
        <v>315</v>
      </c>
      <c r="P58" s="136" t="s">
        <v>316</v>
      </c>
    </row>
    <row r="59" spans="1:16" ht="12.75" customHeight="1" thickBot="1">
      <c r="A59" s="16" t="str">
        <f t="shared" si="0"/>
        <v> VB 5.18 </v>
      </c>
      <c r="B59" s="6" t="str">
        <f t="shared" si="1"/>
        <v>II</v>
      </c>
      <c r="C59" s="16">
        <f t="shared" si="2"/>
        <v>27901.387999999999</v>
      </c>
      <c r="D59" s="34" t="str">
        <f t="shared" si="3"/>
        <v>vis</v>
      </c>
      <c r="E59" s="133">
        <f>VLOOKUP(C59,Active!C$21:E$959,3,FALSE)</f>
        <v>-29808.648076899059</v>
      </c>
      <c r="F59" s="6" t="s">
        <v>134</v>
      </c>
      <c r="G59" s="34" t="str">
        <f t="shared" si="4"/>
        <v>27901.388</v>
      </c>
      <c r="H59" s="16">
        <f t="shared" si="5"/>
        <v>-29808.5</v>
      </c>
      <c r="I59" s="134" t="s">
        <v>382</v>
      </c>
      <c r="J59" s="135" t="s">
        <v>383</v>
      </c>
      <c r="K59" s="134">
        <v>-29808.5</v>
      </c>
      <c r="L59" s="134" t="s">
        <v>311</v>
      </c>
      <c r="M59" s="135" t="s">
        <v>233</v>
      </c>
      <c r="N59" s="135"/>
      <c r="O59" s="136" t="s">
        <v>315</v>
      </c>
      <c r="P59" s="136" t="s">
        <v>316</v>
      </c>
    </row>
    <row r="60" spans="1:16" ht="12.75" customHeight="1" thickBot="1">
      <c r="A60" s="16" t="str">
        <f t="shared" si="0"/>
        <v> AAPS 10.223 </v>
      </c>
      <c r="B60" s="6" t="str">
        <f t="shared" si="1"/>
        <v>II</v>
      </c>
      <c r="C60" s="16">
        <f t="shared" si="2"/>
        <v>28193.543000000001</v>
      </c>
      <c r="D60" s="34" t="str">
        <f t="shared" si="3"/>
        <v>vis</v>
      </c>
      <c r="E60" s="133">
        <f>VLOOKUP(C60,Active!C$21:E$959,3,FALSE)</f>
        <v>-29104.633163690611</v>
      </c>
      <c r="F60" s="6" t="s">
        <v>134</v>
      </c>
      <c r="G60" s="34" t="str">
        <f t="shared" si="4"/>
        <v>28193.543</v>
      </c>
      <c r="H60" s="16">
        <f t="shared" si="5"/>
        <v>-29104.5</v>
      </c>
      <c r="I60" s="134" t="s">
        <v>384</v>
      </c>
      <c r="J60" s="135" t="s">
        <v>385</v>
      </c>
      <c r="K60" s="134">
        <v>-29104.5</v>
      </c>
      <c r="L60" s="134" t="s">
        <v>363</v>
      </c>
      <c r="M60" s="135" t="s">
        <v>233</v>
      </c>
      <c r="N60" s="135"/>
      <c r="O60" s="136" t="s">
        <v>234</v>
      </c>
      <c r="P60" s="136" t="s">
        <v>235</v>
      </c>
    </row>
    <row r="61" spans="1:16" ht="12.75" customHeight="1" thickBot="1">
      <c r="A61" s="16" t="str">
        <f t="shared" si="0"/>
        <v> AAPS 10.223 </v>
      </c>
      <c r="B61" s="6" t="str">
        <f t="shared" si="1"/>
        <v>I</v>
      </c>
      <c r="C61" s="16">
        <f t="shared" si="2"/>
        <v>28219.481</v>
      </c>
      <c r="D61" s="34" t="str">
        <f t="shared" si="3"/>
        <v>vis</v>
      </c>
      <c r="E61" s="133">
        <f>VLOOKUP(C61,Active!C$21:E$959,3,FALSE)</f>
        <v>-29042.129565193925</v>
      </c>
      <c r="F61" s="6" t="s">
        <v>134</v>
      </c>
      <c r="G61" s="34" t="str">
        <f t="shared" si="4"/>
        <v>28219.481</v>
      </c>
      <c r="H61" s="16">
        <f t="shared" si="5"/>
        <v>-29042</v>
      </c>
      <c r="I61" s="134" t="s">
        <v>389</v>
      </c>
      <c r="J61" s="135" t="s">
        <v>390</v>
      </c>
      <c r="K61" s="134">
        <v>-29042</v>
      </c>
      <c r="L61" s="134" t="s">
        <v>391</v>
      </c>
      <c r="M61" s="135" t="s">
        <v>233</v>
      </c>
      <c r="N61" s="135"/>
      <c r="O61" s="136" t="s">
        <v>234</v>
      </c>
      <c r="P61" s="136" t="s">
        <v>235</v>
      </c>
    </row>
    <row r="62" spans="1:16" ht="12.75" customHeight="1" thickBot="1">
      <c r="A62" s="16" t="str">
        <f t="shared" si="0"/>
        <v> VB 5.18 </v>
      </c>
      <c r="B62" s="6" t="str">
        <f t="shared" si="1"/>
        <v>II</v>
      </c>
      <c r="C62" s="16">
        <f t="shared" si="2"/>
        <v>28248.402999999998</v>
      </c>
      <c r="D62" s="34" t="str">
        <f t="shared" si="3"/>
        <v>vis</v>
      </c>
      <c r="E62" s="133">
        <f>VLOOKUP(C62,Active!C$21:E$959,3,FALSE)</f>
        <v>-28972.435329874272</v>
      </c>
      <c r="F62" s="6" t="s">
        <v>134</v>
      </c>
      <c r="G62" s="34" t="str">
        <f t="shared" si="4"/>
        <v>28248.403</v>
      </c>
      <c r="H62" s="16">
        <f t="shared" si="5"/>
        <v>-28972.5</v>
      </c>
      <c r="I62" s="134" t="s">
        <v>392</v>
      </c>
      <c r="J62" s="135" t="s">
        <v>393</v>
      </c>
      <c r="K62" s="134">
        <v>-28972.5</v>
      </c>
      <c r="L62" s="134" t="s">
        <v>270</v>
      </c>
      <c r="M62" s="135" t="s">
        <v>233</v>
      </c>
      <c r="N62" s="135"/>
      <c r="O62" s="136" t="s">
        <v>315</v>
      </c>
      <c r="P62" s="136" t="s">
        <v>316</v>
      </c>
    </row>
    <row r="63" spans="1:16" ht="12.75" customHeight="1" thickBot="1">
      <c r="A63" s="16" t="str">
        <f t="shared" si="0"/>
        <v> VB 5.18 </v>
      </c>
      <c r="B63" s="6" t="str">
        <f t="shared" si="1"/>
        <v>II</v>
      </c>
      <c r="C63" s="16">
        <f t="shared" si="2"/>
        <v>28607.415000000001</v>
      </c>
      <c r="D63" s="34" t="str">
        <f t="shared" si="3"/>
        <v>vis</v>
      </c>
      <c r="E63" s="133">
        <f>VLOOKUP(C63,Active!C$21:E$959,3,FALSE)</f>
        <v>-28107.313041976438</v>
      </c>
      <c r="F63" s="6" t="s">
        <v>134</v>
      </c>
      <c r="G63" s="34" t="str">
        <f t="shared" si="4"/>
        <v>28607.415</v>
      </c>
      <c r="H63" s="16">
        <f t="shared" si="5"/>
        <v>-28107.5</v>
      </c>
      <c r="I63" s="134" t="s">
        <v>394</v>
      </c>
      <c r="J63" s="135" t="s">
        <v>395</v>
      </c>
      <c r="K63" s="134">
        <v>-28107.5</v>
      </c>
      <c r="L63" s="134" t="s">
        <v>396</v>
      </c>
      <c r="M63" s="135" t="s">
        <v>233</v>
      </c>
      <c r="N63" s="135"/>
      <c r="O63" s="136" t="s">
        <v>315</v>
      </c>
      <c r="P63" s="136" t="s">
        <v>316</v>
      </c>
    </row>
    <row r="64" spans="1:16" ht="12.75" customHeight="1" thickBot="1">
      <c r="A64" s="16" t="str">
        <f t="shared" si="0"/>
        <v> VB 5.18 </v>
      </c>
      <c r="B64" s="6" t="str">
        <f t="shared" si="1"/>
        <v>II</v>
      </c>
      <c r="C64" s="16">
        <f t="shared" si="2"/>
        <v>28607.437999999998</v>
      </c>
      <c r="D64" s="34" t="str">
        <f t="shared" si="3"/>
        <v>vis</v>
      </c>
      <c r="E64" s="133">
        <f>VLOOKUP(C64,Active!C$21:E$959,3,FALSE)</f>
        <v>-28107.25761816715</v>
      </c>
      <c r="F64" s="6" t="s">
        <v>134</v>
      </c>
      <c r="G64" s="34" t="str">
        <f t="shared" si="4"/>
        <v>28607.438</v>
      </c>
      <c r="H64" s="16">
        <f t="shared" si="5"/>
        <v>-28107.5</v>
      </c>
      <c r="I64" s="134" t="s">
        <v>397</v>
      </c>
      <c r="J64" s="135" t="s">
        <v>398</v>
      </c>
      <c r="K64" s="134">
        <v>-28107.5</v>
      </c>
      <c r="L64" s="134" t="s">
        <v>399</v>
      </c>
      <c r="M64" s="135" t="s">
        <v>233</v>
      </c>
      <c r="N64" s="135"/>
      <c r="O64" s="136" t="s">
        <v>315</v>
      </c>
      <c r="P64" s="136" t="s">
        <v>316</v>
      </c>
    </row>
    <row r="65" spans="1:16" ht="12.75" customHeight="1" thickBot="1">
      <c r="A65" s="16" t="str">
        <f t="shared" si="0"/>
        <v> VB 5.18 </v>
      </c>
      <c r="B65" s="6" t="str">
        <f t="shared" si="1"/>
        <v>I</v>
      </c>
      <c r="C65" s="16">
        <f t="shared" si="2"/>
        <v>28626.387999999999</v>
      </c>
      <c r="D65" s="34" t="str">
        <f t="shared" si="3"/>
        <v>vis</v>
      </c>
      <c r="E65" s="133">
        <f>VLOOKUP(C65,Active!C$21:E$959,3,FALSE)</f>
        <v>-28061.593218771966</v>
      </c>
      <c r="F65" s="6" t="s">
        <v>134</v>
      </c>
      <c r="G65" s="34" t="str">
        <f t="shared" si="4"/>
        <v>28626.388</v>
      </c>
      <c r="H65" s="16">
        <f t="shared" si="5"/>
        <v>-28062</v>
      </c>
      <c r="I65" s="134" t="s">
        <v>400</v>
      </c>
      <c r="J65" s="135" t="s">
        <v>401</v>
      </c>
      <c r="K65" s="134">
        <v>-28062</v>
      </c>
      <c r="L65" s="134" t="s">
        <v>402</v>
      </c>
      <c r="M65" s="135" t="s">
        <v>233</v>
      </c>
      <c r="N65" s="135"/>
      <c r="O65" s="136" t="s">
        <v>315</v>
      </c>
      <c r="P65" s="136" t="s">
        <v>316</v>
      </c>
    </row>
    <row r="66" spans="1:16" ht="12.75" customHeight="1" thickBot="1">
      <c r="A66" s="16" t="str">
        <f t="shared" si="0"/>
        <v> AAPS 10.223 </v>
      </c>
      <c r="B66" s="6" t="str">
        <f t="shared" si="1"/>
        <v>I</v>
      </c>
      <c r="C66" s="16">
        <f t="shared" si="2"/>
        <v>28635.484</v>
      </c>
      <c r="D66" s="34" t="str">
        <f t="shared" si="3"/>
        <v>vis</v>
      </c>
      <c r="E66" s="133">
        <f>VLOOKUP(C66,Active!C$21:E$959,3,FALSE)</f>
        <v>-28039.674307062272</v>
      </c>
      <c r="F66" s="6" t="s">
        <v>134</v>
      </c>
      <c r="G66" s="34" t="str">
        <f t="shared" si="4"/>
        <v>28635.484</v>
      </c>
      <c r="H66" s="16">
        <f t="shared" si="5"/>
        <v>-28040</v>
      </c>
      <c r="I66" s="134" t="s">
        <v>403</v>
      </c>
      <c r="J66" s="135" t="s">
        <v>404</v>
      </c>
      <c r="K66" s="134">
        <v>-28040</v>
      </c>
      <c r="L66" s="134" t="s">
        <v>405</v>
      </c>
      <c r="M66" s="135" t="s">
        <v>233</v>
      </c>
      <c r="N66" s="135"/>
      <c r="O66" s="136" t="s">
        <v>234</v>
      </c>
      <c r="P66" s="136" t="s">
        <v>235</v>
      </c>
    </row>
    <row r="67" spans="1:16" ht="12.75" customHeight="1" thickBot="1">
      <c r="A67" s="16" t="str">
        <f t="shared" si="0"/>
        <v> VB 5.18 </v>
      </c>
      <c r="B67" s="6" t="str">
        <f t="shared" si="1"/>
        <v>I</v>
      </c>
      <c r="C67" s="16">
        <f t="shared" si="2"/>
        <v>28950.415000000001</v>
      </c>
      <c r="D67" s="34" t="str">
        <f t="shared" si="3"/>
        <v>vis</v>
      </c>
      <c r="E67" s="133">
        <f>VLOOKUP(C67,Active!C$21:E$959,3,FALSE)</f>
        <v>-27280.775364269412</v>
      </c>
      <c r="F67" s="6" t="s">
        <v>134</v>
      </c>
      <c r="G67" s="34" t="str">
        <f t="shared" si="4"/>
        <v>28950.415</v>
      </c>
      <c r="H67" s="16">
        <f t="shared" si="5"/>
        <v>-27281</v>
      </c>
      <c r="I67" s="134" t="s">
        <v>406</v>
      </c>
      <c r="J67" s="135" t="s">
        <v>407</v>
      </c>
      <c r="K67" s="134">
        <v>-27281</v>
      </c>
      <c r="L67" s="134" t="s">
        <v>408</v>
      </c>
      <c r="M67" s="135" t="s">
        <v>233</v>
      </c>
      <c r="N67" s="135"/>
      <c r="O67" s="136" t="s">
        <v>315</v>
      </c>
      <c r="P67" s="136" t="s">
        <v>316</v>
      </c>
    </row>
    <row r="68" spans="1:16" ht="12.75" customHeight="1" thickBot="1">
      <c r="A68" s="16" t="str">
        <f t="shared" si="0"/>
        <v> VB 5.18 </v>
      </c>
      <c r="B68" s="6" t="str">
        <f t="shared" si="1"/>
        <v>II</v>
      </c>
      <c r="C68" s="16">
        <f t="shared" si="2"/>
        <v>28954.45</v>
      </c>
      <c r="D68" s="34" t="str">
        <f t="shared" si="3"/>
        <v>vis</v>
      </c>
      <c r="E68" s="133">
        <f>VLOOKUP(C68,Active!C$21:E$959,3,FALSE)</f>
        <v>-27271.052100334869</v>
      </c>
      <c r="F68" s="6" t="s">
        <v>134</v>
      </c>
      <c r="G68" s="34" t="str">
        <f t="shared" si="4"/>
        <v>28954.450</v>
      </c>
      <c r="H68" s="16">
        <f t="shared" si="5"/>
        <v>-27271.5</v>
      </c>
      <c r="I68" s="134" t="s">
        <v>409</v>
      </c>
      <c r="J68" s="135" t="s">
        <v>410</v>
      </c>
      <c r="K68" s="134">
        <v>-27271.5</v>
      </c>
      <c r="L68" s="134" t="s">
        <v>411</v>
      </c>
      <c r="M68" s="135" t="s">
        <v>233</v>
      </c>
      <c r="N68" s="135"/>
      <c r="O68" s="136" t="s">
        <v>315</v>
      </c>
      <c r="P68" s="136" t="s">
        <v>316</v>
      </c>
    </row>
    <row r="69" spans="1:16" ht="12.75" customHeight="1" thickBot="1">
      <c r="A69" s="16" t="str">
        <f t="shared" si="0"/>
        <v> VB 5.18 </v>
      </c>
      <c r="B69" s="6" t="str">
        <f t="shared" si="1"/>
        <v>I</v>
      </c>
      <c r="C69" s="16">
        <f t="shared" si="2"/>
        <v>28962.474999999999</v>
      </c>
      <c r="D69" s="34" t="str">
        <f t="shared" si="3"/>
        <v>vis</v>
      </c>
      <c r="E69" s="133">
        <f>VLOOKUP(C69,Active!C$21:E$959,3,FALSE)</f>
        <v>-27251.714010353538</v>
      </c>
      <c r="F69" s="6" t="s">
        <v>134</v>
      </c>
      <c r="G69" s="34" t="str">
        <f t="shared" si="4"/>
        <v>28962.475</v>
      </c>
      <c r="H69" s="16">
        <f t="shared" si="5"/>
        <v>-27252</v>
      </c>
      <c r="I69" s="134" t="s">
        <v>412</v>
      </c>
      <c r="J69" s="135" t="s">
        <v>413</v>
      </c>
      <c r="K69" s="134">
        <v>-27252</v>
      </c>
      <c r="L69" s="134" t="s">
        <v>414</v>
      </c>
      <c r="M69" s="135" t="s">
        <v>233</v>
      </c>
      <c r="N69" s="135"/>
      <c r="O69" s="136" t="s">
        <v>315</v>
      </c>
      <c r="P69" s="136" t="s">
        <v>316</v>
      </c>
    </row>
    <row r="70" spans="1:16" ht="12.75" customHeight="1" thickBot="1">
      <c r="A70" s="16" t="str">
        <f t="shared" si="0"/>
        <v> VB 5.18 </v>
      </c>
      <c r="B70" s="6" t="str">
        <f t="shared" si="1"/>
        <v>I</v>
      </c>
      <c r="C70" s="16">
        <f t="shared" si="2"/>
        <v>28977.4</v>
      </c>
      <c r="D70" s="34" t="str">
        <f t="shared" si="3"/>
        <v>vis</v>
      </c>
      <c r="E70" s="133">
        <f>VLOOKUP(C70,Active!C$21:E$959,3,FALSE)</f>
        <v>-27215.7487775845</v>
      </c>
      <c r="F70" s="6" t="s">
        <v>134</v>
      </c>
      <c r="G70" s="34" t="str">
        <f t="shared" si="4"/>
        <v>28977.400</v>
      </c>
      <c r="H70" s="16">
        <f t="shared" si="5"/>
        <v>-27216</v>
      </c>
      <c r="I70" s="134" t="s">
        <v>415</v>
      </c>
      <c r="J70" s="135" t="s">
        <v>416</v>
      </c>
      <c r="K70" s="134">
        <v>-27216</v>
      </c>
      <c r="L70" s="134" t="s">
        <v>417</v>
      </c>
      <c r="M70" s="135" t="s">
        <v>233</v>
      </c>
      <c r="N70" s="135"/>
      <c r="O70" s="136" t="s">
        <v>315</v>
      </c>
      <c r="P70" s="136" t="s">
        <v>316</v>
      </c>
    </row>
    <row r="71" spans="1:16" ht="12.75" customHeight="1" thickBot="1">
      <c r="A71" s="16" t="str">
        <f t="shared" si="0"/>
        <v> VB 5.18 </v>
      </c>
      <c r="B71" s="6" t="str">
        <f t="shared" si="1"/>
        <v>I</v>
      </c>
      <c r="C71" s="16">
        <f t="shared" si="2"/>
        <v>29231.487000000001</v>
      </c>
      <c r="D71" s="34" t="str">
        <f t="shared" si="3"/>
        <v>vis</v>
      </c>
      <c r="E71" s="133">
        <f>VLOOKUP(C71,Active!C$21:E$959,3,FALSE)</f>
        <v>-26603.467497947346</v>
      </c>
      <c r="F71" s="6" t="s">
        <v>134</v>
      </c>
      <c r="G71" s="34" t="str">
        <f t="shared" si="4"/>
        <v>29231.487</v>
      </c>
      <c r="H71" s="16">
        <f t="shared" si="5"/>
        <v>-26604</v>
      </c>
      <c r="I71" s="134" t="s">
        <v>418</v>
      </c>
      <c r="J71" s="135" t="s">
        <v>419</v>
      </c>
      <c r="K71" s="134">
        <v>-26604</v>
      </c>
      <c r="L71" s="134" t="s">
        <v>420</v>
      </c>
      <c r="M71" s="135" t="s">
        <v>233</v>
      </c>
      <c r="N71" s="135"/>
      <c r="O71" s="136" t="s">
        <v>315</v>
      </c>
      <c r="P71" s="136" t="s">
        <v>316</v>
      </c>
    </row>
    <row r="72" spans="1:16" ht="12.75" customHeight="1" thickBot="1">
      <c r="A72" s="16" t="str">
        <f t="shared" si="0"/>
        <v> AAPS 10.223 </v>
      </c>
      <c r="B72" s="6" t="str">
        <f t="shared" si="1"/>
        <v>I</v>
      </c>
      <c r="C72" s="16">
        <f t="shared" si="2"/>
        <v>29315.642</v>
      </c>
      <c r="D72" s="34" t="str">
        <f t="shared" si="3"/>
        <v>vis</v>
      </c>
      <c r="E72" s="133">
        <f>VLOOKUP(C72,Active!C$21:E$959,3,FALSE)</f>
        <v>-26400.676599208469</v>
      </c>
      <c r="F72" s="6" t="s">
        <v>134</v>
      </c>
      <c r="G72" s="34" t="str">
        <f t="shared" si="4"/>
        <v>29315.642</v>
      </c>
      <c r="H72" s="16">
        <f t="shared" si="5"/>
        <v>-26401</v>
      </c>
      <c r="I72" s="134" t="s">
        <v>421</v>
      </c>
      <c r="J72" s="135" t="s">
        <v>422</v>
      </c>
      <c r="K72" s="134">
        <v>-26401</v>
      </c>
      <c r="L72" s="134" t="s">
        <v>423</v>
      </c>
      <c r="M72" s="135" t="s">
        <v>233</v>
      </c>
      <c r="N72" s="135"/>
      <c r="O72" s="136" t="s">
        <v>234</v>
      </c>
      <c r="P72" s="136" t="s">
        <v>235</v>
      </c>
    </row>
    <row r="73" spans="1:16" ht="12.75" customHeight="1" thickBot="1">
      <c r="A73" s="16" t="str">
        <f t="shared" si="0"/>
        <v> VB 5.18 </v>
      </c>
      <c r="B73" s="6" t="str">
        <f t="shared" si="1"/>
        <v>II</v>
      </c>
      <c r="C73" s="16">
        <f t="shared" si="2"/>
        <v>29317.5</v>
      </c>
      <c r="D73" s="34" t="str">
        <f t="shared" si="3"/>
        <v>vis</v>
      </c>
      <c r="E73" s="133">
        <f>VLOOKUP(C73,Active!C$21:E$959,3,FALSE)</f>
        <v>-26396.199319309988</v>
      </c>
      <c r="F73" s="6" t="s">
        <v>134</v>
      </c>
      <c r="G73" s="34" t="str">
        <f t="shared" si="4"/>
        <v>29317.500</v>
      </c>
      <c r="H73" s="16">
        <f t="shared" si="5"/>
        <v>-26396.5</v>
      </c>
      <c r="I73" s="134" t="s">
        <v>424</v>
      </c>
      <c r="J73" s="135" t="s">
        <v>425</v>
      </c>
      <c r="K73" s="134">
        <v>-26396.5</v>
      </c>
      <c r="L73" s="134" t="s">
        <v>426</v>
      </c>
      <c r="M73" s="135" t="s">
        <v>233</v>
      </c>
      <c r="N73" s="135"/>
      <c r="O73" s="136" t="s">
        <v>315</v>
      </c>
      <c r="P73" s="136" t="s">
        <v>316</v>
      </c>
    </row>
    <row r="74" spans="1:16" ht="12.75" customHeight="1" thickBot="1">
      <c r="A74" s="16" t="str">
        <f t="shared" si="0"/>
        <v> AAPS 10.223 </v>
      </c>
      <c r="B74" s="6" t="str">
        <f t="shared" si="1"/>
        <v>I</v>
      </c>
      <c r="C74" s="16">
        <f t="shared" si="2"/>
        <v>29341.379000000001</v>
      </c>
      <c r="D74" s="34" t="str">
        <f t="shared" si="3"/>
        <v>pg</v>
      </c>
      <c r="E74" s="133">
        <f>VLOOKUP(C74,Active!C$21:E$959,3,FALSE)</f>
        <v>-26338.657356610376</v>
      </c>
      <c r="F74" s="6" t="str">
        <f>LEFT(M74,1)</f>
        <v>P</v>
      </c>
      <c r="G74" s="34" t="str">
        <f t="shared" si="4"/>
        <v>29341.379</v>
      </c>
      <c r="H74" s="16">
        <f t="shared" si="5"/>
        <v>-26339</v>
      </c>
      <c r="I74" s="134" t="s">
        <v>427</v>
      </c>
      <c r="J74" s="135" t="s">
        <v>428</v>
      </c>
      <c r="K74" s="134">
        <v>-26339</v>
      </c>
      <c r="L74" s="134" t="s">
        <v>429</v>
      </c>
      <c r="M74" s="135" t="s">
        <v>233</v>
      </c>
      <c r="N74" s="135"/>
      <c r="O74" s="136" t="s">
        <v>234</v>
      </c>
      <c r="P74" s="136" t="s">
        <v>235</v>
      </c>
    </row>
    <row r="75" spans="1:16" ht="12.75" customHeight="1" thickBot="1">
      <c r="A75" s="16" t="str">
        <f t="shared" ref="A75:A138" si="6">P75</f>
        <v> AAPS 10.223 </v>
      </c>
      <c r="B75" s="6" t="str">
        <f t="shared" ref="B75:B138" si="7">IF(H75=INT(H75),"I","II")</f>
        <v>II</v>
      </c>
      <c r="C75" s="16">
        <f t="shared" ref="C75:C138" si="8">1*G75</f>
        <v>29369.381000000001</v>
      </c>
      <c r="D75" s="34" t="str">
        <f t="shared" ref="D75:D138" si="9">VLOOKUP(F75,I$1:J$5,2,FALSE)</f>
        <v>pg</v>
      </c>
      <c r="E75" s="133">
        <f>VLOOKUP(C75,Active!C$21:E$959,3,FALSE)</f>
        <v>-26271.18007366241</v>
      </c>
      <c r="F75" s="6" t="str">
        <f>LEFT(M75,1)</f>
        <v>P</v>
      </c>
      <c r="G75" s="34" t="str">
        <f t="shared" ref="G75:G138" si="10">MID(I75,3,LEN(I75)-3)</f>
        <v>29369.381</v>
      </c>
      <c r="H75" s="16">
        <f t="shared" ref="H75:H138" si="11">1*K75</f>
        <v>-26271.5</v>
      </c>
      <c r="I75" s="134" t="s">
        <v>430</v>
      </c>
      <c r="J75" s="135" t="s">
        <v>431</v>
      </c>
      <c r="K75" s="134">
        <v>-26271.5</v>
      </c>
      <c r="L75" s="134" t="s">
        <v>432</v>
      </c>
      <c r="M75" s="135" t="s">
        <v>233</v>
      </c>
      <c r="N75" s="135"/>
      <c r="O75" s="136" t="s">
        <v>234</v>
      </c>
      <c r="P75" s="136" t="s">
        <v>235</v>
      </c>
    </row>
    <row r="76" spans="1:16" ht="12.75" customHeight="1" thickBot="1">
      <c r="A76" s="16" t="str">
        <f t="shared" si="6"/>
        <v> AAPS 10.223 </v>
      </c>
      <c r="B76" s="6" t="str">
        <f t="shared" si="7"/>
        <v>II</v>
      </c>
      <c r="C76" s="16">
        <f t="shared" si="8"/>
        <v>29722.485000000001</v>
      </c>
      <c r="D76" s="34" t="str">
        <f t="shared" si="9"/>
        <v>pg</v>
      </c>
      <c r="E76" s="133">
        <f>VLOOKUP(C76,Active!C$21:E$959,3,FALSE)</f>
        <v>-25420.294475560189</v>
      </c>
      <c r="F76" s="6" t="str">
        <f>LEFT(M76,1)</f>
        <v>P</v>
      </c>
      <c r="G76" s="34" t="str">
        <f t="shared" si="10"/>
        <v>29722.485</v>
      </c>
      <c r="H76" s="16">
        <f t="shared" si="11"/>
        <v>-25420.5</v>
      </c>
      <c r="I76" s="134" t="s">
        <v>433</v>
      </c>
      <c r="J76" s="135" t="s">
        <v>434</v>
      </c>
      <c r="K76" s="134">
        <v>-25420.5</v>
      </c>
      <c r="L76" s="134" t="s">
        <v>435</v>
      </c>
      <c r="M76" s="135" t="s">
        <v>233</v>
      </c>
      <c r="N76" s="135"/>
      <c r="O76" s="136" t="s">
        <v>234</v>
      </c>
      <c r="P76" s="136" t="s">
        <v>235</v>
      </c>
    </row>
    <row r="77" spans="1:16" ht="12.75" customHeight="1" thickBot="1">
      <c r="A77" s="16" t="str">
        <f t="shared" si="6"/>
        <v> AAPS 10.223 </v>
      </c>
      <c r="B77" s="6" t="str">
        <f t="shared" si="7"/>
        <v>II</v>
      </c>
      <c r="C77" s="16">
        <f t="shared" si="8"/>
        <v>30031.686000000002</v>
      </c>
      <c r="D77" s="34" t="str">
        <f t="shared" si="9"/>
        <v>pg</v>
      </c>
      <c r="E77" s="133">
        <f>VLOOKUP(C77,Active!C$21:E$959,3,FALSE)</f>
        <v>-24675.20329047363</v>
      </c>
      <c r="F77" s="6" t="str">
        <f>LEFT(M77,1)</f>
        <v>P</v>
      </c>
      <c r="G77" s="34" t="str">
        <f t="shared" si="10"/>
        <v>30031.686</v>
      </c>
      <c r="H77" s="16">
        <f t="shared" si="11"/>
        <v>-24675.5</v>
      </c>
      <c r="I77" s="134" t="s">
        <v>436</v>
      </c>
      <c r="J77" s="135" t="s">
        <v>437</v>
      </c>
      <c r="K77" s="134">
        <v>-24675.5</v>
      </c>
      <c r="L77" s="134" t="s">
        <v>438</v>
      </c>
      <c r="M77" s="135" t="s">
        <v>233</v>
      </c>
      <c r="N77" s="135"/>
      <c r="O77" s="136" t="s">
        <v>234</v>
      </c>
      <c r="P77" s="136" t="s">
        <v>235</v>
      </c>
    </row>
    <row r="78" spans="1:16" ht="12.75" customHeight="1" thickBot="1">
      <c r="A78" s="16" t="str">
        <f t="shared" si="6"/>
        <v> AAPS 10.223 </v>
      </c>
      <c r="B78" s="6" t="str">
        <f t="shared" si="7"/>
        <v>I</v>
      </c>
      <c r="C78" s="16">
        <f t="shared" si="8"/>
        <v>30731.562999999998</v>
      </c>
      <c r="D78" s="34" t="str">
        <f t="shared" si="9"/>
        <v>pg</v>
      </c>
      <c r="E78" s="133">
        <f>VLOOKUP(C78,Active!C$21:E$959,3,FALSE)</f>
        <v>-22988.688100209612</v>
      </c>
      <c r="F78" s="6" t="str">
        <f>LEFT(M78,1)</f>
        <v>P</v>
      </c>
      <c r="G78" s="34" t="str">
        <f t="shared" si="10"/>
        <v>30731.563</v>
      </c>
      <c r="H78" s="16">
        <f t="shared" si="11"/>
        <v>-22989</v>
      </c>
      <c r="I78" s="134" t="s">
        <v>439</v>
      </c>
      <c r="J78" s="135" t="s">
        <v>440</v>
      </c>
      <c r="K78" s="134">
        <v>-22989</v>
      </c>
      <c r="L78" s="134" t="s">
        <v>441</v>
      </c>
      <c r="M78" s="135" t="s">
        <v>233</v>
      </c>
      <c r="N78" s="135"/>
      <c r="O78" s="136" t="s">
        <v>234</v>
      </c>
      <c r="P78" s="136" t="s">
        <v>235</v>
      </c>
    </row>
    <row r="79" spans="1:16" ht="12.75" customHeight="1" thickBot="1">
      <c r="A79" s="16" t="str">
        <f t="shared" si="6"/>
        <v> AAPS 10.223 </v>
      </c>
      <c r="B79" s="6" t="str">
        <f t="shared" si="7"/>
        <v>I</v>
      </c>
      <c r="C79" s="16">
        <f t="shared" si="8"/>
        <v>31028.663</v>
      </c>
      <c r="D79" s="34" t="str">
        <f t="shared" si="9"/>
        <v>vis</v>
      </c>
      <c r="E79" s="133">
        <f>VLOOKUP(C79,Active!C$21:E$959,3,FALSE)</f>
        <v>-22272.757068003317</v>
      </c>
      <c r="F79" s="6" t="s">
        <v>134</v>
      </c>
      <c r="G79" s="34" t="str">
        <f t="shared" si="10"/>
        <v>31028.663</v>
      </c>
      <c r="H79" s="16">
        <f t="shared" si="11"/>
        <v>-22273</v>
      </c>
      <c r="I79" s="134" t="s">
        <v>442</v>
      </c>
      <c r="J79" s="135" t="s">
        <v>443</v>
      </c>
      <c r="K79" s="134">
        <v>-22273</v>
      </c>
      <c r="L79" s="134" t="s">
        <v>444</v>
      </c>
      <c r="M79" s="135" t="s">
        <v>233</v>
      </c>
      <c r="N79" s="135"/>
      <c r="O79" s="136" t="s">
        <v>234</v>
      </c>
      <c r="P79" s="136" t="s">
        <v>235</v>
      </c>
    </row>
    <row r="80" spans="1:16" ht="12.75" customHeight="1" thickBot="1">
      <c r="A80" s="16" t="str">
        <f t="shared" si="6"/>
        <v> AAPS 10.223 </v>
      </c>
      <c r="B80" s="6" t="str">
        <f t="shared" si="7"/>
        <v>I</v>
      </c>
      <c r="C80" s="16">
        <f t="shared" si="8"/>
        <v>32118.856</v>
      </c>
      <c r="D80" s="34" t="str">
        <f t="shared" si="9"/>
        <v>vis</v>
      </c>
      <c r="E80" s="133">
        <f>VLOOKUP(C80,Active!C$21:E$959,3,FALSE)</f>
        <v>-19645.685375663801</v>
      </c>
      <c r="F80" s="6" t="s">
        <v>134</v>
      </c>
      <c r="G80" s="34" t="str">
        <f t="shared" si="10"/>
        <v>32118.856</v>
      </c>
      <c r="H80" s="16">
        <f t="shared" si="11"/>
        <v>-19646</v>
      </c>
      <c r="I80" s="134" t="s">
        <v>445</v>
      </c>
      <c r="J80" s="135" t="s">
        <v>446</v>
      </c>
      <c r="K80" s="134">
        <v>-19646</v>
      </c>
      <c r="L80" s="134" t="s">
        <v>447</v>
      </c>
      <c r="M80" s="135" t="s">
        <v>233</v>
      </c>
      <c r="N80" s="135"/>
      <c r="O80" s="136" t="s">
        <v>234</v>
      </c>
      <c r="P80" s="136" t="s">
        <v>235</v>
      </c>
    </row>
    <row r="81" spans="1:16" ht="12.75" customHeight="1" thickBot="1">
      <c r="A81" s="16" t="str">
        <f t="shared" si="6"/>
        <v> AC 215.21 </v>
      </c>
      <c r="B81" s="6" t="str">
        <f t="shared" si="7"/>
        <v>I</v>
      </c>
      <c r="C81" s="16">
        <f t="shared" si="8"/>
        <v>33354.269</v>
      </c>
      <c r="D81" s="34" t="str">
        <f t="shared" si="9"/>
        <v>vis</v>
      </c>
      <c r="E81" s="133">
        <f>VLOOKUP(C81,Active!C$21:E$959,3,FALSE)</f>
        <v>-16668.672570914325</v>
      </c>
      <c r="F81" s="6" t="s">
        <v>134</v>
      </c>
      <c r="G81" s="34" t="str">
        <f t="shared" si="10"/>
        <v>33354.269</v>
      </c>
      <c r="H81" s="16">
        <f t="shared" si="11"/>
        <v>-16669</v>
      </c>
      <c r="I81" s="134" t="s">
        <v>448</v>
      </c>
      <c r="J81" s="135" t="s">
        <v>449</v>
      </c>
      <c r="K81" s="134">
        <v>-16669</v>
      </c>
      <c r="L81" s="134" t="s">
        <v>450</v>
      </c>
      <c r="M81" s="135" t="s">
        <v>233</v>
      </c>
      <c r="N81" s="135"/>
      <c r="O81" s="136" t="s">
        <v>451</v>
      </c>
      <c r="P81" s="136" t="s">
        <v>452</v>
      </c>
    </row>
    <row r="82" spans="1:16" ht="12.75" customHeight="1" thickBot="1">
      <c r="A82" s="16" t="str">
        <f t="shared" si="6"/>
        <v> AC 215.21 </v>
      </c>
      <c r="B82" s="6" t="str">
        <f t="shared" si="7"/>
        <v>II</v>
      </c>
      <c r="C82" s="16">
        <f t="shared" si="8"/>
        <v>33377.228999999999</v>
      </c>
      <c r="D82" s="34" t="str">
        <f t="shared" si="9"/>
        <v>vis</v>
      </c>
      <c r="E82" s="133">
        <f>VLOOKUP(C82,Active!C$21:E$959,3,FALSE)</f>
        <v>-16613.34515085557</v>
      </c>
      <c r="F82" s="6" t="s">
        <v>134</v>
      </c>
      <c r="G82" s="34" t="str">
        <f t="shared" si="10"/>
        <v>33377.229</v>
      </c>
      <c r="H82" s="16">
        <f t="shared" si="11"/>
        <v>-16613.5</v>
      </c>
      <c r="I82" s="134" t="s">
        <v>453</v>
      </c>
      <c r="J82" s="135" t="s">
        <v>454</v>
      </c>
      <c r="K82" s="134">
        <v>-16613.5</v>
      </c>
      <c r="L82" s="134" t="s">
        <v>455</v>
      </c>
      <c r="M82" s="135" t="s">
        <v>233</v>
      </c>
      <c r="N82" s="135"/>
      <c r="O82" s="136" t="s">
        <v>451</v>
      </c>
      <c r="P82" s="136" t="s">
        <v>452</v>
      </c>
    </row>
    <row r="83" spans="1:16" ht="12.75" customHeight="1" thickBot="1">
      <c r="A83" s="16" t="str">
        <f t="shared" si="6"/>
        <v> AC 215.21 </v>
      </c>
      <c r="B83" s="6" t="str">
        <f t="shared" si="7"/>
        <v>II</v>
      </c>
      <c r="C83" s="16">
        <f t="shared" si="8"/>
        <v>33392.199000000001</v>
      </c>
      <c r="D83" s="34" t="str">
        <f t="shared" si="9"/>
        <v>vis</v>
      </c>
      <c r="E83" s="133">
        <f>VLOOKUP(C83,Active!C$21:E$959,3,FALSE)</f>
        <v>-16577.271480198793</v>
      </c>
      <c r="F83" s="6" t="s">
        <v>134</v>
      </c>
      <c r="G83" s="34" t="str">
        <f t="shared" si="10"/>
        <v>33392.199</v>
      </c>
      <c r="H83" s="16">
        <f t="shared" si="11"/>
        <v>-16577.5</v>
      </c>
      <c r="I83" s="134" t="s">
        <v>456</v>
      </c>
      <c r="J83" s="135" t="s">
        <v>457</v>
      </c>
      <c r="K83" s="134">
        <v>-16577.5</v>
      </c>
      <c r="L83" s="134" t="s">
        <v>458</v>
      </c>
      <c r="M83" s="135" t="s">
        <v>233</v>
      </c>
      <c r="N83" s="135"/>
      <c r="O83" s="136" t="s">
        <v>451</v>
      </c>
      <c r="P83" s="136" t="s">
        <v>452</v>
      </c>
    </row>
    <row r="84" spans="1:16" ht="12.75" customHeight="1" thickBot="1">
      <c r="A84" s="16" t="str">
        <f t="shared" si="6"/>
        <v> AAPS 10.223 </v>
      </c>
      <c r="B84" s="6" t="str">
        <f t="shared" si="7"/>
        <v>I</v>
      </c>
      <c r="C84" s="16">
        <f t="shared" si="8"/>
        <v>33608.646999999997</v>
      </c>
      <c r="D84" s="34" t="str">
        <f t="shared" si="9"/>
        <v>vis</v>
      </c>
      <c r="E84" s="133">
        <f>VLOOKUP(C84,Active!C$21:E$959,3,FALSE)</f>
        <v>-16055.690059603086</v>
      </c>
      <c r="F84" s="6" t="s">
        <v>134</v>
      </c>
      <c r="G84" s="34" t="str">
        <f t="shared" si="10"/>
        <v>33608.647</v>
      </c>
      <c r="H84" s="16">
        <f t="shared" si="11"/>
        <v>-16056</v>
      </c>
      <c r="I84" s="134" t="s">
        <v>459</v>
      </c>
      <c r="J84" s="135" t="s">
        <v>460</v>
      </c>
      <c r="K84" s="134">
        <v>-16056</v>
      </c>
      <c r="L84" s="134" t="s">
        <v>461</v>
      </c>
      <c r="M84" s="135" t="s">
        <v>233</v>
      </c>
      <c r="N84" s="135"/>
      <c r="O84" s="136" t="s">
        <v>234</v>
      </c>
      <c r="P84" s="136" t="s">
        <v>235</v>
      </c>
    </row>
    <row r="85" spans="1:16" ht="12.75" customHeight="1" thickBot="1">
      <c r="A85" s="16" t="str">
        <f t="shared" si="6"/>
        <v> VB 5.18 </v>
      </c>
      <c r="B85" s="6" t="str">
        <f t="shared" si="7"/>
        <v>II</v>
      </c>
      <c r="C85" s="16">
        <f t="shared" si="8"/>
        <v>33656.538</v>
      </c>
      <c r="D85" s="34" t="str">
        <f t="shared" si="9"/>
        <v>vis</v>
      </c>
      <c r="E85" s="133">
        <f>VLOOKUP(C85,Active!C$21:E$959,3,FALSE)</f>
        <v>-15940.285640002299</v>
      </c>
      <c r="F85" s="6" t="s">
        <v>134</v>
      </c>
      <c r="G85" s="34" t="str">
        <f t="shared" si="10"/>
        <v>33656.538</v>
      </c>
      <c r="H85" s="16">
        <f t="shared" si="11"/>
        <v>-15940.5</v>
      </c>
      <c r="I85" s="134" t="s">
        <v>462</v>
      </c>
      <c r="J85" s="135" t="s">
        <v>463</v>
      </c>
      <c r="K85" s="134">
        <v>-15940.5</v>
      </c>
      <c r="L85" s="134" t="s">
        <v>464</v>
      </c>
      <c r="M85" s="135" t="s">
        <v>233</v>
      </c>
      <c r="N85" s="135"/>
      <c r="O85" s="136" t="s">
        <v>315</v>
      </c>
      <c r="P85" s="136" t="s">
        <v>316</v>
      </c>
    </row>
    <row r="86" spans="1:16" ht="12.75" customHeight="1" thickBot="1">
      <c r="A86" s="16" t="str">
        <f t="shared" si="6"/>
        <v> AC 215.21 </v>
      </c>
      <c r="B86" s="6" t="str">
        <f t="shared" si="7"/>
        <v>I</v>
      </c>
      <c r="C86" s="16">
        <f t="shared" si="8"/>
        <v>34445.214</v>
      </c>
      <c r="D86" s="34" t="str">
        <f t="shared" si="9"/>
        <v>vis</v>
      </c>
      <c r="E86" s="133">
        <f>VLOOKUP(C86,Active!C$21:E$959,3,FALSE)</f>
        <v>-14039.788760984033</v>
      </c>
      <c r="F86" s="6" t="s">
        <v>134</v>
      </c>
      <c r="G86" s="34" t="str">
        <f t="shared" si="10"/>
        <v>34445.214</v>
      </c>
      <c r="H86" s="16">
        <f t="shared" si="11"/>
        <v>-14040</v>
      </c>
      <c r="I86" s="134" t="s">
        <v>468</v>
      </c>
      <c r="J86" s="135" t="s">
        <v>469</v>
      </c>
      <c r="K86" s="134">
        <v>-14040</v>
      </c>
      <c r="L86" s="134" t="s">
        <v>470</v>
      </c>
      <c r="M86" s="135" t="s">
        <v>233</v>
      </c>
      <c r="N86" s="135"/>
      <c r="O86" s="136" t="s">
        <v>451</v>
      </c>
      <c r="P86" s="136" t="s">
        <v>452</v>
      </c>
    </row>
    <row r="87" spans="1:16" ht="12.75" customHeight="1" thickBot="1">
      <c r="A87" s="16" t="str">
        <f t="shared" si="6"/>
        <v> VB 5.18 </v>
      </c>
      <c r="B87" s="6" t="str">
        <f t="shared" si="7"/>
        <v>II</v>
      </c>
      <c r="C87" s="16">
        <f t="shared" si="8"/>
        <v>34501.379000000001</v>
      </c>
      <c r="D87" s="34" t="str">
        <f t="shared" si="9"/>
        <v>vis</v>
      </c>
      <c r="E87" s="133">
        <f>VLOOKUP(C87,Active!C$21:E$959,3,FALSE)</f>
        <v>-13904.446228423052</v>
      </c>
      <c r="F87" s="6" t="s">
        <v>134</v>
      </c>
      <c r="G87" s="34" t="str">
        <f t="shared" si="10"/>
        <v>34501.379</v>
      </c>
      <c r="H87" s="16">
        <f t="shared" si="11"/>
        <v>-13904.5</v>
      </c>
      <c r="I87" s="134" t="s">
        <v>471</v>
      </c>
      <c r="J87" s="135" t="s">
        <v>472</v>
      </c>
      <c r="K87" s="134">
        <v>-13904.5</v>
      </c>
      <c r="L87" s="134" t="s">
        <v>473</v>
      </c>
      <c r="M87" s="135" t="s">
        <v>233</v>
      </c>
      <c r="N87" s="135"/>
      <c r="O87" s="136" t="s">
        <v>315</v>
      </c>
      <c r="P87" s="136" t="s">
        <v>316</v>
      </c>
    </row>
    <row r="88" spans="1:16" ht="12.75" customHeight="1" thickBot="1">
      <c r="A88" s="16" t="str">
        <f t="shared" si="6"/>
        <v> AC 215.21 </v>
      </c>
      <c r="B88" s="6" t="str">
        <f t="shared" si="7"/>
        <v>II</v>
      </c>
      <c r="C88" s="16">
        <f t="shared" si="8"/>
        <v>36247.231</v>
      </c>
      <c r="D88" s="34" t="str">
        <f t="shared" si="9"/>
        <v>vis</v>
      </c>
      <c r="E88" s="133">
        <f>VLOOKUP(C88,Active!C$21:E$959,3,FALSE)</f>
        <v>-9697.4128240493937</v>
      </c>
      <c r="F88" s="6" t="s">
        <v>134</v>
      </c>
      <c r="G88" s="34" t="str">
        <f t="shared" si="10"/>
        <v>36247.231</v>
      </c>
      <c r="H88" s="16">
        <f t="shared" si="11"/>
        <v>-9697.5</v>
      </c>
      <c r="I88" s="134" t="s">
        <v>474</v>
      </c>
      <c r="J88" s="135" t="s">
        <v>475</v>
      </c>
      <c r="K88" s="134">
        <v>-9697.5</v>
      </c>
      <c r="L88" s="134" t="s">
        <v>408</v>
      </c>
      <c r="M88" s="135" t="s">
        <v>233</v>
      </c>
      <c r="N88" s="135"/>
      <c r="O88" s="136" t="s">
        <v>451</v>
      </c>
      <c r="P88" s="136" t="s">
        <v>452</v>
      </c>
    </row>
    <row r="89" spans="1:16" ht="12.75" customHeight="1" thickBot="1">
      <c r="A89" s="16" t="str">
        <f t="shared" si="6"/>
        <v> AAPS 10.223 </v>
      </c>
      <c r="B89" s="6" t="str">
        <f t="shared" si="7"/>
        <v>I</v>
      </c>
      <c r="C89" s="16">
        <f t="shared" si="8"/>
        <v>37375.362000000001</v>
      </c>
      <c r="D89" s="34" t="str">
        <f t="shared" si="9"/>
        <v>vis</v>
      </c>
      <c r="E89" s="133">
        <f>VLOOKUP(C89,Active!C$21:E$959,3,FALSE)</f>
        <v>-6978.9207631476283</v>
      </c>
      <c r="F89" s="6" t="s">
        <v>134</v>
      </c>
      <c r="G89" s="34" t="str">
        <f t="shared" si="10"/>
        <v>37375.362</v>
      </c>
      <c r="H89" s="16">
        <f t="shared" si="11"/>
        <v>-6979</v>
      </c>
      <c r="I89" s="134" t="s">
        <v>476</v>
      </c>
      <c r="J89" s="135" t="s">
        <v>477</v>
      </c>
      <c r="K89" s="134">
        <v>-6979</v>
      </c>
      <c r="L89" s="134" t="s">
        <v>399</v>
      </c>
      <c r="M89" s="135" t="s">
        <v>233</v>
      </c>
      <c r="N89" s="135"/>
      <c r="O89" s="136" t="s">
        <v>234</v>
      </c>
      <c r="P89" s="136" t="s">
        <v>235</v>
      </c>
    </row>
    <row r="90" spans="1:16" ht="12.75" customHeight="1" thickBot="1">
      <c r="A90" s="16" t="str">
        <f t="shared" si="6"/>
        <v> AAPS 10.223 </v>
      </c>
      <c r="B90" s="6" t="str">
        <f t="shared" si="7"/>
        <v>I</v>
      </c>
      <c r="C90" s="16">
        <f t="shared" si="8"/>
        <v>40165.681499999999</v>
      </c>
      <c r="D90" s="34" t="str">
        <f t="shared" si="9"/>
        <v>vis</v>
      </c>
      <c r="E90" s="133">
        <f>VLOOKUP(C90,Active!C$21:E$959,3,FALSE)</f>
        <v>-255.00181390381891</v>
      </c>
      <c r="F90" s="6" t="s">
        <v>134</v>
      </c>
      <c r="G90" s="34" t="str">
        <f t="shared" si="10"/>
        <v>40165.6815</v>
      </c>
      <c r="H90" s="16">
        <f t="shared" si="11"/>
        <v>-255</v>
      </c>
      <c r="I90" s="134" t="s">
        <v>478</v>
      </c>
      <c r="J90" s="135" t="s">
        <v>479</v>
      </c>
      <c r="K90" s="134">
        <v>-255</v>
      </c>
      <c r="L90" s="134" t="s">
        <v>480</v>
      </c>
      <c r="M90" s="135" t="s">
        <v>481</v>
      </c>
      <c r="N90" s="135" t="s">
        <v>482</v>
      </c>
      <c r="O90" s="136" t="s">
        <v>483</v>
      </c>
      <c r="P90" s="136" t="s">
        <v>235</v>
      </c>
    </row>
    <row r="91" spans="1:16" ht="12.75" customHeight="1" thickBot="1">
      <c r="A91" s="16" t="str">
        <f t="shared" si="6"/>
        <v> AAPS 10.223 </v>
      </c>
      <c r="B91" s="6" t="str">
        <f t="shared" si="7"/>
        <v>II</v>
      </c>
      <c r="C91" s="16">
        <f t="shared" si="8"/>
        <v>40187.465400000001</v>
      </c>
      <c r="D91" s="34" t="str">
        <f t="shared" si="9"/>
        <v>vis</v>
      </c>
      <c r="E91" s="133">
        <f>VLOOKUP(C91,Active!C$21:E$959,3,FALSE)</f>
        <v>-202.50847828456565</v>
      </c>
      <c r="F91" s="6" t="s">
        <v>134</v>
      </c>
      <c r="G91" s="34" t="str">
        <f t="shared" si="10"/>
        <v>40187.4654</v>
      </c>
      <c r="H91" s="16">
        <f t="shared" si="11"/>
        <v>-202.5</v>
      </c>
      <c r="I91" s="134" t="s">
        <v>484</v>
      </c>
      <c r="J91" s="135" t="s">
        <v>485</v>
      </c>
      <c r="K91" s="134">
        <v>-202.5</v>
      </c>
      <c r="L91" s="134" t="s">
        <v>486</v>
      </c>
      <c r="M91" s="135" t="s">
        <v>481</v>
      </c>
      <c r="N91" s="135" t="s">
        <v>482</v>
      </c>
      <c r="O91" s="136" t="s">
        <v>483</v>
      </c>
      <c r="P91" s="136" t="s">
        <v>235</v>
      </c>
    </row>
    <row r="92" spans="1:16" ht="12.75" customHeight="1" thickBot="1">
      <c r="A92" s="16" t="str">
        <f t="shared" si="6"/>
        <v> AAPS 10.223 </v>
      </c>
      <c r="B92" s="6" t="str">
        <f t="shared" si="7"/>
        <v>I</v>
      </c>
      <c r="C92" s="16">
        <f t="shared" si="8"/>
        <v>40199.709499999997</v>
      </c>
      <c r="D92" s="34" t="str">
        <f t="shared" si="9"/>
        <v>vis</v>
      </c>
      <c r="E92" s="133">
        <f>VLOOKUP(C92,Active!C$21:E$959,3,FALSE)</f>
        <v>-173.00349292127265</v>
      </c>
      <c r="F92" s="6" t="s">
        <v>134</v>
      </c>
      <c r="G92" s="34" t="str">
        <f t="shared" si="10"/>
        <v>40199.7095</v>
      </c>
      <c r="H92" s="16">
        <f t="shared" si="11"/>
        <v>-173</v>
      </c>
      <c r="I92" s="134" t="s">
        <v>487</v>
      </c>
      <c r="J92" s="135" t="s">
        <v>488</v>
      </c>
      <c r="K92" s="134">
        <v>-173</v>
      </c>
      <c r="L92" s="134" t="s">
        <v>489</v>
      </c>
      <c r="M92" s="135" t="s">
        <v>481</v>
      </c>
      <c r="N92" s="135" t="s">
        <v>482</v>
      </c>
      <c r="O92" s="136" t="s">
        <v>483</v>
      </c>
      <c r="P92" s="136" t="s">
        <v>235</v>
      </c>
    </row>
    <row r="93" spans="1:16" ht="12.75" customHeight="1" thickBot="1">
      <c r="A93" s="16" t="str">
        <f t="shared" si="6"/>
        <v> AAPS 10.223 </v>
      </c>
      <c r="B93" s="6" t="str">
        <f t="shared" si="7"/>
        <v>II</v>
      </c>
      <c r="C93" s="16">
        <f t="shared" si="8"/>
        <v>40203.653100000003</v>
      </c>
      <c r="D93" s="34" t="str">
        <f t="shared" si="9"/>
        <v>vis</v>
      </c>
      <c r="E93" s="133">
        <f>VLOOKUP(C93,Active!C$21:E$959,3,FALSE)</f>
        <v>-163.50047838538239</v>
      </c>
      <c r="F93" s="6" t="s">
        <v>134</v>
      </c>
      <c r="G93" s="34" t="str">
        <f t="shared" si="10"/>
        <v>40203.6531</v>
      </c>
      <c r="H93" s="16">
        <f t="shared" si="11"/>
        <v>-163.5</v>
      </c>
      <c r="I93" s="134" t="s">
        <v>490</v>
      </c>
      <c r="J93" s="135" t="s">
        <v>491</v>
      </c>
      <c r="K93" s="134">
        <v>-163.5</v>
      </c>
      <c r="L93" s="134" t="s">
        <v>492</v>
      </c>
      <c r="M93" s="135" t="s">
        <v>481</v>
      </c>
      <c r="N93" s="135" t="s">
        <v>482</v>
      </c>
      <c r="O93" s="136" t="s">
        <v>483</v>
      </c>
      <c r="P93" s="136" t="s">
        <v>235</v>
      </c>
    </row>
    <row r="94" spans="1:16" ht="12.75" customHeight="1" thickBot="1">
      <c r="A94" s="16" t="str">
        <f t="shared" si="6"/>
        <v> AAPS 10.223 </v>
      </c>
      <c r="B94" s="6" t="str">
        <f t="shared" si="7"/>
        <v>II</v>
      </c>
      <c r="C94" s="16">
        <f t="shared" si="8"/>
        <v>40205.7238</v>
      </c>
      <c r="D94" s="34" t="str">
        <f t="shared" si="9"/>
        <v>vis</v>
      </c>
      <c r="E94" s="133">
        <f>VLOOKUP(C94,Active!C$21:E$959,3,FALSE)</f>
        <v>-158.51064873749579</v>
      </c>
      <c r="F94" s="6" t="s">
        <v>134</v>
      </c>
      <c r="G94" s="34" t="str">
        <f t="shared" si="10"/>
        <v>40205.7238</v>
      </c>
      <c r="H94" s="16">
        <f t="shared" si="11"/>
        <v>-158.5</v>
      </c>
      <c r="I94" s="134" t="s">
        <v>493</v>
      </c>
      <c r="J94" s="135" t="s">
        <v>494</v>
      </c>
      <c r="K94" s="134">
        <v>-158.5</v>
      </c>
      <c r="L94" s="134" t="s">
        <v>495</v>
      </c>
      <c r="M94" s="135" t="s">
        <v>481</v>
      </c>
      <c r="N94" s="135" t="s">
        <v>482</v>
      </c>
      <c r="O94" s="136" t="s">
        <v>483</v>
      </c>
      <c r="P94" s="136" t="s">
        <v>235</v>
      </c>
    </row>
    <row r="95" spans="1:16" ht="12.75" customHeight="1" thickBot="1">
      <c r="A95" s="16" t="str">
        <f t="shared" si="6"/>
        <v> AAPS 10.223 </v>
      </c>
      <c r="B95" s="6" t="str">
        <f t="shared" si="7"/>
        <v>II</v>
      </c>
      <c r="C95" s="16">
        <f t="shared" si="8"/>
        <v>40265.483500000002</v>
      </c>
      <c r="D95" s="34" t="str">
        <f t="shared" si="9"/>
        <v>vis</v>
      </c>
      <c r="E95" s="133">
        <f>VLOOKUP(C95,Active!C$21:E$959,3,FALSE)</f>
        <v>-14.505856730293253</v>
      </c>
      <c r="F95" s="6" t="s">
        <v>134</v>
      </c>
      <c r="G95" s="34" t="str">
        <f t="shared" si="10"/>
        <v>40265.4835</v>
      </c>
      <c r="H95" s="16">
        <f t="shared" si="11"/>
        <v>-14.5</v>
      </c>
      <c r="I95" s="134" t="s">
        <v>496</v>
      </c>
      <c r="J95" s="135" t="s">
        <v>497</v>
      </c>
      <c r="K95" s="134">
        <v>-14.5</v>
      </c>
      <c r="L95" s="134" t="s">
        <v>498</v>
      </c>
      <c r="M95" s="135" t="s">
        <v>481</v>
      </c>
      <c r="N95" s="135" t="s">
        <v>482</v>
      </c>
      <c r="O95" s="136" t="s">
        <v>483</v>
      </c>
      <c r="P95" s="136" t="s">
        <v>235</v>
      </c>
    </row>
    <row r="96" spans="1:16" ht="12.75" customHeight="1" thickBot="1">
      <c r="A96" s="16" t="str">
        <f t="shared" si="6"/>
        <v> AAPS 10.223 </v>
      </c>
      <c r="B96" s="6" t="str">
        <f t="shared" si="7"/>
        <v>I</v>
      </c>
      <c r="C96" s="16">
        <f t="shared" si="8"/>
        <v>40271.505100000002</v>
      </c>
      <c r="D96" s="34" t="str">
        <f t="shared" si="9"/>
        <v>vis</v>
      </c>
      <c r="E96" s="133">
        <f>VLOOKUP(C96,Active!C$21:E$959,3,FALSE)</f>
        <v>4.578488600781732E-3</v>
      </c>
      <c r="F96" s="6" t="s">
        <v>134</v>
      </c>
      <c r="G96" s="34" t="str">
        <f t="shared" si="10"/>
        <v>40271.5051</v>
      </c>
      <c r="H96" s="16">
        <f t="shared" si="11"/>
        <v>0</v>
      </c>
      <c r="I96" s="134" t="s">
        <v>499</v>
      </c>
      <c r="J96" s="135" t="s">
        <v>500</v>
      </c>
      <c r="K96" s="134">
        <v>0</v>
      </c>
      <c r="L96" s="134" t="s">
        <v>501</v>
      </c>
      <c r="M96" s="135" t="s">
        <v>481</v>
      </c>
      <c r="N96" s="135" t="s">
        <v>482</v>
      </c>
      <c r="O96" s="136" t="s">
        <v>483</v>
      </c>
      <c r="P96" s="136" t="s">
        <v>235</v>
      </c>
    </row>
    <row r="97" spans="1:16" ht="12.75" customHeight="1" thickBot="1">
      <c r="A97" s="16" t="str">
        <f t="shared" si="6"/>
        <v> AAPS 10.223 </v>
      </c>
      <c r="B97" s="6" t="str">
        <f t="shared" si="7"/>
        <v>I</v>
      </c>
      <c r="C97" s="16">
        <f t="shared" si="8"/>
        <v>40303.456200000001</v>
      </c>
      <c r="D97" s="34" t="str">
        <f t="shared" si="9"/>
        <v>vis</v>
      </c>
      <c r="E97" s="133">
        <f>VLOOKUP(C97,Active!C$21:E$959,3,FALSE)</f>
        <v>76.998129492051589</v>
      </c>
      <c r="F97" s="6" t="s">
        <v>134</v>
      </c>
      <c r="G97" s="34" t="str">
        <f t="shared" si="10"/>
        <v>40303.4562</v>
      </c>
      <c r="H97" s="16">
        <f t="shared" si="11"/>
        <v>77</v>
      </c>
      <c r="I97" s="134" t="s">
        <v>502</v>
      </c>
      <c r="J97" s="135" t="s">
        <v>503</v>
      </c>
      <c r="K97" s="134">
        <v>77</v>
      </c>
      <c r="L97" s="134" t="s">
        <v>504</v>
      </c>
      <c r="M97" s="135" t="s">
        <v>481</v>
      </c>
      <c r="N97" s="135" t="s">
        <v>482</v>
      </c>
      <c r="O97" s="136" t="s">
        <v>483</v>
      </c>
      <c r="P97" s="136" t="s">
        <v>235</v>
      </c>
    </row>
    <row r="98" spans="1:16" ht="12.75" customHeight="1" thickBot="1">
      <c r="A98" s="16" t="str">
        <f t="shared" si="6"/>
        <v> AAPS 10.223 </v>
      </c>
      <c r="B98" s="6" t="str">
        <f t="shared" si="7"/>
        <v>II</v>
      </c>
      <c r="C98" s="16">
        <f t="shared" si="8"/>
        <v>40314.456200000001</v>
      </c>
      <c r="D98" s="34" t="str">
        <f t="shared" si="9"/>
        <v>vis</v>
      </c>
      <c r="E98" s="133">
        <f>VLOOKUP(C98,Active!C$21:E$959,3,FALSE)</f>
        <v>103.5051687188075</v>
      </c>
      <c r="F98" s="6" t="s">
        <v>134</v>
      </c>
      <c r="G98" s="34" t="str">
        <f t="shared" si="10"/>
        <v>40314.4562</v>
      </c>
      <c r="H98" s="16">
        <f t="shared" si="11"/>
        <v>103.5</v>
      </c>
      <c r="I98" s="134" t="s">
        <v>505</v>
      </c>
      <c r="J98" s="135" t="s">
        <v>506</v>
      </c>
      <c r="K98" s="134">
        <v>103.5</v>
      </c>
      <c r="L98" s="134" t="s">
        <v>507</v>
      </c>
      <c r="M98" s="135" t="s">
        <v>481</v>
      </c>
      <c r="N98" s="135" t="s">
        <v>482</v>
      </c>
      <c r="O98" s="136" t="s">
        <v>483</v>
      </c>
      <c r="P98" s="136" t="s">
        <v>235</v>
      </c>
    </row>
    <row r="99" spans="1:16" ht="12.75" customHeight="1" thickBot="1">
      <c r="A99" s="16" t="str">
        <f t="shared" si="6"/>
        <v> AAPS 10.223 </v>
      </c>
      <c r="B99" s="6" t="str">
        <f t="shared" si="7"/>
        <v>I</v>
      </c>
      <c r="C99" s="16">
        <f t="shared" si="8"/>
        <v>40318.405299999999</v>
      </c>
      <c r="D99" s="34" t="str">
        <f t="shared" si="9"/>
        <v>vis</v>
      </c>
      <c r="E99" s="133">
        <f>VLOOKUP(C99,Active!C$21:E$959,3,FALSE)</f>
        <v>113.02143677429193</v>
      </c>
      <c r="F99" s="6" t="s">
        <v>134</v>
      </c>
      <c r="G99" s="34" t="str">
        <f t="shared" si="10"/>
        <v>40318.4053</v>
      </c>
      <c r="H99" s="16">
        <f t="shared" si="11"/>
        <v>113</v>
      </c>
      <c r="I99" s="134" t="s">
        <v>508</v>
      </c>
      <c r="J99" s="135" t="s">
        <v>509</v>
      </c>
      <c r="K99" s="134">
        <v>113</v>
      </c>
      <c r="L99" s="134" t="s">
        <v>510</v>
      </c>
      <c r="M99" s="135" t="s">
        <v>481</v>
      </c>
      <c r="N99" s="135" t="s">
        <v>482</v>
      </c>
      <c r="O99" s="136" t="s">
        <v>483</v>
      </c>
      <c r="P99" s="136" t="s">
        <v>235</v>
      </c>
    </row>
    <row r="100" spans="1:16" ht="12.75" customHeight="1" thickBot="1">
      <c r="A100" s="16" t="str">
        <f t="shared" si="6"/>
        <v> AAPS 10.223 </v>
      </c>
      <c r="B100" s="6" t="str">
        <f t="shared" si="7"/>
        <v>II</v>
      </c>
      <c r="C100" s="16">
        <f t="shared" si="8"/>
        <v>40319.434099999999</v>
      </c>
      <c r="D100" s="34" t="str">
        <f t="shared" si="9"/>
        <v>vis</v>
      </c>
      <c r="E100" s="133">
        <f>VLOOKUP(C100,Active!C$21:E$959,3,FALSE)</f>
        <v>115.50056786124536</v>
      </c>
      <c r="F100" s="6" t="s">
        <v>134</v>
      </c>
      <c r="G100" s="34" t="str">
        <f t="shared" si="10"/>
        <v>40319.4341</v>
      </c>
      <c r="H100" s="16">
        <f t="shared" si="11"/>
        <v>115.5</v>
      </c>
      <c r="I100" s="134" t="s">
        <v>511</v>
      </c>
      <c r="J100" s="135" t="s">
        <v>512</v>
      </c>
      <c r="K100" s="134">
        <v>115.5</v>
      </c>
      <c r="L100" s="134" t="s">
        <v>513</v>
      </c>
      <c r="M100" s="135" t="s">
        <v>481</v>
      </c>
      <c r="N100" s="135" t="s">
        <v>482</v>
      </c>
      <c r="O100" s="136" t="s">
        <v>483</v>
      </c>
      <c r="P100" s="136" t="s">
        <v>235</v>
      </c>
    </row>
    <row r="101" spans="1:16" ht="12.75" customHeight="1" thickBot="1">
      <c r="A101" s="16" t="str">
        <f t="shared" si="6"/>
        <v> AAPS 10.223 </v>
      </c>
      <c r="B101" s="6" t="str">
        <f t="shared" si="7"/>
        <v>I</v>
      </c>
      <c r="C101" s="16">
        <f t="shared" si="8"/>
        <v>40320.469299999997</v>
      </c>
      <c r="D101" s="34" t="str">
        <f t="shared" si="9"/>
        <v>vis</v>
      </c>
      <c r="E101" s="133">
        <f>VLOOKUP(C101,Active!C$21:E$959,3,FALSE)</f>
        <v>117.99512122556321</v>
      </c>
      <c r="F101" s="6" t="s">
        <v>134</v>
      </c>
      <c r="G101" s="34" t="str">
        <f t="shared" si="10"/>
        <v>40320.4693</v>
      </c>
      <c r="H101" s="16">
        <f t="shared" si="11"/>
        <v>118</v>
      </c>
      <c r="I101" s="134" t="s">
        <v>514</v>
      </c>
      <c r="J101" s="135" t="s">
        <v>515</v>
      </c>
      <c r="K101" s="134">
        <v>118</v>
      </c>
      <c r="L101" s="134" t="s">
        <v>480</v>
      </c>
      <c r="M101" s="135" t="s">
        <v>481</v>
      </c>
      <c r="N101" s="135" t="s">
        <v>482</v>
      </c>
      <c r="O101" s="136" t="s">
        <v>483</v>
      </c>
      <c r="P101" s="136" t="s">
        <v>235</v>
      </c>
    </row>
    <row r="102" spans="1:16" ht="12.75" customHeight="1" thickBot="1">
      <c r="A102" s="16" t="str">
        <f t="shared" si="6"/>
        <v> AAPS 10.223 </v>
      </c>
      <c r="B102" s="6" t="str">
        <f t="shared" si="7"/>
        <v>I</v>
      </c>
      <c r="C102" s="16">
        <f t="shared" si="8"/>
        <v>40357.402199999997</v>
      </c>
      <c r="D102" s="34" t="str">
        <f t="shared" si="9"/>
        <v>vis</v>
      </c>
      <c r="E102" s="133">
        <f>VLOOKUP(C102,Active!C$21:E$959,3,FALSE)</f>
        <v>206.99346932173123</v>
      </c>
      <c r="F102" s="6" t="s">
        <v>134</v>
      </c>
      <c r="G102" s="34" t="str">
        <f t="shared" si="10"/>
        <v>40357.4022</v>
      </c>
      <c r="H102" s="16">
        <f t="shared" si="11"/>
        <v>207</v>
      </c>
      <c r="I102" s="134" t="s">
        <v>516</v>
      </c>
      <c r="J102" s="135" t="s">
        <v>517</v>
      </c>
      <c r="K102" s="134">
        <v>207</v>
      </c>
      <c r="L102" s="134" t="s">
        <v>489</v>
      </c>
      <c r="M102" s="135" t="s">
        <v>481</v>
      </c>
      <c r="N102" s="135" t="s">
        <v>482</v>
      </c>
      <c r="O102" s="136" t="s">
        <v>483</v>
      </c>
      <c r="P102" s="136" t="s">
        <v>235</v>
      </c>
    </row>
    <row r="103" spans="1:16" ht="12.75" customHeight="1" thickBot="1">
      <c r="A103" s="16" t="str">
        <f t="shared" si="6"/>
        <v> AAPS 10.223 </v>
      </c>
      <c r="B103" s="6" t="str">
        <f t="shared" si="7"/>
        <v>I</v>
      </c>
      <c r="C103" s="16">
        <f t="shared" si="8"/>
        <v>40377.322999999997</v>
      </c>
      <c r="D103" s="34" t="str">
        <f t="shared" si="9"/>
        <v>vis</v>
      </c>
      <c r="E103" s="133">
        <f>VLOOKUP(C103,Active!C$21:E$959,3,FALSE)</f>
        <v>254.99723541521814</v>
      </c>
      <c r="F103" s="6" t="s">
        <v>134</v>
      </c>
      <c r="G103" s="34" t="str">
        <f t="shared" si="10"/>
        <v>40377.3230</v>
      </c>
      <c r="H103" s="16">
        <f t="shared" si="11"/>
        <v>255</v>
      </c>
      <c r="I103" s="134" t="s">
        <v>518</v>
      </c>
      <c r="J103" s="135" t="s">
        <v>519</v>
      </c>
      <c r="K103" s="134">
        <v>255</v>
      </c>
      <c r="L103" s="134" t="s">
        <v>520</v>
      </c>
      <c r="M103" s="135" t="s">
        <v>481</v>
      </c>
      <c r="N103" s="135" t="s">
        <v>482</v>
      </c>
      <c r="O103" s="136" t="s">
        <v>483</v>
      </c>
      <c r="P103" s="136" t="s">
        <v>235</v>
      </c>
    </row>
    <row r="104" spans="1:16" ht="12.75" customHeight="1" thickBot="1">
      <c r="A104" s="16" t="str">
        <f t="shared" si="6"/>
        <v> AAPS 10.223 </v>
      </c>
      <c r="B104" s="6" t="str">
        <f t="shared" si="7"/>
        <v>II</v>
      </c>
      <c r="C104" s="16">
        <f t="shared" si="8"/>
        <v>40586.680399999997</v>
      </c>
      <c r="D104" s="34" t="str">
        <f t="shared" si="9"/>
        <v>vis</v>
      </c>
      <c r="E104" s="133">
        <f>VLOOKUP(C104,Active!C$21:E$959,3,FALSE)</f>
        <v>759.49221852536823</v>
      </c>
      <c r="F104" s="6" t="s">
        <v>134</v>
      </c>
      <c r="G104" s="34" t="str">
        <f t="shared" si="10"/>
        <v>40586.6804</v>
      </c>
      <c r="H104" s="16">
        <f t="shared" si="11"/>
        <v>759.5</v>
      </c>
      <c r="I104" s="134" t="s">
        <v>521</v>
      </c>
      <c r="J104" s="135" t="s">
        <v>522</v>
      </c>
      <c r="K104" s="134">
        <v>759.5</v>
      </c>
      <c r="L104" s="134" t="s">
        <v>523</v>
      </c>
      <c r="M104" s="135" t="s">
        <v>481</v>
      </c>
      <c r="N104" s="135" t="s">
        <v>482</v>
      </c>
      <c r="O104" s="136" t="s">
        <v>483</v>
      </c>
      <c r="P104" s="136" t="s">
        <v>235</v>
      </c>
    </row>
    <row r="105" spans="1:16" ht="12.75" customHeight="1" thickBot="1">
      <c r="A105" s="16" t="str">
        <f t="shared" si="6"/>
        <v> AAPS 10.223 </v>
      </c>
      <c r="B105" s="6" t="str">
        <f t="shared" si="7"/>
        <v>I</v>
      </c>
      <c r="C105" s="16">
        <f t="shared" si="8"/>
        <v>40657.435100000002</v>
      </c>
      <c r="D105" s="34" t="str">
        <f t="shared" si="9"/>
        <v>vis</v>
      </c>
      <c r="E105" s="133">
        <f>VLOOKUP(C105,Active!C$21:E$959,3,FALSE)</f>
        <v>929.99200110513902</v>
      </c>
      <c r="F105" s="6" t="s">
        <v>134</v>
      </c>
      <c r="G105" s="34" t="str">
        <f t="shared" si="10"/>
        <v>40657.4351</v>
      </c>
      <c r="H105" s="16">
        <f t="shared" si="11"/>
        <v>930</v>
      </c>
      <c r="I105" s="134" t="s">
        <v>524</v>
      </c>
      <c r="J105" s="135" t="s">
        <v>525</v>
      </c>
      <c r="K105" s="134">
        <v>930</v>
      </c>
      <c r="L105" s="134" t="s">
        <v>520</v>
      </c>
      <c r="M105" s="135" t="s">
        <v>481</v>
      </c>
      <c r="N105" s="135" t="s">
        <v>482</v>
      </c>
      <c r="O105" s="136" t="s">
        <v>483</v>
      </c>
      <c r="P105" s="136" t="s">
        <v>235</v>
      </c>
    </row>
    <row r="106" spans="1:16" ht="12.75" customHeight="1" thickBot="1">
      <c r="A106" s="16" t="str">
        <f t="shared" si="6"/>
        <v> BBS 21 </v>
      </c>
      <c r="B106" s="6" t="str">
        <f t="shared" si="7"/>
        <v>I</v>
      </c>
      <c r="C106" s="16">
        <f t="shared" si="8"/>
        <v>42469.273000000001</v>
      </c>
      <c r="D106" s="34" t="str">
        <f t="shared" si="9"/>
        <v>vis</v>
      </c>
      <c r="E106" s="133">
        <f>VLOOKUP(C106,Active!C$21:E$959,3,FALSE)</f>
        <v>5296.0336636345055</v>
      </c>
      <c r="F106" s="6" t="s">
        <v>134</v>
      </c>
      <c r="G106" s="34" t="str">
        <f t="shared" si="10"/>
        <v>42469.273</v>
      </c>
      <c r="H106" s="16">
        <f t="shared" si="11"/>
        <v>5296</v>
      </c>
      <c r="I106" s="134" t="s">
        <v>526</v>
      </c>
      <c r="J106" s="135" t="s">
        <v>527</v>
      </c>
      <c r="K106" s="134">
        <v>5296</v>
      </c>
      <c r="L106" s="134" t="s">
        <v>414</v>
      </c>
      <c r="M106" s="135" t="s">
        <v>528</v>
      </c>
      <c r="N106" s="135"/>
      <c r="O106" s="136" t="s">
        <v>529</v>
      </c>
      <c r="P106" s="136" t="s">
        <v>530</v>
      </c>
    </row>
    <row r="107" spans="1:16" ht="12.75" customHeight="1" thickBot="1">
      <c r="A107" s="16" t="str">
        <f t="shared" si="6"/>
        <v> BBS 23 </v>
      </c>
      <c r="B107" s="6" t="str">
        <f t="shared" si="7"/>
        <v>I</v>
      </c>
      <c r="C107" s="16">
        <f t="shared" si="8"/>
        <v>42568.436999999998</v>
      </c>
      <c r="D107" s="34" t="str">
        <f t="shared" si="9"/>
        <v>vis</v>
      </c>
      <c r="E107" s="133">
        <f>VLOOKUP(C107,Active!C$21:E$959,3,FALSE)</f>
        <v>5534.992212532864</v>
      </c>
      <c r="F107" s="6" t="s">
        <v>134</v>
      </c>
      <c r="G107" s="34" t="str">
        <f t="shared" si="10"/>
        <v>42568.437</v>
      </c>
      <c r="H107" s="16">
        <f t="shared" si="11"/>
        <v>5535</v>
      </c>
      <c r="I107" s="134" t="s">
        <v>531</v>
      </c>
      <c r="J107" s="135" t="s">
        <v>532</v>
      </c>
      <c r="K107" s="134">
        <v>5535</v>
      </c>
      <c r="L107" s="134" t="s">
        <v>533</v>
      </c>
      <c r="M107" s="135" t="s">
        <v>528</v>
      </c>
      <c r="N107" s="135"/>
      <c r="O107" s="136" t="s">
        <v>529</v>
      </c>
      <c r="P107" s="136" t="s">
        <v>534</v>
      </c>
    </row>
    <row r="108" spans="1:16" ht="12.75" customHeight="1" thickBot="1">
      <c r="A108" s="16" t="str">
        <f t="shared" si="6"/>
        <v> BBS 47 </v>
      </c>
      <c r="B108" s="6" t="str">
        <f t="shared" si="7"/>
        <v>I</v>
      </c>
      <c r="C108" s="16">
        <f t="shared" si="8"/>
        <v>44342.466999999997</v>
      </c>
      <c r="D108" s="34" t="str">
        <f t="shared" si="9"/>
        <v>vis</v>
      </c>
      <c r="E108" s="133">
        <f>VLOOKUP(C108,Active!C$21:E$959,3,FALSE)</f>
        <v>9809.927012482116</v>
      </c>
      <c r="F108" s="6" t="s">
        <v>134</v>
      </c>
      <c r="G108" s="34" t="str">
        <f t="shared" si="10"/>
        <v>44342.467</v>
      </c>
      <c r="H108" s="16">
        <f t="shared" si="11"/>
        <v>9810</v>
      </c>
      <c r="I108" s="134" t="s">
        <v>544</v>
      </c>
      <c r="J108" s="135" t="s">
        <v>545</v>
      </c>
      <c r="K108" s="134">
        <v>9810</v>
      </c>
      <c r="L108" s="134" t="s">
        <v>546</v>
      </c>
      <c r="M108" s="135" t="s">
        <v>528</v>
      </c>
      <c r="N108" s="135"/>
      <c r="O108" s="136" t="s">
        <v>529</v>
      </c>
      <c r="P108" s="136" t="s">
        <v>547</v>
      </c>
    </row>
    <row r="109" spans="1:16" ht="12.75" customHeight="1" thickBot="1">
      <c r="A109" s="16" t="str">
        <f t="shared" si="6"/>
        <v> BBS 59 </v>
      </c>
      <c r="B109" s="6" t="str">
        <f t="shared" si="7"/>
        <v>I</v>
      </c>
      <c r="C109" s="16">
        <f t="shared" si="8"/>
        <v>45055.396999999997</v>
      </c>
      <c r="D109" s="34" t="str">
        <f t="shared" si="9"/>
        <v>vis</v>
      </c>
      <c r="E109" s="133">
        <f>VLOOKUP(C109,Active!C$21:E$959,3,FALSE)</f>
        <v>11527.896419384944</v>
      </c>
      <c r="F109" s="6" t="s">
        <v>134</v>
      </c>
      <c r="G109" s="34" t="str">
        <f t="shared" si="10"/>
        <v>45055.397</v>
      </c>
      <c r="H109" s="16">
        <f t="shared" si="11"/>
        <v>11528</v>
      </c>
      <c r="I109" s="134" t="s">
        <v>564</v>
      </c>
      <c r="J109" s="135" t="s">
        <v>565</v>
      </c>
      <c r="K109" s="134">
        <v>11528</v>
      </c>
      <c r="L109" s="134" t="s">
        <v>566</v>
      </c>
      <c r="M109" s="135" t="s">
        <v>481</v>
      </c>
      <c r="N109" s="135" t="s">
        <v>482</v>
      </c>
      <c r="O109" s="136" t="s">
        <v>529</v>
      </c>
      <c r="P109" s="136" t="s">
        <v>567</v>
      </c>
    </row>
    <row r="110" spans="1:16" ht="12.75" customHeight="1" thickBot="1">
      <c r="A110" s="16" t="str">
        <f t="shared" si="6"/>
        <v>BAVM 36 </v>
      </c>
      <c r="B110" s="6" t="str">
        <f t="shared" si="7"/>
        <v>II</v>
      </c>
      <c r="C110" s="16">
        <f t="shared" si="8"/>
        <v>45381.362999999998</v>
      </c>
      <c r="D110" s="34" t="str">
        <f t="shared" si="9"/>
        <v>vis</v>
      </c>
      <c r="E110" s="133">
        <f>VLOOKUP(C110,Active!C$21:E$959,3,FALSE)</f>
        <v>12313.386741983921</v>
      </c>
      <c r="F110" s="6" t="s">
        <v>134</v>
      </c>
      <c r="G110" s="34" t="str">
        <f t="shared" si="10"/>
        <v>45381.363</v>
      </c>
      <c r="H110" s="16">
        <f t="shared" si="11"/>
        <v>12313.5</v>
      </c>
      <c r="I110" s="134" t="s">
        <v>583</v>
      </c>
      <c r="J110" s="135" t="s">
        <v>584</v>
      </c>
      <c r="K110" s="134">
        <v>12313.5</v>
      </c>
      <c r="L110" s="134" t="s">
        <v>585</v>
      </c>
      <c r="M110" s="135" t="s">
        <v>229</v>
      </c>
      <c r="N110" s="135"/>
      <c r="O110" s="136" t="s">
        <v>586</v>
      </c>
      <c r="P110" s="137" t="s">
        <v>587</v>
      </c>
    </row>
    <row r="111" spans="1:16" ht="12.75" customHeight="1" thickBot="1">
      <c r="A111" s="16" t="str">
        <f t="shared" si="6"/>
        <v>BAVM 36 </v>
      </c>
      <c r="B111" s="6" t="str">
        <f t="shared" si="7"/>
        <v>I</v>
      </c>
      <c r="C111" s="16">
        <f t="shared" si="8"/>
        <v>45382.398999999998</v>
      </c>
      <c r="D111" s="34" t="str">
        <f t="shared" si="9"/>
        <v>vis</v>
      </c>
      <c r="E111" s="133">
        <f>VLOOKUP(C111,Active!C$21:E$959,3,FALSE)</f>
        <v>12315.883223132912</v>
      </c>
      <c r="F111" s="6" t="s">
        <v>134</v>
      </c>
      <c r="G111" s="34" t="str">
        <f t="shared" si="10"/>
        <v>45382.399</v>
      </c>
      <c r="H111" s="16">
        <f t="shared" si="11"/>
        <v>12316</v>
      </c>
      <c r="I111" s="134" t="s">
        <v>588</v>
      </c>
      <c r="J111" s="135" t="s">
        <v>589</v>
      </c>
      <c r="K111" s="134">
        <v>12316</v>
      </c>
      <c r="L111" s="134" t="s">
        <v>590</v>
      </c>
      <c r="M111" s="135" t="s">
        <v>229</v>
      </c>
      <c r="N111" s="135"/>
      <c r="O111" s="136" t="s">
        <v>586</v>
      </c>
      <c r="P111" s="137" t="s">
        <v>587</v>
      </c>
    </row>
    <row r="112" spans="1:16" ht="12.75" customHeight="1" thickBot="1">
      <c r="A112" s="16" t="str">
        <f t="shared" si="6"/>
        <v>BAVM 36 </v>
      </c>
      <c r="B112" s="6" t="str">
        <f t="shared" si="7"/>
        <v>I</v>
      </c>
      <c r="C112" s="16">
        <f t="shared" si="8"/>
        <v>45387.377999999997</v>
      </c>
      <c r="D112" s="34" t="str">
        <f t="shared" si="9"/>
        <v>vis</v>
      </c>
      <c r="E112" s="133">
        <f>VLOOKUP(C112,Active!C$21:E$959,3,FALSE)</f>
        <v>12327.881272979277</v>
      </c>
      <c r="F112" s="6" t="s">
        <v>134</v>
      </c>
      <c r="G112" s="34" t="str">
        <f t="shared" si="10"/>
        <v>45387.378</v>
      </c>
      <c r="H112" s="16">
        <f t="shared" si="11"/>
        <v>12328</v>
      </c>
      <c r="I112" s="134" t="s">
        <v>591</v>
      </c>
      <c r="J112" s="135" t="s">
        <v>592</v>
      </c>
      <c r="K112" s="134">
        <v>12328</v>
      </c>
      <c r="L112" s="134" t="s">
        <v>590</v>
      </c>
      <c r="M112" s="135" t="s">
        <v>229</v>
      </c>
      <c r="N112" s="135"/>
      <c r="O112" s="136" t="s">
        <v>586</v>
      </c>
      <c r="P112" s="137" t="s">
        <v>587</v>
      </c>
    </row>
    <row r="113" spans="1:16" ht="12.75" customHeight="1" thickBot="1">
      <c r="A113" s="16" t="str">
        <f t="shared" si="6"/>
        <v>BAVM 36 </v>
      </c>
      <c r="B113" s="6" t="str">
        <f t="shared" si="7"/>
        <v>I</v>
      </c>
      <c r="C113" s="16">
        <f t="shared" si="8"/>
        <v>45388.625999999997</v>
      </c>
      <c r="D113" s="34" t="str">
        <f t="shared" si="9"/>
        <v>vis</v>
      </c>
      <c r="E113" s="133">
        <f>VLOOKUP(C113,Active!C$21:E$959,3,FALSE)</f>
        <v>12330.888617066094</v>
      </c>
      <c r="F113" s="6" t="s">
        <v>134</v>
      </c>
      <c r="G113" s="34" t="str">
        <f t="shared" si="10"/>
        <v>45388.626</v>
      </c>
      <c r="H113" s="16">
        <f t="shared" si="11"/>
        <v>12331</v>
      </c>
      <c r="I113" s="134" t="s">
        <v>593</v>
      </c>
      <c r="J113" s="135" t="s">
        <v>594</v>
      </c>
      <c r="K113" s="134">
        <v>12331</v>
      </c>
      <c r="L113" s="134" t="s">
        <v>566</v>
      </c>
      <c r="M113" s="135" t="s">
        <v>229</v>
      </c>
      <c r="N113" s="135"/>
      <c r="O113" s="136" t="s">
        <v>586</v>
      </c>
      <c r="P113" s="137" t="s">
        <v>587</v>
      </c>
    </row>
    <row r="114" spans="1:16" ht="12.75" customHeight="1" thickBot="1">
      <c r="A114" s="16" t="str">
        <f t="shared" si="6"/>
        <v>BAVM 36 </v>
      </c>
      <c r="B114" s="6" t="str">
        <f t="shared" si="7"/>
        <v>I</v>
      </c>
      <c r="C114" s="16">
        <f t="shared" si="8"/>
        <v>45389.453000000001</v>
      </c>
      <c r="D114" s="34" t="str">
        <f t="shared" si="9"/>
        <v>vis</v>
      </c>
      <c r="E114" s="133">
        <f>VLOOKUP(C114,Active!C$21:E$959,3,FALSE)</f>
        <v>12332.881464469789</v>
      </c>
      <c r="F114" s="6" t="s">
        <v>134</v>
      </c>
      <c r="G114" s="34" t="str">
        <f t="shared" si="10"/>
        <v>45389.453</v>
      </c>
      <c r="H114" s="16">
        <f t="shared" si="11"/>
        <v>12333</v>
      </c>
      <c r="I114" s="134" t="s">
        <v>595</v>
      </c>
      <c r="J114" s="135" t="s">
        <v>596</v>
      </c>
      <c r="K114" s="134">
        <v>12333</v>
      </c>
      <c r="L114" s="134" t="s">
        <v>590</v>
      </c>
      <c r="M114" s="135" t="s">
        <v>229</v>
      </c>
      <c r="N114" s="135"/>
      <c r="O114" s="136" t="s">
        <v>586</v>
      </c>
      <c r="P114" s="137" t="s">
        <v>587</v>
      </c>
    </row>
    <row r="115" spans="1:16" ht="12.75" customHeight="1" thickBot="1">
      <c r="A115" s="16" t="str">
        <f t="shared" si="6"/>
        <v>BAVM 36 </v>
      </c>
      <c r="B115" s="6" t="str">
        <f t="shared" si="7"/>
        <v>I</v>
      </c>
      <c r="C115" s="16">
        <f t="shared" si="8"/>
        <v>45404.4</v>
      </c>
      <c r="D115" s="34" t="str">
        <f t="shared" si="9"/>
        <v>vis</v>
      </c>
      <c r="E115" s="133">
        <f>VLOOKUP(C115,Active!C$21:E$959,3,FALSE)</f>
        <v>12368.899711317272</v>
      </c>
      <c r="F115" s="6" t="s">
        <v>134</v>
      </c>
      <c r="G115" s="34" t="str">
        <f t="shared" si="10"/>
        <v>45404.400</v>
      </c>
      <c r="H115" s="16">
        <f t="shared" si="11"/>
        <v>12369</v>
      </c>
      <c r="I115" s="134" t="s">
        <v>600</v>
      </c>
      <c r="J115" s="135" t="s">
        <v>601</v>
      </c>
      <c r="K115" s="134">
        <v>12369</v>
      </c>
      <c r="L115" s="134" t="s">
        <v>602</v>
      </c>
      <c r="M115" s="135" t="s">
        <v>229</v>
      </c>
      <c r="N115" s="135"/>
      <c r="O115" s="136" t="s">
        <v>603</v>
      </c>
      <c r="P115" s="137" t="s">
        <v>587</v>
      </c>
    </row>
    <row r="116" spans="1:16" ht="12.75" customHeight="1" thickBot="1">
      <c r="A116" s="16" t="str">
        <f t="shared" si="6"/>
        <v>BAVM 36 </v>
      </c>
      <c r="B116" s="6" t="str">
        <f t="shared" si="7"/>
        <v>I</v>
      </c>
      <c r="C116" s="16">
        <f t="shared" si="8"/>
        <v>45406.481599999999</v>
      </c>
      <c r="D116" s="34" t="str">
        <f t="shared" si="9"/>
        <v>vis</v>
      </c>
      <c r="E116" s="133">
        <f>VLOOKUP(C116,Active!C$21:E$959,3,FALSE)</f>
        <v>12373.915807031304</v>
      </c>
      <c r="F116" s="6" t="s">
        <v>134</v>
      </c>
      <c r="G116" s="34" t="str">
        <f t="shared" si="10"/>
        <v>45406.4816</v>
      </c>
      <c r="H116" s="16">
        <f t="shared" si="11"/>
        <v>12374</v>
      </c>
      <c r="I116" s="134" t="s">
        <v>614</v>
      </c>
      <c r="J116" s="135" t="s">
        <v>615</v>
      </c>
      <c r="K116" s="134">
        <v>12374</v>
      </c>
      <c r="L116" s="134" t="s">
        <v>616</v>
      </c>
      <c r="M116" s="135" t="s">
        <v>481</v>
      </c>
      <c r="N116" s="135" t="s">
        <v>134</v>
      </c>
      <c r="O116" s="136" t="s">
        <v>617</v>
      </c>
      <c r="P116" s="137" t="s">
        <v>587</v>
      </c>
    </row>
    <row r="117" spans="1:16" ht="12.75" customHeight="1" thickBot="1">
      <c r="A117" s="16" t="str">
        <f t="shared" si="6"/>
        <v>BAVM 36 </v>
      </c>
      <c r="B117" s="6" t="str">
        <f t="shared" si="7"/>
        <v>I</v>
      </c>
      <c r="C117" s="16">
        <f t="shared" si="8"/>
        <v>45407.313399999999</v>
      </c>
      <c r="D117" s="34" t="str">
        <f t="shared" si="9"/>
        <v>vis</v>
      </c>
      <c r="E117" s="133">
        <f>VLOOKUP(C117,Active!C$21:E$959,3,FALSE)</f>
        <v>12375.920221143015</v>
      </c>
      <c r="F117" s="6" t="s">
        <v>134</v>
      </c>
      <c r="G117" s="34" t="str">
        <f t="shared" si="10"/>
        <v>45407.3134</v>
      </c>
      <c r="H117" s="16">
        <f t="shared" si="11"/>
        <v>12376</v>
      </c>
      <c r="I117" s="134" t="s">
        <v>621</v>
      </c>
      <c r="J117" s="135" t="s">
        <v>622</v>
      </c>
      <c r="K117" s="134">
        <v>12376</v>
      </c>
      <c r="L117" s="134" t="s">
        <v>623</v>
      </c>
      <c r="M117" s="135" t="s">
        <v>481</v>
      </c>
      <c r="N117" s="135" t="s">
        <v>134</v>
      </c>
      <c r="O117" s="136" t="s">
        <v>617</v>
      </c>
      <c r="P117" s="137" t="s">
        <v>587</v>
      </c>
    </row>
    <row r="118" spans="1:16" ht="12.75" customHeight="1" thickBot="1">
      <c r="A118" s="16" t="str">
        <f t="shared" si="6"/>
        <v>BAVM 38 </v>
      </c>
      <c r="B118" s="6" t="str">
        <f t="shared" si="7"/>
        <v>II</v>
      </c>
      <c r="C118" s="16">
        <f t="shared" si="8"/>
        <v>45781.413</v>
      </c>
      <c r="D118" s="34" t="str">
        <f t="shared" si="9"/>
        <v>vis</v>
      </c>
      <c r="E118" s="133">
        <f>VLOOKUP(C118,Active!C$21:E$959,3,FALSE)</f>
        <v>13277.399564044264</v>
      </c>
      <c r="F118" s="6" t="s">
        <v>134</v>
      </c>
      <c r="G118" s="34" t="str">
        <f t="shared" si="10"/>
        <v>45781.413</v>
      </c>
      <c r="H118" s="16">
        <f t="shared" si="11"/>
        <v>13277.5</v>
      </c>
      <c r="I118" s="134" t="s">
        <v>630</v>
      </c>
      <c r="J118" s="135" t="s">
        <v>631</v>
      </c>
      <c r="K118" s="134">
        <v>13277.5</v>
      </c>
      <c r="L118" s="134" t="s">
        <v>546</v>
      </c>
      <c r="M118" s="135" t="s">
        <v>229</v>
      </c>
      <c r="N118" s="135"/>
      <c r="O118" s="136" t="s">
        <v>586</v>
      </c>
      <c r="P118" s="137" t="s">
        <v>629</v>
      </c>
    </row>
    <row r="119" spans="1:16" ht="12.75" customHeight="1" thickBot="1">
      <c r="A119" s="16" t="str">
        <f t="shared" si="6"/>
        <v>BAVM 38 </v>
      </c>
      <c r="B119" s="6" t="str">
        <f t="shared" si="7"/>
        <v>I</v>
      </c>
      <c r="C119" s="16">
        <f t="shared" si="8"/>
        <v>45782.453999999998</v>
      </c>
      <c r="D119" s="34" t="str">
        <f t="shared" si="9"/>
        <v>vis</v>
      </c>
      <c r="E119" s="133">
        <f>VLOOKUP(C119,Active!C$21:E$959,3,FALSE)</f>
        <v>13279.908093847444</v>
      </c>
      <c r="F119" s="6" t="s">
        <v>134</v>
      </c>
      <c r="G119" s="34" t="str">
        <f t="shared" si="10"/>
        <v>45782.454</v>
      </c>
      <c r="H119" s="16">
        <f t="shared" si="11"/>
        <v>13280</v>
      </c>
      <c r="I119" s="134" t="s">
        <v>632</v>
      </c>
      <c r="J119" s="135" t="s">
        <v>633</v>
      </c>
      <c r="K119" s="134">
        <v>13280</v>
      </c>
      <c r="L119" s="134" t="s">
        <v>408</v>
      </c>
      <c r="M119" s="135" t="s">
        <v>229</v>
      </c>
      <c r="N119" s="135"/>
      <c r="O119" s="136" t="s">
        <v>603</v>
      </c>
      <c r="P119" s="137" t="s">
        <v>629</v>
      </c>
    </row>
    <row r="120" spans="1:16" ht="12.75" customHeight="1" thickBot="1">
      <c r="A120" s="16" t="str">
        <f t="shared" si="6"/>
        <v> BBS 87 </v>
      </c>
      <c r="B120" s="6" t="str">
        <f t="shared" si="7"/>
        <v>I</v>
      </c>
      <c r="C120" s="16">
        <f t="shared" si="8"/>
        <v>47206.656000000003</v>
      </c>
      <c r="D120" s="34" t="str">
        <f t="shared" si="9"/>
        <v>vis</v>
      </c>
      <c r="E120" s="133">
        <f>VLOOKUP(C120,Active!C$21:E$959,3,FALSE)</f>
        <v>16711.851573922388</v>
      </c>
      <c r="F120" s="6" t="s">
        <v>134</v>
      </c>
      <c r="G120" s="34" t="str">
        <f t="shared" si="10"/>
        <v>47206.656</v>
      </c>
      <c r="H120" s="16">
        <f t="shared" si="11"/>
        <v>16712</v>
      </c>
      <c r="I120" s="134" t="s">
        <v>642</v>
      </c>
      <c r="J120" s="135" t="s">
        <v>643</v>
      </c>
      <c r="K120" s="134">
        <v>16712</v>
      </c>
      <c r="L120" s="134" t="s">
        <v>644</v>
      </c>
      <c r="M120" s="135" t="s">
        <v>481</v>
      </c>
      <c r="N120" s="135" t="s">
        <v>482</v>
      </c>
      <c r="O120" s="136" t="s">
        <v>529</v>
      </c>
      <c r="P120" s="136" t="s">
        <v>645</v>
      </c>
    </row>
    <row r="121" spans="1:16" ht="12.75" customHeight="1" thickBot="1">
      <c r="A121" s="16" t="str">
        <f t="shared" si="6"/>
        <v> BBS 91 </v>
      </c>
      <c r="B121" s="6" t="str">
        <f t="shared" si="7"/>
        <v>II</v>
      </c>
      <c r="C121" s="16">
        <f t="shared" si="8"/>
        <v>47553.37</v>
      </c>
      <c r="D121" s="34" t="str">
        <f t="shared" si="9"/>
        <v>vis</v>
      </c>
      <c r="E121" s="133">
        <f>VLOOKUP(C121,Active!C$21:E$959,3,FALSE)</f>
        <v>17547.338991964702</v>
      </c>
      <c r="F121" s="6" t="s">
        <v>134</v>
      </c>
      <c r="G121" s="34" t="str">
        <f t="shared" si="10"/>
        <v>47553.370</v>
      </c>
      <c r="H121" s="16">
        <f t="shared" si="11"/>
        <v>17547.5</v>
      </c>
      <c r="I121" s="134" t="s">
        <v>651</v>
      </c>
      <c r="J121" s="135" t="s">
        <v>652</v>
      </c>
      <c r="K121" s="134">
        <v>17547.5</v>
      </c>
      <c r="L121" s="134" t="s">
        <v>653</v>
      </c>
      <c r="M121" s="135" t="s">
        <v>481</v>
      </c>
      <c r="N121" s="135" t="s">
        <v>482</v>
      </c>
      <c r="O121" s="136" t="s">
        <v>529</v>
      </c>
      <c r="P121" s="136" t="s">
        <v>654</v>
      </c>
    </row>
    <row r="122" spans="1:16" ht="12.75" customHeight="1" thickBot="1">
      <c r="A122" s="16" t="str">
        <f t="shared" si="6"/>
        <v> VSSC 73 </v>
      </c>
      <c r="B122" s="6" t="str">
        <f t="shared" si="7"/>
        <v>I</v>
      </c>
      <c r="C122" s="16">
        <f t="shared" si="8"/>
        <v>47554.426099999997</v>
      </c>
      <c r="D122" s="34" t="str">
        <f t="shared" si="9"/>
        <v>vis</v>
      </c>
      <c r="E122" s="133">
        <f>VLOOKUP(C122,Active!C$21:E$959,3,FALSE)</f>
        <v>17549.883908703538</v>
      </c>
      <c r="F122" s="6" t="s">
        <v>134</v>
      </c>
      <c r="G122" s="34" t="str">
        <f t="shared" si="10"/>
        <v>47554.4261</v>
      </c>
      <c r="H122" s="16">
        <f t="shared" si="11"/>
        <v>17550</v>
      </c>
      <c r="I122" s="134" t="s">
        <v>655</v>
      </c>
      <c r="J122" s="135" t="s">
        <v>656</v>
      </c>
      <c r="K122" s="134">
        <v>17550</v>
      </c>
      <c r="L122" s="134" t="s">
        <v>657</v>
      </c>
      <c r="M122" s="135" t="s">
        <v>481</v>
      </c>
      <c r="N122" s="135" t="s">
        <v>482</v>
      </c>
      <c r="O122" s="136" t="s">
        <v>658</v>
      </c>
      <c r="P122" s="136" t="s">
        <v>659</v>
      </c>
    </row>
    <row r="123" spans="1:16" ht="12.75" customHeight="1" thickBot="1">
      <c r="A123" s="16" t="str">
        <f t="shared" si="6"/>
        <v>BAVM 56 </v>
      </c>
      <c r="B123" s="6" t="str">
        <f t="shared" si="7"/>
        <v>I</v>
      </c>
      <c r="C123" s="16">
        <f t="shared" si="8"/>
        <v>47929.570599999999</v>
      </c>
      <c r="D123" s="34" t="str">
        <f t="shared" si="9"/>
        <v>vis</v>
      </c>
      <c r="E123" s="133">
        <f>VLOOKUP(C123,Active!C$21:E$959,3,FALSE)</f>
        <v>18453.881179358246</v>
      </c>
      <c r="F123" s="6" t="s">
        <v>134</v>
      </c>
      <c r="G123" s="34" t="str">
        <f t="shared" si="10"/>
        <v>47929.5706</v>
      </c>
      <c r="H123" s="16">
        <f t="shared" si="11"/>
        <v>18454</v>
      </c>
      <c r="I123" s="134" t="s">
        <v>666</v>
      </c>
      <c r="J123" s="135" t="s">
        <v>667</v>
      </c>
      <c r="K123" s="134">
        <v>18454</v>
      </c>
      <c r="L123" s="134" t="s">
        <v>668</v>
      </c>
      <c r="M123" s="135" t="s">
        <v>481</v>
      </c>
      <c r="N123" s="135" t="s">
        <v>663</v>
      </c>
      <c r="O123" s="136" t="s">
        <v>664</v>
      </c>
      <c r="P123" s="137" t="s">
        <v>665</v>
      </c>
    </row>
    <row r="124" spans="1:16" ht="12.75" customHeight="1" thickBot="1">
      <c r="A124" s="16" t="str">
        <f t="shared" si="6"/>
        <v> BBS 94 </v>
      </c>
      <c r="B124" s="6" t="str">
        <f t="shared" si="7"/>
        <v>I</v>
      </c>
      <c r="C124" s="16">
        <f t="shared" si="8"/>
        <v>47969.392999999996</v>
      </c>
      <c r="D124" s="34" t="str">
        <f t="shared" si="9"/>
        <v>vis</v>
      </c>
      <c r="E124" s="133">
        <f>VLOOKUP(C124,Active!C$21:E$959,3,FALSE)</f>
        <v>18549.842444713111</v>
      </c>
      <c r="F124" s="6" t="s">
        <v>134</v>
      </c>
      <c r="G124" s="34" t="str">
        <f t="shared" si="10"/>
        <v>47969.393</v>
      </c>
      <c r="H124" s="16">
        <f t="shared" si="11"/>
        <v>18550</v>
      </c>
      <c r="I124" s="134" t="s">
        <v>669</v>
      </c>
      <c r="J124" s="135" t="s">
        <v>670</v>
      </c>
      <c r="K124" s="134">
        <v>18550</v>
      </c>
      <c r="L124" s="134" t="s">
        <v>566</v>
      </c>
      <c r="M124" s="135" t="s">
        <v>481</v>
      </c>
      <c r="N124" s="135" t="s">
        <v>482</v>
      </c>
      <c r="O124" s="136" t="s">
        <v>529</v>
      </c>
      <c r="P124" s="136" t="s">
        <v>671</v>
      </c>
    </row>
    <row r="125" spans="1:16" ht="12.75" customHeight="1" thickBot="1">
      <c r="A125" s="16" t="str">
        <f t="shared" si="6"/>
        <v> BBS 100 </v>
      </c>
      <c r="B125" s="6" t="str">
        <f t="shared" si="7"/>
        <v>II</v>
      </c>
      <c r="C125" s="16">
        <f t="shared" si="8"/>
        <v>48700.401599999997</v>
      </c>
      <c r="D125" s="34" t="str">
        <f t="shared" si="9"/>
        <v>vis</v>
      </c>
      <c r="E125" s="133">
        <f>VLOOKUP(C125,Active!C$21:E$959,3,FALSE)</f>
        <v>20311.376411558198</v>
      </c>
      <c r="F125" s="6" t="s">
        <v>134</v>
      </c>
      <c r="G125" s="34" t="str">
        <f t="shared" si="10"/>
        <v>48700.4016</v>
      </c>
      <c r="H125" s="16">
        <f t="shared" si="11"/>
        <v>20311.5</v>
      </c>
      <c r="I125" s="134" t="s">
        <v>676</v>
      </c>
      <c r="J125" s="135" t="s">
        <v>677</v>
      </c>
      <c r="K125" s="134">
        <v>20311.5</v>
      </c>
      <c r="L125" s="134" t="s">
        <v>678</v>
      </c>
      <c r="M125" s="135" t="s">
        <v>481</v>
      </c>
      <c r="N125" s="135" t="s">
        <v>482</v>
      </c>
      <c r="O125" s="136" t="s">
        <v>529</v>
      </c>
      <c r="P125" s="136" t="s">
        <v>679</v>
      </c>
    </row>
    <row r="126" spans="1:16" ht="12.75" customHeight="1" thickBot="1">
      <c r="A126" s="16" t="str">
        <f t="shared" si="6"/>
        <v>BAVM 62 </v>
      </c>
      <c r="B126" s="6" t="str">
        <f t="shared" si="7"/>
        <v>I</v>
      </c>
      <c r="C126" s="16">
        <f t="shared" si="8"/>
        <v>49055.423000000003</v>
      </c>
      <c r="D126" s="34" t="str">
        <f t="shared" si="9"/>
        <v>vis</v>
      </c>
      <c r="E126" s="133">
        <f>VLOOKUP(C126,Active!C$21:E$959,3,FALSE)</f>
        <v>21166.882427570737</v>
      </c>
      <c r="F126" s="6" t="s">
        <v>134</v>
      </c>
      <c r="G126" s="34" t="str">
        <f t="shared" si="10"/>
        <v>49055.4230</v>
      </c>
      <c r="H126" s="16">
        <f t="shared" si="11"/>
        <v>21167</v>
      </c>
      <c r="I126" s="134" t="s">
        <v>680</v>
      </c>
      <c r="J126" s="135" t="s">
        <v>681</v>
      </c>
      <c r="K126" s="134">
        <v>21167</v>
      </c>
      <c r="L126" s="134" t="s">
        <v>682</v>
      </c>
      <c r="M126" s="135" t="s">
        <v>481</v>
      </c>
      <c r="N126" s="135" t="s">
        <v>187</v>
      </c>
      <c r="O126" s="136" t="s">
        <v>664</v>
      </c>
      <c r="P126" s="137" t="s">
        <v>683</v>
      </c>
    </row>
    <row r="127" spans="1:16" ht="12.75" customHeight="1" thickBot="1">
      <c r="A127" s="16" t="str">
        <f t="shared" si="6"/>
        <v>BAVM 62 </v>
      </c>
      <c r="B127" s="6" t="str">
        <f t="shared" si="7"/>
        <v>I</v>
      </c>
      <c r="C127" s="16">
        <f t="shared" si="8"/>
        <v>49055.424800000001</v>
      </c>
      <c r="D127" s="34" t="str">
        <f t="shared" si="9"/>
        <v>vis</v>
      </c>
      <c r="E127" s="133">
        <f>VLOOKUP(C127,Active!C$21:E$959,3,FALSE)</f>
        <v>21166.886765086241</v>
      </c>
      <c r="F127" s="6" t="s">
        <v>134</v>
      </c>
      <c r="G127" s="34" t="str">
        <f t="shared" si="10"/>
        <v>49055.4248</v>
      </c>
      <c r="H127" s="16">
        <f t="shared" si="11"/>
        <v>21167</v>
      </c>
      <c r="I127" s="134" t="s">
        <v>684</v>
      </c>
      <c r="J127" s="135" t="s">
        <v>685</v>
      </c>
      <c r="K127" s="134">
        <v>21167</v>
      </c>
      <c r="L127" s="134" t="s">
        <v>686</v>
      </c>
      <c r="M127" s="135" t="s">
        <v>481</v>
      </c>
      <c r="N127" s="135" t="s">
        <v>663</v>
      </c>
      <c r="O127" s="136" t="s">
        <v>664</v>
      </c>
      <c r="P127" s="137" t="s">
        <v>683</v>
      </c>
    </row>
    <row r="128" spans="1:16" ht="12.75" customHeight="1" thickBot="1">
      <c r="A128" s="16" t="str">
        <f t="shared" si="6"/>
        <v> BBS 103 </v>
      </c>
      <c r="B128" s="6" t="str">
        <f t="shared" si="7"/>
        <v>I</v>
      </c>
      <c r="C128" s="16">
        <f t="shared" si="8"/>
        <v>49075.344299999997</v>
      </c>
      <c r="D128" s="34" t="str">
        <f t="shared" si="9"/>
        <v>vis</v>
      </c>
      <c r="E128" s="133">
        <f>VLOOKUP(C128,Active!C$21:E$959,3,FALSE)</f>
        <v>21214.88739852963</v>
      </c>
      <c r="F128" s="6" t="s">
        <v>134</v>
      </c>
      <c r="G128" s="34" t="str">
        <f t="shared" si="10"/>
        <v>49075.3443</v>
      </c>
      <c r="H128" s="16">
        <f t="shared" si="11"/>
        <v>21215</v>
      </c>
      <c r="I128" s="134" t="s">
        <v>687</v>
      </c>
      <c r="J128" s="135" t="s">
        <v>688</v>
      </c>
      <c r="K128" s="134">
        <v>21215</v>
      </c>
      <c r="L128" s="134" t="s">
        <v>689</v>
      </c>
      <c r="M128" s="135" t="s">
        <v>481</v>
      </c>
      <c r="N128" s="135" t="s">
        <v>33</v>
      </c>
      <c r="O128" s="136" t="s">
        <v>690</v>
      </c>
      <c r="P128" s="136" t="s">
        <v>691</v>
      </c>
    </row>
    <row r="129" spans="1:16" ht="12.75" customHeight="1" thickBot="1">
      <c r="A129" s="16" t="str">
        <f t="shared" si="6"/>
        <v>IBVS 4240 </v>
      </c>
      <c r="B129" s="6" t="str">
        <f t="shared" si="7"/>
        <v>II</v>
      </c>
      <c r="C129" s="16">
        <f t="shared" si="8"/>
        <v>49699.275199999996</v>
      </c>
      <c r="D129" s="34" t="str">
        <f t="shared" si="9"/>
        <v>vis</v>
      </c>
      <c r="E129" s="133">
        <f>VLOOKUP(C129,Active!C$21:E$959,3,FALSE)</f>
        <v>22718.392929537367</v>
      </c>
      <c r="F129" s="6" t="s">
        <v>134</v>
      </c>
      <c r="G129" s="34" t="str">
        <f t="shared" si="10"/>
        <v>49699.2752</v>
      </c>
      <c r="H129" s="16">
        <f t="shared" si="11"/>
        <v>22718.5</v>
      </c>
      <c r="I129" s="134" t="s">
        <v>697</v>
      </c>
      <c r="J129" s="135" t="s">
        <v>693</v>
      </c>
      <c r="K129" s="134">
        <v>22718.5</v>
      </c>
      <c r="L129" s="134" t="s">
        <v>698</v>
      </c>
      <c r="M129" s="135" t="s">
        <v>481</v>
      </c>
      <c r="N129" s="135" t="s">
        <v>187</v>
      </c>
      <c r="O129" s="136" t="s">
        <v>695</v>
      </c>
      <c r="P129" s="137" t="s">
        <v>696</v>
      </c>
    </row>
    <row r="130" spans="1:16" ht="12.75" customHeight="1" thickBot="1">
      <c r="A130" s="16" t="str">
        <f t="shared" si="6"/>
        <v>IBVS 4240 </v>
      </c>
      <c r="B130" s="6" t="str">
        <f t="shared" si="7"/>
        <v>I</v>
      </c>
      <c r="C130" s="16">
        <f t="shared" si="8"/>
        <v>49700.308799999999</v>
      </c>
      <c r="D130" s="34" t="str">
        <f t="shared" si="9"/>
        <v>vis</v>
      </c>
      <c r="E130" s="133">
        <f>VLOOKUP(C130,Active!C$21:E$959,3,FALSE)</f>
        <v>22720.883627332354</v>
      </c>
      <c r="F130" s="6" t="s">
        <v>134</v>
      </c>
      <c r="G130" s="34" t="str">
        <f t="shared" si="10"/>
        <v>49700.3088</v>
      </c>
      <c r="H130" s="16">
        <f t="shared" si="11"/>
        <v>22721</v>
      </c>
      <c r="I130" s="134" t="s">
        <v>699</v>
      </c>
      <c r="J130" s="135" t="s">
        <v>700</v>
      </c>
      <c r="K130" s="134">
        <v>22721</v>
      </c>
      <c r="L130" s="134" t="s">
        <v>701</v>
      </c>
      <c r="M130" s="135" t="s">
        <v>481</v>
      </c>
      <c r="N130" s="135" t="s">
        <v>187</v>
      </c>
      <c r="O130" s="136" t="s">
        <v>695</v>
      </c>
      <c r="P130" s="137" t="s">
        <v>696</v>
      </c>
    </row>
    <row r="131" spans="1:16" ht="12.75" customHeight="1" thickBot="1">
      <c r="A131" s="16" t="str">
        <f t="shared" si="6"/>
        <v>IBVS 4240 </v>
      </c>
      <c r="B131" s="6" t="str">
        <f t="shared" si="7"/>
        <v>I</v>
      </c>
      <c r="C131" s="16">
        <f t="shared" si="8"/>
        <v>49700.308799999999</v>
      </c>
      <c r="D131" s="34" t="str">
        <f t="shared" si="9"/>
        <v>vis</v>
      </c>
      <c r="E131" s="133">
        <f>VLOOKUP(C131,Active!C$21:E$959,3,FALSE)</f>
        <v>22720.883627332354</v>
      </c>
      <c r="F131" s="6" t="s">
        <v>134</v>
      </c>
      <c r="G131" s="34" t="str">
        <f t="shared" si="10"/>
        <v>49700.3088</v>
      </c>
      <c r="H131" s="16">
        <f t="shared" si="11"/>
        <v>22721</v>
      </c>
      <c r="I131" s="134" t="s">
        <v>699</v>
      </c>
      <c r="J131" s="135" t="s">
        <v>700</v>
      </c>
      <c r="K131" s="134">
        <v>22721</v>
      </c>
      <c r="L131" s="134" t="s">
        <v>701</v>
      </c>
      <c r="M131" s="135" t="s">
        <v>481</v>
      </c>
      <c r="N131" s="135" t="s">
        <v>33</v>
      </c>
      <c r="O131" s="136" t="s">
        <v>695</v>
      </c>
      <c r="P131" s="137" t="s">
        <v>696</v>
      </c>
    </row>
    <row r="132" spans="1:16" ht="12.75" customHeight="1" thickBot="1">
      <c r="A132" s="16" t="str">
        <f t="shared" si="6"/>
        <v> BBS 108 </v>
      </c>
      <c r="B132" s="6" t="str">
        <f t="shared" si="7"/>
        <v>I</v>
      </c>
      <c r="C132" s="16">
        <f t="shared" si="8"/>
        <v>49807.375800000002</v>
      </c>
      <c r="D132" s="34" t="str">
        <f t="shared" si="9"/>
        <v>vis</v>
      </c>
      <c r="E132" s="133">
        <f>VLOOKUP(C132,Active!C$21:E$959,3,FALSE)</f>
        <v>22978.88627904973</v>
      </c>
      <c r="F132" s="6" t="s">
        <v>134</v>
      </c>
      <c r="G132" s="34" t="str">
        <f t="shared" si="10"/>
        <v>49807.3758</v>
      </c>
      <c r="H132" s="16">
        <f t="shared" si="11"/>
        <v>22979</v>
      </c>
      <c r="I132" s="134" t="s">
        <v>702</v>
      </c>
      <c r="J132" s="135" t="s">
        <v>703</v>
      </c>
      <c r="K132" s="134">
        <v>22979</v>
      </c>
      <c r="L132" s="134" t="s">
        <v>704</v>
      </c>
      <c r="M132" s="135" t="s">
        <v>481</v>
      </c>
      <c r="N132" s="135" t="s">
        <v>33</v>
      </c>
      <c r="O132" s="136" t="s">
        <v>529</v>
      </c>
      <c r="P132" s="136" t="s">
        <v>705</v>
      </c>
    </row>
    <row r="133" spans="1:16" ht="12.75" customHeight="1" thickBot="1">
      <c r="A133" s="16" t="str">
        <f t="shared" si="6"/>
        <v> BBS 112 </v>
      </c>
      <c r="B133" s="6" t="str">
        <f t="shared" si="7"/>
        <v>II</v>
      </c>
      <c r="C133" s="16">
        <f t="shared" si="8"/>
        <v>50189.369100000004</v>
      </c>
      <c r="D133" s="34" t="str">
        <f t="shared" si="9"/>
        <v>vis</v>
      </c>
      <c r="E133" s="133">
        <f>VLOOKUP(C133,Active!C$21:E$959,3,FALSE)</f>
        <v>23899.387314273183</v>
      </c>
      <c r="F133" s="6" t="s">
        <v>134</v>
      </c>
      <c r="G133" s="34" t="str">
        <f t="shared" si="10"/>
        <v>50189.3691</v>
      </c>
      <c r="H133" s="16">
        <f t="shared" si="11"/>
        <v>23899.5</v>
      </c>
      <c r="I133" s="134" t="s">
        <v>706</v>
      </c>
      <c r="J133" s="135" t="s">
        <v>707</v>
      </c>
      <c r="K133" s="134">
        <v>23899.5</v>
      </c>
      <c r="L133" s="134" t="s">
        <v>708</v>
      </c>
      <c r="M133" s="135" t="s">
        <v>481</v>
      </c>
      <c r="N133" s="135" t="s">
        <v>482</v>
      </c>
      <c r="O133" s="136" t="s">
        <v>690</v>
      </c>
      <c r="P133" s="136" t="s">
        <v>709</v>
      </c>
    </row>
    <row r="134" spans="1:16" ht="12.75" customHeight="1" thickBot="1">
      <c r="A134" s="16" t="str">
        <f t="shared" si="6"/>
        <v>IBVS 5056 </v>
      </c>
      <c r="B134" s="6" t="str">
        <f t="shared" si="7"/>
        <v>I</v>
      </c>
      <c r="C134" s="16">
        <f t="shared" si="8"/>
        <v>51898.481399999997</v>
      </c>
      <c r="D134" s="34" t="str">
        <f t="shared" si="9"/>
        <v>vis</v>
      </c>
      <c r="E134" s="133">
        <f>VLOOKUP(C134,Active!C$21:E$959,3,FALSE)</f>
        <v>28017.887930548717</v>
      </c>
      <c r="F134" s="6" t="s">
        <v>134</v>
      </c>
      <c r="G134" s="34" t="str">
        <f t="shared" si="10"/>
        <v>51898.4814</v>
      </c>
      <c r="H134" s="16">
        <f t="shared" si="11"/>
        <v>28018</v>
      </c>
      <c r="I134" s="134" t="s">
        <v>710</v>
      </c>
      <c r="J134" s="135" t="s">
        <v>711</v>
      </c>
      <c r="K134" s="134">
        <v>28018</v>
      </c>
      <c r="L134" s="134" t="s">
        <v>712</v>
      </c>
      <c r="M134" s="135" t="s">
        <v>481</v>
      </c>
      <c r="N134" s="135" t="s">
        <v>33</v>
      </c>
      <c r="O134" s="136" t="s">
        <v>713</v>
      </c>
      <c r="P134" s="137" t="s">
        <v>714</v>
      </c>
    </row>
    <row r="135" spans="1:16" ht="12.75" customHeight="1" thickBot="1">
      <c r="A135" s="16" t="str">
        <f t="shared" si="6"/>
        <v>IBVS 5056 </v>
      </c>
      <c r="B135" s="6" t="str">
        <f t="shared" si="7"/>
        <v>I</v>
      </c>
      <c r="C135" s="16">
        <f t="shared" si="8"/>
        <v>51898.482100000001</v>
      </c>
      <c r="D135" s="34" t="str">
        <f t="shared" si="9"/>
        <v>vis</v>
      </c>
      <c r="E135" s="133">
        <f>VLOOKUP(C135,Active!C$21:E$959,3,FALSE)</f>
        <v>28017.889617360313</v>
      </c>
      <c r="F135" s="6" t="s">
        <v>134</v>
      </c>
      <c r="G135" s="34" t="str">
        <f t="shared" si="10"/>
        <v>51898.4821</v>
      </c>
      <c r="H135" s="16">
        <f t="shared" si="11"/>
        <v>28018</v>
      </c>
      <c r="I135" s="134" t="s">
        <v>715</v>
      </c>
      <c r="J135" s="135" t="s">
        <v>716</v>
      </c>
      <c r="K135" s="134">
        <v>28018</v>
      </c>
      <c r="L135" s="134" t="s">
        <v>717</v>
      </c>
      <c r="M135" s="135" t="s">
        <v>481</v>
      </c>
      <c r="N135" s="135" t="s">
        <v>187</v>
      </c>
      <c r="O135" s="136" t="s">
        <v>713</v>
      </c>
      <c r="P135" s="137" t="s">
        <v>714</v>
      </c>
    </row>
    <row r="136" spans="1:16" ht="12.75" customHeight="1" thickBot="1">
      <c r="A136" s="16" t="str">
        <f t="shared" si="6"/>
        <v>IBVS 5056 </v>
      </c>
      <c r="B136" s="6" t="str">
        <f t="shared" si="7"/>
        <v>II</v>
      </c>
      <c r="C136" s="16">
        <f t="shared" si="8"/>
        <v>51929.400399999999</v>
      </c>
      <c r="D136" s="34" t="str">
        <f t="shared" si="9"/>
        <v>vis</v>
      </c>
      <c r="E136" s="133">
        <f>VLOOKUP(C136,Active!C$21:E$959,3,FALSE)</f>
        <v>28092.394398353455</v>
      </c>
      <c r="F136" s="6" t="s">
        <v>134</v>
      </c>
      <c r="G136" s="34" t="str">
        <f t="shared" si="10"/>
        <v>51929.4004</v>
      </c>
      <c r="H136" s="16">
        <f t="shared" si="11"/>
        <v>28092.5</v>
      </c>
      <c r="I136" s="134" t="s">
        <v>721</v>
      </c>
      <c r="J136" s="135" t="s">
        <v>722</v>
      </c>
      <c r="K136" s="134">
        <v>28092.5</v>
      </c>
      <c r="L136" s="134" t="s">
        <v>723</v>
      </c>
      <c r="M136" s="135" t="s">
        <v>481</v>
      </c>
      <c r="N136" s="135" t="s">
        <v>33</v>
      </c>
      <c r="O136" s="136" t="s">
        <v>713</v>
      </c>
      <c r="P136" s="137" t="s">
        <v>714</v>
      </c>
    </row>
    <row r="137" spans="1:16" ht="12.75" customHeight="1" thickBot="1">
      <c r="A137" s="16" t="str">
        <f t="shared" si="6"/>
        <v>IBVS 5056 </v>
      </c>
      <c r="B137" s="6" t="str">
        <f t="shared" si="7"/>
        <v>I</v>
      </c>
      <c r="C137" s="16">
        <f t="shared" si="8"/>
        <v>51929.606599999999</v>
      </c>
      <c r="D137" s="34" t="str">
        <f t="shared" si="9"/>
        <v>vis</v>
      </c>
      <c r="E137" s="133">
        <f>VLOOKUP(C137,Active!C$21:E$959,3,FALSE)</f>
        <v>28092.891284852416</v>
      </c>
      <c r="F137" s="6" t="s">
        <v>134</v>
      </c>
      <c r="G137" s="34" t="str">
        <f t="shared" si="10"/>
        <v>51929.6066</v>
      </c>
      <c r="H137" s="16">
        <f t="shared" si="11"/>
        <v>28093</v>
      </c>
      <c r="I137" s="134" t="s">
        <v>724</v>
      </c>
      <c r="J137" s="135" t="s">
        <v>725</v>
      </c>
      <c r="K137" s="134">
        <v>28093</v>
      </c>
      <c r="L137" s="134" t="s">
        <v>726</v>
      </c>
      <c r="M137" s="135" t="s">
        <v>481</v>
      </c>
      <c r="N137" s="135" t="s">
        <v>187</v>
      </c>
      <c r="O137" s="136" t="s">
        <v>713</v>
      </c>
      <c r="P137" s="137" t="s">
        <v>714</v>
      </c>
    </row>
    <row r="138" spans="1:16" ht="12.75" customHeight="1" thickBot="1">
      <c r="A138" s="16" t="str">
        <f t="shared" si="6"/>
        <v>IBVS 5056 </v>
      </c>
      <c r="B138" s="6" t="str">
        <f t="shared" si="7"/>
        <v>I</v>
      </c>
      <c r="C138" s="16">
        <f t="shared" si="8"/>
        <v>51929.606800000001</v>
      </c>
      <c r="D138" s="34" t="str">
        <f t="shared" si="9"/>
        <v>vis</v>
      </c>
      <c r="E138" s="133">
        <f>VLOOKUP(C138,Active!C$21:E$959,3,FALSE)</f>
        <v>28092.891766798588</v>
      </c>
      <c r="F138" s="6" t="s">
        <v>134</v>
      </c>
      <c r="G138" s="34" t="str">
        <f t="shared" si="10"/>
        <v>51929.6068</v>
      </c>
      <c r="H138" s="16">
        <f t="shared" si="11"/>
        <v>28093</v>
      </c>
      <c r="I138" s="134" t="s">
        <v>727</v>
      </c>
      <c r="J138" s="135" t="s">
        <v>725</v>
      </c>
      <c r="K138" s="134">
        <v>28093</v>
      </c>
      <c r="L138" s="134" t="s">
        <v>728</v>
      </c>
      <c r="M138" s="135" t="s">
        <v>481</v>
      </c>
      <c r="N138" s="135" t="s">
        <v>33</v>
      </c>
      <c r="O138" s="136" t="s">
        <v>713</v>
      </c>
      <c r="P138" s="137" t="s">
        <v>714</v>
      </c>
    </row>
    <row r="139" spans="1:16" ht="12.75" customHeight="1" thickBot="1">
      <c r="A139" s="16" t="str">
        <f t="shared" ref="A139:A202" si="12">P139</f>
        <v>IBVS 5056 </v>
      </c>
      <c r="B139" s="6" t="str">
        <f t="shared" ref="B139:B202" si="13">IF(H139=INT(H139),"I","II")</f>
        <v>II</v>
      </c>
      <c r="C139" s="16">
        <f t="shared" ref="C139:C202" si="14">1*G139</f>
        <v>51958.449000000001</v>
      </c>
      <c r="D139" s="34" t="str">
        <f t="shared" ref="D139:D202" si="15">VLOOKUP(F139,I$1:J$5,2,FALSE)</f>
        <v>vis</v>
      </c>
      <c r="E139" s="133">
        <f>VLOOKUP(C139,Active!C$21:E$959,3,FALSE)</f>
        <v>28162.393705597307</v>
      </c>
      <c r="F139" s="6" t="s">
        <v>134</v>
      </c>
      <c r="G139" s="34" t="str">
        <f t="shared" ref="G139:G202" si="16">MID(I139,3,LEN(I139)-3)</f>
        <v>51958.4490</v>
      </c>
      <c r="H139" s="16">
        <f t="shared" ref="H139:H202" si="17">1*K139</f>
        <v>28162.5</v>
      </c>
      <c r="I139" s="134" t="s">
        <v>747</v>
      </c>
      <c r="J139" s="135" t="s">
        <v>748</v>
      </c>
      <c r="K139" s="134">
        <v>28162.5</v>
      </c>
      <c r="L139" s="134" t="s">
        <v>723</v>
      </c>
      <c r="M139" s="135" t="s">
        <v>481</v>
      </c>
      <c r="N139" s="135" t="s">
        <v>187</v>
      </c>
      <c r="O139" s="136" t="s">
        <v>713</v>
      </c>
      <c r="P139" s="137" t="s">
        <v>714</v>
      </c>
    </row>
    <row r="140" spans="1:16" ht="12.75" customHeight="1" thickBot="1">
      <c r="A140" s="16" t="str">
        <f t="shared" si="12"/>
        <v>IBVS 5056 </v>
      </c>
      <c r="B140" s="6" t="str">
        <f t="shared" si="13"/>
        <v>II</v>
      </c>
      <c r="C140" s="16">
        <f t="shared" si="14"/>
        <v>51958.4496</v>
      </c>
      <c r="D140" s="34" t="str">
        <f t="shared" si="15"/>
        <v>vis</v>
      </c>
      <c r="E140" s="133">
        <f>VLOOKUP(C140,Active!C$21:E$959,3,FALSE)</f>
        <v>28162.395151435809</v>
      </c>
      <c r="F140" s="6" t="s">
        <v>134</v>
      </c>
      <c r="G140" s="34" t="str">
        <f t="shared" si="16"/>
        <v>51958.4496</v>
      </c>
      <c r="H140" s="16">
        <f t="shared" si="17"/>
        <v>28162.5</v>
      </c>
      <c r="I140" s="134" t="s">
        <v>749</v>
      </c>
      <c r="J140" s="135" t="s">
        <v>750</v>
      </c>
      <c r="K140" s="134">
        <v>28162.5</v>
      </c>
      <c r="L140" s="134" t="s">
        <v>751</v>
      </c>
      <c r="M140" s="135" t="s">
        <v>481</v>
      </c>
      <c r="N140" s="135" t="s">
        <v>33</v>
      </c>
      <c r="O140" s="136" t="s">
        <v>713</v>
      </c>
      <c r="P140" s="137" t="s">
        <v>714</v>
      </c>
    </row>
    <row r="141" spans="1:16" ht="12.75" customHeight="1" thickBot="1">
      <c r="A141" s="16" t="str">
        <f t="shared" si="12"/>
        <v>IBVS 5623 </v>
      </c>
      <c r="B141" s="6" t="str">
        <f t="shared" si="13"/>
        <v>I</v>
      </c>
      <c r="C141" s="16">
        <f t="shared" si="14"/>
        <v>51979.404999999999</v>
      </c>
      <c r="D141" s="34" t="str">
        <f t="shared" si="15"/>
        <v>vis</v>
      </c>
      <c r="E141" s="133">
        <f>VLOOKUP(C141,Active!C$21:E$959,3,FALSE)</f>
        <v>28212.892025055113</v>
      </c>
      <c r="F141" s="6" t="s">
        <v>134</v>
      </c>
      <c r="G141" s="34" t="str">
        <f t="shared" si="16"/>
        <v>51979.4050</v>
      </c>
      <c r="H141" s="16">
        <f t="shared" si="17"/>
        <v>28213</v>
      </c>
      <c r="I141" s="134" t="s">
        <v>752</v>
      </c>
      <c r="J141" s="135" t="s">
        <v>753</v>
      </c>
      <c r="K141" s="134">
        <v>28213</v>
      </c>
      <c r="L141" s="134" t="s">
        <v>754</v>
      </c>
      <c r="M141" s="135" t="s">
        <v>481</v>
      </c>
      <c r="N141" s="135" t="s">
        <v>482</v>
      </c>
      <c r="O141" s="136" t="s">
        <v>755</v>
      </c>
      <c r="P141" s="137" t="s">
        <v>756</v>
      </c>
    </row>
    <row r="142" spans="1:16" ht="12.75" customHeight="1" thickBot="1">
      <c r="A142" s="16" t="str">
        <f t="shared" si="12"/>
        <v>IBVS 5623 </v>
      </c>
      <c r="B142" s="6" t="str">
        <f t="shared" si="13"/>
        <v>II</v>
      </c>
      <c r="C142" s="16">
        <f t="shared" si="14"/>
        <v>51980.443500000001</v>
      </c>
      <c r="D142" s="34" t="str">
        <f t="shared" si="15"/>
        <v>vis</v>
      </c>
      <c r="E142" s="133">
        <f>VLOOKUP(C142,Active!C$21:E$959,3,FALSE)</f>
        <v>28215.394530531208</v>
      </c>
      <c r="F142" s="6" t="s">
        <v>134</v>
      </c>
      <c r="G142" s="34" t="str">
        <f t="shared" si="16"/>
        <v>51980.4435</v>
      </c>
      <c r="H142" s="16">
        <f t="shared" si="17"/>
        <v>28215.5</v>
      </c>
      <c r="I142" s="134" t="s">
        <v>757</v>
      </c>
      <c r="J142" s="135" t="s">
        <v>758</v>
      </c>
      <c r="K142" s="134">
        <v>28215.5</v>
      </c>
      <c r="L142" s="134" t="s">
        <v>759</v>
      </c>
      <c r="M142" s="135" t="s">
        <v>481</v>
      </c>
      <c r="N142" s="135" t="s">
        <v>482</v>
      </c>
      <c r="O142" s="136" t="s">
        <v>755</v>
      </c>
      <c r="P142" s="137" t="s">
        <v>756</v>
      </c>
    </row>
    <row r="143" spans="1:16" ht="12.75" customHeight="1" thickBot="1">
      <c r="A143" s="16" t="str">
        <f t="shared" si="12"/>
        <v>IBVS 5623 </v>
      </c>
      <c r="B143" s="6" t="str">
        <f t="shared" si="13"/>
        <v>I</v>
      </c>
      <c r="C143" s="16">
        <f t="shared" si="14"/>
        <v>51999.322399999997</v>
      </c>
      <c r="D143" s="34" t="str">
        <f t="shared" si="15"/>
        <v>vis</v>
      </c>
      <c r="E143" s="133">
        <f>VLOOKUP(C143,Active!C$21:E$959,3,FALSE)</f>
        <v>28260.887598063746</v>
      </c>
      <c r="F143" s="6" t="s">
        <v>134</v>
      </c>
      <c r="G143" s="34" t="str">
        <f t="shared" si="16"/>
        <v>51999.3224</v>
      </c>
      <c r="H143" s="16">
        <f t="shared" si="17"/>
        <v>28261</v>
      </c>
      <c r="I143" s="134" t="s">
        <v>760</v>
      </c>
      <c r="J143" s="135" t="s">
        <v>761</v>
      </c>
      <c r="K143" s="134">
        <v>28261</v>
      </c>
      <c r="L143" s="134" t="s">
        <v>717</v>
      </c>
      <c r="M143" s="135" t="s">
        <v>481</v>
      </c>
      <c r="N143" s="135" t="s">
        <v>482</v>
      </c>
      <c r="O143" s="136" t="s">
        <v>755</v>
      </c>
      <c r="P143" s="137" t="s">
        <v>756</v>
      </c>
    </row>
    <row r="144" spans="1:16" ht="12.75" customHeight="1" thickBot="1">
      <c r="A144" s="16" t="str">
        <f t="shared" si="12"/>
        <v>IBVS 5623 </v>
      </c>
      <c r="B144" s="6" t="str">
        <f t="shared" si="13"/>
        <v>I</v>
      </c>
      <c r="C144" s="16">
        <f t="shared" si="14"/>
        <v>52001.397599999997</v>
      </c>
      <c r="D144" s="34" t="str">
        <f t="shared" si="15"/>
        <v>vis</v>
      </c>
      <c r="E144" s="133">
        <f>VLOOKUP(C144,Active!C$21:E$959,3,FALSE)</f>
        <v>28265.888271500411</v>
      </c>
      <c r="F144" s="6" t="s">
        <v>134</v>
      </c>
      <c r="G144" s="34" t="str">
        <f t="shared" si="16"/>
        <v>52001.3976</v>
      </c>
      <c r="H144" s="16">
        <f t="shared" si="17"/>
        <v>28266</v>
      </c>
      <c r="I144" s="134" t="s">
        <v>762</v>
      </c>
      <c r="J144" s="135" t="s">
        <v>763</v>
      </c>
      <c r="K144" s="134">
        <v>28266</v>
      </c>
      <c r="L144" s="134" t="s">
        <v>764</v>
      </c>
      <c r="M144" s="135" t="s">
        <v>481</v>
      </c>
      <c r="N144" s="135" t="s">
        <v>482</v>
      </c>
      <c r="O144" s="136" t="s">
        <v>755</v>
      </c>
      <c r="P144" s="137" t="s">
        <v>756</v>
      </c>
    </row>
    <row r="145" spans="1:16" ht="12.75" customHeight="1" thickBot="1">
      <c r="A145" s="16" t="str">
        <f t="shared" si="12"/>
        <v> JAAVSO 41;122 </v>
      </c>
      <c r="B145" s="6" t="str">
        <f t="shared" si="13"/>
        <v>I</v>
      </c>
      <c r="C145" s="16">
        <f t="shared" si="14"/>
        <v>52667.861100000002</v>
      </c>
      <c r="D145" s="34" t="str">
        <f t="shared" si="15"/>
        <v>vis</v>
      </c>
      <c r="E145" s="133">
        <f>VLOOKUP(C145,Active!C$21:E$959,3,FALSE)</f>
        <v>29871.885920382338</v>
      </c>
      <c r="F145" s="6" t="s">
        <v>134</v>
      </c>
      <c r="G145" s="34" t="str">
        <f t="shared" si="16"/>
        <v>52667.8611</v>
      </c>
      <c r="H145" s="16">
        <f t="shared" si="17"/>
        <v>29872</v>
      </c>
      <c r="I145" s="134" t="s">
        <v>765</v>
      </c>
      <c r="J145" s="135" t="s">
        <v>766</v>
      </c>
      <c r="K145" s="134">
        <v>29872</v>
      </c>
      <c r="L145" s="134" t="s">
        <v>767</v>
      </c>
      <c r="M145" s="135" t="s">
        <v>768</v>
      </c>
      <c r="N145" s="135" t="s">
        <v>528</v>
      </c>
      <c r="O145" s="136" t="s">
        <v>769</v>
      </c>
      <c r="P145" s="136" t="s">
        <v>770</v>
      </c>
    </row>
    <row r="146" spans="1:16" ht="12.75" customHeight="1" thickBot="1">
      <c r="A146" s="16" t="str">
        <f t="shared" si="12"/>
        <v>IBVS 5494 </v>
      </c>
      <c r="B146" s="6" t="str">
        <f t="shared" si="13"/>
        <v>II</v>
      </c>
      <c r="C146" s="16">
        <f t="shared" si="14"/>
        <v>52726.5818</v>
      </c>
      <c r="D146" s="34" t="str">
        <f t="shared" si="15"/>
        <v>vis</v>
      </c>
      <c r="E146" s="133">
        <f>VLOOKUP(C146,Active!C$21:E$959,3,FALSE)</f>
        <v>30013.387002048021</v>
      </c>
      <c r="F146" s="6" t="s">
        <v>134</v>
      </c>
      <c r="G146" s="34" t="str">
        <f t="shared" si="16"/>
        <v>52726.5818</v>
      </c>
      <c r="H146" s="16">
        <f t="shared" si="17"/>
        <v>30013.5</v>
      </c>
      <c r="I146" s="134" t="s">
        <v>771</v>
      </c>
      <c r="J146" s="135" t="s">
        <v>772</v>
      </c>
      <c r="K146" s="134">
        <v>30013.5</v>
      </c>
      <c r="L146" s="134" t="s">
        <v>773</v>
      </c>
      <c r="M146" s="135" t="s">
        <v>481</v>
      </c>
      <c r="N146" s="135" t="s">
        <v>482</v>
      </c>
      <c r="O146" s="136" t="s">
        <v>774</v>
      </c>
      <c r="P146" s="137" t="s">
        <v>775</v>
      </c>
    </row>
    <row r="147" spans="1:16" ht="12.75" customHeight="1" thickBot="1">
      <c r="A147" s="16" t="str">
        <f t="shared" si="12"/>
        <v>IBVS 5494 </v>
      </c>
      <c r="B147" s="6" t="str">
        <f t="shared" si="13"/>
        <v>I</v>
      </c>
      <c r="C147" s="16">
        <f t="shared" si="14"/>
        <v>52726.794399999999</v>
      </c>
      <c r="D147" s="34" t="str">
        <f t="shared" si="15"/>
        <v>vis</v>
      </c>
      <c r="E147" s="133">
        <f>VLOOKUP(C147,Active!C$21:E$959,3,FALSE)</f>
        <v>30013.899310824345</v>
      </c>
      <c r="F147" s="6" t="s">
        <v>134</v>
      </c>
      <c r="G147" s="34" t="str">
        <f t="shared" si="16"/>
        <v>52726.7944</v>
      </c>
      <c r="H147" s="16">
        <f t="shared" si="17"/>
        <v>30014</v>
      </c>
      <c r="I147" s="134" t="s">
        <v>776</v>
      </c>
      <c r="J147" s="135" t="s">
        <v>777</v>
      </c>
      <c r="K147" s="134">
        <v>30014</v>
      </c>
      <c r="L147" s="134" t="s">
        <v>778</v>
      </c>
      <c r="M147" s="135" t="s">
        <v>481</v>
      </c>
      <c r="N147" s="135" t="s">
        <v>482</v>
      </c>
      <c r="O147" s="136" t="s">
        <v>774</v>
      </c>
      <c r="P147" s="137" t="s">
        <v>775</v>
      </c>
    </row>
    <row r="148" spans="1:16" ht="12.75" customHeight="1" thickBot="1">
      <c r="A148" s="16" t="str">
        <f t="shared" si="12"/>
        <v>BAVM 172 </v>
      </c>
      <c r="B148" s="6" t="str">
        <f t="shared" si="13"/>
        <v>II</v>
      </c>
      <c r="C148" s="16">
        <f t="shared" si="14"/>
        <v>52746.502200000003</v>
      </c>
      <c r="D148" s="34" t="str">
        <f t="shared" si="15"/>
        <v>vis</v>
      </c>
      <c r="E148" s="133">
        <f>VLOOKUP(C148,Active!C$21:E$959,3,FALSE)</f>
        <v>30061.389804249178</v>
      </c>
      <c r="F148" s="6" t="s">
        <v>134</v>
      </c>
      <c r="G148" s="34" t="str">
        <f t="shared" si="16"/>
        <v>52746.5022</v>
      </c>
      <c r="H148" s="16">
        <f t="shared" si="17"/>
        <v>30061.5</v>
      </c>
      <c r="I148" s="134" t="s">
        <v>779</v>
      </c>
      <c r="J148" s="135" t="s">
        <v>780</v>
      </c>
      <c r="K148" s="134">
        <v>30061.5</v>
      </c>
      <c r="L148" s="134" t="s">
        <v>781</v>
      </c>
      <c r="M148" s="135" t="s">
        <v>481</v>
      </c>
      <c r="N148" s="135" t="s">
        <v>782</v>
      </c>
      <c r="O148" s="136" t="s">
        <v>783</v>
      </c>
      <c r="P148" s="137" t="s">
        <v>784</v>
      </c>
    </row>
    <row r="149" spans="1:16" ht="12.75" customHeight="1" thickBot="1">
      <c r="A149" s="16" t="str">
        <f t="shared" si="12"/>
        <v>IBVS 5493 </v>
      </c>
      <c r="B149" s="6" t="str">
        <f t="shared" si="13"/>
        <v>I</v>
      </c>
      <c r="C149" s="16">
        <f t="shared" si="14"/>
        <v>52952.953500000003</v>
      </c>
      <c r="D149" s="34" t="str">
        <f t="shared" si="15"/>
        <v>vis</v>
      </c>
      <c r="E149" s="133">
        <f>VLOOKUP(C149,Active!C$21:E$959,3,FALSE)</f>
        <v>30558.881868568704</v>
      </c>
      <c r="F149" s="6" t="s">
        <v>134</v>
      </c>
      <c r="G149" s="34" t="str">
        <f t="shared" si="16"/>
        <v>52952.9535</v>
      </c>
      <c r="H149" s="16">
        <f t="shared" si="17"/>
        <v>30559</v>
      </c>
      <c r="I149" s="134" t="s">
        <v>785</v>
      </c>
      <c r="J149" s="135" t="s">
        <v>786</v>
      </c>
      <c r="K149" s="134">
        <v>30559</v>
      </c>
      <c r="L149" s="134" t="s">
        <v>787</v>
      </c>
      <c r="M149" s="135" t="s">
        <v>481</v>
      </c>
      <c r="N149" s="135" t="s">
        <v>482</v>
      </c>
      <c r="O149" s="136" t="s">
        <v>788</v>
      </c>
      <c r="P149" s="137" t="s">
        <v>789</v>
      </c>
    </row>
    <row r="150" spans="1:16" ht="12.75" customHeight="1" thickBot="1">
      <c r="A150" s="16" t="str">
        <f t="shared" si="12"/>
        <v>IBVS 5784 </v>
      </c>
      <c r="B150" s="6" t="str">
        <f t="shared" si="13"/>
        <v>II</v>
      </c>
      <c r="C150" s="16">
        <f t="shared" si="14"/>
        <v>53046.120199999998</v>
      </c>
      <c r="D150" s="34" t="str">
        <f t="shared" si="15"/>
        <v>vis</v>
      </c>
      <c r="E150" s="133">
        <f>VLOOKUP(C150,Active!C$21:E$959,3,FALSE)</f>
        <v>30783.388538707546</v>
      </c>
      <c r="F150" s="6" t="s">
        <v>134</v>
      </c>
      <c r="G150" s="34" t="str">
        <f t="shared" si="16"/>
        <v>53046.1202</v>
      </c>
      <c r="H150" s="16">
        <f t="shared" si="17"/>
        <v>30783.5</v>
      </c>
      <c r="I150" s="134" t="s">
        <v>790</v>
      </c>
      <c r="J150" s="135" t="s">
        <v>791</v>
      </c>
      <c r="K150" s="134">
        <v>30783.5</v>
      </c>
      <c r="L150" s="134" t="s">
        <v>792</v>
      </c>
      <c r="M150" s="135" t="s">
        <v>768</v>
      </c>
      <c r="N150" s="135" t="s">
        <v>134</v>
      </c>
      <c r="O150" s="136" t="s">
        <v>793</v>
      </c>
      <c r="P150" s="137" t="s">
        <v>794</v>
      </c>
    </row>
    <row r="151" spans="1:16" ht="12.75" customHeight="1" thickBot="1">
      <c r="A151" s="16" t="str">
        <f t="shared" si="12"/>
        <v>IBVS 5784 </v>
      </c>
      <c r="B151" s="6" t="str">
        <f t="shared" si="13"/>
        <v>I</v>
      </c>
      <c r="C151" s="16">
        <f t="shared" si="14"/>
        <v>53046.326800000003</v>
      </c>
      <c r="D151" s="34" t="str">
        <f t="shared" si="15"/>
        <v>vis</v>
      </c>
      <c r="E151" s="133">
        <f>VLOOKUP(C151,Active!C$21:E$959,3,FALSE)</f>
        <v>30783.88638909885</v>
      </c>
      <c r="F151" s="6" t="s">
        <v>134</v>
      </c>
      <c r="G151" s="34" t="str">
        <f t="shared" si="16"/>
        <v>53046.3268</v>
      </c>
      <c r="H151" s="16">
        <f t="shared" si="17"/>
        <v>30784</v>
      </c>
      <c r="I151" s="134" t="s">
        <v>795</v>
      </c>
      <c r="J151" s="135" t="s">
        <v>796</v>
      </c>
      <c r="K151" s="134">
        <v>30784</v>
      </c>
      <c r="L151" s="134" t="s">
        <v>797</v>
      </c>
      <c r="M151" s="135" t="s">
        <v>768</v>
      </c>
      <c r="N151" s="135" t="s">
        <v>134</v>
      </c>
      <c r="O151" s="136" t="s">
        <v>793</v>
      </c>
      <c r="P151" s="137" t="s">
        <v>794</v>
      </c>
    </row>
    <row r="152" spans="1:16" ht="13.5" thickBot="1">
      <c r="A152" s="16" t="str">
        <f t="shared" si="12"/>
        <v>BAVM 173 </v>
      </c>
      <c r="B152" s="6" t="str">
        <f t="shared" si="13"/>
        <v>II</v>
      </c>
      <c r="C152" s="16">
        <f t="shared" si="14"/>
        <v>53055.665200000003</v>
      </c>
      <c r="D152" s="34" t="str">
        <f t="shared" si="15"/>
        <v>vis</v>
      </c>
      <c r="E152" s="133">
        <f>VLOOKUP(C152,Active!C$21:E$959,3,FALSE)</f>
        <v>30806.389419563864</v>
      </c>
      <c r="F152" s="6" t="s">
        <v>134</v>
      </c>
      <c r="G152" s="34" t="str">
        <f t="shared" si="16"/>
        <v>53055.6652</v>
      </c>
      <c r="H152" s="16">
        <f t="shared" si="17"/>
        <v>30806.5</v>
      </c>
      <c r="I152" s="134" t="s">
        <v>798</v>
      </c>
      <c r="J152" s="135" t="s">
        <v>799</v>
      </c>
      <c r="K152" s="134">
        <v>30806.5</v>
      </c>
      <c r="L152" s="134" t="s">
        <v>800</v>
      </c>
      <c r="M152" s="135" t="s">
        <v>481</v>
      </c>
      <c r="N152" s="135" t="s">
        <v>782</v>
      </c>
      <c r="O152" s="136" t="s">
        <v>783</v>
      </c>
      <c r="P152" s="137" t="s">
        <v>801</v>
      </c>
    </row>
    <row r="153" spans="1:16" ht="13.5" thickBot="1">
      <c r="A153" s="16" t="str">
        <f t="shared" si="12"/>
        <v>IBVS 5623 </v>
      </c>
      <c r="B153" s="6" t="str">
        <f t="shared" si="13"/>
        <v>II</v>
      </c>
      <c r="C153" s="16">
        <f t="shared" si="14"/>
        <v>53078.487200000003</v>
      </c>
      <c r="D153" s="34" t="str">
        <f t="shared" si="15"/>
        <v>vis</v>
      </c>
      <c r="E153" s="133">
        <f>VLOOKUP(C153,Active!C$21:E$959,3,FALSE)</f>
        <v>30861.384296766868</v>
      </c>
      <c r="F153" s="6" t="s">
        <v>134</v>
      </c>
      <c r="G153" s="34" t="str">
        <f t="shared" si="16"/>
        <v>53078.4872</v>
      </c>
      <c r="H153" s="16">
        <f t="shared" si="17"/>
        <v>30861.5</v>
      </c>
      <c r="I153" s="134" t="s">
        <v>802</v>
      </c>
      <c r="J153" s="135" t="s">
        <v>803</v>
      </c>
      <c r="K153" s="134">
        <v>30861.5</v>
      </c>
      <c r="L153" s="134" t="s">
        <v>804</v>
      </c>
      <c r="M153" s="135" t="s">
        <v>481</v>
      </c>
      <c r="N153" s="135" t="s">
        <v>482</v>
      </c>
      <c r="O153" s="136" t="s">
        <v>755</v>
      </c>
      <c r="P153" s="137" t="s">
        <v>756</v>
      </c>
    </row>
    <row r="154" spans="1:16" ht="13.5" thickBot="1">
      <c r="A154" s="16" t="str">
        <f t="shared" si="12"/>
        <v>IBVS 5623 </v>
      </c>
      <c r="B154" s="6" t="str">
        <f t="shared" si="13"/>
        <v>II</v>
      </c>
      <c r="C154" s="16">
        <f t="shared" si="14"/>
        <v>53095.506500000003</v>
      </c>
      <c r="D154" s="34" t="str">
        <f t="shared" si="15"/>
        <v>vis</v>
      </c>
      <c r="E154" s="133">
        <f>VLOOKUP(C154,Active!C$21:E$959,3,FALSE)</f>
        <v>30902.396228831589</v>
      </c>
      <c r="F154" s="6" t="s">
        <v>134</v>
      </c>
      <c r="G154" s="34" t="str">
        <f t="shared" si="16"/>
        <v>53095.5065</v>
      </c>
      <c r="H154" s="16">
        <f t="shared" si="17"/>
        <v>30902.5</v>
      </c>
      <c r="I154" s="134" t="s">
        <v>805</v>
      </c>
      <c r="J154" s="135" t="s">
        <v>806</v>
      </c>
      <c r="K154" s="134">
        <v>30902.5</v>
      </c>
      <c r="L154" s="134" t="s">
        <v>807</v>
      </c>
      <c r="M154" s="135" t="s">
        <v>481</v>
      </c>
      <c r="N154" s="135" t="s">
        <v>482</v>
      </c>
      <c r="O154" s="136" t="s">
        <v>755</v>
      </c>
      <c r="P154" s="137" t="s">
        <v>756</v>
      </c>
    </row>
    <row r="155" spans="1:16" ht="13.5" thickBot="1">
      <c r="A155" s="16" t="str">
        <f t="shared" si="12"/>
        <v>IBVS 5623 </v>
      </c>
      <c r="B155" s="6" t="str">
        <f t="shared" si="13"/>
        <v>II</v>
      </c>
      <c r="C155" s="16">
        <f t="shared" si="14"/>
        <v>53096.330800000003</v>
      </c>
      <c r="D155" s="34" t="str">
        <f t="shared" si="15"/>
        <v>vis</v>
      </c>
      <c r="E155" s="133">
        <f>VLOOKUP(C155,Active!C$21:E$959,3,FALSE)</f>
        <v>30904.38256996201</v>
      </c>
      <c r="F155" s="6" t="s">
        <v>134</v>
      </c>
      <c r="G155" s="34" t="str">
        <f t="shared" si="16"/>
        <v>53096.3308</v>
      </c>
      <c r="H155" s="16">
        <f t="shared" si="17"/>
        <v>30904.5</v>
      </c>
      <c r="I155" s="134" t="s">
        <v>808</v>
      </c>
      <c r="J155" s="135" t="s">
        <v>809</v>
      </c>
      <c r="K155" s="134">
        <v>30904.5</v>
      </c>
      <c r="L155" s="134" t="s">
        <v>810</v>
      </c>
      <c r="M155" s="135" t="s">
        <v>481</v>
      </c>
      <c r="N155" s="135" t="s">
        <v>482</v>
      </c>
      <c r="O155" s="136" t="s">
        <v>755</v>
      </c>
      <c r="P155" s="137" t="s">
        <v>756</v>
      </c>
    </row>
    <row r="156" spans="1:16" ht="13.5" thickBot="1">
      <c r="A156" s="16" t="str">
        <f t="shared" si="12"/>
        <v>IBVS 5623 </v>
      </c>
      <c r="B156" s="6" t="str">
        <f t="shared" si="13"/>
        <v>I</v>
      </c>
      <c r="C156" s="16">
        <f t="shared" si="14"/>
        <v>53097.37</v>
      </c>
      <c r="D156" s="34" t="str">
        <f t="shared" si="15"/>
        <v>vis</v>
      </c>
      <c r="E156" s="133">
        <f>VLOOKUP(C156,Active!C$21:E$959,3,FALSE)</f>
        <v>30906.886762249684</v>
      </c>
      <c r="F156" s="6" t="s">
        <v>134</v>
      </c>
      <c r="G156" s="34" t="str">
        <f t="shared" si="16"/>
        <v>53097.3700</v>
      </c>
      <c r="H156" s="16">
        <f t="shared" si="17"/>
        <v>30907</v>
      </c>
      <c r="I156" s="134" t="s">
        <v>811</v>
      </c>
      <c r="J156" s="135" t="s">
        <v>812</v>
      </c>
      <c r="K156" s="134">
        <v>30907</v>
      </c>
      <c r="L156" s="134" t="s">
        <v>813</v>
      </c>
      <c r="M156" s="135" t="s">
        <v>481</v>
      </c>
      <c r="N156" s="135" t="s">
        <v>482</v>
      </c>
      <c r="O156" s="136" t="s">
        <v>755</v>
      </c>
      <c r="P156" s="137" t="s">
        <v>756</v>
      </c>
    </row>
    <row r="157" spans="1:16" ht="13.5" thickBot="1">
      <c r="A157" s="16" t="str">
        <f t="shared" si="12"/>
        <v>IBVS 5623 </v>
      </c>
      <c r="B157" s="6" t="str">
        <f t="shared" si="13"/>
        <v>II</v>
      </c>
      <c r="C157" s="16">
        <f t="shared" si="14"/>
        <v>53098.407200000001</v>
      </c>
      <c r="D157" s="34" t="str">
        <f t="shared" si="15"/>
        <v>vis</v>
      </c>
      <c r="E157" s="133">
        <f>VLOOKUP(C157,Active!C$21:E$959,3,FALSE)</f>
        <v>30909.386135075682</v>
      </c>
      <c r="F157" s="6" t="s">
        <v>134</v>
      </c>
      <c r="G157" s="34" t="str">
        <f t="shared" si="16"/>
        <v>53098.4072</v>
      </c>
      <c r="H157" s="16">
        <f t="shared" si="17"/>
        <v>30909.5</v>
      </c>
      <c r="I157" s="134" t="s">
        <v>814</v>
      </c>
      <c r="J157" s="135" t="s">
        <v>815</v>
      </c>
      <c r="K157" s="134">
        <v>30909.5</v>
      </c>
      <c r="L157" s="134" t="s">
        <v>816</v>
      </c>
      <c r="M157" s="135" t="s">
        <v>481</v>
      </c>
      <c r="N157" s="135" t="s">
        <v>482</v>
      </c>
      <c r="O157" s="136" t="s">
        <v>755</v>
      </c>
      <c r="P157" s="137" t="s">
        <v>756</v>
      </c>
    </row>
    <row r="158" spans="1:16" ht="13.5" thickBot="1">
      <c r="A158" s="16" t="str">
        <f t="shared" si="12"/>
        <v>IBVS 5694 </v>
      </c>
      <c r="B158" s="6" t="str">
        <f t="shared" si="13"/>
        <v>I</v>
      </c>
      <c r="C158" s="16">
        <f t="shared" si="14"/>
        <v>53422.301399999997</v>
      </c>
      <c r="D158" s="34" t="str">
        <f t="shared" si="15"/>
        <v>vis</v>
      </c>
      <c r="E158" s="133">
        <f>VLOOKUP(C158,Active!C$21:E$959,3,FALSE)</f>
        <v>31689.883977322825</v>
      </c>
      <c r="F158" s="6" t="s">
        <v>134</v>
      </c>
      <c r="G158" s="34" t="str">
        <f t="shared" si="16"/>
        <v>53422.3014</v>
      </c>
      <c r="H158" s="16">
        <f t="shared" si="17"/>
        <v>31690</v>
      </c>
      <c r="I158" s="134" t="s">
        <v>821</v>
      </c>
      <c r="J158" s="135" t="s">
        <v>822</v>
      </c>
      <c r="K158" s="134">
        <v>31690</v>
      </c>
      <c r="L158" s="134" t="s">
        <v>823</v>
      </c>
      <c r="M158" s="135" t="s">
        <v>481</v>
      </c>
      <c r="N158" s="135" t="s">
        <v>482</v>
      </c>
      <c r="O158" s="136" t="s">
        <v>824</v>
      </c>
      <c r="P158" s="137" t="s">
        <v>825</v>
      </c>
    </row>
    <row r="159" spans="1:16" ht="13.5" thickBot="1">
      <c r="A159" s="16" t="str">
        <f t="shared" si="12"/>
        <v>BAVM 178 </v>
      </c>
      <c r="B159" s="6" t="str">
        <f t="shared" si="13"/>
        <v>I</v>
      </c>
      <c r="C159" s="16">
        <f t="shared" si="14"/>
        <v>53453.4257</v>
      </c>
      <c r="D159" s="34" t="str">
        <f t="shared" si="15"/>
        <v>vis</v>
      </c>
      <c r="E159" s="133">
        <f>VLOOKUP(C159,Active!C$21:E$959,3,FALSE)</f>
        <v>31764.88516286877</v>
      </c>
      <c r="F159" s="6" t="s">
        <v>134</v>
      </c>
      <c r="G159" s="34" t="str">
        <f t="shared" si="16"/>
        <v>53453.4257</v>
      </c>
      <c r="H159" s="16">
        <f t="shared" si="17"/>
        <v>31765</v>
      </c>
      <c r="I159" s="134" t="s">
        <v>826</v>
      </c>
      <c r="J159" s="135" t="s">
        <v>827</v>
      </c>
      <c r="K159" s="134">
        <v>31765</v>
      </c>
      <c r="L159" s="134" t="s">
        <v>828</v>
      </c>
      <c r="M159" s="135" t="s">
        <v>768</v>
      </c>
      <c r="N159" s="135" t="s">
        <v>782</v>
      </c>
      <c r="O159" s="136" t="s">
        <v>829</v>
      </c>
      <c r="P159" s="137" t="s">
        <v>830</v>
      </c>
    </row>
    <row r="160" spans="1:16" ht="13.5" thickBot="1">
      <c r="A160" s="16" t="str">
        <f t="shared" si="12"/>
        <v>BAVM 173 </v>
      </c>
      <c r="B160" s="6" t="str">
        <f t="shared" si="13"/>
        <v>I</v>
      </c>
      <c r="C160" s="16">
        <f t="shared" si="14"/>
        <v>53463.383699999998</v>
      </c>
      <c r="D160" s="34" t="str">
        <f t="shared" si="15"/>
        <v>vis</v>
      </c>
      <c r="E160" s="133">
        <f>VLOOKUP(C160,Active!C$21:E$959,3,FALSE)</f>
        <v>31788.881262561499</v>
      </c>
      <c r="F160" s="6" t="s">
        <v>134</v>
      </c>
      <c r="G160" s="34" t="str">
        <f t="shared" si="16"/>
        <v>53463.3837</v>
      </c>
      <c r="H160" s="16">
        <f t="shared" si="17"/>
        <v>31789</v>
      </c>
      <c r="I160" s="134" t="s">
        <v>831</v>
      </c>
      <c r="J160" s="135" t="s">
        <v>832</v>
      </c>
      <c r="K160" s="134">
        <v>31789</v>
      </c>
      <c r="L160" s="134" t="s">
        <v>833</v>
      </c>
      <c r="M160" s="135" t="s">
        <v>481</v>
      </c>
      <c r="N160" s="135" t="s">
        <v>834</v>
      </c>
      <c r="O160" s="136" t="s">
        <v>664</v>
      </c>
      <c r="P160" s="137" t="s">
        <v>801</v>
      </c>
    </row>
    <row r="161" spans="1:16" ht="13.5" thickBot="1">
      <c r="A161" s="16" t="str">
        <f t="shared" si="12"/>
        <v>BAVM 173 </v>
      </c>
      <c r="B161" s="6" t="str">
        <f t="shared" si="13"/>
        <v>II</v>
      </c>
      <c r="C161" s="16">
        <f t="shared" si="14"/>
        <v>53463.592799999999</v>
      </c>
      <c r="D161" s="34" t="str">
        <f t="shared" si="15"/>
        <v>vis</v>
      </c>
      <c r="E161" s="133">
        <f>VLOOKUP(C161,Active!C$21:E$959,3,FALSE)</f>
        <v>31789.385137279893</v>
      </c>
      <c r="F161" s="6" t="s">
        <v>134</v>
      </c>
      <c r="G161" s="34" t="str">
        <f t="shared" si="16"/>
        <v>53463.5928</v>
      </c>
      <c r="H161" s="16">
        <f t="shared" si="17"/>
        <v>31789.5</v>
      </c>
      <c r="I161" s="134" t="s">
        <v>835</v>
      </c>
      <c r="J161" s="135" t="s">
        <v>836</v>
      </c>
      <c r="K161" s="134" t="s">
        <v>837</v>
      </c>
      <c r="L161" s="134" t="s">
        <v>838</v>
      </c>
      <c r="M161" s="135" t="s">
        <v>481</v>
      </c>
      <c r="N161" s="135" t="s">
        <v>834</v>
      </c>
      <c r="O161" s="136" t="s">
        <v>664</v>
      </c>
      <c r="P161" s="137" t="s">
        <v>801</v>
      </c>
    </row>
    <row r="162" spans="1:16" ht="13.5" thickBot="1">
      <c r="A162" s="16" t="str">
        <f t="shared" si="12"/>
        <v>IBVS 5777 </v>
      </c>
      <c r="B162" s="6" t="str">
        <f t="shared" si="13"/>
        <v>I</v>
      </c>
      <c r="C162" s="16">
        <f t="shared" si="14"/>
        <v>54067.6037</v>
      </c>
      <c r="D162" s="34" t="str">
        <f t="shared" si="15"/>
        <v>vis</v>
      </c>
      <c r="E162" s="133">
        <f>VLOOKUP(C162,Active!C$21:E$959,3,FALSE)</f>
        <v>33244.888829978816</v>
      </c>
      <c r="F162" s="6" t="s">
        <v>134</v>
      </c>
      <c r="G162" s="34" t="str">
        <f t="shared" si="16"/>
        <v>54067.6037</v>
      </c>
      <c r="H162" s="16">
        <f t="shared" si="17"/>
        <v>33245</v>
      </c>
      <c r="I162" s="134" t="s">
        <v>844</v>
      </c>
      <c r="J162" s="135" t="s">
        <v>845</v>
      </c>
      <c r="K162" s="134" t="s">
        <v>846</v>
      </c>
      <c r="L162" s="134" t="s">
        <v>847</v>
      </c>
      <c r="M162" s="135" t="s">
        <v>768</v>
      </c>
      <c r="N162" s="135" t="s">
        <v>134</v>
      </c>
      <c r="O162" s="136" t="s">
        <v>848</v>
      </c>
      <c r="P162" s="137" t="s">
        <v>849</v>
      </c>
    </row>
    <row r="163" spans="1:16" ht="13.5" thickBot="1">
      <c r="A163" s="16" t="str">
        <f t="shared" si="12"/>
        <v>IBVS 5777 </v>
      </c>
      <c r="B163" s="6" t="str">
        <f t="shared" si="13"/>
        <v>II</v>
      </c>
      <c r="C163" s="16">
        <f t="shared" si="14"/>
        <v>54068.636700000003</v>
      </c>
      <c r="D163" s="34" t="str">
        <f t="shared" si="15"/>
        <v>vis</v>
      </c>
      <c r="E163" s="133">
        <f>VLOOKUP(C163,Active!C$21:E$959,3,FALSE)</f>
        <v>33247.378081935298</v>
      </c>
      <c r="F163" s="6" t="s">
        <v>134</v>
      </c>
      <c r="G163" s="34" t="str">
        <f t="shared" si="16"/>
        <v>54068.6367</v>
      </c>
      <c r="H163" s="16">
        <f t="shared" si="17"/>
        <v>33247.5</v>
      </c>
      <c r="I163" s="134" t="s">
        <v>850</v>
      </c>
      <c r="J163" s="135" t="s">
        <v>851</v>
      </c>
      <c r="K163" s="134" t="s">
        <v>852</v>
      </c>
      <c r="L163" s="134" t="s">
        <v>807</v>
      </c>
      <c r="M163" s="135" t="s">
        <v>768</v>
      </c>
      <c r="N163" s="135" t="s">
        <v>134</v>
      </c>
      <c r="O163" s="136" t="s">
        <v>848</v>
      </c>
      <c r="P163" s="137" t="s">
        <v>849</v>
      </c>
    </row>
    <row r="164" spans="1:16" ht="13.5" thickBot="1">
      <c r="A164" s="16" t="str">
        <f t="shared" si="12"/>
        <v>IBVS 5917 </v>
      </c>
      <c r="B164" s="6" t="str">
        <f t="shared" si="13"/>
        <v>I</v>
      </c>
      <c r="C164" s="16">
        <f t="shared" si="14"/>
        <v>54164.292999999998</v>
      </c>
      <c r="D164" s="34" t="str">
        <f t="shared" si="15"/>
        <v>vis</v>
      </c>
      <c r="E164" s="133">
        <f>VLOOKUP(C164,Active!C$21:E$959,3,FALSE)</f>
        <v>33477.884017970406</v>
      </c>
      <c r="F164" s="6" t="s">
        <v>134</v>
      </c>
      <c r="G164" s="34" t="str">
        <f t="shared" si="16"/>
        <v>54164.293</v>
      </c>
      <c r="H164" s="16">
        <f t="shared" si="17"/>
        <v>33478</v>
      </c>
      <c r="I164" s="134" t="s">
        <v>853</v>
      </c>
      <c r="J164" s="135" t="s">
        <v>854</v>
      </c>
      <c r="K164" s="134" t="s">
        <v>855</v>
      </c>
      <c r="L164" s="134" t="s">
        <v>856</v>
      </c>
      <c r="M164" s="135" t="s">
        <v>768</v>
      </c>
      <c r="N164" s="135" t="s">
        <v>834</v>
      </c>
      <c r="O164" s="136" t="s">
        <v>857</v>
      </c>
      <c r="P164" s="137" t="s">
        <v>858</v>
      </c>
    </row>
    <row r="165" spans="1:16" ht="13.5" thickBot="1">
      <c r="A165" s="16" t="str">
        <f t="shared" si="12"/>
        <v>IBVS 5835 </v>
      </c>
      <c r="B165" s="6" t="str">
        <f t="shared" si="13"/>
        <v>II</v>
      </c>
      <c r="C165" s="16">
        <f t="shared" si="14"/>
        <v>54442.540800000002</v>
      </c>
      <c r="D165" s="34" t="str">
        <f t="shared" si="15"/>
        <v>vis</v>
      </c>
      <c r="E165" s="133">
        <f>VLOOKUP(C165,Active!C$21:E$959,3,FALSE)</f>
        <v>34148.386322457562</v>
      </c>
      <c r="F165" s="6" t="s">
        <v>134</v>
      </c>
      <c r="G165" s="34" t="str">
        <f t="shared" si="16"/>
        <v>54442.5408</v>
      </c>
      <c r="H165" s="16">
        <f t="shared" si="17"/>
        <v>34148.5</v>
      </c>
      <c r="I165" s="134" t="s">
        <v>859</v>
      </c>
      <c r="J165" s="135" t="s">
        <v>860</v>
      </c>
      <c r="K165" s="134" t="s">
        <v>861</v>
      </c>
      <c r="L165" s="134" t="s">
        <v>862</v>
      </c>
      <c r="M165" s="135" t="s">
        <v>768</v>
      </c>
      <c r="N165" s="135" t="s">
        <v>134</v>
      </c>
      <c r="O165" s="136" t="s">
        <v>863</v>
      </c>
      <c r="P165" s="137" t="s">
        <v>864</v>
      </c>
    </row>
    <row r="166" spans="1:16" ht="13.5" thickBot="1">
      <c r="A166" s="16" t="str">
        <f t="shared" si="12"/>
        <v>IBVS 5870 </v>
      </c>
      <c r="B166" s="6" t="str">
        <f t="shared" si="13"/>
        <v>II</v>
      </c>
      <c r="C166" s="16">
        <f t="shared" si="14"/>
        <v>54544.627800000002</v>
      </c>
      <c r="D166" s="34" t="str">
        <f t="shared" si="15"/>
        <v>vis</v>
      </c>
      <c r="E166" s="133">
        <f>VLOOKUP(C166,Active!C$21:E$959,3,FALSE)</f>
        <v>34394.388514597726</v>
      </c>
      <c r="F166" s="6" t="s">
        <v>134</v>
      </c>
      <c r="G166" s="34" t="str">
        <f t="shared" si="16"/>
        <v>54544.6278</v>
      </c>
      <c r="H166" s="16">
        <f t="shared" si="17"/>
        <v>34394.5</v>
      </c>
      <c r="I166" s="134" t="s">
        <v>865</v>
      </c>
      <c r="J166" s="135" t="s">
        <v>866</v>
      </c>
      <c r="K166" s="134" t="s">
        <v>867</v>
      </c>
      <c r="L166" s="134" t="s">
        <v>868</v>
      </c>
      <c r="M166" s="135" t="s">
        <v>768</v>
      </c>
      <c r="N166" s="135" t="s">
        <v>134</v>
      </c>
      <c r="O166" s="136" t="s">
        <v>769</v>
      </c>
      <c r="P166" s="137" t="s">
        <v>869</v>
      </c>
    </row>
    <row r="167" spans="1:16" ht="13.5" thickBot="1">
      <c r="A167" s="16" t="str">
        <f t="shared" si="12"/>
        <v>BAVM 209 </v>
      </c>
      <c r="B167" s="6" t="str">
        <f t="shared" si="13"/>
        <v>II</v>
      </c>
      <c r="C167" s="16">
        <f t="shared" si="14"/>
        <v>54865.412300000004</v>
      </c>
      <c r="D167" s="34" t="str">
        <f t="shared" si="15"/>
        <v>vis</v>
      </c>
      <c r="E167" s="133">
        <f>VLOOKUP(C167,Active!C$21:E$959,3,FALSE)</f>
        <v>35167.392816855485</v>
      </c>
      <c r="F167" s="6" t="s">
        <v>134</v>
      </c>
      <c r="G167" s="34" t="str">
        <f t="shared" si="16"/>
        <v>54865.4123</v>
      </c>
      <c r="H167" s="16">
        <f t="shared" si="17"/>
        <v>35167.5</v>
      </c>
      <c r="I167" s="134" t="s">
        <v>870</v>
      </c>
      <c r="J167" s="135" t="s">
        <v>871</v>
      </c>
      <c r="K167" s="134" t="s">
        <v>872</v>
      </c>
      <c r="L167" s="134" t="s">
        <v>873</v>
      </c>
      <c r="M167" s="135" t="s">
        <v>768</v>
      </c>
      <c r="N167" s="135" t="s">
        <v>782</v>
      </c>
      <c r="O167" s="136" t="s">
        <v>874</v>
      </c>
      <c r="P167" s="137" t="s">
        <v>875</v>
      </c>
    </row>
    <row r="168" spans="1:16" ht="13.5" thickBot="1">
      <c r="A168" s="16" t="str">
        <f t="shared" si="12"/>
        <v>BAVM 209 </v>
      </c>
      <c r="B168" s="6" t="str">
        <f t="shared" si="13"/>
        <v>I</v>
      </c>
      <c r="C168" s="16">
        <f t="shared" si="14"/>
        <v>54865.619400000003</v>
      </c>
      <c r="D168" s="34" t="str">
        <f t="shared" si="15"/>
        <v>vis</v>
      </c>
      <c r="E168" s="133">
        <f>VLOOKUP(C168,Active!C$21:E$959,3,FALSE)</f>
        <v>35167.891872112195</v>
      </c>
      <c r="F168" s="6" t="s">
        <v>134</v>
      </c>
      <c r="G168" s="34" t="str">
        <f t="shared" si="16"/>
        <v>54865.6194</v>
      </c>
      <c r="H168" s="16">
        <f t="shared" si="17"/>
        <v>35168</v>
      </c>
      <c r="I168" s="134" t="s">
        <v>876</v>
      </c>
      <c r="J168" s="135" t="s">
        <v>877</v>
      </c>
      <c r="K168" s="134" t="s">
        <v>878</v>
      </c>
      <c r="L168" s="134" t="s">
        <v>879</v>
      </c>
      <c r="M168" s="135" t="s">
        <v>768</v>
      </c>
      <c r="N168" s="135" t="s">
        <v>782</v>
      </c>
      <c r="O168" s="136" t="s">
        <v>874</v>
      </c>
      <c r="P168" s="137" t="s">
        <v>875</v>
      </c>
    </row>
    <row r="169" spans="1:16" ht="13.5" thickBot="1">
      <c r="A169" s="16" t="str">
        <f t="shared" si="12"/>
        <v>IBVS 5938 </v>
      </c>
      <c r="B169" s="6" t="str">
        <f t="shared" si="13"/>
        <v>I</v>
      </c>
      <c r="C169" s="16">
        <f t="shared" si="14"/>
        <v>54887.612699999998</v>
      </c>
      <c r="D169" s="34" t="str">
        <f t="shared" si="15"/>
        <v>vis</v>
      </c>
      <c r="E169" s="133">
        <f>VLOOKUP(C169,Active!C$21:E$959,3,FALSE)</f>
        <v>35220.889805369072</v>
      </c>
      <c r="F169" s="6" t="s">
        <v>134</v>
      </c>
      <c r="G169" s="34" t="str">
        <f t="shared" si="16"/>
        <v>54887.6127</v>
      </c>
      <c r="H169" s="16">
        <f t="shared" si="17"/>
        <v>35221</v>
      </c>
      <c r="I169" s="134" t="s">
        <v>880</v>
      </c>
      <c r="J169" s="135" t="s">
        <v>881</v>
      </c>
      <c r="K169" s="134" t="s">
        <v>882</v>
      </c>
      <c r="L169" s="134" t="s">
        <v>883</v>
      </c>
      <c r="M169" s="135" t="s">
        <v>768</v>
      </c>
      <c r="N169" s="135" t="s">
        <v>134</v>
      </c>
      <c r="O169" s="136" t="s">
        <v>769</v>
      </c>
      <c r="P169" s="137" t="s">
        <v>884</v>
      </c>
    </row>
    <row r="170" spans="1:16" ht="13.5" thickBot="1">
      <c r="A170" s="16" t="str">
        <f t="shared" si="12"/>
        <v>BAVM 214 </v>
      </c>
      <c r="B170" s="6" t="str">
        <f t="shared" si="13"/>
        <v>II</v>
      </c>
      <c r="C170" s="16">
        <f t="shared" si="14"/>
        <v>54931.395900000003</v>
      </c>
      <c r="D170" s="34" t="str">
        <f t="shared" si="15"/>
        <v>vis</v>
      </c>
      <c r="E170" s="133">
        <f>VLOOKUP(C170,Active!C$21:E$959,3,FALSE)</f>
        <v>35326.39553263026</v>
      </c>
      <c r="F170" s="6" t="s">
        <v>134</v>
      </c>
      <c r="G170" s="34" t="str">
        <f t="shared" si="16"/>
        <v>54931.3959</v>
      </c>
      <c r="H170" s="16">
        <f t="shared" si="17"/>
        <v>35326.5</v>
      </c>
      <c r="I170" s="134" t="s">
        <v>885</v>
      </c>
      <c r="J170" s="135" t="s">
        <v>886</v>
      </c>
      <c r="K170" s="134" t="s">
        <v>887</v>
      </c>
      <c r="L170" s="134" t="s">
        <v>888</v>
      </c>
      <c r="M170" s="135" t="s">
        <v>768</v>
      </c>
      <c r="N170" s="135" t="s">
        <v>889</v>
      </c>
      <c r="O170" s="136" t="s">
        <v>890</v>
      </c>
      <c r="P170" s="137" t="s">
        <v>891</v>
      </c>
    </row>
    <row r="171" spans="1:16" ht="13.5" thickBot="1">
      <c r="A171" s="16" t="str">
        <f t="shared" si="12"/>
        <v>BAVM 220 </v>
      </c>
      <c r="B171" s="6" t="str">
        <f t="shared" si="13"/>
        <v>I</v>
      </c>
      <c r="C171" s="16">
        <f t="shared" si="14"/>
        <v>55325.421900000001</v>
      </c>
      <c r="D171" s="34" t="str">
        <f t="shared" si="15"/>
        <v>vis</v>
      </c>
      <c r="E171" s="133">
        <f>VLOOKUP(C171,Active!C$21:E$959,3,FALSE)</f>
        <v>36275.892136117684</v>
      </c>
      <c r="F171" s="6" t="s">
        <v>134</v>
      </c>
      <c r="G171" s="34" t="str">
        <f t="shared" si="16"/>
        <v>55325.4219</v>
      </c>
      <c r="H171" s="16">
        <f t="shared" si="17"/>
        <v>36276</v>
      </c>
      <c r="I171" s="134" t="s">
        <v>896</v>
      </c>
      <c r="J171" s="135" t="s">
        <v>897</v>
      </c>
      <c r="K171" s="134">
        <v>36276</v>
      </c>
      <c r="L171" s="134" t="s">
        <v>898</v>
      </c>
      <c r="M171" s="135" t="s">
        <v>768</v>
      </c>
      <c r="N171" s="135" t="s">
        <v>834</v>
      </c>
      <c r="O171" s="136" t="s">
        <v>899</v>
      </c>
      <c r="P171" s="137" t="s">
        <v>900</v>
      </c>
    </row>
    <row r="172" spans="1:16" ht="13.5" thickBot="1">
      <c r="A172" s="16" t="str">
        <f t="shared" si="12"/>
        <v>OEJV 0160 </v>
      </c>
      <c r="B172" s="6" t="str">
        <f t="shared" si="13"/>
        <v>II</v>
      </c>
      <c r="C172" s="16">
        <f t="shared" si="14"/>
        <v>55592.465839999997</v>
      </c>
      <c r="D172" s="34" t="str">
        <f t="shared" si="15"/>
        <v>vis</v>
      </c>
      <c r="E172" s="133">
        <f>VLOOKUP(C172,Active!C$21:E$959,3,FALSE)</f>
        <v>36919.396153649264</v>
      </c>
      <c r="F172" s="6" t="s">
        <v>134</v>
      </c>
      <c r="G172" s="34" t="str">
        <f t="shared" si="16"/>
        <v>55592.46584</v>
      </c>
      <c r="H172" s="16">
        <f t="shared" si="17"/>
        <v>36919.5</v>
      </c>
      <c r="I172" s="134" t="s">
        <v>901</v>
      </c>
      <c r="J172" s="135" t="s">
        <v>902</v>
      </c>
      <c r="K172" s="134" t="s">
        <v>903</v>
      </c>
      <c r="L172" s="134" t="s">
        <v>904</v>
      </c>
      <c r="M172" s="135" t="s">
        <v>768</v>
      </c>
      <c r="N172" s="135" t="s">
        <v>196</v>
      </c>
      <c r="O172" s="136" t="s">
        <v>905</v>
      </c>
      <c r="P172" s="137" t="s">
        <v>906</v>
      </c>
    </row>
    <row r="173" spans="1:16" ht="13.5" thickBot="1">
      <c r="A173" s="16" t="str">
        <f t="shared" si="12"/>
        <v>BAVM 220 </v>
      </c>
      <c r="B173" s="6" t="str">
        <f t="shared" si="13"/>
        <v>I</v>
      </c>
      <c r="C173" s="16">
        <f t="shared" si="14"/>
        <v>55628.361499999999</v>
      </c>
      <c r="D173" s="34" t="str">
        <f t="shared" si="15"/>
        <v>vis</v>
      </c>
      <c r="E173" s="133">
        <f>VLOOKUP(C173,Active!C$21:E$959,3,FALSE)</f>
        <v>37005.895032530207</v>
      </c>
      <c r="F173" s="6" t="s">
        <v>134</v>
      </c>
      <c r="G173" s="34" t="str">
        <f t="shared" si="16"/>
        <v>55628.3615</v>
      </c>
      <c r="H173" s="16">
        <f t="shared" si="17"/>
        <v>37006</v>
      </c>
      <c r="I173" s="134" t="s">
        <v>930</v>
      </c>
      <c r="J173" s="135" t="s">
        <v>931</v>
      </c>
      <c r="K173" s="134" t="s">
        <v>932</v>
      </c>
      <c r="L173" s="134" t="s">
        <v>933</v>
      </c>
      <c r="M173" s="135" t="s">
        <v>768</v>
      </c>
      <c r="N173" s="135" t="s">
        <v>782</v>
      </c>
      <c r="O173" s="136" t="s">
        <v>829</v>
      </c>
      <c r="P173" s="137" t="s">
        <v>900</v>
      </c>
    </row>
    <row r="174" spans="1:16" ht="13.5" thickBot="1">
      <c r="A174" s="16" t="str">
        <f t="shared" si="12"/>
        <v>IBVS 5992 </v>
      </c>
      <c r="B174" s="6" t="str">
        <f t="shared" si="13"/>
        <v>II</v>
      </c>
      <c r="C174" s="16">
        <f t="shared" si="14"/>
        <v>55637.698499999999</v>
      </c>
      <c r="D174" s="34" t="str">
        <f t="shared" si="15"/>
        <v>vis</v>
      </c>
      <c r="E174" s="133">
        <f>VLOOKUP(C174,Active!C$21:E$959,3,FALSE)</f>
        <v>37028.394689372042</v>
      </c>
      <c r="F174" s="6" t="s">
        <v>134</v>
      </c>
      <c r="G174" s="34" t="str">
        <f t="shared" si="16"/>
        <v>55637.6985</v>
      </c>
      <c r="H174" s="16">
        <f t="shared" si="17"/>
        <v>37028.5</v>
      </c>
      <c r="I174" s="134" t="s">
        <v>934</v>
      </c>
      <c r="J174" s="135" t="s">
        <v>935</v>
      </c>
      <c r="K174" s="134" t="s">
        <v>936</v>
      </c>
      <c r="L174" s="134" t="s">
        <v>937</v>
      </c>
      <c r="M174" s="135" t="s">
        <v>768</v>
      </c>
      <c r="N174" s="135" t="s">
        <v>134</v>
      </c>
      <c r="O174" s="136" t="s">
        <v>529</v>
      </c>
      <c r="P174" s="137" t="s">
        <v>938</v>
      </c>
    </row>
    <row r="175" spans="1:16" ht="13.5" thickBot="1">
      <c r="A175" s="16" t="str">
        <f t="shared" si="12"/>
        <v>OEJV 0160 </v>
      </c>
      <c r="B175" s="6" t="str">
        <f t="shared" si="13"/>
        <v>I</v>
      </c>
      <c r="C175" s="16">
        <f t="shared" si="14"/>
        <v>55970.308989999998</v>
      </c>
      <c r="D175" s="34" t="str">
        <f t="shared" si="15"/>
        <v>vis</v>
      </c>
      <c r="E175" s="133">
        <f>VLOOKUP(C175,Active!C$21:E$959,3,FALSE)</f>
        <v>37829.896444432081</v>
      </c>
      <c r="F175" s="6" t="s">
        <v>134</v>
      </c>
      <c r="G175" s="34" t="str">
        <f t="shared" si="16"/>
        <v>55970.30899</v>
      </c>
      <c r="H175" s="16">
        <f t="shared" si="17"/>
        <v>37830</v>
      </c>
      <c r="I175" s="134" t="s">
        <v>939</v>
      </c>
      <c r="J175" s="135" t="s">
        <v>940</v>
      </c>
      <c r="K175" s="134" t="s">
        <v>941</v>
      </c>
      <c r="L175" s="134" t="s">
        <v>942</v>
      </c>
      <c r="M175" s="135" t="s">
        <v>768</v>
      </c>
      <c r="N175" s="135" t="s">
        <v>196</v>
      </c>
      <c r="O175" s="136" t="s">
        <v>905</v>
      </c>
      <c r="P175" s="137" t="s">
        <v>906</v>
      </c>
    </row>
    <row r="176" spans="1:16" ht="13.5" thickBot="1">
      <c r="A176" s="16" t="str">
        <f t="shared" si="12"/>
        <v>OEJV 0160 </v>
      </c>
      <c r="B176" s="6" t="str">
        <f t="shared" si="13"/>
        <v>II</v>
      </c>
      <c r="C176" s="16">
        <f t="shared" si="14"/>
        <v>56002.468050000003</v>
      </c>
      <c r="D176" s="34" t="str">
        <f t="shared" si="15"/>
        <v>vis</v>
      </c>
      <c r="E176" s="133">
        <f>VLOOKUP(C176,Active!C$21:E$959,3,FALSE)</f>
        <v>37907.391123060785</v>
      </c>
      <c r="F176" s="6" t="s">
        <v>134</v>
      </c>
      <c r="G176" s="34" t="str">
        <f t="shared" si="16"/>
        <v>56002.46805</v>
      </c>
      <c r="H176" s="16">
        <f t="shared" si="17"/>
        <v>37907.5</v>
      </c>
      <c r="I176" s="134" t="s">
        <v>956</v>
      </c>
      <c r="J176" s="135" t="s">
        <v>957</v>
      </c>
      <c r="K176" s="134" t="s">
        <v>958</v>
      </c>
      <c r="L176" s="134" t="s">
        <v>959</v>
      </c>
      <c r="M176" s="135" t="s">
        <v>768</v>
      </c>
      <c r="N176" s="135" t="s">
        <v>196</v>
      </c>
      <c r="O176" s="136" t="s">
        <v>911</v>
      </c>
      <c r="P176" s="137" t="s">
        <v>906</v>
      </c>
    </row>
    <row r="177" spans="1:16" ht="13.5" thickBot="1">
      <c r="A177" s="16" t="str">
        <f t="shared" si="12"/>
        <v>OEJV 0160 </v>
      </c>
      <c r="B177" s="6" t="str">
        <f t="shared" si="13"/>
        <v>II</v>
      </c>
      <c r="C177" s="16">
        <f t="shared" si="14"/>
        <v>56002.46905</v>
      </c>
      <c r="D177" s="34" t="str">
        <f t="shared" si="15"/>
        <v>vis</v>
      </c>
      <c r="E177" s="133">
        <f>VLOOKUP(C177,Active!C$21:E$959,3,FALSE)</f>
        <v>37907.393532791619</v>
      </c>
      <c r="F177" s="6" t="s">
        <v>134</v>
      </c>
      <c r="G177" s="34" t="str">
        <f t="shared" si="16"/>
        <v>56002.46905</v>
      </c>
      <c r="H177" s="16">
        <f t="shared" si="17"/>
        <v>37907.5</v>
      </c>
      <c r="I177" s="134" t="s">
        <v>960</v>
      </c>
      <c r="J177" s="135" t="s">
        <v>961</v>
      </c>
      <c r="K177" s="134" t="s">
        <v>958</v>
      </c>
      <c r="L177" s="134" t="s">
        <v>962</v>
      </c>
      <c r="M177" s="135" t="s">
        <v>768</v>
      </c>
      <c r="N177" s="135" t="s">
        <v>49</v>
      </c>
      <c r="O177" s="136" t="s">
        <v>911</v>
      </c>
      <c r="P177" s="137" t="s">
        <v>906</v>
      </c>
    </row>
    <row r="178" spans="1:16" ht="13.5" thickBot="1">
      <c r="A178" s="16" t="str">
        <f t="shared" si="12"/>
        <v>OEJV 0160 </v>
      </c>
      <c r="B178" s="6" t="str">
        <f t="shared" si="13"/>
        <v>II</v>
      </c>
      <c r="C178" s="16">
        <f t="shared" si="14"/>
        <v>56002.469349999999</v>
      </c>
      <c r="D178" s="34" t="str">
        <f t="shared" si="15"/>
        <v>vis</v>
      </c>
      <c r="E178" s="133">
        <f>VLOOKUP(C178,Active!C$21:E$959,3,FALSE)</f>
        <v>37907.394255710868</v>
      </c>
      <c r="F178" s="6" t="s">
        <v>134</v>
      </c>
      <c r="G178" s="34" t="str">
        <f t="shared" si="16"/>
        <v>56002.46935</v>
      </c>
      <c r="H178" s="16">
        <f t="shared" si="17"/>
        <v>37907.5</v>
      </c>
      <c r="I178" s="134" t="s">
        <v>963</v>
      </c>
      <c r="J178" s="135" t="s">
        <v>961</v>
      </c>
      <c r="K178" s="134" t="s">
        <v>958</v>
      </c>
      <c r="L178" s="134" t="s">
        <v>964</v>
      </c>
      <c r="M178" s="135" t="s">
        <v>768</v>
      </c>
      <c r="N178" s="135" t="s">
        <v>134</v>
      </c>
      <c r="O178" s="136" t="s">
        <v>911</v>
      </c>
      <c r="P178" s="137" t="s">
        <v>906</v>
      </c>
    </row>
    <row r="179" spans="1:16" ht="13.5" thickBot="1">
      <c r="A179" s="16" t="str">
        <f t="shared" si="12"/>
        <v>OEJV 0160 </v>
      </c>
      <c r="B179" s="6" t="str">
        <f t="shared" si="13"/>
        <v>II</v>
      </c>
      <c r="C179" s="16">
        <f t="shared" si="14"/>
        <v>56015.334390000004</v>
      </c>
      <c r="D179" s="34" t="str">
        <f t="shared" si="15"/>
        <v>vis</v>
      </c>
      <c r="E179" s="133">
        <f>VLOOKUP(C179,Active!C$21:E$959,3,FALSE)</f>
        <v>37938.395539341225</v>
      </c>
      <c r="F179" s="6" t="s">
        <v>134</v>
      </c>
      <c r="G179" s="34" t="str">
        <f t="shared" si="16"/>
        <v>56015.33439</v>
      </c>
      <c r="H179" s="16">
        <f t="shared" si="17"/>
        <v>37938.5</v>
      </c>
      <c r="I179" s="134" t="s">
        <v>965</v>
      </c>
      <c r="J179" s="135" t="s">
        <v>966</v>
      </c>
      <c r="K179" s="134" t="s">
        <v>967</v>
      </c>
      <c r="L179" s="134" t="s">
        <v>968</v>
      </c>
      <c r="M179" s="135" t="s">
        <v>768</v>
      </c>
      <c r="N179" s="135" t="s">
        <v>134</v>
      </c>
      <c r="O179" s="136" t="s">
        <v>969</v>
      </c>
      <c r="P179" s="137" t="s">
        <v>906</v>
      </c>
    </row>
    <row r="180" spans="1:16" ht="13.5" thickBot="1">
      <c r="A180" s="16" t="str">
        <f t="shared" si="12"/>
        <v>OEJV 0160 </v>
      </c>
      <c r="B180" s="6" t="str">
        <f t="shared" si="13"/>
        <v>II</v>
      </c>
      <c r="C180" s="16">
        <f t="shared" si="14"/>
        <v>56015.334589999999</v>
      </c>
      <c r="D180" s="34" t="str">
        <f t="shared" si="15"/>
        <v>vis</v>
      </c>
      <c r="E180" s="133">
        <f>VLOOKUP(C180,Active!C$21:E$959,3,FALSE)</f>
        <v>37938.396021287379</v>
      </c>
      <c r="F180" s="6" t="s">
        <v>134</v>
      </c>
      <c r="G180" s="34" t="str">
        <f t="shared" si="16"/>
        <v>56015.33459</v>
      </c>
      <c r="H180" s="16">
        <f t="shared" si="17"/>
        <v>37938.5</v>
      </c>
      <c r="I180" s="134" t="s">
        <v>970</v>
      </c>
      <c r="J180" s="135" t="s">
        <v>966</v>
      </c>
      <c r="K180" s="134" t="s">
        <v>967</v>
      </c>
      <c r="L180" s="134" t="s">
        <v>971</v>
      </c>
      <c r="M180" s="135" t="s">
        <v>768</v>
      </c>
      <c r="N180" s="135" t="s">
        <v>49</v>
      </c>
      <c r="O180" s="136" t="s">
        <v>969</v>
      </c>
      <c r="P180" s="137" t="s">
        <v>906</v>
      </c>
    </row>
    <row r="181" spans="1:16" ht="13.5" thickBot="1">
      <c r="A181" s="16" t="str">
        <f t="shared" si="12"/>
        <v>OEJV 0160 </v>
      </c>
      <c r="B181" s="6" t="str">
        <f t="shared" si="13"/>
        <v>II</v>
      </c>
      <c r="C181" s="16">
        <f t="shared" si="14"/>
        <v>56015.335489999998</v>
      </c>
      <c r="D181" s="34" t="str">
        <f t="shared" si="15"/>
        <v>vis</v>
      </c>
      <c r="E181" s="133">
        <f>VLOOKUP(C181,Active!C$21:E$959,3,FALSE)</f>
        <v>37938.398190045133</v>
      </c>
      <c r="F181" s="6" t="s">
        <v>134</v>
      </c>
      <c r="G181" s="34" t="str">
        <f t="shared" si="16"/>
        <v>56015.33549</v>
      </c>
      <c r="H181" s="16">
        <f t="shared" si="17"/>
        <v>37938.5</v>
      </c>
      <c r="I181" s="134" t="s">
        <v>972</v>
      </c>
      <c r="J181" s="135" t="s">
        <v>973</v>
      </c>
      <c r="K181" s="134" t="s">
        <v>967</v>
      </c>
      <c r="L181" s="134" t="s">
        <v>974</v>
      </c>
      <c r="M181" s="135" t="s">
        <v>768</v>
      </c>
      <c r="N181" s="135" t="s">
        <v>196</v>
      </c>
      <c r="O181" s="136" t="s">
        <v>969</v>
      </c>
      <c r="P181" s="137" t="s">
        <v>906</v>
      </c>
    </row>
    <row r="182" spans="1:16" ht="13.5" thickBot="1">
      <c r="A182" s="16" t="str">
        <f t="shared" si="12"/>
        <v>OEJV 0160 </v>
      </c>
      <c r="B182" s="6" t="str">
        <f t="shared" si="13"/>
        <v>II</v>
      </c>
      <c r="C182" s="16">
        <f t="shared" si="14"/>
        <v>56398.366829999999</v>
      </c>
      <c r="D182" s="34" t="str">
        <f t="shared" si="15"/>
        <v>vis</v>
      </c>
      <c r="E182" s="133">
        <f>VLOOKUP(C182,Active!C$21:E$959,3,FALSE)</f>
        <v>38861.400622268491</v>
      </c>
      <c r="F182" s="6" t="s">
        <v>134</v>
      </c>
      <c r="G182" s="34" t="str">
        <f t="shared" si="16"/>
        <v>56398.36683</v>
      </c>
      <c r="H182" s="16">
        <f t="shared" si="17"/>
        <v>38861.5</v>
      </c>
      <c r="I182" s="134" t="s">
        <v>975</v>
      </c>
      <c r="J182" s="135" t="s">
        <v>976</v>
      </c>
      <c r="K182" s="134" t="s">
        <v>977</v>
      </c>
      <c r="L182" s="134" t="s">
        <v>978</v>
      </c>
      <c r="M182" s="135" t="s">
        <v>768</v>
      </c>
      <c r="N182" s="135" t="s">
        <v>134</v>
      </c>
      <c r="O182" s="136" t="s">
        <v>911</v>
      </c>
      <c r="P182" s="137" t="s">
        <v>906</v>
      </c>
    </row>
    <row r="183" spans="1:16" ht="13.5" thickBot="1">
      <c r="A183" s="16" t="str">
        <f t="shared" si="12"/>
        <v>OEJV 0160 </v>
      </c>
      <c r="B183" s="6" t="str">
        <f t="shared" si="13"/>
        <v>II</v>
      </c>
      <c r="C183" s="16">
        <f t="shared" si="14"/>
        <v>56398.367149999998</v>
      </c>
      <c r="D183" s="34" t="str">
        <f t="shared" si="15"/>
        <v>vis</v>
      </c>
      <c r="E183" s="133">
        <f>VLOOKUP(C183,Active!C$21:E$959,3,FALSE)</f>
        <v>38861.401393382352</v>
      </c>
      <c r="F183" s="6" t="s">
        <v>134</v>
      </c>
      <c r="G183" s="34" t="str">
        <f t="shared" si="16"/>
        <v>56398.36715</v>
      </c>
      <c r="H183" s="16">
        <f t="shared" si="17"/>
        <v>38861.5</v>
      </c>
      <c r="I183" s="134" t="s">
        <v>979</v>
      </c>
      <c r="J183" s="135" t="s">
        <v>976</v>
      </c>
      <c r="K183" s="134" t="s">
        <v>977</v>
      </c>
      <c r="L183" s="134" t="s">
        <v>980</v>
      </c>
      <c r="M183" s="135" t="s">
        <v>768</v>
      </c>
      <c r="N183" s="135" t="s">
        <v>33</v>
      </c>
      <c r="O183" s="136" t="s">
        <v>911</v>
      </c>
      <c r="P183" s="137" t="s">
        <v>906</v>
      </c>
    </row>
    <row r="184" spans="1:16" ht="13.5" thickBot="1">
      <c r="A184" s="16" t="str">
        <f t="shared" si="12"/>
        <v>OEJV 0160 </v>
      </c>
      <c r="B184" s="6" t="str">
        <f t="shared" si="13"/>
        <v>II</v>
      </c>
      <c r="C184" s="16">
        <f t="shared" si="14"/>
        <v>56398.367890000001</v>
      </c>
      <c r="D184" s="34" t="str">
        <f t="shared" si="15"/>
        <v>vis</v>
      </c>
      <c r="E184" s="133">
        <f>VLOOKUP(C184,Active!C$21:E$959,3,FALSE)</f>
        <v>38861.403176583182</v>
      </c>
      <c r="F184" s="6" t="s">
        <v>134</v>
      </c>
      <c r="G184" s="34" t="str">
        <f t="shared" si="16"/>
        <v>56398.36789</v>
      </c>
      <c r="H184" s="16">
        <f t="shared" si="17"/>
        <v>38861.5</v>
      </c>
      <c r="I184" s="134" t="s">
        <v>981</v>
      </c>
      <c r="J184" s="135" t="s">
        <v>982</v>
      </c>
      <c r="K184" s="134" t="s">
        <v>977</v>
      </c>
      <c r="L184" s="134" t="s">
        <v>983</v>
      </c>
      <c r="M184" s="135" t="s">
        <v>768</v>
      </c>
      <c r="N184" s="135" t="s">
        <v>196</v>
      </c>
      <c r="O184" s="136" t="s">
        <v>911</v>
      </c>
      <c r="P184" s="137" t="s">
        <v>906</v>
      </c>
    </row>
    <row r="185" spans="1:16" ht="13.5" thickBot="1">
      <c r="A185" s="16" t="str">
        <f t="shared" si="12"/>
        <v>IBVS 6125 </v>
      </c>
      <c r="B185" s="6" t="str">
        <f t="shared" si="13"/>
        <v>II</v>
      </c>
      <c r="C185" s="16">
        <f t="shared" si="14"/>
        <v>56653.5792</v>
      </c>
      <c r="D185" s="34" t="str">
        <f t="shared" si="15"/>
        <v>vis</v>
      </c>
      <c r="E185" s="133">
        <f>VLOOKUP(C185,Active!C$21:E$959,3,FALSE)</f>
        <v>39476.393740699707</v>
      </c>
      <c r="F185" s="6" t="s">
        <v>134</v>
      </c>
      <c r="G185" s="34" t="str">
        <f t="shared" si="16"/>
        <v>56653.5792</v>
      </c>
      <c r="H185" s="16">
        <f t="shared" si="17"/>
        <v>39476.5</v>
      </c>
      <c r="I185" s="134" t="s">
        <v>984</v>
      </c>
      <c r="J185" s="135" t="s">
        <v>985</v>
      </c>
      <c r="K185" s="134" t="s">
        <v>986</v>
      </c>
      <c r="L185" s="134" t="s">
        <v>987</v>
      </c>
      <c r="M185" s="135" t="s">
        <v>768</v>
      </c>
      <c r="N185" s="135" t="s">
        <v>988</v>
      </c>
      <c r="O185" s="136" t="s">
        <v>989</v>
      </c>
      <c r="P185" s="137" t="s">
        <v>990</v>
      </c>
    </row>
    <row r="186" spans="1:16" ht="13.5" thickBot="1">
      <c r="A186" s="16" t="str">
        <f t="shared" si="12"/>
        <v>IBVS 6125 </v>
      </c>
      <c r="B186" s="6" t="str">
        <f t="shared" si="13"/>
        <v>II</v>
      </c>
      <c r="C186" s="16">
        <f t="shared" si="14"/>
        <v>56653.582000000002</v>
      </c>
      <c r="D186" s="34" t="str">
        <f t="shared" si="15"/>
        <v>vis</v>
      </c>
      <c r="E186" s="133">
        <f>VLOOKUP(C186,Active!C$21:E$959,3,FALSE)</f>
        <v>39476.400487946055</v>
      </c>
      <c r="F186" s="6" t="s">
        <v>134</v>
      </c>
      <c r="G186" s="34" t="str">
        <f t="shared" si="16"/>
        <v>56653.5820</v>
      </c>
      <c r="H186" s="16">
        <f t="shared" si="17"/>
        <v>39476.5</v>
      </c>
      <c r="I186" s="134" t="s">
        <v>991</v>
      </c>
      <c r="J186" s="135" t="s">
        <v>992</v>
      </c>
      <c r="K186" s="134" t="s">
        <v>986</v>
      </c>
      <c r="L186" s="134" t="s">
        <v>993</v>
      </c>
      <c r="M186" s="135" t="s">
        <v>768</v>
      </c>
      <c r="N186" s="135" t="s">
        <v>988</v>
      </c>
      <c r="O186" s="136" t="s">
        <v>994</v>
      </c>
      <c r="P186" s="137" t="s">
        <v>990</v>
      </c>
    </row>
    <row r="187" spans="1:16" ht="13.5" thickBot="1">
      <c r="A187" s="16" t="str">
        <f t="shared" si="12"/>
        <v>BAVM 238 </v>
      </c>
      <c r="B187" s="6" t="str">
        <f t="shared" si="13"/>
        <v>II</v>
      </c>
      <c r="C187" s="16">
        <f t="shared" si="14"/>
        <v>56713.341</v>
      </c>
      <c r="D187" s="34" t="str">
        <f t="shared" si="15"/>
        <v>vis</v>
      </c>
      <c r="E187" s="133">
        <f>VLOOKUP(C187,Active!C$21:E$959,3,FALSE)</f>
        <v>39620.403593141666</v>
      </c>
      <c r="F187" s="6" t="s">
        <v>134</v>
      </c>
      <c r="G187" s="34" t="str">
        <f t="shared" si="16"/>
        <v>56713.3410</v>
      </c>
      <c r="H187" s="16">
        <f t="shared" si="17"/>
        <v>39620.5</v>
      </c>
      <c r="I187" s="134" t="s">
        <v>995</v>
      </c>
      <c r="J187" s="135" t="s">
        <v>996</v>
      </c>
      <c r="K187" s="134" t="s">
        <v>997</v>
      </c>
      <c r="L187" s="134" t="s">
        <v>998</v>
      </c>
      <c r="M187" s="135" t="s">
        <v>768</v>
      </c>
      <c r="N187" s="135" t="s">
        <v>834</v>
      </c>
      <c r="O187" s="136" t="s">
        <v>664</v>
      </c>
      <c r="P187" s="137" t="s">
        <v>999</v>
      </c>
    </row>
    <row r="188" spans="1:16" ht="13.5" thickBot="1">
      <c r="A188" s="16" t="str">
        <f t="shared" si="12"/>
        <v>BAVM 238 </v>
      </c>
      <c r="B188" s="6" t="str">
        <f t="shared" si="13"/>
        <v>I</v>
      </c>
      <c r="C188" s="16">
        <f t="shared" si="14"/>
        <v>56713.546399999999</v>
      </c>
      <c r="D188" s="34" t="str">
        <f t="shared" si="15"/>
        <v>vis</v>
      </c>
      <c r="E188" s="133">
        <f>VLOOKUP(C188,Active!C$21:E$959,3,FALSE)</f>
        <v>39620.898551855949</v>
      </c>
      <c r="F188" s="6" t="s">
        <v>134</v>
      </c>
      <c r="G188" s="34" t="str">
        <f t="shared" si="16"/>
        <v>56713.5464</v>
      </c>
      <c r="H188" s="16">
        <f t="shared" si="17"/>
        <v>39621</v>
      </c>
      <c r="I188" s="134" t="s">
        <v>1000</v>
      </c>
      <c r="J188" s="135" t="s">
        <v>1001</v>
      </c>
      <c r="K188" s="134">
        <v>39621</v>
      </c>
      <c r="L188" s="134" t="s">
        <v>1002</v>
      </c>
      <c r="M188" s="135" t="s">
        <v>768</v>
      </c>
      <c r="N188" s="135" t="s">
        <v>834</v>
      </c>
      <c r="O188" s="136" t="s">
        <v>664</v>
      </c>
      <c r="P188" s="137" t="s">
        <v>999</v>
      </c>
    </row>
    <row r="189" spans="1:16" ht="13.5" thickBot="1">
      <c r="A189" s="16" t="str">
        <f t="shared" si="12"/>
        <v>BAVM 238 </v>
      </c>
      <c r="B189" s="6" t="str">
        <f t="shared" si="13"/>
        <v>I</v>
      </c>
      <c r="C189" s="16">
        <f t="shared" si="14"/>
        <v>56714.376499999998</v>
      </c>
      <c r="D189" s="34" t="str">
        <f t="shared" si="15"/>
        <v>vis</v>
      </c>
      <c r="E189" s="133">
        <f>VLOOKUP(C189,Active!C$21:E$959,3,FALSE)</f>
        <v>39622.898869425233</v>
      </c>
      <c r="F189" s="6" t="s">
        <v>134</v>
      </c>
      <c r="G189" s="34" t="str">
        <f t="shared" si="16"/>
        <v>56714.3765</v>
      </c>
      <c r="H189" s="16">
        <f t="shared" si="17"/>
        <v>39623</v>
      </c>
      <c r="I189" s="134" t="s">
        <v>1003</v>
      </c>
      <c r="J189" s="135" t="s">
        <v>1004</v>
      </c>
      <c r="K189" s="134">
        <v>39623</v>
      </c>
      <c r="L189" s="134" t="s">
        <v>1005</v>
      </c>
      <c r="M189" s="135" t="s">
        <v>768</v>
      </c>
      <c r="N189" s="135" t="s">
        <v>834</v>
      </c>
      <c r="O189" s="136" t="s">
        <v>664</v>
      </c>
      <c r="P189" s="137" t="s">
        <v>999</v>
      </c>
    </row>
    <row r="190" spans="1:16" ht="13.5" thickBot="1">
      <c r="A190" s="16" t="str">
        <f t="shared" si="12"/>
        <v>BAVM 238 </v>
      </c>
      <c r="B190" s="6" t="str">
        <f t="shared" si="13"/>
        <v>II</v>
      </c>
      <c r="C190" s="16">
        <f t="shared" si="14"/>
        <v>56714.584000000003</v>
      </c>
      <c r="D190" s="34" t="str">
        <f t="shared" si="15"/>
        <v>vis</v>
      </c>
      <c r="E190" s="133">
        <f>VLOOKUP(C190,Active!C$21:E$959,3,FALSE)</f>
        <v>39623.398888574295</v>
      </c>
      <c r="F190" s="6" t="s">
        <v>134</v>
      </c>
      <c r="G190" s="34" t="str">
        <f t="shared" si="16"/>
        <v>56714.5840</v>
      </c>
      <c r="H190" s="16">
        <f t="shared" si="17"/>
        <v>39623.5</v>
      </c>
      <c r="I190" s="134" t="s">
        <v>1006</v>
      </c>
      <c r="J190" s="135" t="s">
        <v>1007</v>
      </c>
      <c r="K190" s="134">
        <v>39623.5</v>
      </c>
      <c r="L190" s="134" t="s">
        <v>1005</v>
      </c>
      <c r="M190" s="135" t="s">
        <v>768</v>
      </c>
      <c r="N190" s="135" t="s">
        <v>834</v>
      </c>
      <c r="O190" s="136" t="s">
        <v>664</v>
      </c>
      <c r="P190" s="137" t="s">
        <v>999</v>
      </c>
    </row>
    <row r="191" spans="1:16" ht="13.5" thickBot="1">
      <c r="A191" s="16" t="str">
        <f t="shared" si="12"/>
        <v>BAVM 238 </v>
      </c>
      <c r="B191" s="6" t="str">
        <f t="shared" si="13"/>
        <v>I</v>
      </c>
      <c r="C191" s="16">
        <f t="shared" si="14"/>
        <v>56729.317300000002</v>
      </c>
      <c r="D191" s="34" t="str">
        <f t="shared" si="15"/>
        <v>vis</v>
      </c>
      <c r="E191" s="133">
        <f>VLOOKUP(C191,Active!C$21:E$959,3,FALSE)</f>
        <v>39658.902175941526</v>
      </c>
      <c r="F191" s="6" t="s">
        <v>134</v>
      </c>
      <c r="G191" s="34" t="str">
        <f t="shared" si="16"/>
        <v>56729.3173</v>
      </c>
      <c r="H191" s="16">
        <f t="shared" si="17"/>
        <v>39659</v>
      </c>
      <c r="I191" s="134" t="s">
        <v>1008</v>
      </c>
      <c r="J191" s="135" t="s">
        <v>1009</v>
      </c>
      <c r="K191" s="134">
        <v>39659</v>
      </c>
      <c r="L191" s="134" t="s">
        <v>1010</v>
      </c>
      <c r="M191" s="135" t="s">
        <v>768</v>
      </c>
      <c r="N191" s="135" t="s">
        <v>834</v>
      </c>
      <c r="O191" s="136" t="s">
        <v>664</v>
      </c>
      <c r="P191" s="137" t="s">
        <v>999</v>
      </c>
    </row>
    <row r="192" spans="1:16" ht="13.5" thickBot="1">
      <c r="A192" s="16" t="str">
        <f t="shared" si="12"/>
        <v>BAVM 238 </v>
      </c>
      <c r="B192" s="6" t="str">
        <f t="shared" si="13"/>
        <v>II</v>
      </c>
      <c r="C192" s="16">
        <f t="shared" si="14"/>
        <v>56729.5242</v>
      </c>
      <c r="D192" s="34" t="str">
        <f t="shared" si="15"/>
        <v>vis</v>
      </c>
      <c r="E192" s="133">
        <f>VLOOKUP(C192,Active!C$21:E$959,3,FALSE)</f>
        <v>39659.400749252069</v>
      </c>
      <c r="F192" s="6" t="s">
        <v>134</v>
      </c>
      <c r="G192" s="34" t="str">
        <f t="shared" si="16"/>
        <v>56729.5242</v>
      </c>
      <c r="H192" s="16">
        <f t="shared" si="17"/>
        <v>39659.5</v>
      </c>
      <c r="I192" s="134" t="s">
        <v>1011</v>
      </c>
      <c r="J192" s="135" t="s">
        <v>1012</v>
      </c>
      <c r="K192" s="134">
        <v>39659.5</v>
      </c>
      <c r="L192" s="134" t="s">
        <v>1013</v>
      </c>
      <c r="M192" s="135" t="s">
        <v>768</v>
      </c>
      <c r="N192" s="135" t="s">
        <v>834</v>
      </c>
      <c r="O192" s="136" t="s">
        <v>664</v>
      </c>
      <c r="P192" s="137" t="s">
        <v>999</v>
      </c>
    </row>
    <row r="193" spans="1:16" ht="13.5" thickBot="1">
      <c r="A193" s="16" t="str">
        <f t="shared" si="12"/>
        <v>BAVM 239 </v>
      </c>
      <c r="B193" s="6" t="str">
        <f t="shared" si="13"/>
        <v>I</v>
      </c>
      <c r="C193" s="16">
        <f t="shared" si="14"/>
        <v>57061.305899999999</v>
      </c>
      <c r="D193" s="34" t="str">
        <f t="shared" si="15"/>
        <v>vis</v>
      </c>
      <c r="E193" s="133">
        <f>VLOOKUP(C193,Active!C$21:E$959,3,FALSE)</f>
        <v>40458.905343490223</v>
      </c>
      <c r="F193" s="6" t="s">
        <v>134</v>
      </c>
      <c r="G193" s="34" t="str">
        <f t="shared" si="16"/>
        <v>57061.3059</v>
      </c>
      <c r="H193" s="16">
        <f t="shared" si="17"/>
        <v>40459</v>
      </c>
      <c r="I193" s="134" t="s">
        <v>1028</v>
      </c>
      <c r="J193" s="135" t="s">
        <v>1029</v>
      </c>
      <c r="K193" s="134">
        <v>40459</v>
      </c>
      <c r="L193" s="134" t="s">
        <v>1030</v>
      </c>
      <c r="M193" s="135" t="s">
        <v>768</v>
      </c>
      <c r="N193" s="135" t="s">
        <v>834</v>
      </c>
      <c r="O193" s="136" t="s">
        <v>664</v>
      </c>
      <c r="P193" s="137" t="s">
        <v>1031</v>
      </c>
    </row>
    <row r="194" spans="1:16" ht="13.5" thickBot="1">
      <c r="A194" s="16" t="str">
        <f t="shared" si="12"/>
        <v>BAVM 239 </v>
      </c>
      <c r="B194" s="6" t="str">
        <f t="shared" si="13"/>
        <v>II</v>
      </c>
      <c r="C194" s="16">
        <f t="shared" si="14"/>
        <v>57069.396099999998</v>
      </c>
      <c r="D194" s="34" t="str">
        <f t="shared" si="15"/>
        <v>vis</v>
      </c>
      <c r="E194" s="133">
        <f>VLOOKUP(C194,Active!C$21:E$959,3,FALSE)</f>
        <v>40478.400547922247</v>
      </c>
      <c r="F194" s="6" t="s">
        <v>134</v>
      </c>
      <c r="G194" s="34" t="str">
        <f t="shared" si="16"/>
        <v>57069.3961</v>
      </c>
      <c r="H194" s="16">
        <f t="shared" si="17"/>
        <v>40478.5</v>
      </c>
      <c r="I194" s="134" t="s">
        <v>1032</v>
      </c>
      <c r="J194" s="135" t="s">
        <v>1033</v>
      </c>
      <c r="K194" s="134">
        <v>40478.5</v>
      </c>
      <c r="L194" s="134" t="s">
        <v>1034</v>
      </c>
      <c r="M194" s="135" t="s">
        <v>768</v>
      </c>
      <c r="N194" s="135" t="s">
        <v>834</v>
      </c>
      <c r="O194" s="136" t="s">
        <v>664</v>
      </c>
      <c r="P194" s="137" t="s">
        <v>1031</v>
      </c>
    </row>
    <row r="195" spans="1:16" ht="13.5" thickBot="1">
      <c r="A195" s="16" t="str">
        <f t="shared" si="12"/>
        <v> AAPS 10.223 </v>
      </c>
      <c r="B195" s="6" t="str">
        <f t="shared" si="13"/>
        <v>I</v>
      </c>
      <c r="C195" s="16">
        <f t="shared" si="14"/>
        <v>16901.696</v>
      </c>
      <c r="D195" s="34" t="str">
        <f t="shared" si="15"/>
        <v>vis</v>
      </c>
      <c r="E195" s="133">
        <f>VLOOKUP(C195,Active!C$21:E$959,3,FALSE)</f>
        <v>-56314.945106556632</v>
      </c>
      <c r="F195" s="6" t="s">
        <v>134</v>
      </c>
      <c r="G195" s="34" t="str">
        <f t="shared" si="16"/>
        <v>16901.696</v>
      </c>
      <c r="H195" s="16">
        <f t="shared" si="17"/>
        <v>-56315</v>
      </c>
      <c r="I195" s="134" t="s">
        <v>251</v>
      </c>
      <c r="J195" s="135" t="s">
        <v>252</v>
      </c>
      <c r="K195" s="134">
        <v>-56315</v>
      </c>
      <c r="L195" s="134" t="s">
        <v>253</v>
      </c>
      <c r="M195" s="135" t="s">
        <v>233</v>
      </c>
      <c r="N195" s="135"/>
      <c r="O195" s="136" t="s">
        <v>234</v>
      </c>
      <c r="P195" s="136" t="s">
        <v>235</v>
      </c>
    </row>
    <row r="196" spans="1:16" ht="13.5" thickBot="1">
      <c r="A196" s="16" t="str">
        <f t="shared" si="12"/>
        <v> AAPS 10.223 </v>
      </c>
      <c r="B196" s="6" t="str">
        <f t="shared" si="13"/>
        <v>I</v>
      </c>
      <c r="C196" s="16">
        <f t="shared" si="14"/>
        <v>26024.635999999999</v>
      </c>
      <c r="D196" s="34" t="str">
        <f t="shared" si="15"/>
        <v>vis</v>
      </c>
      <c r="E196" s="133">
        <f>VLOOKUP(C196,Active!C$21:E$959,3,FALSE)</f>
        <v>-34331.115248071117</v>
      </c>
      <c r="F196" s="6" t="s">
        <v>134</v>
      </c>
      <c r="G196" s="34" t="str">
        <f t="shared" si="16"/>
        <v>26024.636</v>
      </c>
      <c r="H196" s="16">
        <f t="shared" si="17"/>
        <v>-34331</v>
      </c>
      <c r="I196" s="134" t="s">
        <v>307</v>
      </c>
      <c r="J196" s="135" t="s">
        <v>308</v>
      </c>
      <c r="K196" s="134">
        <v>-34331</v>
      </c>
      <c r="L196" s="134" t="s">
        <v>253</v>
      </c>
      <c r="M196" s="135" t="s">
        <v>233</v>
      </c>
      <c r="N196" s="135"/>
      <c r="O196" s="136" t="s">
        <v>234</v>
      </c>
      <c r="P196" s="136" t="s">
        <v>235</v>
      </c>
    </row>
    <row r="197" spans="1:16" ht="13.5" thickBot="1">
      <c r="A197" s="16" t="str">
        <f t="shared" si="12"/>
        <v> VB 5.18 </v>
      </c>
      <c r="B197" s="6" t="str">
        <f t="shared" si="13"/>
        <v>I</v>
      </c>
      <c r="C197" s="16">
        <f t="shared" si="14"/>
        <v>26802.403999999999</v>
      </c>
      <c r="D197" s="34" t="str">
        <f t="shared" si="15"/>
        <v>vis</v>
      </c>
      <c r="E197" s="133">
        <f>VLOOKUP(C197,Active!C$21:E$959,3,FALSE)</f>
        <v>-32456.903713042437</v>
      </c>
      <c r="F197" s="6" t="s">
        <v>134</v>
      </c>
      <c r="G197" s="34" t="str">
        <f t="shared" si="16"/>
        <v>26802.404</v>
      </c>
      <c r="H197" s="16">
        <f t="shared" si="17"/>
        <v>-32457</v>
      </c>
      <c r="I197" s="134" t="s">
        <v>335</v>
      </c>
      <c r="J197" s="135" t="s">
        <v>336</v>
      </c>
      <c r="K197" s="134">
        <v>-32457</v>
      </c>
      <c r="L197" s="134" t="s">
        <v>337</v>
      </c>
      <c r="M197" s="135" t="s">
        <v>233</v>
      </c>
      <c r="N197" s="135"/>
      <c r="O197" s="136" t="s">
        <v>315</v>
      </c>
      <c r="P197" s="136" t="s">
        <v>316</v>
      </c>
    </row>
    <row r="198" spans="1:16" ht="13.5" thickBot="1">
      <c r="A198" s="16" t="str">
        <f t="shared" si="12"/>
        <v> VB 5.18 </v>
      </c>
      <c r="B198" s="6" t="str">
        <f t="shared" si="13"/>
        <v>II</v>
      </c>
      <c r="C198" s="16">
        <f t="shared" si="14"/>
        <v>28213.384999999998</v>
      </c>
      <c r="D198" s="34" t="str">
        <f t="shared" si="15"/>
        <v>vis</v>
      </c>
      <c r="E198" s="133">
        <f>VLOOKUP(C198,Active!C$21:E$959,3,FALSE)</f>
        <v>-29056.819284387228</v>
      </c>
      <c r="F198" s="6" t="s">
        <v>134</v>
      </c>
      <c r="G198" s="34" t="str">
        <f t="shared" si="16"/>
        <v>28213.385</v>
      </c>
      <c r="H198" s="16">
        <f t="shared" si="17"/>
        <v>-29056.5</v>
      </c>
      <c r="I198" s="134" t="s">
        <v>386</v>
      </c>
      <c r="J198" s="135" t="s">
        <v>387</v>
      </c>
      <c r="K198" s="134">
        <v>-29056.5</v>
      </c>
      <c r="L198" s="134" t="s">
        <v>388</v>
      </c>
      <c r="M198" s="135" t="s">
        <v>233</v>
      </c>
      <c r="N198" s="135"/>
      <c r="O198" s="136" t="s">
        <v>315</v>
      </c>
      <c r="P198" s="136" t="s">
        <v>316</v>
      </c>
    </row>
    <row r="199" spans="1:16" ht="13.5" thickBot="1">
      <c r="A199" s="16" t="str">
        <f t="shared" si="12"/>
        <v> AC 215.21 </v>
      </c>
      <c r="B199" s="6" t="str">
        <f t="shared" si="13"/>
        <v>I</v>
      </c>
      <c r="C199" s="16">
        <f t="shared" si="14"/>
        <v>34126.182999999997</v>
      </c>
      <c r="D199" s="34" t="str">
        <f t="shared" si="15"/>
        <v>vis</v>
      </c>
      <c r="E199" s="133">
        <f>VLOOKUP(C199,Active!C$21:E$959,3,FALSE)</f>
        <v>-14808.567600215963</v>
      </c>
      <c r="F199" s="6" t="s">
        <v>134</v>
      </c>
      <c r="G199" s="34" t="str">
        <f t="shared" si="16"/>
        <v>34126.183</v>
      </c>
      <c r="H199" s="16">
        <f t="shared" si="17"/>
        <v>-14809</v>
      </c>
      <c r="I199" s="134" t="s">
        <v>465</v>
      </c>
      <c r="J199" s="135" t="s">
        <v>466</v>
      </c>
      <c r="K199" s="134">
        <v>-14809</v>
      </c>
      <c r="L199" s="134" t="s">
        <v>467</v>
      </c>
      <c r="M199" s="135" t="s">
        <v>233</v>
      </c>
      <c r="N199" s="135"/>
      <c r="O199" s="136" t="s">
        <v>451</v>
      </c>
      <c r="P199" s="136" t="s">
        <v>452</v>
      </c>
    </row>
    <row r="200" spans="1:16" ht="13.5" thickBot="1">
      <c r="A200" s="16" t="str">
        <f t="shared" si="12"/>
        <v>BAVM 29 </v>
      </c>
      <c r="B200" s="6" t="str">
        <f t="shared" si="13"/>
        <v>I</v>
      </c>
      <c r="C200" s="16">
        <f t="shared" si="14"/>
        <v>43222.387000000002</v>
      </c>
      <c r="D200" s="34" t="str">
        <f t="shared" si="15"/>
        <v>vis</v>
      </c>
      <c r="E200" s="133">
        <f>VLOOKUP(C200,Active!C$21:E$959,3,FALSE)</f>
        <v>7110.8356945635142</v>
      </c>
      <c r="F200" s="6" t="s">
        <v>134</v>
      </c>
      <c r="G200" s="34" t="str">
        <f t="shared" si="16"/>
        <v>43222.387</v>
      </c>
      <c r="H200" s="16">
        <f t="shared" si="17"/>
        <v>7111</v>
      </c>
      <c r="I200" s="134" t="s">
        <v>535</v>
      </c>
      <c r="J200" s="135" t="s">
        <v>536</v>
      </c>
      <c r="K200" s="134">
        <v>7111</v>
      </c>
      <c r="L200" s="134" t="s">
        <v>537</v>
      </c>
      <c r="M200" s="135" t="s">
        <v>528</v>
      </c>
      <c r="N200" s="135"/>
      <c r="O200" s="136" t="s">
        <v>538</v>
      </c>
      <c r="P200" s="137" t="s">
        <v>539</v>
      </c>
    </row>
    <row r="201" spans="1:16" ht="13.5" thickBot="1">
      <c r="A201" s="16" t="str">
        <f t="shared" si="12"/>
        <v>BAVM 31 </v>
      </c>
      <c r="B201" s="6" t="str">
        <f t="shared" si="13"/>
        <v>I</v>
      </c>
      <c r="C201" s="16">
        <f t="shared" si="14"/>
        <v>43573.468999999997</v>
      </c>
      <c r="D201" s="34" t="str">
        <f t="shared" si="15"/>
        <v>vis</v>
      </c>
      <c r="E201" s="133">
        <f>VLOOKUP(C201,Active!C$21:E$959,3,FALSE)</f>
        <v>7956.8488169096763</v>
      </c>
      <c r="F201" s="6" t="s">
        <v>134</v>
      </c>
      <c r="G201" s="34" t="str">
        <f t="shared" si="16"/>
        <v>43573.469</v>
      </c>
      <c r="H201" s="16">
        <f t="shared" si="17"/>
        <v>7957</v>
      </c>
      <c r="I201" s="134" t="s">
        <v>540</v>
      </c>
      <c r="J201" s="135" t="s">
        <v>541</v>
      </c>
      <c r="K201" s="134">
        <v>7957</v>
      </c>
      <c r="L201" s="134" t="s">
        <v>542</v>
      </c>
      <c r="M201" s="135" t="s">
        <v>528</v>
      </c>
      <c r="N201" s="135"/>
      <c r="O201" s="136" t="s">
        <v>538</v>
      </c>
      <c r="P201" s="137" t="s">
        <v>543</v>
      </c>
    </row>
    <row r="202" spans="1:16" ht="13.5" thickBot="1">
      <c r="A202" s="16" t="str">
        <f t="shared" si="12"/>
        <v> PASP 94.350 </v>
      </c>
      <c r="B202" s="6" t="str">
        <f t="shared" si="13"/>
        <v>II</v>
      </c>
      <c r="C202" s="16">
        <f t="shared" si="14"/>
        <v>44693.744899999998</v>
      </c>
      <c r="D202" s="34" t="str">
        <f t="shared" si="15"/>
        <v>vis</v>
      </c>
      <c r="E202" s="133">
        <f>VLOOKUP(C202,Active!C$21:E$959,3,FALSE)</f>
        <v>10656.412201099614</v>
      </c>
      <c r="F202" s="6" t="s">
        <v>134</v>
      </c>
      <c r="G202" s="34" t="str">
        <f t="shared" si="16"/>
        <v>44693.7449</v>
      </c>
      <c r="H202" s="16">
        <f t="shared" si="17"/>
        <v>10656.5</v>
      </c>
      <c r="I202" s="134" t="s">
        <v>548</v>
      </c>
      <c r="J202" s="135" t="s">
        <v>549</v>
      </c>
      <c r="K202" s="134">
        <v>10656.5</v>
      </c>
      <c r="L202" s="134" t="s">
        <v>489</v>
      </c>
      <c r="M202" s="135" t="s">
        <v>481</v>
      </c>
      <c r="N202" s="135" t="s">
        <v>482</v>
      </c>
      <c r="O202" s="136" t="s">
        <v>550</v>
      </c>
      <c r="P202" s="136" t="s">
        <v>551</v>
      </c>
    </row>
    <row r="203" spans="1:16" ht="13.5" thickBot="1">
      <c r="A203" s="16" t="str">
        <f t="shared" ref="A203:A247" si="18">P203</f>
        <v> PASP 94.350 </v>
      </c>
      <c r="B203" s="6" t="str">
        <f t="shared" ref="B203:B247" si="19">IF(H203=INT(H203),"I","II")</f>
        <v>I</v>
      </c>
      <c r="C203" s="16">
        <f t="shared" ref="C203:C247" si="20">1*G203</f>
        <v>44694.784200000002</v>
      </c>
      <c r="D203" s="34" t="str">
        <f t="shared" ref="D203:D247" si="21">VLOOKUP(F203,I$1:J$5,2,FALSE)</f>
        <v>vis</v>
      </c>
      <c r="E203" s="133">
        <f>VLOOKUP(C203,Active!C$21:E$959,3,FALSE)</f>
        <v>10658.916634360385</v>
      </c>
      <c r="F203" s="6" t="s">
        <v>134</v>
      </c>
      <c r="G203" s="34" t="str">
        <f t="shared" ref="G203:G247" si="22">MID(I203,3,LEN(I203)-3)</f>
        <v>44694.7842</v>
      </c>
      <c r="H203" s="16">
        <f t="shared" ref="H203:H247" si="23">1*K203</f>
        <v>10659</v>
      </c>
      <c r="I203" s="134" t="s">
        <v>552</v>
      </c>
      <c r="J203" s="135" t="s">
        <v>553</v>
      </c>
      <c r="K203" s="134">
        <v>10659</v>
      </c>
      <c r="L203" s="134" t="s">
        <v>554</v>
      </c>
      <c r="M203" s="135" t="s">
        <v>481</v>
      </c>
      <c r="N203" s="135" t="s">
        <v>482</v>
      </c>
      <c r="O203" s="136" t="s">
        <v>550</v>
      </c>
      <c r="P203" s="136" t="s">
        <v>551</v>
      </c>
    </row>
    <row r="204" spans="1:16" ht="13.5" thickBot="1">
      <c r="A204" s="16" t="str">
        <f t="shared" si="18"/>
        <v> PASP 94.350 </v>
      </c>
      <c r="B204" s="6" t="str">
        <f t="shared" si="19"/>
        <v>II</v>
      </c>
      <c r="C204" s="16">
        <f t="shared" si="20"/>
        <v>44696.650300000001</v>
      </c>
      <c r="D204" s="34" t="str">
        <f t="shared" si="21"/>
        <v>vis</v>
      </c>
      <c r="E204" s="133">
        <f>VLOOKUP(C204,Active!C$21:E$959,3,FALSE)</f>
        <v>10663.41343307866</v>
      </c>
      <c r="F204" s="6" t="s">
        <v>134</v>
      </c>
      <c r="G204" s="34" t="str">
        <f t="shared" si="22"/>
        <v>44696.6503</v>
      </c>
      <c r="H204" s="16">
        <f t="shared" si="23"/>
        <v>10663.5</v>
      </c>
      <c r="I204" s="134" t="s">
        <v>555</v>
      </c>
      <c r="J204" s="135" t="s">
        <v>556</v>
      </c>
      <c r="K204" s="134">
        <v>10663.5</v>
      </c>
      <c r="L204" s="134" t="s">
        <v>557</v>
      </c>
      <c r="M204" s="135" t="s">
        <v>481</v>
      </c>
      <c r="N204" s="135" t="s">
        <v>482</v>
      </c>
      <c r="O204" s="136" t="s">
        <v>550</v>
      </c>
      <c r="P204" s="136" t="s">
        <v>551</v>
      </c>
    </row>
    <row r="205" spans="1:16" ht="13.5" thickBot="1">
      <c r="A205" s="16" t="str">
        <f t="shared" si="18"/>
        <v>BAVM 34 </v>
      </c>
      <c r="B205" s="6" t="str">
        <f t="shared" si="19"/>
        <v>I</v>
      </c>
      <c r="C205" s="16">
        <f t="shared" si="20"/>
        <v>45011.374000000003</v>
      </c>
      <c r="D205" s="34" t="str">
        <f t="shared" si="21"/>
        <v>vis</v>
      </c>
      <c r="E205" s="133">
        <f>VLOOKUP(C205,Active!C$21:E$959,3,FALSE)</f>
        <v>11421.812838668644</v>
      </c>
      <c r="F205" s="6" t="s">
        <v>134</v>
      </c>
      <c r="G205" s="34" t="str">
        <f t="shared" si="22"/>
        <v>45011.374</v>
      </c>
      <c r="H205" s="16">
        <f t="shared" si="23"/>
        <v>11422</v>
      </c>
      <c r="I205" s="134" t="s">
        <v>558</v>
      </c>
      <c r="J205" s="135" t="s">
        <v>559</v>
      </c>
      <c r="K205" s="134">
        <v>11422</v>
      </c>
      <c r="L205" s="134" t="s">
        <v>244</v>
      </c>
      <c r="M205" s="135" t="s">
        <v>528</v>
      </c>
      <c r="N205" s="135"/>
      <c r="O205" s="136" t="s">
        <v>560</v>
      </c>
      <c r="P205" s="137" t="s">
        <v>561</v>
      </c>
    </row>
    <row r="206" spans="1:16" ht="13.5" thickBot="1">
      <c r="A206" s="16" t="str">
        <f t="shared" si="18"/>
        <v>BAVM 34 </v>
      </c>
      <c r="B206" s="6" t="str">
        <f t="shared" si="19"/>
        <v>I</v>
      </c>
      <c r="C206" s="16">
        <f t="shared" si="20"/>
        <v>45047.425000000003</v>
      </c>
      <c r="D206" s="34" t="str">
        <f t="shared" si="21"/>
        <v>vis</v>
      </c>
      <c r="E206" s="133">
        <f>VLOOKUP(C206,Active!C$21:E$959,3,FALSE)</f>
        <v>11508.686045138076</v>
      </c>
      <c r="F206" s="6" t="s">
        <v>134</v>
      </c>
      <c r="G206" s="34" t="str">
        <f t="shared" si="22"/>
        <v>45047.425</v>
      </c>
      <c r="H206" s="16">
        <f t="shared" si="23"/>
        <v>11509</v>
      </c>
      <c r="I206" s="134" t="s">
        <v>562</v>
      </c>
      <c r="J206" s="135" t="s">
        <v>563</v>
      </c>
      <c r="K206" s="134">
        <v>11509</v>
      </c>
      <c r="L206" s="134" t="s">
        <v>368</v>
      </c>
      <c r="M206" s="135" t="s">
        <v>528</v>
      </c>
      <c r="N206" s="135"/>
      <c r="O206" s="136" t="s">
        <v>560</v>
      </c>
      <c r="P206" s="137" t="s">
        <v>561</v>
      </c>
    </row>
    <row r="207" spans="1:16" ht="13.5" thickBot="1">
      <c r="A207" s="16" t="str">
        <f t="shared" si="18"/>
        <v>BAVM 34 </v>
      </c>
      <c r="B207" s="6" t="str">
        <f t="shared" si="19"/>
        <v>II</v>
      </c>
      <c r="C207" s="16">
        <f t="shared" si="20"/>
        <v>45056.355000000003</v>
      </c>
      <c r="D207" s="34" t="str">
        <f t="shared" si="21"/>
        <v>vis</v>
      </c>
      <c r="E207" s="133">
        <f>VLOOKUP(C207,Active!C$21:E$959,3,FALSE)</f>
        <v>11530.204941528526</v>
      </c>
      <c r="F207" s="6" t="s">
        <v>134</v>
      </c>
      <c r="G207" s="34" t="str">
        <f t="shared" si="22"/>
        <v>45056.355</v>
      </c>
      <c r="H207" s="16">
        <f t="shared" si="23"/>
        <v>11530.5</v>
      </c>
      <c r="I207" s="134" t="s">
        <v>568</v>
      </c>
      <c r="J207" s="135" t="s">
        <v>569</v>
      </c>
      <c r="K207" s="134">
        <v>11530.5</v>
      </c>
      <c r="L207" s="134" t="s">
        <v>570</v>
      </c>
      <c r="M207" s="135" t="s">
        <v>528</v>
      </c>
      <c r="N207" s="135"/>
      <c r="O207" s="136" t="s">
        <v>571</v>
      </c>
      <c r="P207" s="137" t="s">
        <v>561</v>
      </c>
    </row>
    <row r="208" spans="1:16" ht="13.5" thickBot="1">
      <c r="A208" s="16" t="str">
        <f t="shared" si="18"/>
        <v>BAVM 34 </v>
      </c>
      <c r="B208" s="6" t="str">
        <f t="shared" si="19"/>
        <v>II</v>
      </c>
      <c r="C208" s="16">
        <f t="shared" si="20"/>
        <v>45061.341</v>
      </c>
      <c r="D208" s="34" t="str">
        <f t="shared" si="21"/>
        <v>vis</v>
      </c>
      <c r="E208" s="133">
        <f>VLOOKUP(C208,Active!C$21:E$959,3,FALSE)</f>
        <v>11542.219859490755</v>
      </c>
      <c r="F208" s="6" t="s">
        <v>134</v>
      </c>
      <c r="G208" s="34" t="str">
        <f t="shared" si="22"/>
        <v>45061.341</v>
      </c>
      <c r="H208" s="16">
        <f t="shared" si="23"/>
        <v>11542.5</v>
      </c>
      <c r="I208" s="134" t="s">
        <v>572</v>
      </c>
      <c r="J208" s="135" t="s">
        <v>573</v>
      </c>
      <c r="K208" s="134">
        <v>11542.5</v>
      </c>
      <c r="L208" s="134" t="s">
        <v>574</v>
      </c>
      <c r="M208" s="135" t="s">
        <v>528</v>
      </c>
      <c r="N208" s="135"/>
      <c r="O208" s="136" t="s">
        <v>571</v>
      </c>
      <c r="P208" s="137" t="s">
        <v>561</v>
      </c>
    </row>
    <row r="209" spans="1:16" ht="13.5" thickBot="1">
      <c r="A209" s="16" t="str">
        <f t="shared" si="18"/>
        <v>BAVM 34 </v>
      </c>
      <c r="B209" s="6" t="str">
        <f t="shared" si="19"/>
        <v>II</v>
      </c>
      <c r="C209" s="16">
        <f t="shared" si="20"/>
        <v>45061.362999999998</v>
      </c>
      <c r="D209" s="34" t="str">
        <f t="shared" si="21"/>
        <v>vis</v>
      </c>
      <c r="E209" s="133">
        <f>VLOOKUP(C209,Active!C$21:E$959,3,FALSE)</f>
        <v>11542.272873569202</v>
      </c>
      <c r="F209" s="6" t="s">
        <v>134</v>
      </c>
      <c r="G209" s="34" t="str">
        <f t="shared" si="22"/>
        <v>45061.363</v>
      </c>
      <c r="H209" s="16">
        <f t="shared" si="23"/>
        <v>11542.5</v>
      </c>
      <c r="I209" s="134" t="s">
        <v>575</v>
      </c>
      <c r="J209" s="135" t="s">
        <v>576</v>
      </c>
      <c r="K209" s="134">
        <v>11542.5</v>
      </c>
      <c r="L209" s="134" t="s">
        <v>577</v>
      </c>
      <c r="M209" s="135" t="s">
        <v>528</v>
      </c>
      <c r="N209" s="135"/>
      <c r="O209" s="136" t="s">
        <v>578</v>
      </c>
      <c r="P209" s="137" t="s">
        <v>561</v>
      </c>
    </row>
    <row r="210" spans="1:16" ht="13.5" thickBot="1">
      <c r="A210" s="16" t="str">
        <f t="shared" si="18"/>
        <v>BAVM 34 </v>
      </c>
      <c r="B210" s="6" t="str">
        <f t="shared" si="19"/>
        <v>I</v>
      </c>
      <c r="C210" s="16">
        <f t="shared" si="20"/>
        <v>45079.379000000001</v>
      </c>
      <c r="D210" s="34" t="str">
        <f t="shared" si="21"/>
        <v>vis</v>
      </c>
      <c r="E210" s="133">
        <f>VLOOKUP(C210,Active!C$21:E$959,3,FALSE)</f>
        <v>11585.686584360959</v>
      </c>
      <c r="F210" s="6" t="s">
        <v>134</v>
      </c>
      <c r="G210" s="34" t="str">
        <f t="shared" si="22"/>
        <v>45079.379</v>
      </c>
      <c r="H210" s="16">
        <f t="shared" si="23"/>
        <v>11586</v>
      </c>
      <c r="I210" s="134" t="s">
        <v>579</v>
      </c>
      <c r="J210" s="135" t="s">
        <v>580</v>
      </c>
      <c r="K210" s="134">
        <v>11586</v>
      </c>
      <c r="L210" s="134" t="s">
        <v>368</v>
      </c>
      <c r="M210" s="135" t="s">
        <v>528</v>
      </c>
      <c r="N210" s="135"/>
      <c r="O210" s="136" t="s">
        <v>560</v>
      </c>
      <c r="P210" s="137" t="s">
        <v>561</v>
      </c>
    </row>
    <row r="211" spans="1:16" ht="13.5" thickBot="1">
      <c r="A211" s="16" t="str">
        <f t="shared" si="18"/>
        <v>BAVM 34 </v>
      </c>
      <c r="B211" s="6" t="str">
        <f t="shared" si="19"/>
        <v>I</v>
      </c>
      <c r="C211" s="16">
        <f t="shared" si="20"/>
        <v>45084.372000000003</v>
      </c>
      <c r="D211" s="34" t="str">
        <f t="shared" si="21"/>
        <v>vis</v>
      </c>
      <c r="E211" s="133">
        <f>VLOOKUP(C211,Active!C$21:E$959,3,FALSE)</f>
        <v>11597.718370439072</v>
      </c>
      <c r="F211" s="6" t="s">
        <v>134</v>
      </c>
      <c r="G211" s="34" t="str">
        <f t="shared" si="22"/>
        <v>45084.372</v>
      </c>
      <c r="H211" s="16">
        <f t="shared" si="23"/>
        <v>11598</v>
      </c>
      <c r="I211" s="134" t="s">
        <v>581</v>
      </c>
      <c r="J211" s="135" t="s">
        <v>582</v>
      </c>
      <c r="K211" s="134">
        <v>11598</v>
      </c>
      <c r="L211" s="134" t="s">
        <v>574</v>
      </c>
      <c r="M211" s="135" t="s">
        <v>528</v>
      </c>
      <c r="N211" s="135"/>
      <c r="O211" s="136" t="s">
        <v>538</v>
      </c>
      <c r="P211" s="137" t="s">
        <v>561</v>
      </c>
    </row>
    <row r="212" spans="1:16" ht="13.5" thickBot="1">
      <c r="A212" s="16" t="str">
        <f t="shared" si="18"/>
        <v>BAVM 36 </v>
      </c>
      <c r="B212" s="6" t="str">
        <f t="shared" si="19"/>
        <v>I</v>
      </c>
      <c r="C212" s="16">
        <f t="shared" si="20"/>
        <v>45403.572999999997</v>
      </c>
      <c r="D212" s="34" t="str">
        <f t="shared" si="21"/>
        <v>vis</v>
      </c>
      <c r="E212" s="133">
        <f>VLOOKUP(C212,Active!C$21:E$959,3,FALSE)</f>
        <v>12366.906863913577</v>
      </c>
      <c r="F212" s="6" t="s">
        <v>134</v>
      </c>
      <c r="G212" s="34" t="str">
        <f t="shared" si="22"/>
        <v>45403.573</v>
      </c>
      <c r="H212" s="16">
        <f t="shared" si="23"/>
        <v>12367</v>
      </c>
      <c r="I212" s="134" t="s">
        <v>597</v>
      </c>
      <c r="J212" s="135" t="s">
        <v>598</v>
      </c>
      <c r="K212" s="134">
        <v>12367</v>
      </c>
      <c r="L212" s="134" t="s">
        <v>546</v>
      </c>
      <c r="M212" s="135" t="s">
        <v>528</v>
      </c>
      <c r="N212" s="135"/>
      <c r="O212" s="136" t="s">
        <v>599</v>
      </c>
      <c r="P212" s="137" t="s">
        <v>587</v>
      </c>
    </row>
    <row r="213" spans="1:16" ht="13.5" thickBot="1">
      <c r="A213" s="16" t="str">
        <f t="shared" si="18"/>
        <v>BAVM 36 </v>
      </c>
      <c r="B213" s="6" t="str">
        <f t="shared" si="19"/>
        <v>II</v>
      </c>
      <c r="C213" s="16">
        <f t="shared" si="20"/>
        <v>45405.440999999999</v>
      </c>
      <c r="D213" s="34" t="str">
        <f t="shared" si="21"/>
        <v>vis</v>
      </c>
      <c r="E213" s="133">
        <f>VLOOKUP(C213,Active!C$21:E$959,3,FALSE)</f>
        <v>12371.408241120453</v>
      </c>
      <c r="F213" s="6" t="s">
        <v>134</v>
      </c>
      <c r="G213" s="34" t="str">
        <f t="shared" si="22"/>
        <v>45405.441</v>
      </c>
      <c r="H213" s="16">
        <f t="shared" si="23"/>
        <v>12371.5</v>
      </c>
      <c r="I213" s="134" t="s">
        <v>604</v>
      </c>
      <c r="J213" s="135" t="s">
        <v>605</v>
      </c>
      <c r="K213" s="134">
        <v>12371.5</v>
      </c>
      <c r="L213" s="134" t="s">
        <v>606</v>
      </c>
      <c r="M213" s="135" t="s">
        <v>528</v>
      </c>
      <c r="N213" s="135"/>
      <c r="O213" s="136" t="s">
        <v>599</v>
      </c>
      <c r="P213" s="137" t="s">
        <v>587</v>
      </c>
    </row>
    <row r="214" spans="1:16" ht="13.5" thickBot="1">
      <c r="A214" s="16" t="str">
        <f t="shared" si="18"/>
        <v>BAVM 36 </v>
      </c>
      <c r="B214" s="6" t="str">
        <f t="shared" si="19"/>
        <v>I</v>
      </c>
      <c r="C214" s="16">
        <f t="shared" si="20"/>
        <v>45406.470999999998</v>
      </c>
      <c r="D214" s="34" t="str">
        <f t="shared" si="21"/>
        <v>vis</v>
      </c>
      <c r="E214" s="133">
        <f>VLOOKUP(C214,Active!C$21:E$959,3,FALSE)</f>
        <v>12373.89026388441</v>
      </c>
      <c r="F214" s="6" t="s">
        <v>134</v>
      </c>
      <c r="G214" s="34" t="str">
        <f t="shared" si="22"/>
        <v>45406.471</v>
      </c>
      <c r="H214" s="16">
        <f t="shared" si="23"/>
        <v>12374</v>
      </c>
      <c r="I214" s="134" t="s">
        <v>607</v>
      </c>
      <c r="J214" s="135" t="s">
        <v>608</v>
      </c>
      <c r="K214" s="134">
        <v>12374</v>
      </c>
      <c r="L214" s="134" t="s">
        <v>566</v>
      </c>
      <c r="M214" s="135" t="s">
        <v>229</v>
      </c>
      <c r="N214" s="135"/>
      <c r="O214" s="136" t="s">
        <v>603</v>
      </c>
      <c r="P214" s="137" t="s">
        <v>587</v>
      </c>
    </row>
    <row r="215" spans="1:16" ht="13.5" thickBot="1">
      <c r="A215" s="16" t="str">
        <f t="shared" si="18"/>
        <v>BAVM 36 </v>
      </c>
      <c r="B215" s="6" t="str">
        <f t="shared" si="19"/>
        <v>I</v>
      </c>
      <c r="C215" s="16">
        <f t="shared" si="20"/>
        <v>45406.474999999999</v>
      </c>
      <c r="D215" s="34" t="str">
        <f t="shared" si="21"/>
        <v>vis</v>
      </c>
      <c r="E215" s="133">
        <f>VLOOKUP(C215,Active!C$21:E$959,3,FALSE)</f>
        <v>12373.899902807767</v>
      </c>
      <c r="F215" s="6" t="s">
        <v>134</v>
      </c>
      <c r="G215" s="34" t="str">
        <f t="shared" si="22"/>
        <v>45406.475</v>
      </c>
      <c r="H215" s="16">
        <f t="shared" si="23"/>
        <v>12374</v>
      </c>
      <c r="I215" s="134" t="s">
        <v>609</v>
      </c>
      <c r="J215" s="135" t="s">
        <v>610</v>
      </c>
      <c r="K215" s="134">
        <v>12374</v>
      </c>
      <c r="L215" s="134" t="s">
        <v>602</v>
      </c>
      <c r="M215" s="135" t="s">
        <v>528</v>
      </c>
      <c r="N215" s="135"/>
      <c r="O215" s="136" t="s">
        <v>560</v>
      </c>
      <c r="P215" s="137" t="s">
        <v>587</v>
      </c>
    </row>
    <row r="216" spans="1:16" ht="13.5" thickBot="1">
      <c r="A216" s="16" t="str">
        <f t="shared" si="18"/>
        <v>BAVM 36 </v>
      </c>
      <c r="B216" s="6" t="str">
        <f t="shared" si="19"/>
        <v>I</v>
      </c>
      <c r="C216" s="16">
        <f t="shared" si="20"/>
        <v>45406.476000000002</v>
      </c>
      <c r="D216" s="34" t="str">
        <f t="shared" si="21"/>
        <v>vis</v>
      </c>
      <c r="E216" s="133">
        <f>VLOOKUP(C216,Active!C$21:E$959,3,FALSE)</f>
        <v>12373.902312538616</v>
      </c>
      <c r="F216" s="6" t="s">
        <v>134</v>
      </c>
      <c r="G216" s="34" t="str">
        <f t="shared" si="22"/>
        <v>45406.476</v>
      </c>
      <c r="H216" s="16">
        <f t="shared" si="23"/>
        <v>12374</v>
      </c>
      <c r="I216" s="134" t="s">
        <v>611</v>
      </c>
      <c r="J216" s="135" t="s">
        <v>612</v>
      </c>
      <c r="K216" s="134">
        <v>12374</v>
      </c>
      <c r="L216" s="134" t="s">
        <v>613</v>
      </c>
      <c r="M216" s="135" t="s">
        <v>229</v>
      </c>
      <c r="N216" s="135"/>
      <c r="O216" s="136" t="s">
        <v>586</v>
      </c>
      <c r="P216" s="137" t="s">
        <v>587</v>
      </c>
    </row>
    <row r="217" spans="1:16" ht="13.5" thickBot="1">
      <c r="A217" s="16" t="str">
        <f t="shared" si="18"/>
        <v>BAVM 36 </v>
      </c>
      <c r="B217" s="6" t="str">
        <f t="shared" si="19"/>
        <v>I</v>
      </c>
      <c r="C217" s="16">
        <f t="shared" si="20"/>
        <v>45406.483999999997</v>
      </c>
      <c r="D217" s="34" t="str">
        <f t="shared" si="21"/>
        <v>vis</v>
      </c>
      <c r="E217" s="133">
        <f>VLOOKUP(C217,Active!C$21:E$959,3,FALSE)</f>
        <v>12373.921590385313</v>
      </c>
      <c r="F217" s="6" t="s">
        <v>134</v>
      </c>
      <c r="G217" s="34" t="str">
        <f t="shared" si="22"/>
        <v>45406.484</v>
      </c>
      <c r="H217" s="16">
        <f t="shared" si="23"/>
        <v>12374</v>
      </c>
      <c r="I217" s="134" t="s">
        <v>618</v>
      </c>
      <c r="J217" s="135" t="s">
        <v>619</v>
      </c>
      <c r="K217" s="134">
        <v>12374</v>
      </c>
      <c r="L217" s="134" t="s">
        <v>620</v>
      </c>
      <c r="M217" s="135" t="s">
        <v>528</v>
      </c>
      <c r="N217" s="135"/>
      <c r="O217" s="136" t="s">
        <v>599</v>
      </c>
      <c r="P217" s="137" t="s">
        <v>587</v>
      </c>
    </row>
    <row r="218" spans="1:16" ht="13.5" thickBot="1">
      <c r="A218" s="16" t="str">
        <f t="shared" si="18"/>
        <v>BAVM 36 </v>
      </c>
      <c r="B218" s="6" t="str">
        <f t="shared" si="19"/>
        <v>I</v>
      </c>
      <c r="C218" s="16">
        <f t="shared" si="20"/>
        <v>45407.328999999998</v>
      </c>
      <c r="D218" s="34" t="str">
        <f t="shared" si="21"/>
        <v>vis</v>
      </c>
      <c r="E218" s="133">
        <f>VLOOKUP(C218,Active!C$21:E$959,3,FALSE)</f>
        <v>12375.957812944098</v>
      </c>
      <c r="F218" s="6" t="s">
        <v>134</v>
      </c>
      <c r="G218" s="34" t="str">
        <f t="shared" si="22"/>
        <v>45407.329</v>
      </c>
      <c r="H218" s="16">
        <f t="shared" si="23"/>
        <v>12376</v>
      </c>
      <c r="I218" s="134" t="s">
        <v>624</v>
      </c>
      <c r="J218" s="135" t="s">
        <v>625</v>
      </c>
      <c r="K218" s="134">
        <v>12376</v>
      </c>
      <c r="L218" s="134" t="s">
        <v>626</v>
      </c>
      <c r="M218" s="135" t="s">
        <v>528</v>
      </c>
      <c r="N218" s="135"/>
      <c r="O218" s="136" t="s">
        <v>599</v>
      </c>
      <c r="P218" s="137" t="s">
        <v>587</v>
      </c>
    </row>
    <row r="219" spans="1:16" ht="13.5" thickBot="1">
      <c r="A219" s="16" t="str">
        <f t="shared" si="18"/>
        <v>BAVM 38 </v>
      </c>
      <c r="B219" s="6" t="str">
        <f t="shared" si="19"/>
        <v>I</v>
      </c>
      <c r="C219" s="16">
        <f t="shared" si="20"/>
        <v>45721.457000000002</v>
      </c>
      <c r="D219" s="34" t="str">
        <f t="shared" si="21"/>
        <v>vis</v>
      </c>
      <c r="E219" s="133">
        <f>VLOOKUP(C219,Active!C$21:E$959,3,FALSE)</f>
        <v>13132.921741873415</v>
      </c>
      <c r="F219" s="6" t="s">
        <v>134</v>
      </c>
      <c r="G219" s="34" t="str">
        <f t="shared" si="22"/>
        <v>45721.457</v>
      </c>
      <c r="H219" s="16">
        <f t="shared" si="23"/>
        <v>13133</v>
      </c>
      <c r="I219" s="134" t="s">
        <v>627</v>
      </c>
      <c r="J219" s="135" t="s">
        <v>628</v>
      </c>
      <c r="K219" s="134">
        <v>13133</v>
      </c>
      <c r="L219" s="134" t="s">
        <v>399</v>
      </c>
      <c r="M219" s="135" t="s">
        <v>528</v>
      </c>
      <c r="N219" s="135"/>
      <c r="O219" s="136" t="s">
        <v>560</v>
      </c>
      <c r="P219" s="137" t="s">
        <v>629</v>
      </c>
    </row>
    <row r="220" spans="1:16" ht="13.5" thickBot="1">
      <c r="A220" s="16" t="str">
        <f t="shared" si="18"/>
        <v>BAVM 39 </v>
      </c>
      <c r="B220" s="6" t="str">
        <f t="shared" si="19"/>
        <v>I</v>
      </c>
      <c r="C220" s="16">
        <f t="shared" si="20"/>
        <v>46095.345000000001</v>
      </c>
      <c r="D220" s="34" t="str">
        <f t="shared" si="21"/>
        <v>vis</v>
      </c>
      <c r="E220" s="133">
        <f>VLOOKUP(C220,Active!C$21:E$959,3,FALSE)</f>
        <v>14033.89118572917</v>
      </c>
      <c r="F220" s="6" t="s">
        <v>134</v>
      </c>
      <c r="G220" s="34" t="str">
        <f t="shared" si="22"/>
        <v>46095.345</v>
      </c>
      <c r="H220" s="16">
        <f t="shared" si="23"/>
        <v>14034</v>
      </c>
      <c r="I220" s="134" t="s">
        <v>634</v>
      </c>
      <c r="J220" s="135" t="s">
        <v>635</v>
      </c>
      <c r="K220" s="134">
        <v>14034</v>
      </c>
      <c r="L220" s="134" t="s">
        <v>636</v>
      </c>
      <c r="M220" s="135" t="s">
        <v>528</v>
      </c>
      <c r="N220" s="135"/>
      <c r="O220" s="136" t="s">
        <v>637</v>
      </c>
      <c r="P220" s="137" t="s">
        <v>638</v>
      </c>
    </row>
    <row r="221" spans="1:16" ht="13.5" thickBot="1">
      <c r="A221" s="16" t="str">
        <f t="shared" si="18"/>
        <v> BBS 79 </v>
      </c>
      <c r="B221" s="6" t="str">
        <f t="shared" si="19"/>
        <v>I</v>
      </c>
      <c r="C221" s="16">
        <f t="shared" si="20"/>
        <v>46500.373</v>
      </c>
      <c r="D221" s="34" t="str">
        <f t="shared" si="21"/>
        <v>vis</v>
      </c>
      <c r="E221" s="133">
        <f>VLOOKUP(C221,Active!C$21:E$959,3,FALSE)</f>
        <v>15009.899647905029</v>
      </c>
      <c r="F221" s="6" t="s">
        <v>134</v>
      </c>
      <c r="G221" s="34" t="str">
        <f t="shared" si="22"/>
        <v>46500.373</v>
      </c>
      <c r="H221" s="16">
        <f t="shared" si="23"/>
        <v>15010</v>
      </c>
      <c r="I221" s="134" t="s">
        <v>639</v>
      </c>
      <c r="J221" s="135" t="s">
        <v>640</v>
      </c>
      <c r="K221" s="134">
        <v>15010</v>
      </c>
      <c r="L221" s="134" t="s">
        <v>620</v>
      </c>
      <c r="M221" s="135" t="s">
        <v>481</v>
      </c>
      <c r="N221" s="135" t="s">
        <v>482</v>
      </c>
      <c r="O221" s="136" t="s">
        <v>529</v>
      </c>
      <c r="P221" s="136" t="s">
        <v>641</v>
      </c>
    </row>
    <row r="222" spans="1:16" ht="13.5" thickBot="1">
      <c r="A222" s="16" t="str">
        <f t="shared" si="18"/>
        <v>BAVM 52 </v>
      </c>
      <c r="B222" s="6" t="str">
        <f t="shared" si="19"/>
        <v>I</v>
      </c>
      <c r="C222" s="16">
        <f t="shared" si="20"/>
        <v>47276.385999999999</v>
      </c>
      <c r="D222" s="34" t="str">
        <f t="shared" si="21"/>
        <v>vis</v>
      </c>
      <c r="E222" s="133">
        <f>VLOOKUP(C222,Active!C$21:E$959,3,FALSE)</f>
        <v>16879.882105311623</v>
      </c>
      <c r="F222" s="6" t="s">
        <v>134</v>
      </c>
      <c r="G222" s="34" t="str">
        <f t="shared" si="22"/>
        <v>47276.386</v>
      </c>
      <c r="H222" s="16">
        <f t="shared" si="23"/>
        <v>16880</v>
      </c>
      <c r="I222" s="134" t="s">
        <v>646</v>
      </c>
      <c r="J222" s="135" t="s">
        <v>647</v>
      </c>
      <c r="K222" s="134">
        <v>16880</v>
      </c>
      <c r="L222" s="134" t="s">
        <v>648</v>
      </c>
      <c r="M222" s="135" t="s">
        <v>528</v>
      </c>
      <c r="N222" s="135"/>
      <c r="O222" s="136" t="s">
        <v>649</v>
      </c>
      <c r="P222" s="137" t="s">
        <v>650</v>
      </c>
    </row>
    <row r="223" spans="1:16" ht="13.5" thickBot="1">
      <c r="A223" s="16" t="str">
        <f t="shared" si="18"/>
        <v>BAVM 56 </v>
      </c>
      <c r="B223" s="6" t="str">
        <f t="shared" si="19"/>
        <v>I</v>
      </c>
      <c r="C223" s="16">
        <f t="shared" si="20"/>
        <v>47849.4781</v>
      </c>
      <c r="D223" s="34" t="str">
        <f t="shared" si="21"/>
        <v>vis</v>
      </c>
      <c r="E223" s="133">
        <f>VLOOKUP(C223,Active!C$21:E$959,3,FALSE)</f>
        <v>18260.879812151983</v>
      </c>
      <c r="F223" s="6" t="s">
        <v>134</v>
      </c>
      <c r="G223" s="34" t="str">
        <f t="shared" si="22"/>
        <v>47849.4781</v>
      </c>
      <c r="H223" s="16">
        <f t="shared" si="23"/>
        <v>18261</v>
      </c>
      <c r="I223" s="134" t="s">
        <v>660</v>
      </c>
      <c r="J223" s="135" t="s">
        <v>661</v>
      </c>
      <c r="K223" s="134">
        <v>18261</v>
      </c>
      <c r="L223" s="134" t="s">
        <v>662</v>
      </c>
      <c r="M223" s="135" t="s">
        <v>481</v>
      </c>
      <c r="N223" s="135" t="s">
        <v>663</v>
      </c>
      <c r="O223" s="136" t="s">
        <v>664</v>
      </c>
      <c r="P223" s="137" t="s">
        <v>665</v>
      </c>
    </row>
    <row r="224" spans="1:16" ht="13.5" thickBot="1">
      <c r="A224" s="16" t="str">
        <f t="shared" si="18"/>
        <v>BAVM 59 </v>
      </c>
      <c r="B224" s="6" t="str">
        <f t="shared" si="19"/>
        <v>I</v>
      </c>
      <c r="C224" s="16">
        <f t="shared" si="20"/>
        <v>48272.3459</v>
      </c>
      <c r="D224" s="34" t="str">
        <f t="shared" si="21"/>
        <v>vis</v>
      </c>
      <c r="E224" s="133">
        <f>VLOOKUP(C224,Active!C$21:E$959,3,FALSE)</f>
        <v>19279.877390545797</v>
      </c>
      <c r="F224" s="6" t="s">
        <v>134</v>
      </c>
      <c r="G224" s="34" t="str">
        <f t="shared" si="22"/>
        <v>48272.3459</v>
      </c>
      <c r="H224" s="16">
        <f t="shared" si="23"/>
        <v>19280</v>
      </c>
      <c r="I224" s="134" t="s">
        <v>672</v>
      </c>
      <c r="J224" s="135" t="s">
        <v>673</v>
      </c>
      <c r="K224" s="134">
        <v>19280</v>
      </c>
      <c r="L224" s="134" t="s">
        <v>674</v>
      </c>
      <c r="M224" s="135" t="s">
        <v>481</v>
      </c>
      <c r="N224" s="135" t="s">
        <v>663</v>
      </c>
      <c r="O224" s="136" t="s">
        <v>664</v>
      </c>
      <c r="P224" s="137" t="s">
        <v>675</v>
      </c>
    </row>
    <row r="225" spans="1:16" ht="13.5" thickBot="1">
      <c r="A225" s="16" t="str">
        <f t="shared" si="18"/>
        <v>IBVS 4240 </v>
      </c>
      <c r="B225" s="6" t="str">
        <f t="shared" si="19"/>
        <v>II</v>
      </c>
      <c r="C225" s="16">
        <f t="shared" si="20"/>
        <v>49699.275099999999</v>
      </c>
      <c r="D225" s="34" t="str">
        <f t="shared" si="21"/>
        <v>vis</v>
      </c>
      <c r="E225" s="133">
        <f>VLOOKUP(C225,Active!C$21:E$959,3,FALSE)</f>
        <v>22718.39268856429</v>
      </c>
      <c r="F225" s="6" t="s">
        <v>134</v>
      </c>
      <c r="G225" s="34" t="str">
        <f t="shared" si="22"/>
        <v>49699.2751</v>
      </c>
      <c r="H225" s="16">
        <f t="shared" si="23"/>
        <v>22718.5</v>
      </c>
      <c r="I225" s="134" t="s">
        <v>692</v>
      </c>
      <c r="J225" s="135" t="s">
        <v>693</v>
      </c>
      <c r="K225" s="134">
        <v>22718.5</v>
      </c>
      <c r="L225" s="134" t="s">
        <v>694</v>
      </c>
      <c r="M225" s="135" t="s">
        <v>481</v>
      </c>
      <c r="N225" s="135" t="s">
        <v>33</v>
      </c>
      <c r="O225" s="136" t="s">
        <v>695</v>
      </c>
      <c r="P225" s="137" t="s">
        <v>696</v>
      </c>
    </row>
    <row r="226" spans="1:16" ht="13.5" thickBot="1">
      <c r="A226" s="16" t="str">
        <f t="shared" si="18"/>
        <v>IBVS 5056 </v>
      </c>
      <c r="B226" s="6" t="str">
        <f t="shared" si="19"/>
        <v>II</v>
      </c>
      <c r="C226" s="16">
        <f t="shared" si="20"/>
        <v>51929.399700000002</v>
      </c>
      <c r="D226" s="34" t="str">
        <f t="shared" si="21"/>
        <v>vis</v>
      </c>
      <c r="E226" s="133">
        <f>VLOOKUP(C226,Active!C$21:E$959,3,FALSE)</f>
        <v>28092.392711541874</v>
      </c>
      <c r="F226" s="6" t="s">
        <v>134</v>
      </c>
      <c r="G226" s="34" t="str">
        <f t="shared" si="22"/>
        <v>51929.3997</v>
      </c>
      <c r="H226" s="16">
        <f t="shared" si="23"/>
        <v>28092.5</v>
      </c>
      <c r="I226" s="134" t="s">
        <v>718</v>
      </c>
      <c r="J226" s="135" t="s">
        <v>719</v>
      </c>
      <c r="K226" s="134">
        <v>28092.5</v>
      </c>
      <c r="L226" s="134" t="s">
        <v>720</v>
      </c>
      <c r="M226" s="135" t="s">
        <v>481</v>
      </c>
      <c r="N226" s="135" t="s">
        <v>187</v>
      </c>
      <c r="O226" s="136" t="s">
        <v>713</v>
      </c>
      <c r="P226" s="137" t="s">
        <v>714</v>
      </c>
    </row>
    <row r="227" spans="1:16" ht="13.5" thickBot="1">
      <c r="A227" s="16" t="str">
        <f t="shared" si="18"/>
        <v>IBVS 5069 </v>
      </c>
      <c r="B227" s="6" t="str">
        <f t="shared" si="19"/>
        <v>I</v>
      </c>
      <c r="C227" s="16">
        <f t="shared" si="20"/>
        <v>51935.413699999997</v>
      </c>
      <c r="D227" s="34" t="str">
        <f t="shared" si="21"/>
        <v>vis</v>
      </c>
      <c r="E227" s="133">
        <f>VLOOKUP(C227,Active!C$21:E$959,3,FALSE)</f>
        <v>28106.884832806383</v>
      </c>
      <c r="F227" s="6" t="s">
        <v>134</v>
      </c>
      <c r="G227" s="34" t="str">
        <f t="shared" si="22"/>
        <v>51935.4137</v>
      </c>
      <c r="H227" s="16">
        <f t="shared" si="23"/>
        <v>28107</v>
      </c>
      <c r="I227" s="134" t="s">
        <v>729</v>
      </c>
      <c r="J227" s="135" t="s">
        <v>730</v>
      </c>
      <c r="K227" s="134">
        <v>28107</v>
      </c>
      <c r="L227" s="134" t="s">
        <v>731</v>
      </c>
      <c r="M227" s="135" t="s">
        <v>481</v>
      </c>
      <c r="N227" s="135" t="s">
        <v>198</v>
      </c>
      <c r="O227" s="136" t="s">
        <v>732</v>
      </c>
      <c r="P227" s="137" t="s">
        <v>733</v>
      </c>
    </row>
    <row r="228" spans="1:16" ht="13.5" thickBot="1">
      <c r="A228" s="16" t="str">
        <f t="shared" si="18"/>
        <v>IBVS 5069 </v>
      </c>
      <c r="B228" s="6" t="str">
        <f t="shared" si="19"/>
        <v>I</v>
      </c>
      <c r="C228" s="16">
        <f t="shared" si="20"/>
        <v>51935.4159</v>
      </c>
      <c r="D228" s="34" t="str">
        <f t="shared" si="21"/>
        <v>vis</v>
      </c>
      <c r="E228" s="133">
        <f>VLOOKUP(C228,Active!C$21:E$959,3,FALSE)</f>
        <v>28106.890134214234</v>
      </c>
      <c r="F228" s="6" t="s">
        <v>134</v>
      </c>
      <c r="G228" s="34" t="str">
        <f t="shared" si="22"/>
        <v>51935.4159</v>
      </c>
      <c r="H228" s="16">
        <f t="shared" si="23"/>
        <v>28107</v>
      </c>
      <c r="I228" s="134" t="s">
        <v>734</v>
      </c>
      <c r="J228" s="135" t="s">
        <v>735</v>
      </c>
      <c r="K228" s="134">
        <v>28107</v>
      </c>
      <c r="L228" s="134" t="s">
        <v>736</v>
      </c>
      <c r="M228" s="135" t="s">
        <v>481</v>
      </c>
      <c r="N228" s="135" t="s">
        <v>33</v>
      </c>
      <c r="O228" s="136" t="s">
        <v>732</v>
      </c>
      <c r="P228" s="137" t="s">
        <v>733</v>
      </c>
    </row>
    <row r="229" spans="1:16" ht="13.5" thickBot="1">
      <c r="A229" s="16" t="str">
        <f t="shared" si="18"/>
        <v>IBVS 5069 </v>
      </c>
      <c r="B229" s="6" t="str">
        <f t="shared" si="19"/>
        <v>I</v>
      </c>
      <c r="C229" s="16">
        <f t="shared" si="20"/>
        <v>51935.416599999997</v>
      </c>
      <c r="D229" s="34" t="str">
        <f t="shared" si="21"/>
        <v>vis</v>
      </c>
      <c r="E229" s="133">
        <f>VLOOKUP(C229,Active!C$21:E$959,3,FALSE)</f>
        <v>28106.891821025813</v>
      </c>
      <c r="F229" s="6" t="s">
        <v>134</v>
      </c>
      <c r="G229" s="34" t="str">
        <f t="shared" si="22"/>
        <v>51935.4166</v>
      </c>
      <c r="H229" s="16">
        <f t="shared" si="23"/>
        <v>28107</v>
      </c>
      <c r="I229" s="134" t="s">
        <v>737</v>
      </c>
      <c r="J229" s="135" t="s">
        <v>738</v>
      </c>
      <c r="K229" s="134">
        <v>28107</v>
      </c>
      <c r="L229" s="134" t="s">
        <v>739</v>
      </c>
      <c r="M229" s="135" t="s">
        <v>481</v>
      </c>
      <c r="N229" s="135" t="s">
        <v>187</v>
      </c>
      <c r="O229" s="136" t="s">
        <v>732</v>
      </c>
      <c r="P229" s="137" t="s">
        <v>733</v>
      </c>
    </row>
    <row r="230" spans="1:16" ht="13.5" thickBot="1">
      <c r="A230" s="16" t="str">
        <f t="shared" si="18"/>
        <v>IBVS 5069 </v>
      </c>
      <c r="B230" s="6" t="str">
        <f t="shared" si="19"/>
        <v>I</v>
      </c>
      <c r="C230" s="16">
        <f t="shared" si="20"/>
        <v>51949.519800000002</v>
      </c>
      <c r="D230" s="34" t="str">
        <f t="shared" si="21"/>
        <v>vis</v>
      </c>
      <c r="E230" s="133">
        <f>VLOOKUP(C230,Active!C$21:E$959,3,FALSE)</f>
        <v>28140.876736991533</v>
      </c>
      <c r="F230" s="6" t="s">
        <v>134</v>
      </c>
      <c r="G230" s="34" t="str">
        <f t="shared" si="22"/>
        <v>51949.5198</v>
      </c>
      <c r="H230" s="16">
        <f t="shared" si="23"/>
        <v>28141</v>
      </c>
      <c r="I230" s="134" t="s">
        <v>740</v>
      </c>
      <c r="J230" s="135" t="s">
        <v>741</v>
      </c>
      <c r="K230" s="134">
        <v>28141</v>
      </c>
      <c r="L230" s="134" t="s">
        <v>742</v>
      </c>
      <c r="M230" s="135" t="s">
        <v>481</v>
      </c>
      <c r="N230" s="135" t="s">
        <v>33</v>
      </c>
      <c r="O230" s="136" t="s">
        <v>743</v>
      </c>
      <c r="P230" s="137" t="s">
        <v>733</v>
      </c>
    </row>
    <row r="231" spans="1:16" ht="13.5" thickBot="1">
      <c r="A231" s="16" t="str">
        <f t="shared" si="18"/>
        <v>IBVS 5069 </v>
      </c>
      <c r="B231" s="6" t="str">
        <f t="shared" si="19"/>
        <v>I</v>
      </c>
      <c r="C231" s="16">
        <f t="shared" si="20"/>
        <v>51949.522700000001</v>
      </c>
      <c r="D231" s="34" t="str">
        <f t="shared" si="21"/>
        <v>vis</v>
      </c>
      <c r="E231" s="133">
        <f>VLOOKUP(C231,Active!C$21:E$959,3,FALSE)</f>
        <v>28140.883725210966</v>
      </c>
      <c r="F231" s="6" t="s">
        <v>134</v>
      </c>
      <c r="G231" s="34" t="str">
        <f t="shared" si="22"/>
        <v>51949.5227</v>
      </c>
      <c r="H231" s="16">
        <f t="shared" si="23"/>
        <v>28141</v>
      </c>
      <c r="I231" s="134" t="s">
        <v>744</v>
      </c>
      <c r="J231" s="135" t="s">
        <v>745</v>
      </c>
      <c r="K231" s="134">
        <v>28141</v>
      </c>
      <c r="L231" s="134" t="s">
        <v>746</v>
      </c>
      <c r="M231" s="135" t="s">
        <v>481</v>
      </c>
      <c r="N231" s="135" t="s">
        <v>187</v>
      </c>
      <c r="O231" s="136" t="s">
        <v>743</v>
      </c>
      <c r="P231" s="137" t="s">
        <v>733</v>
      </c>
    </row>
    <row r="232" spans="1:16" ht="13.5" thickBot="1">
      <c r="A232" s="16" t="str">
        <f t="shared" si="18"/>
        <v>VSB 44 </v>
      </c>
      <c r="B232" s="6" t="str">
        <f t="shared" si="19"/>
        <v>I</v>
      </c>
      <c r="C232" s="16">
        <f t="shared" si="20"/>
        <v>53401.135499999997</v>
      </c>
      <c r="D232" s="34" t="str">
        <f t="shared" si="21"/>
        <v>vis</v>
      </c>
      <c r="E232" s="133">
        <f>VLOOKUP(C232,Active!C$21:E$959,3,FALSE)</f>
        <v>31638.879855361953</v>
      </c>
      <c r="F232" s="6" t="s">
        <v>134</v>
      </c>
      <c r="G232" s="34" t="str">
        <f t="shared" si="22"/>
        <v>53401.1355</v>
      </c>
      <c r="H232" s="16">
        <f t="shared" si="23"/>
        <v>31639</v>
      </c>
      <c r="I232" s="134" t="s">
        <v>817</v>
      </c>
      <c r="J232" s="135" t="s">
        <v>818</v>
      </c>
      <c r="K232" s="134">
        <v>31639</v>
      </c>
      <c r="L232" s="134" t="s">
        <v>797</v>
      </c>
      <c r="M232" s="135" t="s">
        <v>481</v>
      </c>
      <c r="N232" s="135" t="s">
        <v>482</v>
      </c>
      <c r="O232" s="136" t="s">
        <v>819</v>
      </c>
      <c r="P232" s="137" t="s">
        <v>820</v>
      </c>
    </row>
    <row r="233" spans="1:16" ht="13.5" thickBot="1">
      <c r="A233" s="16" t="str">
        <f t="shared" si="18"/>
        <v>IBVS 5760 </v>
      </c>
      <c r="B233" s="6" t="str">
        <f t="shared" si="19"/>
        <v>II</v>
      </c>
      <c r="C233" s="16">
        <f t="shared" si="20"/>
        <v>53816.744700000003</v>
      </c>
      <c r="D233" s="34" t="str">
        <f t="shared" si="21"/>
        <v>vis</v>
      </c>
      <c r="E233" s="133">
        <f>VLOOKUP(C233,Active!C$21:E$959,3,FALSE)</f>
        <v>32640.386161489299</v>
      </c>
      <c r="F233" s="6" t="s">
        <v>134</v>
      </c>
      <c r="G233" s="34" t="str">
        <f t="shared" si="22"/>
        <v>53816.7447</v>
      </c>
      <c r="H233" s="16">
        <f t="shared" si="23"/>
        <v>32640.5</v>
      </c>
      <c r="I233" s="134" t="s">
        <v>839</v>
      </c>
      <c r="J233" s="135" t="s">
        <v>840</v>
      </c>
      <c r="K233" s="134" t="s">
        <v>841</v>
      </c>
      <c r="L233" s="134" t="s">
        <v>842</v>
      </c>
      <c r="M233" s="135" t="s">
        <v>768</v>
      </c>
      <c r="N233" s="135" t="s">
        <v>196</v>
      </c>
      <c r="O233" s="136" t="s">
        <v>788</v>
      </c>
      <c r="P233" s="137" t="s">
        <v>843</v>
      </c>
    </row>
    <row r="234" spans="1:16" ht="13.5" thickBot="1">
      <c r="A234" s="16" t="str">
        <f t="shared" si="18"/>
        <v>IBVS 5980 </v>
      </c>
      <c r="B234" s="6" t="str">
        <f t="shared" si="19"/>
        <v>I</v>
      </c>
      <c r="C234" s="16">
        <f t="shared" si="20"/>
        <v>55284.336199999998</v>
      </c>
      <c r="D234" s="34" t="str">
        <f t="shared" si="21"/>
        <v>vis</v>
      </c>
      <c r="E234" s="133">
        <f>VLOOKUP(C234,Active!C$21:E$959,3,FALSE)</f>
        <v>36176.886657794159</v>
      </c>
      <c r="F234" s="6" t="s">
        <v>134</v>
      </c>
      <c r="G234" s="34" t="str">
        <f t="shared" si="22"/>
        <v>55284.3362</v>
      </c>
      <c r="H234" s="16">
        <f t="shared" si="23"/>
        <v>36177</v>
      </c>
      <c r="I234" s="134" t="s">
        <v>892</v>
      </c>
      <c r="J234" s="135" t="s">
        <v>893</v>
      </c>
      <c r="K234" s="134">
        <v>36177</v>
      </c>
      <c r="L234" s="134" t="s">
        <v>894</v>
      </c>
      <c r="M234" s="135" t="s">
        <v>768</v>
      </c>
      <c r="N234" s="135" t="s">
        <v>196</v>
      </c>
      <c r="O234" s="136" t="s">
        <v>848</v>
      </c>
      <c r="P234" s="137" t="s">
        <v>895</v>
      </c>
    </row>
    <row r="235" spans="1:16" ht="13.5" thickBot="1">
      <c r="A235" s="16" t="str">
        <f t="shared" si="18"/>
        <v>OEJV 0137 </v>
      </c>
      <c r="B235" s="6" t="str">
        <f t="shared" si="19"/>
        <v>I</v>
      </c>
      <c r="C235" s="16">
        <f t="shared" si="20"/>
        <v>55620.475700000003</v>
      </c>
      <c r="D235" s="34" t="str">
        <f t="shared" si="21"/>
        <v>vis</v>
      </c>
      <c r="E235" s="133" t="e">
        <f>VLOOKUP(C235,Active!C$21:E$959,3,FALSE)</f>
        <v>#N/A</v>
      </c>
      <c r="F235" s="6" t="s">
        <v>134</v>
      </c>
      <c r="G235" s="34" t="str">
        <f t="shared" si="22"/>
        <v>55620.4757</v>
      </c>
      <c r="H235" s="16">
        <f t="shared" si="23"/>
        <v>36987</v>
      </c>
      <c r="I235" s="134" t="s">
        <v>907</v>
      </c>
      <c r="J235" s="135" t="s">
        <v>908</v>
      </c>
      <c r="K235" s="134" t="s">
        <v>909</v>
      </c>
      <c r="L235" s="134" t="s">
        <v>910</v>
      </c>
      <c r="M235" s="135" t="s">
        <v>768</v>
      </c>
      <c r="N235" s="135" t="s">
        <v>196</v>
      </c>
      <c r="O235" s="136" t="s">
        <v>911</v>
      </c>
      <c r="P235" s="137" t="s">
        <v>912</v>
      </c>
    </row>
    <row r="236" spans="1:16" ht="13.5" thickBot="1">
      <c r="A236" s="16" t="str">
        <f t="shared" si="18"/>
        <v>OEJV 0137 </v>
      </c>
      <c r="B236" s="6" t="str">
        <f t="shared" si="19"/>
        <v>I</v>
      </c>
      <c r="C236" s="16">
        <f t="shared" si="20"/>
        <v>55620.476600000002</v>
      </c>
      <c r="D236" s="34" t="str">
        <f t="shared" si="21"/>
        <v>vis</v>
      </c>
      <c r="E236" s="133" t="e">
        <f>VLOOKUP(C236,Active!C$21:E$959,3,FALSE)</f>
        <v>#N/A</v>
      </c>
      <c r="F236" s="6" t="s">
        <v>134</v>
      </c>
      <c r="G236" s="34" t="str">
        <f t="shared" si="22"/>
        <v>55620.4766</v>
      </c>
      <c r="H236" s="16">
        <f t="shared" si="23"/>
        <v>36987</v>
      </c>
      <c r="I236" s="134" t="s">
        <v>913</v>
      </c>
      <c r="J236" s="135" t="s">
        <v>914</v>
      </c>
      <c r="K236" s="134" t="s">
        <v>909</v>
      </c>
      <c r="L236" s="134" t="s">
        <v>915</v>
      </c>
      <c r="M236" s="135" t="s">
        <v>768</v>
      </c>
      <c r="N236" s="135" t="s">
        <v>49</v>
      </c>
      <c r="O236" s="136" t="s">
        <v>911</v>
      </c>
      <c r="P236" s="137" t="s">
        <v>912</v>
      </c>
    </row>
    <row r="237" spans="1:16" ht="13.5" thickBot="1">
      <c r="A237" s="16" t="str">
        <f t="shared" si="18"/>
        <v>OEJV 0137 </v>
      </c>
      <c r="B237" s="6" t="str">
        <f t="shared" si="19"/>
        <v>I</v>
      </c>
      <c r="C237" s="16">
        <f t="shared" si="20"/>
        <v>55620.477299999999</v>
      </c>
      <c r="D237" s="34" t="str">
        <f t="shared" si="21"/>
        <v>vis</v>
      </c>
      <c r="E237" s="133" t="e">
        <f>VLOOKUP(C237,Active!C$21:E$959,3,FALSE)</f>
        <v>#N/A</v>
      </c>
      <c r="F237" s="6" t="s">
        <v>134</v>
      </c>
      <c r="G237" s="34" t="str">
        <f t="shared" si="22"/>
        <v>55620.4773</v>
      </c>
      <c r="H237" s="16">
        <f t="shared" si="23"/>
        <v>36987</v>
      </c>
      <c r="I237" s="134" t="s">
        <v>916</v>
      </c>
      <c r="J237" s="135" t="s">
        <v>917</v>
      </c>
      <c r="K237" s="134" t="s">
        <v>909</v>
      </c>
      <c r="L237" s="134" t="s">
        <v>918</v>
      </c>
      <c r="M237" s="135" t="s">
        <v>768</v>
      </c>
      <c r="N237" s="135" t="s">
        <v>134</v>
      </c>
      <c r="O237" s="136" t="s">
        <v>911</v>
      </c>
      <c r="P237" s="137" t="s">
        <v>912</v>
      </c>
    </row>
    <row r="238" spans="1:16" ht="13.5" thickBot="1">
      <c r="A238" s="16" t="str">
        <f t="shared" si="18"/>
        <v>OEJV 0137 </v>
      </c>
      <c r="B238" s="6" t="str">
        <f t="shared" si="19"/>
        <v>II</v>
      </c>
      <c r="C238" s="16">
        <f t="shared" si="20"/>
        <v>55622.342600000004</v>
      </c>
      <c r="D238" s="34" t="str">
        <f t="shared" si="21"/>
        <v>vis</v>
      </c>
      <c r="E238" s="133" t="e">
        <f>VLOOKUP(C238,Active!C$21:E$959,3,FALSE)</f>
        <v>#N/A</v>
      </c>
      <c r="F238" s="6" t="s">
        <v>134</v>
      </c>
      <c r="G238" s="34" t="str">
        <f t="shared" si="22"/>
        <v>55622.3426</v>
      </c>
      <c r="H238" s="16">
        <f t="shared" si="23"/>
        <v>36991.5</v>
      </c>
      <c r="I238" s="134" t="s">
        <v>919</v>
      </c>
      <c r="J238" s="135" t="s">
        <v>920</v>
      </c>
      <c r="K238" s="134" t="s">
        <v>921</v>
      </c>
      <c r="L238" s="134" t="s">
        <v>922</v>
      </c>
      <c r="M238" s="135" t="s">
        <v>768</v>
      </c>
      <c r="N238" s="135" t="s">
        <v>134</v>
      </c>
      <c r="O238" s="136" t="s">
        <v>923</v>
      </c>
      <c r="P238" s="137" t="s">
        <v>912</v>
      </c>
    </row>
    <row r="239" spans="1:16" ht="13.5" thickBot="1">
      <c r="A239" s="16" t="str">
        <f t="shared" si="18"/>
        <v>OEJV 0137 </v>
      </c>
      <c r="B239" s="6" t="str">
        <f t="shared" si="19"/>
        <v>II</v>
      </c>
      <c r="C239" s="16">
        <f t="shared" si="20"/>
        <v>55622.344400000002</v>
      </c>
      <c r="D239" s="34" t="str">
        <f t="shared" si="21"/>
        <v>vis</v>
      </c>
      <c r="E239" s="133" t="e">
        <f>VLOOKUP(C239,Active!C$21:E$959,3,FALSE)</f>
        <v>#N/A</v>
      </c>
      <c r="F239" s="6" t="s">
        <v>134</v>
      </c>
      <c r="G239" s="34" t="str">
        <f t="shared" si="22"/>
        <v>55622.3444</v>
      </c>
      <c r="H239" s="16">
        <f t="shared" si="23"/>
        <v>36991.5</v>
      </c>
      <c r="I239" s="134" t="s">
        <v>924</v>
      </c>
      <c r="J239" s="135" t="s">
        <v>925</v>
      </c>
      <c r="K239" s="134" t="s">
        <v>921</v>
      </c>
      <c r="L239" s="134" t="s">
        <v>926</v>
      </c>
      <c r="M239" s="135" t="s">
        <v>768</v>
      </c>
      <c r="N239" s="135" t="s">
        <v>49</v>
      </c>
      <c r="O239" s="136" t="s">
        <v>923</v>
      </c>
      <c r="P239" s="137" t="s">
        <v>912</v>
      </c>
    </row>
    <row r="240" spans="1:16" ht="13.5" thickBot="1">
      <c r="A240" s="16" t="str">
        <f t="shared" si="18"/>
        <v>OEJV 0137 </v>
      </c>
      <c r="B240" s="6" t="str">
        <f t="shared" si="19"/>
        <v>II</v>
      </c>
      <c r="C240" s="16">
        <f t="shared" si="20"/>
        <v>55622.344499999999</v>
      </c>
      <c r="D240" s="34" t="str">
        <f t="shared" si="21"/>
        <v>vis</v>
      </c>
      <c r="E240" s="133" t="e">
        <f>VLOOKUP(C240,Active!C$21:E$959,3,FALSE)</f>
        <v>#N/A</v>
      </c>
      <c r="F240" s="6" t="s">
        <v>134</v>
      </c>
      <c r="G240" s="34" t="str">
        <f t="shared" si="22"/>
        <v>55622.3445</v>
      </c>
      <c r="H240" s="16">
        <f t="shared" si="23"/>
        <v>36991.5</v>
      </c>
      <c r="I240" s="134" t="s">
        <v>927</v>
      </c>
      <c r="J240" s="135" t="s">
        <v>928</v>
      </c>
      <c r="K240" s="134" t="s">
        <v>921</v>
      </c>
      <c r="L240" s="134" t="s">
        <v>929</v>
      </c>
      <c r="M240" s="135" t="s">
        <v>768</v>
      </c>
      <c r="N240" s="135" t="s">
        <v>196</v>
      </c>
      <c r="O240" s="136" t="s">
        <v>923</v>
      </c>
      <c r="P240" s="137" t="s">
        <v>912</v>
      </c>
    </row>
    <row r="241" spans="1:16" ht="13.5" thickBot="1">
      <c r="A241" s="16" t="str">
        <f t="shared" si="18"/>
        <v>IBVS 6029 </v>
      </c>
      <c r="B241" s="6" t="str">
        <f t="shared" si="19"/>
        <v>II</v>
      </c>
      <c r="C241" s="16">
        <f t="shared" si="20"/>
        <v>55991.678699999997</v>
      </c>
      <c r="D241" s="34" t="str">
        <f t="shared" si="21"/>
        <v>vis</v>
      </c>
      <c r="E241" s="133">
        <f>VLOOKUP(C241,Active!C$21:E$959,3,FALSE)</f>
        <v>37881.391693635211</v>
      </c>
      <c r="F241" s="6" t="s">
        <v>134</v>
      </c>
      <c r="G241" s="34" t="str">
        <f t="shared" si="22"/>
        <v>55991.6787</v>
      </c>
      <c r="H241" s="16">
        <f t="shared" si="23"/>
        <v>37881.5</v>
      </c>
      <c r="I241" s="134" t="s">
        <v>943</v>
      </c>
      <c r="J241" s="135" t="s">
        <v>944</v>
      </c>
      <c r="K241" s="134" t="s">
        <v>945</v>
      </c>
      <c r="L241" s="134" t="s">
        <v>946</v>
      </c>
      <c r="M241" s="135" t="s">
        <v>768</v>
      </c>
      <c r="N241" s="135" t="s">
        <v>134</v>
      </c>
      <c r="O241" s="136" t="s">
        <v>529</v>
      </c>
      <c r="P241" s="137" t="s">
        <v>947</v>
      </c>
    </row>
    <row r="242" spans="1:16" ht="13.5" thickBot="1">
      <c r="A242" s="16" t="str">
        <f t="shared" si="18"/>
        <v>IBVS 6044 </v>
      </c>
      <c r="B242" s="6" t="str">
        <f t="shared" si="19"/>
        <v>I</v>
      </c>
      <c r="C242" s="16">
        <f t="shared" si="20"/>
        <v>55992.302600000003</v>
      </c>
      <c r="D242" s="34" t="str">
        <f t="shared" si="21"/>
        <v>vis</v>
      </c>
      <c r="E242" s="133">
        <f>VLOOKUP(C242,Active!C$21:E$959,3,FALSE)</f>
        <v>37882.895124705545</v>
      </c>
      <c r="F242" s="6" t="s">
        <v>134</v>
      </c>
      <c r="G242" s="34" t="str">
        <f t="shared" si="22"/>
        <v>55992.3026</v>
      </c>
      <c r="H242" s="16">
        <f t="shared" si="23"/>
        <v>37883</v>
      </c>
      <c r="I242" s="134" t="s">
        <v>948</v>
      </c>
      <c r="J242" s="135" t="s">
        <v>949</v>
      </c>
      <c r="K242" s="134" t="s">
        <v>950</v>
      </c>
      <c r="L242" s="134" t="s">
        <v>951</v>
      </c>
      <c r="M242" s="135" t="s">
        <v>768</v>
      </c>
      <c r="N242" s="135" t="s">
        <v>134</v>
      </c>
      <c r="O242" s="136" t="s">
        <v>848</v>
      </c>
      <c r="P242" s="137" t="s">
        <v>952</v>
      </c>
    </row>
    <row r="243" spans="1:16" ht="13.5" thickBot="1">
      <c r="A243" s="16" t="str">
        <f t="shared" si="18"/>
        <v>IBVS 6044 </v>
      </c>
      <c r="B243" s="6" t="str">
        <f t="shared" si="19"/>
        <v>II</v>
      </c>
      <c r="C243" s="16">
        <f t="shared" si="20"/>
        <v>55995.414900000003</v>
      </c>
      <c r="D243" s="34" t="str">
        <f t="shared" si="21"/>
        <v>vis</v>
      </c>
      <c r="E243" s="133">
        <f>VLOOKUP(C243,Active!C$21:E$959,3,FALSE)</f>
        <v>37890.394929995135</v>
      </c>
      <c r="F243" s="6" t="s">
        <v>134</v>
      </c>
      <c r="G243" s="34" t="str">
        <f t="shared" si="22"/>
        <v>55995.4149</v>
      </c>
      <c r="H243" s="16">
        <f t="shared" si="23"/>
        <v>37890.5</v>
      </c>
      <c r="I243" s="134" t="s">
        <v>953</v>
      </c>
      <c r="J243" s="135" t="s">
        <v>954</v>
      </c>
      <c r="K243" s="134" t="s">
        <v>955</v>
      </c>
      <c r="L243" s="134" t="s">
        <v>951</v>
      </c>
      <c r="M243" s="135" t="s">
        <v>768</v>
      </c>
      <c r="N243" s="135" t="s">
        <v>196</v>
      </c>
      <c r="O243" s="136" t="s">
        <v>848</v>
      </c>
      <c r="P243" s="137" t="s">
        <v>952</v>
      </c>
    </row>
    <row r="244" spans="1:16" ht="13.5" thickBot="1">
      <c r="A244" s="16" t="str">
        <f t="shared" si="18"/>
        <v> JAAVSO 43-1 </v>
      </c>
      <c r="B244" s="6" t="str">
        <f t="shared" si="19"/>
        <v>II</v>
      </c>
      <c r="C244" s="16">
        <f t="shared" si="20"/>
        <v>56993.039499999999</v>
      </c>
      <c r="D244" s="34" t="str">
        <f t="shared" si="21"/>
        <v>vis</v>
      </c>
      <c r="E244" s="133" t="e">
        <f>VLOOKUP(C244,Active!C$21:E$959,3,FALSE)</f>
        <v>#N/A</v>
      </c>
      <c r="F244" s="6" t="s">
        <v>134</v>
      </c>
      <c r="G244" s="34" t="str">
        <f t="shared" si="22"/>
        <v>56993.0395</v>
      </c>
      <c r="H244" s="16">
        <f t="shared" si="23"/>
        <v>40294.5</v>
      </c>
      <c r="I244" s="134" t="s">
        <v>1014</v>
      </c>
      <c r="J244" s="135" t="s">
        <v>1015</v>
      </c>
      <c r="K244" s="134">
        <v>40294.5</v>
      </c>
      <c r="L244" s="134" t="s">
        <v>1016</v>
      </c>
      <c r="M244" s="135" t="s">
        <v>768</v>
      </c>
      <c r="N244" s="135" t="s">
        <v>134</v>
      </c>
      <c r="O244" s="136" t="s">
        <v>1017</v>
      </c>
      <c r="P244" s="136" t="s">
        <v>1018</v>
      </c>
    </row>
    <row r="245" spans="1:16" ht="13.5" thickBot="1">
      <c r="A245" s="16" t="str">
        <f t="shared" si="18"/>
        <v> JAAVSO 43-1 </v>
      </c>
      <c r="B245" s="6" t="str">
        <f t="shared" si="19"/>
        <v>I</v>
      </c>
      <c r="C245" s="16">
        <f t="shared" si="20"/>
        <v>57004.867200000001</v>
      </c>
      <c r="D245" s="34" t="str">
        <f t="shared" si="21"/>
        <v>vis</v>
      </c>
      <c r="E245" s="133">
        <f>VLOOKUP(C245,Active!C$21:E$959,3,FALSE)</f>
        <v>40322.903267598675</v>
      </c>
      <c r="F245" s="6" t="s">
        <v>134</v>
      </c>
      <c r="G245" s="34" t="str">
        <f t="shared" si="22"/>
        <v>57004.8672</v>
      </c>
      <c r="H245" s="16">
        <f t="shared" si="23"/>
        <v>40323</v>
      </c>
      <c r="I245" s="134" t="s">
        <v>1019</v>
      </c>
      <c r="J245" s="135" t="s">
        <v>1020</v>
      </c>
      <c r="K245" s="134">
        <v>40323</v>
      </c>
      <c r="L245" s="134" t="s">
        <v>1021</v>
      </c>
      <c r="M245" s="135" t="s">
        <v>768</v>
      </c>
      <c r="N245" s="135" t="s">
        <v>134</v>
      </c>
      <c r="O245" s="136" t="s">
        <v>1017</v>
      </c>
      <c r="P245" s="136" t="s">
        <v>1018</v>
      </c>
    </row>
    <row r="246" spans="1:16" ht="13.5" thickBot="1">
      <c r="A246" s="16" t="str">
        <f t="shared" si="18"/>
        <v> JAAVSO 43-1 </v>
      </c>
      <c r="B246" s="6" t="str">
        <f t="shared" si="19"/>
        <v>II</v>
      </c>
      <c r="C246" s="16">
        <f t="shared" si="20"/>
        <v>57020.844400000002</v>
      </c>
      <c r="D246" s="34" t="str">
        <f t="shared" si="21"/>
        <v>vis</v>
      </c>
      <c r="E246" s="133">
        <f>VLOOKUP(C246,Active!C$21:E$959,3,FALSE)</f>
        <v>40361.404019156289</v>
      </c>
      <c r="F246" s="6" t="s">
        <v>134</v>
      </c>
      <c r="G246" s="34" t="str">
        <f t="shared" si="22"/>
        <v>57020.8444</v>
      </c>
      <c r="H246" s="16">
        <f t="shared" si="23"/>
        <v>40361.5</v>
      </c>
      <c r="I246" s="134" t="s">
        <v>1022</v>
      </c>
      <c r="J246" s="135" t="s">
        <v>1023</v>
      </c>
      <c r="K246" s="134">
        <v>40361.5</v>
      </c>
      <c r="L246" s="134" t="s">
        <v>1024</v>
      </c>
      <c r="M246" s="135" t="s">
        <v>768</v>
      </c>
      <c r="N246" s="135" t="s">
        <v>134</v>
      </c>
      <c r="O246" s="136" t="s">
        <v>1017</v>
      </c>
      <c r="P246" s="136" t="s">
        <v>1018</v>
      </c>
    </row>
    <row r="247" spans="1:16" ht="13.5" thickBot="1">
      <c r="A247" s="16" t="str">
        <f t="shared" si="18"/>
        <v> JAAVSO 43-1 </v>
      </c>
      <c r="B247" s="6" t="str">
        <f t="shared" si="19"/>
        <v>I</v>
      </c>
      <c r="C247" s="16">
        <f t="shared" si="20"/>
        <v>57021.051800000001</v>
      </c>
      <c r="D247" s="34" t="str">
        <f t="shared" si="21"/>
        <v>vis</v>
      </c>
      <c r="E247" s="133">
        <f>VLOOKUP(C247,Active!C$21:E$959,3,FALSE)</f>
        <v>40361.903797332248</v>
      </c>
      <c r="F247" s="6" t="s">
        <v>134</v>
      </c>
      <c r="G247" s="34" t="str">
        <f t="shared" si="22"/>
        <v>57021.0518</v>
      </c>
      <c r="H247" s="16">
        <f t="shared" si="23"/>
        <v>40362</v>
      </c>
      <c r="I247" s="134" t="s">
        <v>1025</v>
      </c>
      <c r="J247" s="135" t="s">
        <v>1026</v>
      </c>
      <c r="K247" s="134">
        <v>40362</v>
      </c>
      <c r="L247" s="134" t="s">
        <v>1027</v>
      </c>
      <c r="M247" s="135" t="s">
        <v>768</v>
      </c>
      <c r="N247" s="135" t="s">
        <v>134</v>
      </c>
      <c r="O247" s="136" t="s">
        <v>1017</v>
      </c>
      <c r="P247" s="136" t="s">
        <v>1018</v>
      </c>
    </row>
    <row r="248" spans="1:16">
      <c r="B248" s="6"/>
      <c r="E248" s="133"/>
      <c r="F248" s="6"/>
    </row>
    <row r="249" spans="1:16">
      <c r="B249" s="6"/>
      <c r="E249" s="133"/>
      <c r="F249" s="6"/>
    </row>
    <row r="250" spans="1:16">
      <c r="B250" s="6"/>
      <c r="E250" s="133"/>
      <c r="F250" s="6"/>
    </row>
    <row r="251" spans="1:16">
      <c r="B251" s="6"/>
      <c r="E251" s="133"/>
      <c r="F251" s="6"/>
    </row>
    <row r="252" spans="1:16">
      <c r="B252" s="6"/>
      <c r="E252" s="133"/>
      <c r="F252" s="6"/>
    </row>
    <row r="253" spans="1:16">
      <c r="B253" s="6"/>
      <c r="E253" s="133"/>
      <c r="F253" s="6"/>
    </row>
    <row r="254" spans="1:16">
      <c r="B254" s="6"/>
      <c r="E254" s="133"/>
      <c r="F254" s="6"/>
    </row>
    <row r="255" spans="1:16">
      <c r="B255" s="6"/>
      <c r="E255" s="133"/>
      <c r="F255" s="6"/>
    </row>
    <row r="256" spans="1:16">
      <c r="B256" s="6"/>
      <c r="E256" s="133"/>
      <c r="F256" s="6"/>
    </row>
    <row r="257" spans="2:6">
      <c r="B257" s="6"/>
      <c r="E257" s="133"/>
      <c r="F257" s="6"/>
    </row>
    <row r="258" spans="2:6">
      <c r="B258" s="6"/>
      <c r="E258" s="133"/>
      <c r="F258" s="6"/>
    </row>
    <row r="259" spans="2:6">
      <c r="B259" s="6"/>
      <c r="E259" s="133"/>
      <c r="F259" s="6"/>
    </row>
    <row r="260" spans="2:6">
      <c r="B260" s="6"/>
      <c r="E260" s="133"/>
      <c r="F260" s="6"/>
    </row>
    <row r="261" spans="2:6">
      <c r="B261" s="6"/>
      <c r="E261" s="133"/>
      <c r="F261" s="6"/>
    </row>
    <row r="262" spans="2:6">
      <c r="B262" s="6"/>
      <c r="E262" s="133"/>
      <c r="F262" s="6"/>
    </row>
    <row r="263" spans="2:6">
      <c r="B263" s="6"/>
      <c r="E263" s="133"/>
      <c r="F263" s="6"/>
    </row>
    <row r="264" spans="2:6">
      <c r="B264" s="6"/>
      <c r="E264" s="133"/>
      <c r="F264" s="6"/>
    </row>
    <row r="265" spans="2:6">
      <c r="B265" s="6"/>
      <c r="E265" s="133"/>
      <c r="F265" s="6"/>
    </row>
    <row r="266" spans="2:6">
      <c r="B266" s="6"/>
      <c r="E266" s="133"/>
      <c r="F266" s="6"/>
    </row>
    <row r="267" spans="2:6">
      <c r="B267" s="6"/>
      <c r="E267" s="133"/>
      <c r="F267" s="6"/>
    </row>
    <row r="268" spans="2:6">
      <c r="B268" s="6"/>
      <c r="E268" s="133"/>
      <c r="F268" s="6"/>
    </row>
    <row r="269" spans="2:6">
      <c r="B269" s="6"/>
      <c r="E269" s="133"/>
      <c r="F269" s="6"/>
    </row>
    <row r="270" spans="2:6">
      <c r="B270" s="6"/>
      <c r="E270" s="133"/>
      <c r="F270" s="6"/>
    </row>
    <row r="271" spans="2:6">
      <c r="B271" s="6"/>
      <c r="E271" s="133"/>
      <c r="F271" s="6"/>
    </row>
    <row r="272" spans="2:6">
      <c r="B272" s="6"/>
      <c r="E272" s="133"/>
      <c r="F272" s="6"/>
    </row>
    <row r="273" spans="2:6">
      <c r="B273" s="6"/>
      <c r="E273" s="133"/>
      <c r="F273" s="6"/>
    </row>
    <row r="274" spans="2:6">
      <c r="B274" s="6"/>
      <c r="E274" s="133"/>
      <c r="F274" s="6"/>
    </row>
    <row r="275" spans="2:6">
      <c r="B275" s="6"/>
      <c r="E275" s="133"/>
      <c r="F275" s="6"/>
    </row>
    <row r="276" spans="2:6">
      <c r="B276" s="6"/>
      <c r="E276" s="133"/>
      <c r="F276" s="6"/>
    </row>
    <row r="277" spans="2:6">
      <c r="B277" s="6"/>
      <c r="E277" s="133"/>
      <c r="F277" s="6"/>
    </row>
    <row r="278" spans="2:6">
      <c r="B278" s="6"/>
      <c r="E278" s="133"/>
      <c r="F278" s="6"/>
    </row>
    <row r="279" spans="2:6">
      <c r="B279" s="6"/>
      <c r="E279" s="133"/>
      <c r="F279" s="6"/>
    </row>
    <row r="280" spans="2:6">
      <c r="B280" s="6"/>
      <c r="E280" s="133"/>
      <c r="F280" s="6"/>
    </row>
    <row r="281" spans="2:6">
      <c r="B281" s="6"/>
      <c r="E281" s="133"/>
      <c r="F281" s="6"/>
    </row>
    <row r="282" spans="2:6">
      <c r="B282" s="6"/>
      <c r="E282" s="133"/>
      <c r="F282" s="6"/>
    </row>
    <row r="283" spans="2:6">
      <c r="B283" s="6"/>
      <c r="E283" s="133"/>
      <c r="F283" s="6"/>
    </row>
    <row r="284" spans="2:6">
      <c r="B284" s="6"/>
      <c r="E284" s="133"/>
      <c r="F284" s="6"/>
    </row>
    <row r="285" spans="2:6">
      <c r="B285" s="6"/>
      <c r="E285" s="133"/>
      <c r="F285" s="6"/>
    </row>
    <row r="286" spans="2:6">
      <c r="B286" s="6"/>
      <c r="E286" s="133"/>
      <c r="F286" s="6"/>
    </row>
    <row r="287" spans="2:6">
      <c r="B287" s="6"/>
      <c r="E287" s="133"/>
      <c r="F287" s="6"/>
    </row>
    <row r="288" spans="2:6">
      <c r="B288" s="6"/>
      <c r="E288" s="133"/>
      <c r="F288" s="6"/>
    </row>
    <row r="289" spans="2:6">
      <c r="B289" s="6"/>
      <c r="E289" s="133"/>
      <c r="F289" s="6"/>
    </row>
    <row r="290" spans="2:6">
      <c r="B290" s="6"/>
      <c r="E290" s="133"/>
      <c r="F290" s="6"/>
    </row>
    <row r="291" spans="2:6">
      <c r="B291" s="6"/>
      <c r="E291" s="133"/>
      <c r="F291" s="6"/>
    </row>
    <row r="292" spans="2:6">
      <c r="B292" s="6"/>
      <c r="E292" s="133"/>
      <c r="F292" s="6"/>
    </row>
    <row r="293" spans="2:6">
      <c r="B293" s="6"/>
      <c r="E293" s="133"/>
      <c r="F293" s="6"/>
    </row>
    <row r="294" spans="2:6">
      <c r="B294" s="6"/>
      <c r="E294" s="133"/>
      <c r="F294" s="6"/>
    </row>
    <row r="295" spans="2:6">
      <c r="B295" s="6"/>
      <c r="E295" s="133"/>
      <c r="F295" s="6"/>
    </row>
    <row r="296" spans="2:6">
      <c r="B296" s="6"/>
      <c r="E296" s="133"/>
      <c r="F296" s="6"/>
    </row>
    <row r="297" spans="2:6">
      <c r="B297" s="6"/>
      <c r="E297" s="133"/>
      <c r="F297" s="6"/>
    </row>
    <row r="298" spans="2:6">
      <c r="B298" s="6"/>
      <c r="E298" s="133"/>
      <c r="F298" s="6"/>
    </row>
    <row r="299" spans="2:6">
      <c r="B299" s="6"/>
      <c r="E299" s="133"/>
      <c r="F299" s="6"/>
    </row>
    <row r="300" spans="2:6">
      <c r="B300" s="6"/>
      <c r="E300" s="133"/>
      <c r="F300" s="6"/>
    </row>
    <row r="301" spans="2:6">
      <c r="B301" s="6"/>
      <c r="E301" s="133"/>
      <c r="F301" s="6"/>
    </row>
    <row r="302" spans="2:6">
      <c r="B302" s="6"/>
      <c r="E302" s="133"/>
      <c r="F302" s="6"/>
    </row>
    <row r="303" spans="2:6">
      <c r="B303" s="6"/>
      <c r="E303" s="133"/>
      <c r="F303" s="6"/>
    </row>
    <row r="304" spans="2:6">
      <c r="B304" s="6"/>
      <c r="E304" s="133"/>
      <c r="F304" s="6"/>
    </row>
    <row r="305" spans="2:6">
      <c r="B305" s="6"/>
      <c r="E305" s="133"/>
      <c r="F305" s="6"/>
    </row>
    <row r="306" spans="2:6">
      <c r="B306" s="6"/>
      <c r="E306" s="133"/>
      <c r="F306" s="6"/>
    </row>
    <row r="307" spans="2:6">
      <c r="B307" s="6"/>
      <c r="E307" s="133"/>
      <c r="F307" s="6"/>
    </row>
    <row r="308" spans="2:6">
      <c r="B308" s="6"/>
      <c r="E308" s="133"/>
      <c r="F308" s="6"/>
    </row>
    <row r="309" spans="2:6">
      <c r="B309" s="6"/>
      <c r="E309" s="133"/>
      <c r="F309" s="6"/>
    </row>
    <row r="310" spans="2:6">
      <c r="B310" s="6"/>
      <c r="E310" s="133"/>
      <c r="F310" s="6"/>
    </row>
    <row r="311" spans="2:6">
      <c r="B311" s="6"/>
      <c r="E311" s="133"/>
      <c r="F311" s="6"/>
    </row>
    <row r="312" spans="2:6">
      <c r="B312" s="6"/>
      <c r="E312" s="133"/>
      <c r="F312" s="6"/>
    </row>
    <row r="313" spans="2:6">
      <c r="B313" s="6"/>
      <c r="E313" s="133"/>
      <c r="F313" s="6"/>
    </row>
    <row r="314" spans="2:6">
      <c r="B314" s="6"/>
      <c r="E314" s="133"/>
      <c r="F314" s="6"/>
    </row>
    <row r="315" spans="2:6">
      <c r="B315" s="6"/>
      <c r="E315" s="133"/>
      <c r="F315" s="6"/>
    </row>
    <row r="316" spans="2:6">
      <c r="B316" s="6"/>
      <c r="E316" s="133"/>
      <c r="F316" s="6"/>
    </row>
    <row r="317" spans="2:6">
      <c r="B317" s="6"/>
      <c r="E317" s="133"/>
      <c r="F317" s="6"/>
    </row>
    <row r="318" spans="2:6">
      <c r="B318" s="6"/>
      <c r="E318" s="133"/>
      <c r="F318" s="6"/>
    </row>
    <row r="319" spans="2:6">
      <c r="B319" s="6"/>
      <c r="E319" s="133"/>
      <c r="F319" s="6"/>
    </row>
    <row r="320" spans="2:6">
      <c r="B320" s="6"/>
      <c r="E320" s="133"/>
      <c r="F320" s="6"/>
    </row>
    <row r="321" spans="2:6">
      <c r="B321" s="6"/>
      <c r="E321" s="133"/>
      <c r="F321" s="6"/>
    </row>
    <row r="322" spans="2:6">
      <c r="B322" s="6"/>
      <c r="E322" s="133"/>
      <c r="F322" s="6"/>
    </row>
    <row r="323" spans="2:6">
      <c r="B323" s="6"/>
      <c r="E323" s="133"/>
      <c r="F323" s="6"/>
    </row>
    <row r="324" spans="2:6">
      <c r="B324" s="6"/>
      <c r="E324" s="133"/>
      <c r="F324" s="6"/>
    </row>
    <row r="325" spans="2:6">
      <c r="B325" s="6"/>
      <c r="E325" s="133"/>
      <c r="F325" s="6"/>
    </row>
    <row r="326" spans="2:6">
      <c r="B326" s="6"/>
      <c r="E326" s="133"/>
      <c r="F326" s="6"/>
    </row>
    <row r="327" spans="2:6">
      <c r="B327" s="6"/>
      <c r="E327" s="133"/>
      <c r="F327" s="6"/>
    </row>
    <row r="328" spans="2:6">
      <c r="B328" s="6"/>
      <c r="E328" s="133"/>
      <c r="F328" s="6"/>
    </row>
    <row r="329" spans="2:6">
      <c r="B329" s="6"/>
      <c r="E329" s="133"/>
      <c r="F329" s="6"/>
    </row>
    <row r="330" spans="2:6">
      <c r="B330" s="6"/>
      <c r="E330" s="133"/>
      <c r="F330" s="6"/>
    </row>
    <row r="331" spans="2:6">
      <c r="B331" s="6"/>
      <c r="E331" s="133"/>
      <c r="F331" s="6"/>
    </row>
    <row r="332" spans="2:6">
      <c r="B332" s="6"/>
      <c r="E332" s="133"/>
      <c r="F332" s="6"/>
    </row>
    <row r="333" spans="2:6">
      <c r="B333" s="6"/>
      <c r="E333" s="133"/>
      <c r="F333" s="6"/>
    </row>
    <row r="334" spans="2:6">
      <c r="B334" s="6"/>
      <c r="E334" s="133"/>
      <c r="F334" s="6"/>
    </row>
    <row r="335" spans="2:6">
      <c r="B335" s="6"/>
      <c r="E335" s="133"/>
      <c r="F335" s="6"/>
    </row>
    <row r="336" spans="2:6">
      <c r="B336" s="6"/>
      <c r="E336" s="133"/>
      <c r="F336" s="6"/>
    </row>
    <row r="337" spans="2:6">
      <c r="B337" s="6"/>
      <c r="E337" s="133"/>
      <c r="F337" s="6"/>
    </row>
    <row r="338" spans="2:6">
      <c r="B338" s="6"/>
      <c r="E338" s="133"/>
      <c r="F338" s="6"/>
    </row>
    <row r="339" spans="2:6">
      <c r="B339" s="6"/>
      <c r="E339" s="133"/>
      <c r="F339" s="6"/>
    </row>
    <row r="340" spans="2:6">
      <c r="B340" s="6"/>
      <c r="E340" s="133"/>
      <c r="F340" s="6"/>
    </row>
    <row r="341" spans="2:6">
      <c r="B341" s="6"/>
      <c r="E341" s="133"/>
      <c r="F341" s="6"/>
    </row>
    <row r="342" spans="2:6">
      <c r="B342" s="6"/>
      <c r="E342" s="133"/>
      <c r="F342" s="6"/>
    </row>
    <row r="343" spans="2:6">
      <c r="B343" s="6"/>
      <c r="E343" s="133"/>
      <c r="F343" s="6"/>
    </row>
    <row r="344" spans="2:6">
      <c r="B344" s="6"/>
      <c r="E344" s="133"/>
      <c r="F344" s="6"/>
    </row>
    <row r="345" spans="2:6">
      <c r="B345" s="6"/>
      <c r="E345" s="133"/>
      <c r="F345" s="6"/>
    </row>
    <row r="346" spans="2:6">
      <c r="B346" s="6"/>
      <c r="E346" s="133"/>
      <c r="F346" s="6"/>
    </row>
    <row r="347" spans="2:6">
      <c r="B347" s="6"/>
      <c r="E347" s="133"/>
      <c r="F347" s="6"/>
    </row>
    <row r="348" spans="2:6">
      <c r="B348" s="6"/>
      <c r="E348" s="133"/>
      <c r="F348" s="6"/>
    </row>
    <row r="349" spans="2:6">
      <c r="B349" s="6"/>
      <c r="E349" s="133"/>
      <c r="F349" s="6"/>
    </row>
    <row r="350" spans="2:6">
      <c r="B350" s="6"/>
      <c r="E350" s="133"/>
      <c r="F350" s="6"/>
    </row>
    <row r="351" spans="2:6">
      <c r="B351" s="6"/>
      <c r="E351" s="133"/>
      <c r="F351" s="6"/>
    </row>
    <row r="352" spans="2:6">
      <c r="B352" s="6"/>
      <c r="F352" s="6"/>
    </row>
    <row r="353" spans="2:6">
      <c r="B353" s="6"/>
      <c r="F353" s="6"/>
    </row>
    <row r="354" spans="2:6">
      <c r="B354" s="6"/>
      <c r="F354" s="6"/>
    </row>
    <row r="355" spans="2:6">
      <c r="B355" s="6"/>
      <c r="F355" s="6"/>
    </row>
    <row r="356" spans="2:6">
      <c r="B356" s="6"/>
      <c r="F356" s="6"/>
    </row>
    <row r="357" spans="2:6">
      <c r="B357" s="6"/>
      <c r="F357" s="6"/>
    </row>
    <row r="358" spans="2:6">
      <c r="B358" s="6"/>
      <c r="F358" s="6"/>
    </row>
    <row r="359" spans="2:6">
      <c r="B359" s="6"/>
      <c r="F359" s="6"/>
    </row>
    <row r="360" spans="2:6">
      <c r="B360" s="6"/>
      <c r="F360" s="6"/>
    </row>
    <row r="361" spans="2:6">
      <c r="B361" s="6"/>
      <c r="F361" s="6"/>
    </row>
    <row r="362" spans="2:6">
      <c r="B362" s="6"/>
      <c r="F362" s="6"/>
    </row>
    <row r="363" spans="2:6">
      <c r="B363" s="6"/>
      <c r="F363" s="6"/>
    </row>
    <row r="364" spans="2:6">
      <c r="B364" s="6"/>
      <c r="F364" s="6"/>
    </row>
    <row r="365" spans="2:6">
      <c r="B365" s="6"/>
      <c r="F365" s="6"/>
    </row>
    <row r="366" spans="2:6">
      <c r="B366" s="6"/>
      <c r="F366" s="6"/>
    </row>
    <row r="367" spans="2:6">
      <c r="B367" s="6"/>
      <c r="F367" s="6"/>
    </row>
    <row r="368" spans="2:6">
      <c r="B368" s="6"/>
      <c r="F368" s="6"/>
    </row>
    <row r="369" spans="2:6">
      <c r="B369" s="6"/>
      <c r="F369" s="6"/>
    </row>
    <row r="370" spans="2:6">
      <c r="B370" s="6"/>
      <c r="F370" s="6"/>
    </row>
    <row r="371" spans="2:6">
      <c r="B371" s="6"/>
      <c r="F371" s="6"/>
    </row>
    <row r="372" spans="2:6">
      <c r="B372" s="6"/>
      <c r="F372" s="6"/>
    </row>
    <row r="373" spans="2:6">
      <c r="B373" s="6"/>
      <c r="F373" s="6"/>
    </row>
    <row r="374" spans="2:6">
      <c r="B374" s="6"/>
      <c r="F374" s="6"/>
    </row>
    <row r="375" spans="2:6">
      <c r="B375" s="6"/>
      <c r="F375" s="6"/>
    </row>
    <row r="376" spans="2:6">
      <c r="B376" s="6"/>
      <c r="F376" s="6"/>
    </row>
    <row r="377" spans="2:6">
      <c r="B377" s="6"/>
      <c r="F377" s="6"/>
    </row>
    <row r="378" spans="2:6">
      <c r="B378" s="6"/>
      <c r="F378" s="6"/>
    </row>
    <row r="379" spans="2:6">
      <c r="B379" s="6"/>
      <c r="F379" s="6"/>
    </row>
    <row r="380" spans="2:6">
      <c r="B380" s="6"/>
      <c r="F380" s="6"/>
    </row>
    <row r="381" spans="2:6">
      <c r="B381" s="6"/>
      <c r="F381" s="6"/>
    </row>
    <row r="382" spans="2:6">
      <c r="B382" s="6"/>
      <c r="F382" s="6"/>
    </row>
    <row r="383" spans="2:6">
      <c r="B383" s="6"/>
      <c r="F383" s="6"/>
    </row>
    <row r="384" spans="2:6">
      <c r="B384" s="6"/>
      <c r="F384" s="6"/>
    </row>
    <row r="385" spans="2:6">
      <c r="B385" s="6"/>
      <c r="F385" s="6"/>
    </row>
    <row r="386" spans="2:6">
      <c r="B386" s="6"/>
      <c r="F386" s="6"/>
    </row>
    <row r="387" spans="2:6">
      <c r="B387" s="6"/>
      <c r="F387" s="6"/>
    </row>
    <row r="388" spans="2:6">
      <c r="B388" s="6"/>
      <c r="F388" s="6"/>
    </row>
    <row r="389" spans="2:6">
      <c r="B389" s="6"/>
      <c r="F389" s="6"/>
    </row>
    <row r="390" spans="2:6">
      <c r="B390" s="6"/>
      <c r="F390" s="6"/>
    </row>
    <row r="391" spans="2:6">
      <c r="B391" s="6"/>
      <c r="F391" s="6"/>
    </row>
    <row r="392" spans="2:6">
      <c r="B392" s="6"/>
      <c r="F392" s="6"/>
    </row>
    <row r="393" spans="2:6">
      <c r="B393" s="6"/>
      <c r="F393" s="6"/>
    </row>
    <row r="394" spans="2:6">
      <c r="B394" s="6"/>
      <c r="F394" s="6"/>
    </row>
    <row r="395" spans="2:6">
      <c r="B395" s="6"/>
      <c r="F395" s="6"/>
    </row>
    <row r="396" spans="2:6">
      <c r="B396" s="6"/>
      <c r="F396" s="6"/>
    </row>
    <row r="397" spans="2:6">
      <c r="B397" s="6"/>
      <c r="F397" s="6"/>
    </row>
    <row r="398" spans="2:6">
      <c r="B398" s="6"/>
      <c r="F398" s="6"/>
    </row>
    <row r="399" spans="2:6">
      <c r="B399" s="6"/>
      <c r="F399" s="6"/>
    </row>
    <row r="400" spans="2:6">
      <c r="B400" s="6"/>
      <c r="F400" s="6"/>
    </row>
    <row r="401" spans="2:6">
      <c r="B401" s="6"/>
      <c r="F401" s="6"/>
    </row>
    <row r="402" spans="2:6">
      <c r="B402" s="6"/>
      <c r="F402" s="6"/>
    </row>
    <row r="403" spans="2:6">
      <c r="B403" s="6"/>
      <c r="F403" s="6"/>
    </row>
    <row r="404" spans="2:6">
      <c r="B404" s="6"/>
      <c r="F404" s="6"/>
    </row>
    <row r="405" spans="2:6">
      <c r="B405" s="6"/>
      <c r="F405" s="6"/>
    </row>
    <row r="406" spans="2:6">
      <c r="B406" s="6"/>
      <c r="F406" s="6"/>
    </row>
    <row r="407" spans="2:6">
      <c r="B407" s="6"/>
      <c r="F407" s="6"/>
    </row>
    <row r="408" spans="2:6">
      <c r="B408" s="6"/>
      <c r="F408" s="6"/>
    </row>
    <row r="409" spans="2:6">
      <c r="B409" s="6"/>
      <c r="F409" s="6"/>
    </row>
    <row r="410" spans="2:6">
      <c r="B410" s="6"/>
      <c r="F410" s="6"/>
    </row>
    <row r="411" spans="2:6">
      <c r="B411" s="6"/>
      <c r="F411" s="6"/>
    </row>
    <row r="412" spans="2:6">
      <c r="B412" s="6"/>
      <c r="F412" s="6"/>
    </row>
    <row r="413" spans="2:6">
      <c r="B413" s="6"/>
      <c r="F413" s="6"/>
    </row>
    <row r="414" spans="2:6">
      <c r="B414" s="6"/>
      <c r="F414" s="6"/>
    </row>
    <row r="415" spans="2:6">
      <c r="B415" s="6"/>
      <c r="F415" s="6"/>
    </row>
    <row r="416" spans="2:6">
      <c r="B416" s="6"/>
      <c r="F416" s="6"/>
    </row>
    <row r="417" spans="2:6">
      <c r="B417" s="6"/>
      <c r="F417" s="6"/>
    </row>
    <row r="418" spans="2:6">
      <c r="B418" s="6"/>
      <c r="F418" s="6"/>
    </row>
    <row r="419" spans="2:6">
      <c r="B419" s="6"/>
      <c r="F419" s="6"/>
    </row>
    <row r="420" spans="2:6">
      <c r="B420" s="6"/>
      <c r="F420" s="6"/>
    </row>
    <row r="421" spans="2:6">
      <c r="B421" s="6"/>
      <c r="F421" s="6"/>
    </row>
    <row r="422" spans="2:6">
      <c r="B422" s="6"/>
      <c r="F422" s="6"/>
    </row>
    <row r="423" spans="2:6">
      <c r="B423" s="6"/>
      <c r="F423" s="6"/>
    </row>
    <row r="424" spans="2:6">
      <c r="B424" s="6"/>
      <c r="F424" s="6"/>
    </row>
    <row r="425" spans="2:6">
      <c r="B425" s="6"/>
      <c r="F425" s="6"/>
    </row>
    <row r="426" spans="2:6">
      <c r="B426" s="6"/>
      <c r="F426" s="6"/>
    </row>
    <row r="427" spans="2:6">
      <c r="B427" s="6"/>
      <c r="F427" s="6"/>
    </row>
    <row r="428" spans="2:6">
      <c r="B428" s="6"/>
      <c r="F428" s="6"/>
    </row>
    <row r="429" spans="2:6">
      <c r="B429" s="6"/>
      <c r="F429" s="6"/>
    </row>
    <row r="430" spans="2:6">
      <c r="B430" s="6"/>
      <c r="F430" s="6"/>
    </row>
    <row r="431" spans="2:6">
      <c r="B431" s="6"/>
      <c r="F431" s="6"/>
    </row>
    <row r="432" spans="2:6">
      <c r="B432" s="6"/>
      <c r="F432" s="6"/>
    </row>
    <row r="433" spans="2:6">
      <c r="B433" s="6"/>
      <c r="F433" s="6"/>
    </row>
    <row r="434" spans="2:6">
      <c r="B434" s="6"/>
      <c r="F434" s="6"/>
    </row>
    <row r="435" spans="2:6">
      <c r="B435" s="6"/>
      <c r="F435" s="6"/>
    </row>
    <row r="436" spans="2:6">
      <c r="B436" s="6"/>
      <c r="F436" s="6"/>
    </row>
    <row r="437" spans="2:6">
      <c r="B437" s="6"/>
      <c r="F437" s="6"/>
    </row>
    <row r="438" spans="2:6">
      <c r="B438" s="6"/>
      <c r="F438" s="6"/>
    </row>
    <row r="439" spans="2:6">
      <c r="B439" s="6"/>
      <c r="F439" s="6"/>
    </row>
    <row r="440" spans="2:6">
      <c r="B440" s="6"/>
      <c r="F440" s="6"/>
    </row>
    <row r="441" spans="2:6">
      <c r="B441" s="6"/>
      <c r="F441" s="6"/>
    </row>
    <row r="442" spans="2:6">
      <c r="B442" s="6"/>
      <c r="F442" s="6"/>
    </row>
    <row r="443" spans="2:6">
      <c r="B443" s="6"/>
      <c r="F443" s="6"/>
    </row>
    <row r="444" spans="2:6">
      <c r="B444" s="6"/>
      <c r="F444" s="6"/>
    </row>
    <row r="445" spans="2:6">
      <c r="B445" s="6"/>
      <c r="F445" s="6"/>
    </row>
    <row r="446" spans="2:6">
      <c r="B446" s="6"/>
      <c r="F446" s="6"/>
    </row>
    <row r="447" spans="2:6">
      <c r="B447" s="6"/>
      <c r="F447" s="6"/>
    </row>
    <row r="448" spans="2:6">
      <c r="B448" s="6"/>
      <c r="F448" s="6"/>
    </row>
    <row r="449" spans="2:6">
      <c r="B449" s="6"/>
      <c r="F449" s="6"/>
    </row>
    <row r="450" spans="2:6">
      <c r="B450" s="6"/>
      <c r="F450" s="6"/>
    </row>
    <row r="451" spans="2:6">
      <c r="B451" s="6"/>
      <c r="F451" s="6"/>
    </row>
    <row r="452" spans="2:6">
      <c r="B452" s="6"/>
      <c r="F452" s="6"/>
    </row>
    <row r="453" spans="2:6">
      <c r="B453" s="6"/>
      <c r="F453" s="6"/>
    </row>
    <row r="454" spans="2:6">
      <c r="B454" s="6"/>
      <c r="F454" s="6"/>
    </row>
    <row r="455" spans="2:6">
      <c r="B455" s="6"/>
      <c r="F455" s="6"/>
    </row>
    <row r="456" spans="2:6">
      <c r="B456" s="6"/>
      <c r="F456" s="6"/>
    </row>
    <row r="457" spans="2:6">
      <c r="B457" s="6"/>
      <c r="F457" s="6"/>
    </row>
    <row r="458" spans="2:6">
      <c r="B458" s="6"/>
      <c r="F458" s="6"/>
    </row>
    <row r="459" spans="2:6">
      <c r="B459" s="6"/>
      <c r="F459" s="6"/>
    </row>
    <row r="460" spans="2:6">
      <c r="B460" s="6"/>
      <c r="F460" s="6"/>
    </row>
    <row r="461" spans="2:6">
      <c r="B461" s="6"/>
      <c r="F461" s="6"/>
    </row>
    <row r="462" spans="2:6">
      <c r="B462" s="6"/>
      <c r="F462" s="6"/>
    </row>
    <row r="463" spans="2:6">
      <c r="B463" s="6"/>
      <c r="F463" s="6"/>
    </row>
    <row r="464" spans="2:6">
      <c r="B464" s="6"/>
      <c r="F464" s="6"/>
    </row>
    <row r="465" spans="2:6">
      <c r="B465" s="6"/>
      <c r="F465" s="6"/>
    </row>
    <row r="466" spans="2:6">
      <c r="B466" s="6"/>
      <c r="F466" s="6"/>
    </row>
    <row r="467" spans="2:6">
      <c r="B467" s="6"/>
      <c r="F467" s="6"/>
    </row>
    <row r="468" spans="2:6">
      <c r="B468" s="6"/>
      <c r="F468" s="6"/>
    </row>
    <row r="469" spans="2:6">
      <c r="B469" s="6"/>
      <c r="F469" s="6"/>
    </row>
    <row r="470" spans="2:6">
      <c r="B470" s="6"/>
      <c r="F470" s="6"/>
    </row>
    <row r="471" spans="2:6">
      <c r="B471" s="6"/>
      <c r="F471" s="6"/>
    </row>
    <row r="472" spans="2:6">
      <c r="B472" s="6"/>
      <c r="F472" s="6"/>
    </row>
    <row r="473" spans="2:6">
      <c r="B473" s="6"/>
      <c r="F473" s="6"/>
    </row>
    <row r="474" spans="2:6">
      <c r="B474" s="6"/>
      <c r="F474" s="6"/>
    </row>
    <row r="475" spans="2:6">
      <c r="B475" s="6"/>
      <c r="F475" s="6"/>
    </row>
    <row r="476" spans="2:6">
      <c r="B476" s="6"/>
      <c r="F476" s="6"/>
    </row>
    <row r="477" spans="2:6">
      <c r="B477" s="6"/>
      <c r="F477" s="6"/>
    </row>
    <row r="478" spans="2:6">
      <c r="B478" s="6"/>
      <c r="F478" s="6"/>
    </row>
    <row r="479" spans="2:6">
      <c r="B479" s="6"/>
      <c r="F479" s="6"/>
    </row>
    <row r="480" spans="2:6">
      <c r="B480" s="6"/>
      <c r="F480" s="6"/>
    </row>
    <row r="481" spans="2:6">
      <c r="B481" s="6"/>
      <c r="F481" s="6"/>
    </row>
    <row r="482" spans="2:6">
      <c r="B482" s="6"/>
      <c r="F482" s="6"/>
    </row>
    <row r="483" spans="2:6">
      <c r="B483" s="6"/>
      <c r="F483" s="6"/>
    </row>
    <row r="484" spans="2:6">
      <c r="B484" s="6"/>
      <c r="F484" s="6"/>
    </row>
    <row r="485" spans="2:6">
      <c r="B485" s="6"/>
      <c r="F485" s="6"/>
    </row>
    <row r="486" spans="2:6">
      <c r="B486" s="6"/>
      <c r="F486" s="6"/>
    </row>
    <row r="487" spans="2:6">
      <c r="B487" s="6"/>
      <c r="F487" s="6"/>
    </row>
    <row r="488" spans="2:6">
      <c r="B488" s="6"/>
      <c r="F488" s="6"/>
    </row>
    <row r="489" spans="2:6">
      <c r="B489" s="6"/>
      <c r="F489" s="6"/>
    </row>
    <row r="490" spans="2:6">
      <c r="B490" s="6"/>
      <c r="F490" s="6"/>
    </row>
    <row r="491" spans="2:6">
      <c r="B491" s="6"/>
      <c r="F491" s="6"/>
    </row>
    <row r="492" spans="2:6">
      <c r="B492" s="6"/>
      <c r="F492" s="6"/>
    </row>
    <row r="493" spans="2:6">
      <c r="B493" s="6"/>
      <c r="F493" s="6"/>
    </row>
    <row r="494" spans="2:6">
      <c r="B494" s="6"/>
      <c r="F494" s="6"/>
    </row>
    <row r="495" spans="2:6">
      <c r="B495" s="6"/>
      <c r="F495" s="6"/>
    </row>
    <row r="496" spans="2:6">
      <c r="B496" s="6"/>
      <c r="F496" s="6"/>
    </row>
    <row r="497" spans="2:6">
      <c r="B497" s="6"/>
      <c r="F497" s="6"/>
    </row>
    <row r="498" spans="2:6">
      <c r="B498" s="6"/>
      <c r="F498" s="6"/>
    </row>
    <row r="499" spans="2:6">
      <c r="B499" s="6"/>
      <c r="F499" s="6"/>
    </row>
    <row r="500" spans="2:6">
      <c r="B500" s="6"/>
      <c r="F500" s="6"/>
    </row>
    <row r="501" spans="2:6">
      <c r="B501" s="6"/>
      <c r="F501" s="6"/>
    </row>
    <row r="502" spans="2:6">
      <c r="B502" s="6"/>
      <c r="F502" s="6"/>
    </row>
    <row r="503" spans="2:6">
      <c r="B503" s="6"/>
      <c r="F503" s="6"/>
    </row>
    <row r="504" spans="2:6">
      <c r="B504" s="6"/>
      <c r="F504" s="6"/>
    </row>
    <row r="505" spans="2:6">
      <c r="B505" s="6"/>
      <c r="F505" s="6"/>
    </row>
    <row r="506" spans="2:6">
      <c r="B506" s="6"/>
      <c r="F506" s="6"/>
    </row>
    <row r="507" spans="2:6">
      <c r="B507" s="6"/>
      <c r="F507" s="6"/>
    </row>
    <row r="508" spans="2:6">
      <c r="B508" s="6"/>
      <c r="F508" s="6"/>
    </row>
    <row r="509" spans="2:6">
      <c r="B509" s="6"/>
      <c r="F509" s="6"/>
    </row>
    <row r="510" spans="2:6">
      <c r="B510" s="6"/>
      <c r="F510" s="6"/>
    </row>
    <row r="511" spans="2:6">
      <c r="B511" s="6"/>
      <c r="F511" s="6"/>
    </row>
    <row r="512" spans="2:6">
      <c r="B512" s="6"/>
      <c r="F512" s="6"/>
    </row>
    <row r="513" spans="2:6">
      <c r="B513" s="6"/>
      <c r="F513" s="6"/>
    </row>
    <row r="514" spans="2:6">
      <c r="B514" s="6"/>
      <c r="F514" s="6"/>
    </row>
    <row r="515" spans="2:6">
      <c r="B515" s="6"/>
      <c r="F515" s="6"/>
    </row>
    <row r="516" spans="2:6">
      <c r="B516" s="6"/>
      <c r="F516" s="6"/>
    </row>
    <row r="517" spans="2:6">
      <c r="B517" s="6"/>
      <c r="F517" s="6"/>
    </row>
    <row r="518" spans="2:6">
      <c r="B518" s="6"/>
      <c r="F518" s="6"/>
    </row>
    <row r="519" spans="2:6">
      <c r="B519" s="6"/>
      <c r="F519" s="6"/>
    </row>
    <row r="520" spans="2:6">
      <c r="B520" s="6"/>
      <c r="F520" s="6"/>
    </row>
    <row r="521" spans="2:6">
      <c r="B521" s="6"/>
      <c r="F521" s="6"/>
    </row>
    <row r="522" spans="2:6">
      <c r="B522" s="6"/>
      <c r="F522" s="6"/>
    </row>
    <row r="523" spans="2:6">
      <c r="B523" s="6"/>
      <c r="F523" s="6"/>
    </row>
    <row r="524" spans="2:6">
      <c r="B524" s="6"/>
      <c r="F524" s="6"/>
    </row>
    <row r="525" spans="2:6">
      <c r="B525" s="6"/>
      <c r="F525" s="6"/>
    </row>
    <row r="526" spans="2:6">
      <c r="B526" s="6"/>
      <c r="F526" s="6"/>
    </row>
    <row r="527" spans="2:6">
      <c r="B527" s="6"/>
      <c r="F527" s="6"/>
    </row>
    <row r="528" spans="2:6">
      <c r="B528" s="6"/>
      <c r="F528" s="6"/>
    </row>
    <row r="529" spans="2:6">
      <c r="B529" s="6"/>
      <c r="F529" s="6"/>
    </row>
    <row r="530" spans="2:6">
      <c r="B530" s="6"/>
      <c r="F530" s="6"/>
    </row>
    <row r="531" spans="2:6">
      <c r="B531" s="6"/>
      <c r="F531" s="6"/>
    </row>
    <row r="532" spans="2:6">
      <c r="B532" s="6"/>
      <c r="F532" s="6"/>
    </row>
    <row r="533" spans="2:6">
      <c r="B533" s="6"/>
      <c r="F533" s="6"/>
    </row>
    <row r="534" spans="2:6">
      <c r="B534" s="6"/>
      <c r="F534" s="6"/>
    </row>
    <row r="535" spans="2:6">
      <c r="B535" s="6"/>
      <c r="F535" s="6"/>
    </row>
    <row r="536" spans="2:6">
      <c r="B536" s="6"/>
      <c r="F536" s="6"/>
    </row>
    <row r="537" spans="2:6">
      <c r="B537" s="6"/>
      <c r="F537" s="6"/>
    </row>
    <row r="538" spans="2:6">
      <c r="B538" s="6"/>
      <c r="F538" s="6"/>
    </row>
    <row r="539" spans="2:6">
      <c r="B539" s="6"/>
      <c r="F539" s="6"/>
    </row>
    <row r="540" spans="2:6">
      <c r="B540" s="6"/>
      <c r="F540" s="6"/>
    </row>
    <row r="541" spans="2:6">
      <c r="B541" s="6"/>
      <c r="F541" s="6"/>
    </row>
    <row r="542" spans="2:6">
      <c r="B542" s="6"/>
      <c r="F542" s="6"/>
    </row>
    <row r="543" spans="2:6">
      <c r="B543" s="6"/>
      <c r="F543" s="6"/>
    </row>
    <row r="544" spans="2:6">
      <c r="B544" s="6"/>
      <c r="F544" s="6"/>
    </row>
    <row r="545" spans="2:6">
      <c r="B545" s="6"/>
      <c r="F545" s="6"/>
    </row>
    <row r="546" spans="2:6">
      <c r="B546" s="6"/>
      <c r="F546" s="6"/>
    </row>
    <row r="547" spans="2:6">
      <c r="B547" s="6"/>
      <c r="F547" s="6"/>
    </row>
    <row r="548" spans="2:6">
      <c r="B548" s="6"/>
      <c r="F548" s="6"/>
    </row>
    <row r="549" spans="2:6">
      <c r="B549" s="6"/>
      <c r="F549" s="6"/>
    </row>
    <row r="550" spans="2:6">
      <c r="B550" s="6"/>
      <c r="F550" s="6"/>
    </row>
    <row r="551" spans="2:6">
      <c r="B551" s="6"/>
      <c r="F551" s="6"/>
    </row>
    <row r="552" spans="2:6">
      <c r="B552" s="6"/>
      <c r="F552" s="6"/>
    </row>
    <row r="553" spans="2:6">
      <c r="B553" s="6"/>
      <c r="F553" s="6"/>
    </row>
    <row r="554" spans="2:6">
      <c r="B554" s="6"/>
      <c r="F554" s="6"/>
    </row>
    <row r="555" spans="2:6">
      <c r="B555" s="6"/>
      <c r="F555" s="6"/>
    </row>
    <row r="556" spans="2:6">
      <c r="B556" s="6"/>
      <c r="F556" s="6"/>
    </row>
    <row r="557" spans="2:6">
      <c r="B557" s="6"/>
      <c r="F557" s="6"/>
    </row>
    <row r="558" spans="2:6">
      <c r="B558" s="6"/>
      <c r="F558" s="6"/>
    </row>
    <row r="559" spans="2:6">
      <c r="B559" s="6"/>
      <c r="F559" s="6"/>
    </row>
    <row r="560" spans="2:6">
      <c r="B560" s="6"/>
      <c r="F560" s="6"/>
    </row>
    <row r="561" spans="2:6">
      <c r="B561" s="6"/>
      <c r="F561" s="6"/>
    </row>
    <row r="562" spans="2:6">
      <c r="B562" s="6"/>
      <c r="F562" s="6"/>
    </row>
    <row r="563" spans="2:6">
      <c r="B563" s="6"/>
      <c r="F563" s="6"/>
    </row>
    <row r="564" spans="2:6">
      <c r="B564" s="6"/>
      <c r="F564" s="6"/>
    </row>
    <row r="565" spans="2:6">
      <c r="B565" s="6"/>
      <c r="F565" s="6"/>
    </row>
    <row r="566" spans="2:6">
      <c r="B566" s="6"/>
      <c r="F566" s="6"/>
    </row>
    <row r="567" spans="2:6">
      <c r="B567" s="6"/>
      <c r="F567" s="6"/>
    </row>
    <row r="568" spans="2:6">
      <c r="B568" s="6"/>
      <c r="F568" s="6"/>
    </row>
    <row r="569" spans="2:6">
      <c r="B569" s="6"/>
      <c r="F569" s="6"/>
    </row>
    <row r="570" spans="2:6">
      <c r="B570" s="6"/>
      <c r="F570" s="6"/>
    </row>
    <row r="571" spans="2:6">
      <c r="B571" s="6"/>
      <c r="F571" s="6"/>
    </row>
    <row r="572" spans="2:6">
      <c r="B572" s="6"/>
      <c r="F572" s="6"/>
    </row>
    <row r="573" spans="2:6">
      <c r="B573" s="6"/>
      <c r="F573" s="6"/>
    </row>
    <row r="574" spans="2:6">
      <c r="B574" s="6"/>
      <c r="F574" s="6"/>
    </row>
    <row r="575" spans="2:6">
      <c r="B575" s="6"/>
      <c r="F575" s="6"/>
    </row>
    <row r="576" spans="2:6">
      <c r="B576" s="6"/>
      <c r="F576" s="6"/>
    </row>
    <row r="577" spans="2:6">
      <c r="B577" s="6"/>
      <c r="F577" s="6"/>
    </row>
    <row r="578" spans="2:6">
      <c r="B578" s="6"/>
      <c r="F578" s="6"/>
    </row>
    <row r="579" spans="2:6">
      <c r="B579" s="6"/>
      <c r="F579" s="6"/>
    </row>
    <row r="580" spans="2:6">
      <c r="B580" s="6"/>
      <c r="F580" s="6"/>
    </row>
    <row r="581" spans="2:6">
      <c r="B581" s="6"/>
      <c r="F581" s="6"/>
    </row>
    <row r="582" spans="2:6">
      <c r="B582" s="6"/>
      <c r="F582" s="6"/>
    </row>
    <row r="583" spans="2:6">
      <c r="B583" s="6"/>
      <c r="F583" s="6"/>
    </row>
    <row r="584" spans="2:6">
      <c r="B584" s="6"/>
      <c r="F584" s="6"/>
    </row>
    <row r="585" spans="2:6">
      <c r="B585" s="6"/>
      <c r="F585" s="6"/>
    </row>
    <row r="586" spans="2:6">
      <c r="B586" s="6"/>
      <c r="F586" s="6"/>
    </row>
    <row r="587" spans="2:6">
      <c r="B587" s="6"/>
      <c r="F587" s="6"/>
    </row>
    <row r="588" spans="2:6">
      <c r="B588" s="6"/>
      <c r="F588" s="6"/>
    </row>
    <row r="589" spans="2:6">
      <c r="B589" s="6"/>
      <c r="F589" s="6"/>
    </row>
    <row r="590" spans="2:6">
      <c r="B590" s="6"/>
      <c r="F590" s="6"/>
    </row>
    <row r="591" spans="2:6">
      <c r="B591" s="6"/>
      <c r="F591" s="6"/>
    </row>
    <row r="592" spans="2:6">
      <c r="B592" s="6"/>
      <c r="F592" s="6"/>
    </row>
    <row r="593" spans="2:6">
      <c r="B593" s="6"/>
      <c r="F593" s="6"/>
    </row>
    <row r="594" spans="2:6">
      <c r="B594" s="6"/>
      <c r="F594" s="6"/>
    </row>
    <row r="595" spans="2:6">
      <c r="B595" s="6"/>
      <c r="F595" s="6"/>
    </row>
    <row r="596" spans="2:6">
      <c r="B596" s="6"/>
      <c r="F596" s="6"/>
    </row>
    <row r="597" spans="2:6">
      <c r="B597" s="6"/>
      <c r="F597" s="6"/>
    </row>
    <row r="598" spans="2:6">
      <c r="B598" s="6"/>
      <c r="F598" s="6"/>
    </row>
    <row r="599" spans="2:6">
      <c r="B599" s="6"/>
      <c r="F599" s="6"/>
    </row>
    <row r="600" spans="2:6">
      <c r="B600" s="6"/>
      <c r="F600" s="6"/>
    </row>
    <row r="601" spans="2:6">
      <c r="B601" s="6"/>
      <c r="F601" s="6"/>
    </row>
    <row r="602" spans="2:6">
      <c r="B602" s="6"/>
      <c r="F602" s="6"/>
    </row>
    <row r="603" spans="2:6">
      <c r="B603" s="6"/>
      <c r="F603" s="6"/>
    </row>
    <row r="604" spans="2:6">
      <c r="B604" s="6"/>
      <c r="F604" s="6"/>
    </row>
    <row r="605" spans="2:6">
      <c r="B605" s="6"/>
      <c r="F605" s="6"/>
    </row>
    <row r="606" spans="2:6">
      <c r="B606" s="6"/>
      <c r="F606" s="6"/>
    </row>
    <row r="607" spans="2:6">
      <c r="B607" s="6"/>
      <c r="F607" s="6"/>
    </row>
    <row r="608" spans="2:6">
      <c r="B608" s="6"/>
      <c r="F608" s="6"/>
    </row>
    <row r="609" spans="2:6">
      <c r="B609" s="6"/>
      <c r="F609" s="6"/>
    </row>
    <row r="610" spans="2:6">
      <c r="B610" s="6"/>
      <c r="F610" s="6"/>
    </row>
    <row r="611" spans="2:6">
      <c r="B611" s="6"/>
      <c r="F611" s="6"/>
    </row>
    <row r="612" spans="2:6">
      <c r="B612" s="6"/>
      <c r="F612" s="6"/>
    </row>
    <row r="613" spans="2:6">
      <c r="B613" s="6"/>
      <c r="F613" s="6"/>
    </row>
    <row r="614" spans="2:6">
      <c r="B614" s="6"/>
      <c r="F614" s="6"/>
    </row>
    <row r="615" spans="2:6">
      <c r="B615" s="6"/>
      <c r="F615" s="6"/>
    </row>
    <row r="616" spans="2:6">
      <c r="B616" s="6"/>
      <c r="F616" s="6"/>
    </row>
    <row r="617" spans="2:6">
      <c r="B617" s="6"/>
      <c r="F617" s="6"/>
    </row>
    <row r="618" spans="2:6">
      <c r="B618" s="6"/>
      <c r="F618" s="6"/>
    </row>
    <row r="619" spans="2:6">
      <c r="B619" s="6"/>
      <c r="F619" s="6"/>
    </row>
    <row r="620" spans="2:6">
      <c r="B620" s="6"/>
      <c r="F620" s="6"/>
    </row>
    <row r="621" spans="2:6">
      <c r="B621" s="6"/>
      <c r="F621" s="6"/>
    </row>
    <row r="622" spans="2:6">
      <c r="B622" s="6"/>
      <c r="F622" s="6"/>
    </row>
    <row r="623" spans="2:6">
      <c r="B623" s="6"/>
      <c r="F623" s="6"/>
    </row>
    <row r="624" spans="2:6">
      <c r="B624" s="6"/>
      <c r="F624" s="6"/>
    </row>
    <row r="625" spans="2:6">
      <c r="B625" s="6"/>
      <c r="F625" s="6"/>
    </row>
    <row r="626" spans="2:6">
      <c r="B626" s="6"/>
      <c r="F626" s="6"/>
    </row>
    <row r="627" spans="2:6">
      <c r="B627" s="6"/>
      <c r="F627" s="6"/>
    </row>
    <row r="628" spans="2:6">
      <c r="B628" s="6"/>
      <c r="F628" s="6"/>
    </row>
    <row r="629" spans="2:6">
      <c r="B629" s="6"/>
      <c r="F629" s="6"/>
    </row>
    <row r="630" spans="2:6">
      <c r="B630" s="6"/>
      <c r="F630" s="6"/>
    </row>
    <row r="631" spans="2:6">
      <c r="B631" s="6"/>
      <c r="F631" s="6"/>
    </row>
    <row r="632" spans="2:6">
      <c r="B632" s="6"/>
      <c r="F632" s="6"/>
    </row>
    <row r="633" spans="2:6">
      <c r="B633" s="6"/>
      <c r="F633" s="6"/>
    </row>
    <row r="634" spans="2:6">
      <c r="B634" s="6"/>
      <c r="F634" s="6"/>
    </row>
    <row r="635" spans="2:6">
      <c r="B635" s="6"/>
      <c r="F635" s="6"/>
    </row>
    <row r="636" spans="2:6">
      <c r="B636" s="6"/>
      <c r="F636" s="6"/>
    </row>
    <row r="637" spans="2:6">
      <c r="B637" s="6"/>
      <c r="F637" s="6"/>
    </row>
    <row r="638" spans="2:6">
      <c r="B638" s="6"/>
      <c r="F638" s="6"/>
    </row>
    <row r="639" spans="2:6">
      <c r="B639" s="6"/>
      <c r="F639" s="6"/>
    </row>
    <row r="640" spans="2:6">
      <c r="B640" s="6"/>
      <c r="F640" s="6"/>
    </row>
    <row r="641" spans="2:6">
      <c r="B641" s="6"/>
      <c r="F641" s="6"/>
    </row>
    <row r="642" spans="2:6">
      <c r="B642" s="6"/>
      <c r="F642" s="6"/>
    </row>
    <row r="643" spans="2:6">
      <c r="B643" s="6"/>
      <c r="F643" s="6"/>
    </row>
    <row r="644" spans="2:6">
      <c r="B644" s="6"/>
      <c r="F644" s="6"/>
    </row>
    <row r="645" spans="2:6">
      <c r="B645" s="6"/>
      <c r="F645" s="6"/>
    </row>
    <row r="646" spans="2:6">
      <c r="B646" s="6"/>
      <c r="F646" s="6"/>
    </row>
    <row r="647" spans="2:6">
      <c r="B647" s="6"/>
      <c r="F647" s="6"/>
    </row>
    <row r="648" spans="2:6">
      <c r="B648" s="6"/>
      <c r="F648" s="6"/>
    </row>
    <row r="649" spans="2:6">
      <c r="B649" s="6"/>
      <c r="F649" s="6"/>
    </row>
    <row r="650" spans="2:6">
      <c r="B650" s="6"/>
      <c r="F650" s="6"/>
    </row>
    <row r="651" spans="2:6">
      <c r="B651" s="6"/>
      <c r="F651" s="6"/>
    </row>
    <row r="652" spans="2:6">
      <c r="B652" s="6"/>
      <c r="F652" s="6"/>
    </row>
    <row r="653" spans="2:6">
      <c r="B653" s="6"/>
      <c r="F653" s="6"/>
    </row>
    <row r="654" spans="2:6">
      <c r="B654" s="6"/>
      <c r="F654" s="6"/>
    </row>
    <row r="655" spans="2:6">
      <c r="B655" s="6"/>
      <c r="F655" s="6"/>
    </row>
    <row r="656" spans="2:6">
      <c r="B656" s="6"/>
      <c r="F656" s="6"/>
    </row>
    <row r="657" spans="2:6">
      <c r="B657" s="6"/>
      <c r="F657" s="6"/>
    </row>
    <row r="658" spans="2:6">
      <c r="B658" s="6"/>
      <c r="F658" s="6"/>
    </row>
    <row r="659" spans="2:6">
      <c r="B659" s="6"/>
      <c r="F659" s="6"/>
    </row>
    <row r="660" spans="2:6">
      <c r="B660" s="6"/>
      <c r="F660" s="6"/>
    </row>
    <row r="661" spans="2:6">
      <c r="B661" s="6"/>
      <c r="F661" s="6"/>
    </row>
    <row r="662" spans="2:6">
      <c r="B662" s="6"/>
      <c r="F662" s="6"/>
    </row>
    <row r="663" spans="2:6">
      <c r="B663" s="6"/>
      <c r="F663" s="6"/>
    </row>
    <row r="664" spans="2:6">
      <c r="B664" s="6"/>
      <c r="F664" s="6"/>
    </row>
    <row r="665" spans="2:6">
      <c r="B665" s="6"/>
      <c r="F665" s="6"/>
    </row>
    <row r="666" spans="2:6">
      <c r="B666" s="6"/>
      <c r="F666" s="6"/>
    </row>
    <row r="667" spans="2:6">
      <c r="B667" s="6"/>
      <c r="F667" s="6"/>
    </row>
    <row r="668" spans="2:6">
      <c r="B668" s="6"/>
      <c r="F668" s="6"/>
    </row>
    <row r="669" spans="2:6">
      <c r="B669" s="6"/>
      <c r="F669" s="6"/>
    </row>
    <row r="670" spans="2:6">
      <c r="B670" s="6"/>
      <c r="F670" s="6"/>
    </row>
    <row r="671" spans="2:6">
      <c r="B671" s="6"/>
      <c r="F671" s="6"/>
    </row>
    <row r="672" spans="2:6">
      <c r="B672" s="6"/>
      <c r="F672" s="6"/>
    </row>
    <row r="673" spans="2:6">
      <c r="B673" s="6"/>
      <c r="F673" s="6"/>
    </row>
    <row r="674" spans="2:6">
      <c r="B674" s="6"/>
      <c r="F674" s="6"/>
    </row>
    <row r="675" spans="2:6">
      <c r="B675" s="6"/>
      <c r="F675" s="6"/>
    </row>
    <row r="676" spans="2:6">
      <c r="B676" s="6"/>
      <c r="F676" s="6"/>
    </row>
    <row r="677" spans="2:6">
      <c r="B677" s="6"/>
      <c r="F677" s="6"/>
    </row>
    <row r="678" spans="2:6">
      <c r="B678" s="6"/>
      <c r="F678" s="6"/>
    </row>
    <row r="679" spans="2:6">
      <c r="B679" s="6"/>
      <c r="F679" s="6"/>
    </row>
    <row r="680" spans="2:6">
      <c r="B680" s="6"/>
      <c r="F680" s="6"/>
    </row>
    <row r="681" spans="2:6">
      <c r="B681" s="6"/>
      <c r="F681" s="6"/>
    </row>
    <row r="682" spans="2:6">
      <c r="B682" s="6"/>
      <c r="F682" s="6"/>
    </row>
    <row r="683" spans="2:6">
      <c r="B683" s="6"/>
      <c r="F683" s="6"/>
    </row>
    <row r="684" spans="2:6">
      <c r="B684" s="6"/>
      <c r="F684" s="6"/>
    </row>
    <row r="685" spans="2:6">
      <c r="B685" s="6"/>
      <c r="F685" s="6"/>
    </row>
    <row r="686" spans="2:6">
      <c r="B686" s="6"/>
      <c r="F686" s="6"/>
    </row>
    <row r="687" spans="2:6">
      <c r="B687" s="6"/>
      <c r="F687" s="6"/>
    </row>
    <row r="688" spans="2:6">
      <c r="B688" s="6"/>
      <c r="F688" s="6"/>
    </row>
    <row r="689" spans="2:6">
      <c r="B689" s="6"/>
      <c r="F689" s="6"/>
    </row>
    <row r="690" spans="2:6">
      <c r="B690" s="6"/>
      <c r="F690" s="6"/>
    </row>
    <row r="691" spans="2:6">
      <c r="B691" s="6"/>
      <c r="F691" s="6"/>
    </row>
    <row r="692" spans="2:6">
      <c r="B692" s="6"/>
      <c r="F692" s="6"/>
    </row>
    <row r="693" spans="2:6">
      <c r="B693" s="6"/>
      <c r="F693" s="6"/>
    </row>
    <row r="694" spans="2:6">
      <c r="B694" s="6"/>
      <c r="F694" s="6"/>
    </row>
    <row r="695" spans="2:6">
      <c r="B695" s="6"/>
      <c r="F695" s="6"/>
    </row>
    <row r="696" spans="2:6">
      <c r="B696" s="6"/>
      <c r="F696" s="6"/>
    </row>
    <row r="697" spans="2:6">
      <c r="B697" s="6"/>
      <c r="F697" s="6"/>
    </row>
    <row r="698" spans="2:6">
      <c r="B698" s="6"/>
      <c r="F698" s="6"/>
    </row>
    <row r="699" spans="2:6">
      <c r="B699" s="6"/>
      <c r="F699" s="6"/>
    </row>
    <row r="700" spans="2:6">
      <c r="B700" s="6"/>
      <c r="F700" s="6"/>
    </row>
    <row r="701" spans="2:6">
      <c r="B701" s="6"/>
      <c r="F701" s="6"/>
    </row>
    <row r="702" spans="2:6">
      <c r="B702" s="6"/>
      <c r="F702" s="6"/>
    </row>
    <row r="703" spans="2:6">
      <c r="B703" s="6"/>
      <c r="F703" s="6"/>
    </row>
    <row r="704" spans="2:6">
      <c r="B704" s="6"/>
      <c r="F704" s="6"/>
    </row>
    <row r="705" spans="2:6">
      <c r="B705" s="6"/>
      <c r="F705" s="6"/>
    </row>
    <row r="706" spans="2:6">
      <c r="B706" s="6"/>
      <c r="F706" s="6"/>
    </row>
    <row r="707" spans="2:6">
      <c r="B707" s="6"/>
      <c r="F707" s="6"/>
    </row>
    <row r="708" spans="2:6">
      <c r="B708" s="6"/>
      <c r="F708" s="6"/>
    </row>
    <row r="709" spans="2:6">
      <c r="B709" s="6"/>
      <c r="F709" s="6"/>
    </row>
    <row r="710" spans="2:6">
      <c r="B710" s="6"/>
      <c r="F710" s="6"/>
    </row>
    <row r="711" spans="2:6">
      <c r="B711" s="6"/>
      <c r="F711" s="6"/>
    </row>
    <row r="712" spans="2:6">
      <c r="B712" s="6"/>
      <c r="F712" s="6"/>
    </row>
    <row r="713" spans="2:6">
      <c r="B713" s="6"/>
      <c r="F713" s="6"/>
    </row>
    <row r="714" spans="2:6">
      <c r="B714" s="6"/>
      <c r="F714" s="6"/>
    </row>
    <row r="715" spans="2:6">
      <c r="B715" s="6"/>
      <c r="F715" s="6"/>
    </row>
    <row r="716" spans="2:6">
      <c r="B716" s="6"/>
      <c r="F716" s="6"/>
    </row>
    <row r="717" spans="2:6">
      <c r="B717" s="6"/>
      <c r="F717" s="6"/>
    </row>
    <row r="718" spans="2:6">
      <c r="B718" s="6"/>
      <c r="F718" s="6"/>
    </row>
    <row r="719" spans="2:6">
      <c r="B719" s="6"/>
      <c r="F719" s="6"/>
    </row>
    <row r="720" spans="2:6">
      <c r="B720" s="6"/>
      <c r="F720" s="6"/>
    </row>
    <row r="721" spans="2:6">
      <c r="B721" s="6"/>
      <c r="F721" s="6"/>
    </row>
    <row r="722" spans="2:6">
      <c r="B722" s="6"/>
      <c r="F722" s="6"/>
    </row>
    <row r="723" spans="2:6">
      <c r="B723" s="6"/>
      <c r="F723" s="6"/>
    </row>
    <row r="724" spans="2:6">
      <c r="B724" s="6"/>
      <c r="F724" s="6"/>
    </row>
    <row r="725" spans="2:6">
      <c r="B725" s="6"/>
      <c r="F725" s="6"/>
    </row>
    <row r="726" spans="2:6">
      <c r="B726" s="6"/>
      <c r="F726" s="6"/>
    </row>
    <row r="727" spans="2:6">
      <c r="B727" s="6"/>
      <c r="F727" s="6"/>
    </row>
    <row r="728" spans="2:6">
      <c r="B728" s="6"/>
      <c r="F728" s="6"/>
    </row>
    <row r="729" spans="2:6">
      <c r="B729" s="6"/>
      <c r="F729" s="6"/>
    </row>
    <row r="730" spans="2:6">
      <c r="B730" s="6"/>
      <c r="F730" s="6"/>
    </row>
    <row r="731" spans="2:6">
      <c r="B731" s="6"/>
      <c r="F731" s="6"/>
    </row>
    <row r="732" spans="2:6">
      <c r="B732" s="6"/>
      <c r="F732" s="6"/>
    </row>
    <row r="733" spans="2:6">
      <c r="B733" s="6"/>
      <c r="F733" s="6"/>
    </row>
    <row r="734" spans="2:6">
      <c r="B734" s="6"/>
      <c r="F734" s="6"/>
    </row>
    <row r="735" spans="2:6">
      <c r="B735" s="6"/>
      <c r="F735" s="6"/>
    </row>
    <row r="736" spans="2:6">
      <c r="B736" s="6"/>
      <c r="F736" s="6"/>
    </row>
    <row r="737" spans="2:6">
      <c r="B737" s="6"/>
      <c r="F737" s="6"/>
    </row>
    <row r="738" spans="2:6">
      <c r="B738" s="6"/>
      <c r="F738" s="6"/>
    </row>
    <row r="739" spans="2:6">
      <c r="B739" s="6"/>
      <c r="F739" s="6"/>
    </row>
    <row r="740" spans="2:6">
      <c r="B740" s="6"/>
      <c r="F740" s="6"/>
    </row>
    <row r="741" spans="2:6">
      <c r="B741" s="6"/>
      <c r="F741" s="6"/>
    </row>
    <row r="742" spans="2:6">
      <c r="B742" s="6"/>
      <c r="F742" s="6"/>
    </row>
    <row r="743" spans="2:6">
      <c r="B743" s="6"/>
      <c r="F743" s="6"/>
    </row>
    <row r="744" spans="2:6">
      <c r="B744" s="6"/>
      <c r="F744" s="6"/>
    </row>
    <row r="745" spans="2:6">
      <c r="B745" s="6"/>
      <c r="F745" s="6"/>
    </row>
    <row r="746" spans="2:6">
      <c r="B746" s="6"/>
      <c r="F746" s="6"/>
    </row>
    <row r="747" spans="2:6">
      <c r="B747" s="6"/>
      <c r="F747" s="6"/>
    </row>
    <row r="748" spans="2:6">
      <c r="B748" s="6"/>
      <c r="F748" s="6"/>
    </row>
    <row r="749" spans="2:6">
      <c r="B749" s="6"/>
      <c r="F749" s="6"/>
    </row>
    <row r="750" spans="2:6">
      <c r="B750" s="6"/>
      <c r="F750" s="6"/>
    </row>
    <row r="751" spans="2:6">
      <c r="B751" s="6"/>
      <c r="F751" s="6"/>
    </row>
    <row r="752" spans="2:6">
      <c r="B752" s="6"/>
      <c r="F752" s="6"/>
    </row>
    <row r="753" spans="2:6">
      <c r="B753" s="6"/>
      <c r="F753" s="6"/>
    </row>
    <row r="754" spans="2:6">
      <c r="B754" s="6"/>
      <c r="F754" s="6"/>
    </row>
    <row r="755" spans="2:6">
      <c r="B755" s="6"/>
      <c r="F755" s="6"/>
    </row>
    <row r="756" spans="2:6">
      <c r="B756" s="6"/>
      <c r="F756" s="6"/>
    </row>
    <row r="757" spans="2:6">
      <c r="B757" s="6"/>
      <c r="F757" s="6"/>
    </row>
    <row r="758" spans="2:6">
      <c r="B758" s="6"/>
      <c r="F758" s="6"/>
    </row>
    <row r="759" spans="2:6">
      <c r="B759" s="6"/>
      <c r="F759" s="6"/>
    </row>
    <row r="760" spans="2:6">
      <c r="B760" s="6"/>
      <c r="F760" s="6"/>
    </row>
    <row r="761" spans="2:6">
      <c r="B761" s="6"/>
      <c r="F761" s="6"/>
    </row>
    <row r="762" spans="2:6">
      <c r="B762" s="6"/>
      <c r="F762" s="6"/>
    </row>
    <row r="763" spans="2:6">
      <c r="B763" s="6"/>
      <c r="F763" s="6"/>
    </row>
    <row r="764" spans="2:6">
      <c r="B764" s="6"/>
      <c r="F764" s="6"/>
    </row>
    <row r="765" spans="2:6">
      <c r="B765" s="6"/>
      <c r="F765" s="6"/>
    </row>
    <row r="766" spans="2:6">
      <c r="B766" s="6"/>
      <c r="F766" s="6"/>
    </row>
    <row r="767" spans="2:6">
      <c r="B767" s="6"/>
      <c r="F767" s="6"/>
    </row>
    <row r="768" spans="2:6">
      <c r="B768" s="6"/>
      <c r="F768" s="6"/>
    </row>
    <row r="769" spans="2:6">
      <c r="B769" s="6"/>
      <c r="F769" s="6"/>
    </row>
    <row r="770" spans="2:6">
      <c r="B770" s="6"/>
      <c r="F770" s="6"/>
    </row>
    <row r="771" spans="2:6">
      <c r="B771" s="6"/>
      <c r="F771" s="6"/>
    </row>
    <row r="772" spans="2:6">
      <c r="B772" s="6"/>
      <c r="F772" s="6"/>
    </row>
    <row r="773" spans="2:6">
      <c r="B773" s="6"/>
      <c r="F773" s="6"/>
    </row>
    <row r="774" spans="2:6">
      <c r="B774" s="6"/>
      <c r="F774" s="6"/>
    </row>
    <row r="775" spans="2:6">
      <c r="B775" s="6"/>
      <c r="F775" s="6"/>
    </row>
    <row r="776" spans="2:6">
      <c r="B776" s="6"/>
      <c r="F776" s="6"/>
    </row>
    <row r="777" spans="2:6">
      <c r="B777" s="6"/>
      <c r="F777" s="6"/>
    </row>
    <row r="778" spans="2:6">
      <c r="B778" s="6"/>
      <c r="F778" s="6"/>
    </row>
    <row r="779" spans="2:6">
      <c r="B779" s="6"/>
      <c r="F779" s="6"/>
    </row>
    <row r="780" spans="2:6">
      <c r="B780" s="6"/>
      <c r="F780" s="6"/>
    </row>
    <row r="781" spans="2:6">
      <c r="B781" s="6"/>
      <c r="F781" s="6"/>
    </row>
    <row r="782" spans="2:6">
      <c r="B782" s="6"/>
      <c r="F782" s="6"/>
    </row>
    <row r="783" spans="2:6">
      <c r="B783" s="6"/>
      <c r="F783" s="6"/>
    </row>
    <row r="784" spans="2:6">
      <c r="B784" s="6"/>
      <c r="F784" s="6"/>
    </row>
    <row r="785" spans="2:6">
      <c r="B785" s="6"/>
      <c r="F785" s="6"/>
    </row>
    <row r="786" spans="2:6">
      <c r="B786" s="6"/>
      <c r="F786" s="6"/>
    </row>
    <row r="787" spans="2:6">
      <c r="B787" s="6"/>
      <c r="F787" s="6"/>
    </row>
    <row r="788" spans="2:6">
      <c r="B788" s="6"/>
      <c r="F788" s="6"/>
    </row>
    <row r="789" spans="2:6">
      <c r="B789" s="6"/>
      <c r="F789" s="6"/>
    </row>
    <row r="790" spans="2:6">
      <c r="B790" s="6"/>
      <c r="F790" s="6"/>
    </row>
    <row r="791" spans="2:6">
      <c r="B791" s="6"/>
      <c r="F791" s="6"/>
    </row>
    <row r="792" spans="2:6">
      <c r="B792" s="6"/>
      <c r="F792" s="6"/>
    </row>
    <row r="793" spans="2:6">
      <c r="B793" s="6"/>
      <c r="F793" s="6"/>
    </row>
    <row r="794" spans="2:6">
      <c r="B794" s="6"/>
      <c r="F794" s="6"/>
    </row>
    <row r="795" spans="2:6">
      <c r="B795" s="6"/>
      <c r="F795" s="6"/>
    </row>
    <row r="796" spans="2:6">
      <c r="B796" s="6"/>
      <c r="F796" s="6"/>
    </row>
    <row r="797" spans="2:6">
      <c r="B797" s="6"/>
      <c r="F797" s="6"/>
    </row>
    <row r="798" spans="2:6">
      <c r="B798" s="6"/>
      <c r="F798" s="6"/>
    </row>
    <row r="799" spans="2:6">
      <c r="B799" s="6"/>
      <c r="F799" s="6"/>
    </row>
    <row r="800" spans="2:6">
      <c r="B800" s="6"/>
      <c r="F800" s="6"/>
    </row>
    <row r="801" spans="2:6">
      <c r="B801" s="6"/>
      <c r="F801" s="6"/>
    </row>
    <row r="802" spans="2:6">
      <c r="B802" s="6"/>
      <c r="F802" s="6"/>
    </row>
    <row r="803" spans="2:6">
      <c r="B803" s="6"/>
      <c r="F803" s="6"/>
    </row>
    <row r="804" spans="2:6">
      <c r="B804" s="6"/>
      <c r="F804" s="6"/>
    </row>
    <row r="805" spans="2:6">
      <c r="B805" s="6"/>
      <c r="F805" s="6"/>
    </row>
    <row r="806" spans="2:6">
      <c r="B806" s="6"/>
      <c r="F806" s="6"/>
    </row>
    <row r="807" spans="2:6">
      <c r="B807" s="6"/>
      <c r="F807" s="6"/>
    </row>
    <row r="808" spans="2:6">
      <c r="B808" s="6"/>
      <c r="F808" s="6"/>
    </row>
    <row r="809" spans="2:6">
      <c r="B809" s="6"/>
      <c r="F809" s="6"/>
    </row>
    <row r="810" spans="2:6">
      <c r="B810" s="6"/>
      <c r="F810" s="6"/>
    </row>
    <row r="811" spans="2:6">
      <c r="B811" s="6"/>
      <c r="F811" s="6"/>
    </row>
    <row r="812" spans="2:6">
      <c r="B812" s="6"/>
      <c r="F812" s="6"/>
    </row>
    <row r="813" spans="2:6">
      <c r="B813" s="6"/>
      <c r="F813" s="6"/>
    </row>
    <row r="814" spans="2:6">
      <c r="B814" s="6"/>
      <c r="F814" s="6"/>
    </row>
    <row r="815" spans="2:6">
      <c r="B815" s="6"/>
      <c r="F815" s="6"/>
    </row>
    <row r="816" spans="2:6">
      <c r="B816" s="6"/>
      <c r="F816" s="6"/>
    </row>
    <row r="817" spans="2:6">
      <c r="B817" s="6"/>
      <c r="F817" s="6"/>
    </row>
    <row r="818" spans="2:6">
      <c r="B818" s="6"/>
      <c r="F818" s="6"/>
    </row>
    <row r="819" spans="2:6">
      <c r="B819" s="6"/>
      <c r="F819" s="6"/>
    </row>
    <row r="820" spans="2:6">
      <c r="B820" s="6"/>
      <c r="F820" s="6"/>
    </row>
    <row r="821" spans="2:6">
      <c r="B821" s="6"/>
      <c r="F821" s="6"/>
    </row>
    <row r="822" spans="2:6">
      <c r="B822" s="6"/>
      <c r="F822" s="6"/>
    </row>
    <row r="823" spans="2:6">
      <c r="B823" s="6"/>
      <c r="F823" s="6"/>
    </row>
    <row r="824" spans="2:6">
      <c r="B824" s="6"/>
      <c r="F824" s="6"/>
    </row>
    <row r="825" spans="2:6">
      <c r="B825" s="6"/>
      <c r="F825" s="6"/>
    </row>
    <row r="826" spans="2:6">
      <c r="B826" s="6"/>
      <c r="F826" s="6"/>
    </row>
    <row r="827" spans="2:6">
      <c r="B827" s="6"/>
      <c r="F827" s="6"/>
    </row>
    <row r="828" spans="2:6">
      <c r="B828" s="6"/>
      <c r="F828" s="6"/>
    </row>
    <row r="829" spans="2:6">
      <c r="B829" s="6"/>
      <c r="F829" s="6"/>
    </row>
    <row r="830" spans="2:6">
      <c r="B830" s="6"/>
      <c r="F830" s="6"/>
    </row>
    <row r="831" spans="2:6">
      <c r="B831" s="6"/>
      <c r="F831" s="6"/>
    </row>
    <row r="832" spans="2:6">
      <c r="B832" s="6"/>
      <c r="F832" s="6"/>
    </row>
    <row r="833" spans="2:6">
      <c r="B833" s="6"/>
      <c r="F833" s="6"/>
    </row>
    <row r="834" spans="2:6">
      <c r="B834" s="6"/>
      <c r="F834" s="6"/>
    </row>
    <row r="835" spans="2:6">
      <c r="B835" s="6"/>
      <c r="F835" s="6"/>
    </row>
    <row r="836" spans="2:6">
      <c r="B836" s="6"/>
      <c r="F836" s="6"/>
    </row>
    <row r="837" spans="2:6">
      <c r="B837" s="6"/>
      <c r="F837" s="6"/>
    </row>
    <row r="838" spans="2:6">
      <c r="B838" s="6"/>
      <c r="F838" s="6"/>
    </row>
    <row r="839" spans="2:6">
      <c r="B839" s="6"/>
      <c r="F839" s="6"/>
    </row>
    <row r="840" spans="2:6">
      <c r="B840" s="6"/>
      <c r="F840" s="6"/>
    </row>
    <row r="841" spans="2:6">
      <c r="B841" s="6"/>
      <c r="F841" s="6"/>
    </row>
    <row r="842" spans="2:6">
      <c r="B842" s="6"/>
      <c r="F842" s="6"/>
    </row>
    <row r="843" spans="2:6">
      <c r="B843" s="6"/>
      <c r="F843" s="6"/>
    </row>
    <row r="844" spans="2:6">
      <c r="B844" s="6"/>
      <c r="F844" s="6"/>
    </row>
    <row r="845" spans="2:6">
      <c r="B845" s="6"/>
      <c r="F845" s="6"/>
    </row>
    <row r="846" spans="2:6">
      <c r="B846" s="6"/>
      <c r="F846" s="6"/>
    </row>
    <row r="847" spans="2:6">
      <c r="B847" s="6"/>
      <c r="F847" s="6"/>
    </row>
    <row r="848" spans="2:6">
      <c r="B848" s="6"/>
      <c r="F848" s="6"/>
    </row>
    <row r="849" spans="2:6">
      <c r="B849" s="6"/>
      <c r="F849" s="6"/>
    </row>
    <row r="850" spans="2:6">
      <c r="B850" s="6"/>
      <c r="F850" s="6"/>
    </row>
    <row r="851" spans="2:6">
      <c r="B851" s="6"/>
      <c r="F851" s="6"/>
    </row>
    <row r="852" spans="2:6">
      <c r="B852" s="6"/>
      <c r="F852" s="6"/>
    </row>
    <row r="853" spans="2:6">
      <c r="B853" s="6"/>
      <c r="F853" s="6"/>
    </row>
    <row r="854" spans="2:6">
      <c r="B854" s="6"/>
      <c r="F854" s="6"/>
    </row>
    <row r="855" spans="2:6">
      <c r="B855" s="6"/>
      <c r="F855" s="6"/>
    </row>
    <row r="856" spans="2:6">
      <c r="B856" s="6"/>
      <c r="F856" s="6"/>
    </row>
    <row r="857" spans="2:6">
      <c r="B857" s="6"/>
      <c r="F857" s="6"/>
    </row>
    <row r="858" spans="2:6">
      <c r="B858" s="6"/>
      <c r="F858" s="6"/>
    </row>
    <row r="859" spans="2:6">
      <c r="B859" s="6"/>
      <c r="F859" s="6"/>
    </row>
    <row r="860" spans="2:6">
      <c r="B860" s="6"/>
      <c r="F860" s="6"/>
    </row>
    <row r="861" spans="2:6">
      <c r="B861" s="6"/>
      <c r="F861" s="6"/>
    </row>
    <row r="862" spans="2:6">
      <c r="B862" s="6"/>
      <c r="F862" s="6"/>
    </row>
    <row r="863" spans="2:6">
      <c r="B863" s="6"/>
      <c r="F863" s="6"/>
    </row>
    <row r="864" spans="2:6">
      <c r="B864" s="6"/>
      <c r="F864" s="6"/>
    </row>
    <row r="865" spans="2:6">
      <c r="B865" s="6"/>
      <c r="F865" s="6"/>
    </row>
    <row r="866" spans="2:6">
      <c r="B866" s="6"/>
      <c r="F866" s="6"/>
    </row>
    <row r="867" spans="2:6">
      <c r="B867" s="6"/>
      <c r="F867" s="6"/>
    </row>
    <row r="868" spans="2:6">
      <c r="B868" s="6"/>
      <c r="F868" s="6"/>
    </row>
    <row r="869" spans="2:6">
      <c r="B869" s="6"/>
      <c r="F869" s="6"/>
    </row>
    <row r="870" spans="2:6">
      <c r="B870" s="6"/>
      <c r="F870" s="6"/>
    </row>
    <row r="871" spans="2:6">
      <c r="B871" s="6"/>
      <c r="F871" s="6"/>
    </row>
    <row r="872" spans="2:6">
      <c r="B872" s="6"/>
      <c r="F872" s="6"/>
    </row>
    <row r="873" spans="2:6">
      <c r="B873" s="6"/>
      <c r="F873" s="6"/>
    </row>
    <row r="874" spans="2:6">
      <c r="B874" s="6"/>
      <c r="F874" s="6"/>
    </row>
    <row r="875" spans="2:6">
      <c r="B875" s="6"/>
      <c r="F875" s="6"/>
    </row>
    <row r="876" spans="2:6">
      <c r="B876" s="6"/>
      <c r="F876" s="6"/>
    </row>
    <row r="877" spans="2:6">
      <c r="B877" s="6"/>
      <c r="F877" s="6"/>
    </row>
    <row r="878" spans="2:6">
      <c r="B878" s="6"/>
      <c r="F878" s="6"/>
    </row>
    <row r="879" spans="2:6">
      <c r="B879" s="6"/>
      <c r="F879" s="6"/>
    </row>
    <row r="880" spans="2:6">
      <c r="B880" s="6"/>
      <c r="F880" s="6"/>
    </row>
    <row r="881" spans="2:6">
      <c r="B881" s="6"/>
      <c r="F881" s="6"/>
    </row>
    <row r="882" spans="2:6">
      <c r="B882" s="6"/>
      <c r="F882" s="6"/>
    </row>
    <row r="883" spans="2:6">
      <c r="B883" s="6"/>
      <c r="F883" s="6"/>
    </row>
    <row r="884" spans="2:6">
      <c r="B884" s="6"/>
      <c r="F884" s="6"/>
    </row>
    <row r="885" spans="2:6">
      <c r="B885" s="6"/>
      <c r="F885" s="6"/>
    </row>
    <row r="886" spans="2:6">
      <c r="B886" s="6"/>
      <c r="F886" s="6"/>
    </row>
    <row r="887" spans="2:6">
      <c r="B887" s="6"/>
      <c r="F887" s="6"/>
    </row>
    <row r="888" spans="2:6">
      <c r="B888" s="6"/>
      <c r="F888" s="6"/>
    </row>
    <row r="889" spans="2:6">
      <c r="B889" s="6"/>
      <c r="F889" s="6"/>
    </row>
    <row r="890" spans="2:6">
      <c r="B890" s="6"/>
      <c r="F890" s="6"/>
    </row>
    <row r="891" spans="2:6">
      <c r="B891" s="6"/>
      <c r="F891" s="6"/>
    </row>
    <row r="892" spans="2:6">
      <c r="B892" s="6"/>
      <c r="F892" s="6"/>
    </row>
    <row r="893" spans="2:6">
      <c r="B893" s="6"/>
      <c r="F893" s="6"/>
    </row>
    <row r="894" spans="2:6">
      <c r="B894" s="6"/>
      <c r="F894" s="6"/>
    </row>
    <row r="895" spans="2:6">
      <c r="B895" s="6"/>
      <c r="F895" s="6"/>
    </row>
    <row r="896" spans="2:6">
      <c r="B896" s="6"/>
      <c r="F896" s="6"/>
    </row>
    <row r="897" spans="2:6">
      <c r="B897" s="6"/>
      <c r="F897" s="6"/>
    </row>
    <row r="898" spans="2:6">
      <c r="B898" s="6"/>
      <c r="F898" s="6"/>
    </row>
    <row r="899" spans="2:6">
      <c r="B899" s="6"/>
      <c r="F899" s="6"/>
    </row>
    <row r="900" spans="2:6">
      <c r="B900" s="6"/>
      <c r="F900" s="6"/>
    </row>
    <row r="901" spans="2:6">
      <c r="B901" s="6"/>
      <c r="F901" s="6"/>
    </row>
    <row r="902" spans="2:6">
      <c r="B902" s="6"/>
      <c r="F902" s="6"/>
    </row>
    <row r="903" spans="2:6">
      <c r="B903" s="6"/>
      <c r="F903" s="6"/>
    </row>
    <row r="904" spans="2:6">
      <c r="B904" s="6"/>
      <c r="F904" s="6"/>
    </row>
    <row r="905" spans="2:6">
      <c r="B905" s="6"/>
      <c r="F905" s="6"/>
    </row>
    <row r="906" spans="2:6">
      <c r="B906" s="6"/>
      <c r="F906" s="6"/>
    </row>
    <row r="907" spans="2:6">
      <c r="B907" s="6"/>
      <c r="F907" s="6"/>
    </row>
    <row r="908" spans="2:6">
      <c r="B908" s="6"/>
      <c r="F908" s="6"/>
    </row>
    <row r="909" spans="2:6">
      <c r="B909" s="6"/>
      <c r="F909" s="6"/>
    </row>
    <row r="910" spans="2:6">
      <c r="B910" s="6"/>
      <c r="F910" s="6"/>
    </row>
    <row r="911" spans="2:6">
      <c r="B911" s="6"/>
      <c r="F911" s="6"/>
    </row>
    <row r="912" spans="2:6">
      <c r="B912" s="6"/>
      <c r="F912" s="6"/>
    </row>
    <row r="913" spans="2:6">
      <c r="B913" s="6"/>
      <c r="F913" s="6"/>
    </row>
    <row r="914" spans="2:6">
      <c r="B914" s="6"/>
      <c r="F914" s="6"/>
    </row>
    <row r="915" spans="2:6">
      <c r="B915" s="6"/>
      <c r="F915" s="6"/>
    </row>
    <row r="916" spans="2:6">
      <c r="B916" s="6"/>
      <c r="F916" s="6"/>
    </row>
    <row r="917" spans="2:6">
      <c r="B917" s="6"/>
      <c r="F917" s="6"/>
    </row>
    <row r="918" spans="2:6">
      <c r="B918" s="6"/>
      <c r="F918" s="6"/>
    </row>
    <row r="919" spans="2:6">
      <c r="B919" s="6"/>
      <c r="F919" s="6"/>
    </row>
    <row r="920" spans="2:6">
      <c r="B920" s="6"/>
      <c r="F920" s="6"/>
    </row>
    <row r="921" spans="2:6">
      <c r="B921" s="6"/>
      <c r="F921" s="6"/>
    </row>
    <row r="922" spans="2:6">
      <c r="B922" s="6"/>
      <c r="F922" s="6"/>
    </row>
    <row r="923" spans="2:6">
      <c r="B923" s="6"/>
      <c r="F923" s="6"/>
    </row>
    <row r="924" spans="2:6">
      <c r="B924" s="6"/>
      <c r="F924" s="6"/>
    </row>
    <row r="925" spans="2:6">
      <c r="B925" s="6"/>
      <c r="F925" s="6"/>
    </row>
    <row r="926" spans="2:6">
      <c r="B926" s="6"/>
      <c r="F926" s="6"/>
    </row>
    <row r="927" spans="2:6">
      <c r="B927" s="6"/>
      <c r="F927" s="6"/>
    </row>
    <row r="928" spans="2:6">
      <c r="B928" s="6"/>
      <c r="F928" s="6"/>
    </row>
    <row r="929" spans="2:6">
      <c r="B929" s="6"/>
      <c r="F929" s="6"/>
    </row>
    <row r="930" spans="2:6">
      <c r="B930" s="6"/>
      <c r="F930" s="6"/>
    </row>
    <row r="931" spans="2:6">
      <c r="B931" s="6"/>
      <c r="F931" s="6"/>
    </row>
    <row r="932" spans="2:6">
      <c r="B932" s="6"/>
      <c r="F932" s="6"/>
    </row>
    <row r="933" spans="2:6">
      <c r="B933" s="6"/>
      <c r="F933" s="6"/>
    </row>
    <row r="934" spans="2:6">
      <c r="B934" s="6"/>
      <c r="F934" s="6"/>
    </row>
    <row r="935" spans="2:6">
      <c r="B935" s="6"/>
      <c r="F935" s="6"/>
    </row>
    <row r="936" spans="2:6">
      <c r="B936" s="6"/>
      <c r="F936" s="6"/>
    </row>
    <row r="937" spans="2:6">
      <c r="B937" s="6"/>
      <c r="F937" s="6"/>
    </row>
    <row r="938" spans="2:6">
      <c r="B938" s="6"/>
      <c r="F938" s="6"/>
    </row>
    <row r="939" spans="2:6">
      <c r="B939" s="6"/>
      <c r="F939" s="6"/>
    </row>
    <row r="940" spans="2:6">
      <c r="B940" s="6"/>
      <c r="F940" s="6"/>
    </row>
    <row r="941" spans="2:6">
      <c r="B941" s="6"/>
      <c r="F941" s="6"/>
    </row>
    <row r="942" spans="2:6">
      <c r="B942" s="6"/>
      <c r="F942" s="6"/>
    </row>
    <row r="943" spans="2:6">
      <c r="B943" s="6"/>
      <c r="F943" s="6"/>
    </row>
    <row r="944" spans="2:6">
      <c r="B944" s="6"/>
      <c r="F944" s="6"/>
    </row>
    <row r="945" spans="2:6">
      <c r="B945" s="6"/>
      <c r="F945" s="6"/>
    </row>
    <row r="946" spans="2:6">
      <c r="B946" s="6"/>
      <c r="F946" s="6"/>
    </row>
    <row r="947" spans="2:6">
      <c r="B947" s="6"/>
      <c r="F947" s="6"/>
    </row>
    <row r="948" spans="2:6">
      <c r="B948" s="6"/>
      <c r="F948" s="6"/>
    </row>
    <row r="949" spans="2:6">
      <c r="B949" s="6"/>
      <c r="F949" s="6"/>
    </row>
    <row r="950" spans="2:6">
      <c r="B950" s="6"/>
      <c r="F950" s="6"/>
    </row>
    <row r="951" spans="2:6">
      <c r="B951" s="6"/>
      <c r="F951" s="6"/>
    </row>
    <row r="952" spans="2:6">
      <c r="B952" s="6"/>
      <c r="F952" s="6"/>
    </row>
    <row r="953" spans="2:6">
      <c r="B953" s="6"/>
      <c r="F953" s="6"/>
    </row>
    <row r="954" spans="2:6">
      <c r="B954" s="6"/>
      <c r="F954" s="6"/>
    </row>
    <row r="955" spans="2:6">
      <c r="B955" s="6"/>
      <c r="F955" s="6"/>
    </row>
    <row r="956" spans="2:6">
      <c r="B956" s="6"/>
      <c r="F956" s="6"/>
    </row>
    <row r="957" spans="2:6">
      <c r="B957" s="6"/>
      <c r="F957" s="6"/>
    </row>
    <row r="958" spans="2:6">
      <c r="B958" s="6"/>
      <c r="F958" s="6"/>
    </row>
    <row r="959" spans="2:6">
      <c r="B959" s="6"/>
      <c r="F959" s="6"/>
    </row>
    <row r="960" spans="2:6">
      <c r="B960" s="6"/>
      <c r="F960" s="6"/>
    </row>
    <row r="961" spans="2:6">
      <c r="B961" s="6"/>
      <c r="F961" s="6"/>
    </row>
    <row r="962" spans="2:6">
      <c r="B962" s="6"/>
      <c r="F962" s="6"/>
    </row>
    <row r="963" spans="2:6">
      <c r="B963" s="6"/>
      <c r="F963" s="6"/>
    </row>
    <row r="964" spans="2:6">
      <c r="B964" s="6"/>
      <c r="F964" s="6"/>
    </row>
    <row r="965" spans="2:6">
      <c r="B965" s="6"/>
      <c r="F965" s="6"/>
    </row>
    <row r="966" spans="2:6">
      <c r="B966" s="6"/>
      <c r="F966" s="6"/>
    </row>
    <row r="967" spans="2:6">
      <c r="B967" s="6"/>
      <c r="F967" s="6"/>
    </row>
    <row r="968" spans="2:6">
      <c r="B968" s="6"/>
      <c r="F968" s="6"/>
    </row>
    <row r="969" spans="2:6">
      <c r="B969" s="6"/>
      <c r="F969" s="6"/>
    </row>
    <row r="970" spans="2:6">
      <c r="B970" s="6"/>
      <c r="F970" s="6"/>
    </row>
    <row r="971" spans="2:6">
      <c r="B971" s="6"/>
      <c r="F971" s="6"/>
    </row>
    <row r="972" spans="2:6">
      <c r="B972" s="6"/>
      <c r="F972" s="6"/>
    </row>
    <row r="973" spans="2:6">
      <c r="B973" s="6"/>
      <c r="F973" s="6"/>
    </row>
    <row r="974" spans="2:6">
      <c r="B974" s="6"/>
      <c r="F974" s="6"/>
    </row>
    <row r="975" spans="2:6">
      <c r="B975" s="6"/>
      <c r="F975" s="6"/>
    </row>
    <row r="976" spans="2:6">
      <c r="B976" s="6"/>
      <c r="F976" s="6"/>
    </row>
    <row r="977" spans="2:6">
      <c r="B977" s="6"/>
      <c r="F977" s="6"/>
    </row>
    <row r="978" spans="2:6">
      <c r="B978" s="6"/>
      <c r="F978" s="6"/>
    </row>
    <row r="979" spans="2:6">
      <c r="B979" s="6"/>
      <c r="F979" s="6"/>
    </row>
    <row r="980" spans="2:6">
      <c r="B980" s="6"/>
      <c r="F980" s="6"/>
    </row>
    <row r="981" spans="2:6">
      <c r="B981" s="6"/>
      <c r="F981" s="6"/>
    </row>
    <row r="982" spans="2:6">
      <c r="B982" s="6"/>
      <c r="F982" s="6"/>
    </row>
    <row r="983" spans="2:6">
      <c r="B983" s="6"/>
      <c r="F983" s="6"/>
    </row>
    <row r="984" spans="2:6">
      <c r="B984" s="6"/>
      <c r="F984" s="6"/>
    </row>
    <row r="985" spans="2:6">
      <c r="B985" s="6"/>
      <c r="F985" s="6"/>
    </row>
    <row r="986" spans="2:6">
      <c r="B986" s="6"/>
      <c r="F986" s="6"/>
    </row>
    <row r="987" spans="2:6">
      <c r="B987" s="6"/>
      <c r="F987" s="6"/>
    </row>
    <row r="988" spans="2:6">
      <c r="B988" s="6"/>
      <c r="F988" s="6"/>
    </row>
    <row r="989" spans="2:6">
      <c r="B989" s="6"/>
      <c r="F989" s="6"/>
    </row>
    <row r="990" spans="2:6">
      <c r="B990" s="6"/>
      <c r="F990" s="6"/>
    </row>
    <row r="991" spans="2:6">
      <c r="B991" s="6"/>
      <c r="F991" s="6"/>
    </row>
    <row r="992" spans="2:6">
      <c r="B992" s="6"/>
      <c r="F992" s="6"/>
    </row>
    <row r="993" spans="2:6">
      <c r="B993" s="6"/>
      <c r="F993" s="6"/>
    </row>
    <row r="994" spans="2:6">
      <c r="B994" s="6"/>
      <c r="F994" s="6"/>
    </row>
    <row r="995" spans="2:6">
      <c r="B995" s="6"/>
      <c r="F995" s="6"/>
    </row>
    <row r="996" spans="2:6">
      <c r="B996" s="6"/>
      <c r="F996" s="6"/>
    </row>
    <row r="997" spans="2:6">
      <c r="B997" s="6"/>
      <c r="F997" s="6"/>
    </row>
    <row r="998" spans="2:6">
      <c r="B998" s="6"/>
      <c r="F998" s="6"/>
    </row>
    <row r="999" spans="2:6">
      <c r="B999" s="6"/>
      <c r="F999" s="6"/>
    </row>
    <row r="1000" spans="2:6">
      <c r="B1000" s="6"/>
      <c r="F1000" s="6"/>
    </row>
    <row r="1001" spans="2:6">
      <c r="B1001" s="6"/>
      <c r="F1001" s="6"/>
    </row>
    <row r="1002" spans="2:6">
      <c r="B1002" s="6"/>
      <c r="F1002" s="6"/>
    </row>
    <row r="1003" spans="2:6">
      <c r="B1003" s="6"/>
      <c r="F1003" s="6"/>
    </row>
    <row r="1004" spans="2:6">
      <c r="B1004" s="6"/>
      <c r="F1004" s="6"/>
    </row>
    <row r="1005" spans="2:6">
      <c r="B1005" s="6"/>
      <c r="F1005" s="6"/>
    </row>
    <row r="1006" spans="2:6">
      <c r="B1006" s="6"/>
      <c r="F1006" s="6"/>
    </row>
    <row r="1007" spans="2:6">
      <c r="B1007" s="6"/>
      <c r="F1007" s="6"/>
    </row>
    <row r="1008" spans="2:6">
      <c r="B1008" s="6"/>
      <c r="F1008" s="6"/>
    </row>
    <row r="1009" spans="2:6">
      <c r="B1009" s="6"/>
      <c r="F1009" s="6"/>
    </row>
    <row r="1010" spans="2:6">
      <c r="B1010" s="6"/>
      <c r="F1010" s="6"/>
    </row>
    <row r="1011" spans="2:6">
      <c r="B1011" s="6"/>
      <c r="F1011" s="6"/>
    </row>
    <row r="1012" spans="2:6">
      <c r="B1012" s="6"/>
      <c r="F1012" s="6"/>
    </row>
    <row r="1013" spans="2:6">
      <c r="B1013" s="6"/>
      <c r="F1013" s="6"/>
    </row>
    <row r="1014" spans="2:6">
      <c r="B1014" s="6"/>
      <c r="F1014" s="6"/>
    </row>
    <row r="1015" spans="2:6">
      <c r="B1015" s="6"/>
      <c r="F1015" s="6"/>
    </row>
    <row r="1016" spans="2:6">
      <c r="B1016" s="6"/>
      <c r="F1016" s="6"/>
    </row>
    <row r="1017" spans="2:6">
      <c r="B1017" s="6"/>
      <c r="F1017" s="6"/>
    </row>
    <row r="1018" spans="2:6">
      <c r="B1018" s="6"/>
      <c r="F1018" s="6"/>
    </row>
    <row r="1019" spans="2:6">
      <c r="B1019" s="6"/>
      <c r="F1019" s="6"/>
    </row>
    <row r="1020" spans="2:6">
      <c r="B1020" s="6"/>
      <c r="F1020" s="6"/>
    </row>
    <row r="1021" spans="2:6">
      <c r="B1021" s="6"/>
      <c r="F1021" s="6"/>
    </row>
    <row r="1022" spans="2:6">
      <c r="B1022" s="6"/>
      <c r="F1022" s="6"/>
    </row>
    <row r="1023" spans="2:6">
      <c r="B1023" s="6"/>
      <c r="F1023" s="6"/>
    </row>
    <row r="1024" spans="2:6">
      <c r="B1024" s="6"/>
      <c r="F1024" s="6"/>
    </row>
    <row r="1025" spans="2:6">
      <c r="B1025" s="6"/>
      <c r="F1025" s="6"/>
    </row>
    <row r="1026" spans="2:6">
      <c r="B1026" s="6"/>
      <c r="F1026" s="6"/>
    </row>
    <row r="1027" spans="2:6">
      <c r="B1027" s="6"/>
      <c r="F1027" s="6"/>
    </row>
    <row r="1028" spans="2:6">
      <c r="B1028" s="6"/>
      <c r="F1028" s="6"/>
    </row>
    <row r="1029" spans="2:6">
      <c r="B1029" s="6"/>
      <c r="F1029" s="6"/>
    </row>
    <row r="1030" spans="2:6">
      <c r="B1030" s="6"/>
      <c r="F1030" s="6"/>
    </row>
    <row r="1031" spans="2:6">
      <c r="B1031" s="6"/>
      <c r="F1031" s="6"/>
    </row>
    <row r="1032" spans="2:6">
      <c r="B1032" s="6"/>
      <c r="F1032" s="6"/>
    </row>
    <row r="1033" spans="2:6">
      <c r="B1033" s="6"/>
      <c r="F1033" s="6"/>
    </row>
    <row r="1034" spans="2:6">
      <c r="B1034" s="6"/>
      <c r="F1034" s="6"/>
    </row>
    <row r="1035" spans="2:6">
      <c r="B1035" s="6"/>
      <c r="F1035" s="6"/>
    </row>
    <row r="1036" spans="2:6">
      <c r="B1036" s="6"/>
      <c r="F1036" s="6"/>
    </row>
    <row r="1037" spans="2:6">
      <c r="B1037" s="6"/>
      <c r="F1037" s="6"/>
    </row>
    <row r="1038" spans="2:6">
      <c r="B1038" s="6"/>
      <c r="F1038" s="6"/>
    </row>
    <row r="1039" spans="2:6">
      <c r="B1039" s="6"/>
      <c r="F1039" s="6"/>
    </row>
    <row r="1040" spans="2:6">
      <c r="B1040" s="6"/>
      <c r="F1040" s="6"/>
    </row>
    <row r="1041" spans="2:6">
      <c r="B1041" s="6"/>
      <c r="F1041" s="6"/>
    </row>
    <row r="1042" spans="2:6">
      <c r="B1042" s="6"/>
      <c r="F1042" s="6"/>
    </row>
    <row r="1043" spans="2:6">
      <c r="B1043" s="6"/>
      <c r="F1043" s="6"/>
    </row>
    <row r="1044" spans="2:6">
      <c r="B1044" s="6"/>
      <c r="F1044" s="6"/>
    </row>
    <row r="1045" spans="2:6">
      <c r="B1045" s="6"/>
      <c r="F1045" s="6"/>
    </row>
    <row r="1046" spans="2:6">
      <c r="B1046" s="6"/>
      <c r="F1046" s="6"/>
    </row>
    <row r="1047" spans="2:6">
      <c r="B1047" s="6"/>
      <c r="F1047" s="6"/>
    </row>
    <row r="1048" spans="2:6">
      <c r="B1048" s="6"/>
      <c r="F1048" s="6"/>
    </row>
    <row r="1049" spans="2:6">
      <c r="B1049" s="6"/>
      <c r="F1049" s="6"/>
    </row>
    <row r="1050" spans="2:6">
      <c r="B1050" s="6"/>
      <c r="F1050" s="6"/>
    </row>
    <row r="1051" spans="2:6">
      <c r="B1051" s="6"/>
      <c r="F1051" s="6"/>
    </row>
    <row r="1052" spans="2:6">
      <c r="B1052" s="6"/>
      <c r="F1052" s="6"/>
    </row>
    <row r="1053" spans="2:6">
      <c r="B1053" s="6"/>
      <c r="F1053" s="6"/>
    </row>
    <row r="1054" spans="2:6">
      <c r="B1054" s="6"/>
      <c r="F1054" s="6"/>
    </row>
    <row r="1055" spans="2:6">
      <c r="B1055" s="6"/>
      <c r="F1055" s="6"/>
    </row>
    <row r="1056" spans="2:6">
      <c r="B1056" s="6"/>
      <c r="F1056" s="6"/>
    </row>
    <row r="1057" spans="2:6">
      <c r="B1057" s="6"/>
      <c r="F1057" s="6"/>
    </row>
    <row r="1058" spans="2:6">
      <c r="B1058" s="6"/>
      <c r="F1058" s="6"/>
    </row>
    <row r="1059" spans="2:6">
      <c r="B1059" s="6"/>
      <c r="F1059" s="6"/>
    </row>
    <row r="1060" spans="2:6">
      <c r="B1060" s="6"/>
      <c r="F1060" s="6"/>
    </row>
    <row r="1061" spans="2:6">
      <c r="B1061" s="6"/>
      <c r="F1061" s="6"/>
    </row>
    <row r="1062" spans="2:6">
      <c r="B1062" s="6"/>
      <c r="F1062" s="6"/>
    </row>
    <row r="1063" spans="2:6">
      <c r="B1063" s="6"/>
      <c r="F1063" s="6"/>
    </row>
    <row r="1064" spans="2:6">
      <c r="B1064" s="6"/>
      <c r="F1064" s="6"/>
    </row>
    <row r="1065" spans="2:6">
      <c r="B1065" s="6"/>
      <c r="F1065" s="6"/>
    </row>
    <row r="1066" spans="2:6">
      <c r="B1066" s="6"/>
      <c r="F1066" s="6"/>
    </row>
    <row r="1067" spans="2:6">
      <c r="B1067" s="6"/>
      <c r="F1067" s="6"/>
    </row>
    <row r="1068" spans="2:6">
      <c r="B1068" s="6"/>
      <c r="F1068" s="6"/>
    </row>
    <row r="1069" spans="2:6">
      <c r="B1069" s="6"/>
      <c r="F1069" s="6"/>
    </row>
    <row r="1070" spans="2:6">
      <c r="B1070" s="6"/>
      <c r="F1070" s="6"/>
    </row>
    <row r="1071" spans="2:6">
      <c r="B1071" s="6"/>
      <c r="F1071" s="6"/>
    </row>
    <row r="1072" spans="2:6">
      <c r="B1072" s="6"/>
      <c r="F1072" s="6"/>
    </row>
    <row r="1073" spans="2:6">
      <c r="B1073" s="6"/>
      <c r="F1073" s="6"/>
    </row>
    <row r="1074" spans="2:6">
      <c r="B1074" s="6"/>
      <c r="F1074" s="6"/>
    </row>
    <row r="1075" spans="2:6">
      <c r="B1075" s="6"/>
      <c r="F1075" s="6"/>
    </row>
    <row r="1076" spans="2:6">
      <c r="B1076" s="6"/>
      <c r="F1076" s="6"/>
    </row>
    <row r="1077" spans="2:6">
      <c r="B1077" s="6"/>
      <c r="F1077" s="6"/>
    </row>
    <row r="1078" spans="2:6">
      <c r="B1078" s="6"/>
      <c r="F1078" s="6"/>
    </row>
    <row r="1079" spans="2:6">
      <c r="B1079" s="6"/>
      <c r="F1079" s="6"/>
    </row>
    <row r="1080" spans="2:6">
      <c r="B1080" s="6"/>
      <c r="F1080" s="6"/>
    </row>
    <row r="1081" spans="2:6">
      <c r="B1081" s="6"/>
      <c r="F1081" s="6"/>
    </row>
    <row r="1082" spans="2:6">
      <c r="B1082" s="6"/>
      <c r="F1082" s="6"/>
    </row>
    <row r="1083" spans="2:6">
      <c r="B1083" s="6"/>
      <c r="F1083" s="6"/>
    </row>
    <row r="1084" spans="2:6">
      <c r="B1084" s="6"/>
      <c r="F1084" s="6"/>
    </row>
    <row r="1085" spans="2:6">
      <c r="B1085" s="6"/>
      <c r="F1085" s="6"/>
    </row>
    <row r="1086" spans="2:6">
      <c r="B1086" s="6"/>
      <c r="F1086" s="6"/>
    </row>
    <row r="1087" spans="2:6">
      <c r="B1087" s="6"/>
      <c r="F1087" s="6"/>
    </row>
    <row r="1088" spans="2:6">
      <c r="B1088" s="6"/>
      <c r="F1088" s="6"/>
    </row>
    <row r="1089" spans="2:6">
      <c r="B1089" s="6"/>
      <c r="F1089" s="6"/>
    </row>
    <row r="1090" spans="2:6">
      <c r="B1090" s="6"/>
      <c r="F1090" s="6"/>
    </row>
    <row r="1091" spans="2:6">
      <c r="B1091" s="6"/>
      <c r="F1091" s="6"/>
    </row>
    <row r="1092" spans="2:6">
      <c r="B1092" s="6"/>
      <c r="F1092" s="6"/>
    </row>
    <row r="1093" spans="2:6">
      <c r="B1093" s="6"/>
      <c r="F1093" s="6"/>
    </row>
    <row r="1094" spans="2:6">
      <c r="B1094" s="6"/>
      <c r="F1094" s="6"/>
    </row>
    <row r="1095" spans="2:6">
      <c r="B1095" s="6"/>
      <c r="F1095" s="6"/>
    </row>
    <row r="1096" spans="2:6">
      <c r="B1096" s="6"/>
      <c r="F1096" s="6"/>
    </row>
    <row r="1097" spans="2:6">
      <c r="B1097" s="6"/>
      <c r="F1097" s="6"/>
    </row>
    <row r="1098" spans="2:6">
      <c r="B1098" s="6"/>
      <c r="F1098" s="6"/>
    </row>
    <row r="1099" spans="2:6">
      <c r="B1099" s="6"/>
      <c r="F1099" s="6"/>
    </row>
    <row r="1100" spans="2:6">
      <c r="B1100" s="6"/>
      <c r="F1100" s="6"/>
    </row>
    <row r="1101" spans="2:6">
      <c r="B1101" s="6"/>
      <c r="F1101" s="6"/>
    </row>
    <row r="1102" spans="2:6">
      <c r="B1102" s="6"/>
      <c r="F1102" s="6"/>
    </row>
    <row r="1103" spans="2:6">
      <c r="B1103" s="6"/>
      <c r="F1103" s="6"/>
    </row>
    <row r="1104" spans="2:6">
      <c r="B1104" s="6"/>
      <c r="F1104" s="6"/>
    </row>
    <row r="1105" spans="2:6">
      <c r="B1105" s="6"/>
      <c r="F1105" s="6"/>
    </row>
    <row r="1106" spans="2:6">
      <c r="B1106" s="6"/>
      <c r="F1106" s="6"/>
    </row>
    <row r="1107" spans="2:6">
      <c r="B1107" s="6"/>
      <c r="F1107" s="6"/>
    </row>
    <row r="1108" spans="2:6">
      <c r="B1108" s="6"/>
      <c r="F1108" s="6"/>
    </row>
    <row r="1109" spans="2:6">
      <c r="B1109" s="6"/>
      <c r="F1109" s="6"/>
    </row>
    <row r="1110" spans="2:6">
      <c r="B1110" s="6"/>
      <c r="F1110" s="6"/>
    </row>
    <row r="1111" spans="2:6">
      <c r="B1111" s="6"/>
      <c r="F1111" s="6"/>
    </row>
    <row r="1112" spans="2:6">
      <c r="B1112" s="6"/>
      <c r="F1112" s="6"/>
    </row>
    <row r="1113" spans="2:6">
      <c r="B1113" s="6"/>
      <c r="F1113" s="6"/>
    </row>
    <row r="1114" spans="2:6">
      <c r="B1114" s="6"/>
      <c r="F1114" s="6"/>
    </row>
    <row r="1115" spans="2:6">
      <c r="B1115" s="6"/>
      <c r="F1115" s="6"/>
    </row>
    <row r="1116" spans="2:6">
      <c r="B1116" s="6"/>
      <c r="F1116" s="6"/>
    </row>
    <row r="1117" spans="2:6">
      <c r="B1117" s="6"/>
      <c r="F1117" s="6"/>
    </row>
    <row r="1118" spans="2:6">
      <c r="B1118" s="6"/>
      <c r="F1118" s="6"/>
    </row>
    <row r="1119" spans="2:6">
      <c r="B1119" s="6"/>
      <c r="F1119" s="6"/>
    </row>
    <row r="1120" spans="2:6">
      <c r="B1120" s="6"/>
      <c r="F1120" s="6"/>
    </row>
    <row r="1121" spans="2:6">
      <c r="B1121" s="6"/>
      <c r="F1121" s="6"/>
    </row>
    <row r="1122" spans="2:6">
      <c r="B1122" s="6"/>
      <c r="F1122" s="6"/>
    </row>
    <row r="1123" spans="2:6">
      <c r="B1123" s="6"/>
      <c r="F1123" s="6"/>
    </row>
    <row r="1124" spans="2:6">
      <c r="B1124" s="6"/>
      <c r="F1124" s="6"/>
    </row>
    <row r="1125" spans="2:6">
      <c r="B1125" s="6"/>
      <c r="F1125" s="6"/>
    </row>
    <row r="1126" spans="2:6">
      <c r="B1126" s="6"/>
      <c r="F1126" s="6"/>
    </row>
    <row r="1127" spans="2:6">
      <c r="B1127" s="6"/>
      <c r="F1127" s="6"/>
    </row>
    <row r="1128" spans="2:6">
      <c r="B1128" s="6"/>
      <c r="F1128" s="6"/>
    </row>
    <row r="1129" spans="2:6">
      <c r="B1129" s="6"/>
      <c r="F1129" s="6"/>
    </row>
    <row r="1130" spans="2:6">
      <c r="B1130" s="6"/>
      <c r="F1130" s="6"/>
    </row>
    <row r="1131" spans="2:6">
      <c r="B1131" s="6"/>
      <c r="F1131" s="6"/>
    </row>
    <row r="1132" spans="2:6">
      <c r="B1132" s="6"/>
      <c r="F1132" s="6"/>
    </row>
    <row r="1133" spans="2:6">
      <c r="B1133" s="6"/>
      <c r="F1133" s="6"/>
    </row>
    <row r="1134" spans="2:6">
      <c r="B1134" s="6"/>
      <c r="F1134" s="6"/>
    </row>
    <row r="1135" spans="2:6">
      <c r="B1135" s="6"/>
      <c r="F1135" s="6"/>
    </row>
    <row r="1136" spans="2:6">
      <c r="B1136" s="6"/>
      <c r="F1136" s="6"/>
    </row>
    <row r="1137" spans="2:6">
      <c r="B1137" s="6"/>
      <c r="F1137" s="6"/>
    </row>
    <row r="1138" spans="2:6">
      <c r="B1138" s="6"/>
      <c r="F1138" s="6"/>
    </row>
    <row r="1139" spans="2:6">
      <c r="B1139" s="6"/>
      <c r="F1139" s="6"/>
    </row>
  </sheetData>
  <phoneticPr fontId="23" type="noConversion"/>
  <hyperlinks>
    <hyperlink ref="P200" r:id="rId1" display="http://www.bav-astro.de/sfs/BAVM_link.php?BAVMnr=29" xr:uid="{00000000-0004-0000-0500-000000000000}"/>
    <hyperlink ref="P201" r:id="rId2" display="http://www.bav-astro.de/sfs/BAVM_link.php?BAVMnr=31" xr:uid="{00000000-0004-0000-0500-000001000000}"/>
    <hyperlink ref="P205" r:id="rId3" display="http://www.bav-astro.de/sfs/BAVM_link.php?BAVMnr=34" xr:uid="{00000000-0004-0000-0500-000002000000}"/>
    <hyperlink ref="P206" r:id="rId4" display="http://www.bav-astro.de/sfs/BAVM_link.php?BAVMnr=34" xr:uid="{00000000-0004-0000-0500-000003000000}"/>
    <hyperlink ref="P207" r:id="rId5" display="http://www.bav-astro.de/sfs/BAVM_link.php?BAVMnr=34" xr:uid="{00000000-0004-0000-0500-000004000000}"/>
    <hyperlink ref="P208" r:id="rId6" display="http://www.bav-astro.de/sfs/BAVM_link.php?BAVMnr=34" xr:uid="{00000000-0004-0000-0500-000005000000}"/>
    <hyperlink ref="P209" r:id="rId7" display="http://www.bav-astro.de/sfs/BAVM_link.php?BAVMnr=34" xr:uid="{00000000-0004-0000-0500-000006000000}"/>
    <hyperlink ref="P210" r:id="rId8" display="http://www.bav-astro.de/sfs/BAVM_link.php?BAVMnr=34" xr:uid="{00000000-0004-0000-0500-000007000000}"/>
    <hyperlink ref="P211" r:id="rId9" display="http://www.bav-astro.de/sfs/BAVM_link.php?BAVMnr=34" xr:uid="{00000000-0004-0000-0500-000008000000}"/>
    <hyperlink ref="P110" r:id="rId10" display="http://www.bav-astro.de/sfs/BAVM_link.php?BAVMnr=36" xr:uid="{00000000-0004-0000-0500-000009000000}"/>
    <hyperlink ref="P111" r:id="rId11" display="http://www.bav-astro.de/sfs/BAVM_link.php?BAVMnr=36" xr:uid="{00000000-0004-0000-0500-00000A000000}"/>
    <hyperlink ref="P112" r:id="rId12" display="http://www.bav-astro.de/sfs/BAVM_link.php?BAVMnr=36" xr:uid="{00000000-0004-0000-0500-00000B000000}"/>
    <hyperlink ref="P113" r:id="rId13" display="http://www.bav-astro.de/sfs/BAVM_link.php?BAVMnr=36" xr:uid="{00000000-0004-0000-0500-00000C000000}"/>
    <hyperlink ref="P114" r:id="rId14" display="http://www.bav-astro.de/sfs/BAVM_link.php?BAVMnr=36" xr:uid="{00000000-0004-0000-0500-00000D000000}"/>
    <hyperlink ref="P212" r:id="rId15" display="http://www.bav-astro.de/sfs/BAVM_link.php?BAVMnr=36" xr:uid="{00000000-0004-0000-0500-00000E000000}"/>
    <hyperlink ref="P115" r:id="rId16" display="http://www.bav-astro.de/sfs/BAVM_link.php?BAVMnr=36" xr:uid="{00000000-0004-0000-0500-00000F000000}"/>
    <hyperlink ref="P213" r:id="rId17" display="http://www.bav-astro.de/sfs/BAVM_link.php?BAVMnr=36" xr:uid="{00000000-0004-0000-0500-000010000000}"/>
    <hyperlink ref="P214" r:id="rId18" display="http://www.bav-astro.de/sfs/BAVM_link.php?BAVMnr=36" xr:uid="{00000000-0004-0000-0500-000011000000}"/>
    <hyperlink ref="P215" r:id="rId19" display="http://www.bav-astro.de/sfs/BAVM_link.php?BAVMnr=36" xr:uid="{00000000-0004-0000-0500-000012000000}"/>
    <hyperlink ref="P216" r:id="rId20" display="http://www.bav-astro.de/sfs/BAVM_link.php?BAVMnr=36" xr:uid="{00000000-0004-0000-0500-000013000000}"/>
    <hyperlink ref="P116" r:id="rId21" display="http://www.bav-astro.de/sfs/BAVM_link.php?BAVMnr=36" xr:uid="{00000000-0004-0000-0500-000014000000}"/>
    <hyperlink ref="P217" r:id="rId22" display="http://www.bav-astro.de/sfs/BAVM_link.php?BAVMnr=36" xr:uid="{00000000-0004-0000-0500-000015000000}"/>
    <hyperlink ref="P117" r:id="rId23" display="http://www.bav-astro.de/sfs/BAVM_link.php?BAVMnr=36" xr:uid="{00000000-0004-0000-0500-000016000000}"/>
    <hyperlink ref="P218" r:id="rId24" display="http://www.bav-astro.de/sfs/BAVM_link.php?BAVMnr=36" xr:uid="{00000000-0004-0000-0500-000017000000}"/>
    <hyperlink ref="P219" r:id="rId25" display="http://www.bav-astro.de/sfs/BAVM_link.php?BAVMnr=38" xr:uid="{00000000-0004-0000-0500-000018000000}"/>
    <hyperlink ref="P118" r:id="rId26" display="http://www.bav-astro.de/sfs/BAVM_link.php?BAVMnr=38" xr:uid="{00000000-0004-0000-0500-000019000000}"/>
    <hyperlink ref="P119" r:id="rId27" display="http://www.bav-astro.de/sfs/BAVM_link.php?BAVMnr=38" xr:uid="{00000000-0004-0000-0500-00001A000000}"/>
    <hyperlink ref="P220" r:id="rId28" display="http://www.bav-astro.de/sfs/BAVM_link.php?BAVMnr=39" xr:uid="{00000000-0004-0000-0500-00001B000000}"/>
    <hyperlink ref="P222" r:id="rId29" display="http://www.bav-astro.de/sfs/BAVM_link.php?BAVMnr=52" xr:uid="{00000000-0004-0000-0500-00001C000000}"/>
    <hyperlink ref="P223" r:id="rId30" display="http://www.bav-astro.de/sfs/BAVM_link.php?BAVMnr=56" xr:uid="{00000000-0004-0000-0500-00001D000000}"/>
    <hyperlink ref="P123" r:id="rId31" display="http://www.bav-astro.de/sfs/BAVM_link.php?BAVMnr=56" xr:uid="{00000000-0004-0000-0500-00001E000000}"/>
    <hyperlink ref="P224" r:id="rId32" display="http://www.bav-astro.de/sfs/BAVM_link.php?BAVMnr=59" xr:uid="{00000000-0004-0000-0500-00001F000000}"/>
    <hyperlink ref="P126" r:id="rId33" display="http://www.bav-astro.de/sfs/BAVM_link.php?BAVMnr=62" xr:uid="{00000000-0004-0000-0500-000020000000}"/>
    <hyperlink ref="P127" r:id="rId34" display="http://www.bav-astro.de/sfs/BAVM_link.php?BAVMnr=62" xr:uid="{00000000-0004-0000-0500-000021000000}"/>
    <hyperlink ref="P225" r:id="rId35" display="http://www.konkoly.hu/cgi-bin/IBVS?4240" xr:uid="{00000000-0004-0000-0500-000022000000}"/>
    <hyperlink ref="P129" r:id="rId36" display="http://www.konkoly.hu/cgi-bin/IBVS?4240" xr:uid="{00000000-0004-0000-0500-000023000000}"/>
    <hyperlink ref="P130" r:id="rId37" display="http://www.konkoly.hu/cgi-bin/IBVS?4240" xr:uid="{00000000-0004-0000-0500-000024000000}"/>
    <hyperlink ref="P131" r:id="rId38" display="http://www.konkoly.hu/cgi-bin/IBVS?4240" xr:uid="{00000000-0004-0000-0500-000025000000}"/>
    <hyperlink ref="P134" r:id="rId39" display="http://www.konkoly.hu/cgi-bin/IBVS?5056" xr:uid="{00000000-0004-0000-0500-000026000000}"/>
    <hyperlink ref="P135" r:id="rId40" display="http://www.konkoly.hu/cgi-bin/IBVS?5056" xr:uid="{00000000-0004-0000-0500-000027000000}"/>
    <hyperlink ref="P226" r:id="rId41" display="http://www.konkoly.hu/cgi-bin/IBVS?5056" xr:uid="{00000000-0004-0000-0500-000028000000}"/>
    <hyperlink ref="P136" r:id="rId42" display="http://www.konkoly.hu/cgi-bin/IBVS?5056" xr:uid="{00000000-0004-0000-0500-000029000000}"/>
    <hyperlink ref="P137" r:id="rId43" display="http://www.konkoly.hu/cgi-bin/IBVS?5056" xr:uid="{00000000-0004-0000-0500-00002A000000}"/>
    <hyperlink ref="P138" r:id="rId44" display="http://www.konkoly.hu/cgi-bin/IBVS?5056" xr:uid="{00000000-0004-0000-0500-00002B000000}"/>
    <hyperlink ref="P227" r:id="rId45" display="http://www.konkoly.hu/cgi-bin/IBVS?5069" xr:uid="{00000000-0004-0000-0500-00002C000000}"/>
    <hyperlink ref="P228" r:id="rId46" display="http://www.konkoly.hu/cgi-bin/IBVS?5069" xr:uid="{00000000-0004-0000-0500-00002D000000}"/>
    <hyperlink ref="P229" r:id="rId47" display="http://www.konkoly.hu/cgi-bin/IBVS?5069" xr:uid="{00000000-0004-0000-0500-00002E000000}"/>
    <hyperlink ref="P230" r:id="rId48" display="http://www.konkoly.hu/cgi-bin/IBVS?5069" xr:uid="{00000000-0004-0000-0500-00002F000000}"/>
    <hyperlink ref="P231" r:id="rId49" display="http://www.konkoly.hu/cgi-bin/IBVS?5069" xr:uid="{00000000-0004-0000-0500-000030000000}"/>
    <hyperlink ref="P139" r:id="rId50" display="http://www.konkoly.hu/cgi-bin/IBVS?5056" xr:uid="{00000000-0004-0000-0500-000031000000}"/>
    <hyperlink ref="P140" r:id="rId51" display="http://www.konkoly.hu/cgi-bin/IBVS?5056" xr:uid="{00000000-0004-0000-0500-000032000000}"/>
    <hyperlink ref="P141" r:id="rId52" display="http://www.konkoly.hu/cgi-bin/IBVS?5623" xr:uid="{00000000-0004-0000-0500-000033000000}"/>
    <hyperlink ref="P142" r:id="rId53" display="http://www.konkoly.hu/cgi-bin/IBVS?5623" xr:uid="{00000000-0004-0000-0500-000034000000}"/>
    <hyperlink ref="P143" r:id="rId54" display="http://www.konkoly.hu/cgi-bin/IBVS?5623" xr:uid="{00000000-0004-0000-0500-000035000000}"/>
    <hyperlink ref="P144" r:id="rId55" display="http://www.konkoly.hu/cgi-bin/IBVS?5623" xr:uid="{00000000-0004-0000-0500-000036000000}"/>
    <hyperlink ref="P146" r:id="rId56" display="http://www.konkoly.hu/cgi-bin/IBVS?5494" xr:uid="{00000000-0004-0000-0500-000037000000}"/>
    <hyperlink ref="P147" r:id="rId57" display="http://www.konkoly.hu/cgi-bin/IBVS?5494" xr:uid="{00000000-0004-0000-0500-000038000000}"/>
    <hyperlink ref="P148" r:id="rId58" display="http://www.bav-astro.de/sfs/BAVM_link.php?BAVMnr=172" xr:uid="{00000000-0004-0000-0500-000039000000}"/>
    <hyperlink ref="P149" r:id="rId59" display="http://www.konkoly.hu/cgi-bin/IBVS?5493" xr:uid="{00000000-0004-0000-0500-00003A000000}"/>
    <hyperlink ref="P150" r:id="rId60" display="http://www.konkoly.hu/cgi-bin/IBVS?5784" xr:uid="{00000000-0004-0000-0500-00003B000000}"/>
    <hyperlink ref="P151" r:id="rId61" display="http://www.konkoly.hu/cgi-bin/IBVS?5784" xr:uid="{00000000-0004-0000-0500-00003C000000}"/>
    <hyperlink ref="P152" r:id="rId62" display="http://www.bav-astro.de/sfs/BAVM_link.php?BAVMnr=173" xr:uid="{00000000-0004-0000-0500-00003D000000}"/>
    <hyperlink ref="P153" r:id="rId63" display="http://www.konkoly.hu/cgi-bin/IBVS?5623" xr:uid="{00000000-0004-0000-0500-00003E000000}"/>
    <hyperlink ref="P154" r:id="rId64" display="http://www.konkoly.hu/cgi-bin/IBVS?5623" xr:uid="{00000000-0004-0000-0500-00003F000000}"/>
    <hyperlink ref="P155" r:id="rId65" display="http://www.konkoly.hu/cgi-bin/IBVS?5623" xr:uid="{00000000-0004-0000-0500-000040000000}"/>
    <hyperlink ref="P156" r:id="rId66" display="http://www.konkoly.hu/cgi-bin/IBVS?5623" xr:uid="{00000000-0004-0000-0500-000041000000}"/>
    <hyperlink ref="P157" r:id="rId67" display="http://www.konkoly.hu/cgi-bin/IBVS?5623" xr:uid="{00000000-0004-0000-0500-000042000000}"/>
    <hyperlink ref="P232" r:id="rId68" display="http://vsolj.cetus-net.org/no44.pdf" xr:uid="{00000000-0004-0000-0500-000043000000}"/>
    <hyperlink ref="P158" r:id="rId69" display="http://www.konkoly.hu/cgi-bin/IBVS?5694" xr:uid="{00000000-0004-0000-0500-000044000000}"/>
    <hyperlink ref="P159" r:id="rId70" display="http://www.bav-astro.de/sfs/BAVM_link.php?BAVMnr=178" xr:uid="{00000000-0004-0000-0500-000045000000}"/>
    <hyperlink ref="P160" r:id="rId71" display="http://www.bav-astro.de/sfs/BAVM_link.php?BAVMnr=173" xr:uid="{00000000-0004-0000-0500-000046000000}"/>
    <hyperlink ref="P161" r:id="rId72" display="http://www.bav-astro.de/sfs/BAVM_link.php?BAVMnr=173" xr:uid="{00000000-0004-0000-0500-000047000000}"/>
    <hyperlink ref="P233" r:id="rId73" display="http://www.konkoly.hu/cgi-bin/IBVS?5760" xr:uid="{00000000-0004-0000-0500-000048000000}"/>
    <hyperlink ref="P162" r:id="rId74" display="http://www.konkoly.hu/cgi-bin/IBVS?5777" xr:uid="{00000000-0004-0000-0500-000049000000}"/>
    <hyperlink ref="P163" r:id="rId75" display="http://www.konkoly.hu/cgi-bin/IBVS?5777" xr:uid="{00000000-0004-0000-0500-00004A000000}"/>
    <hyperlink ref="P164" r:id="rId76" display="http://www.konkoly.hu/cgi-bin/IBVS?5917" xr:uid="{00000000-0004-0000-0500-00004B000000}"/>
    <hyperlink ref="P165" r:id="rId77" display="http://www.konkoly.hu/cgi-bin/IBVS?5835" xr:uid="{00000000-0004-0000-0500-00004C000000}"/>
    <hyperlink ref="P166" r:id="rId78" display="http://www.konkoly.hu/cgi-bin/IBVS?5870" xr:uid="{00000000-0004-0000-0500-00004D000000}"/>
    <hyperlink ref="P167" r:id="rId79" display="http://www.bav-astro.de/sfs/BAVM_link.php?BAVMnr=209" xr:uid="{00000000-0004-0000-0500-00004E000000}"/>
    <hyperlink ref="P168" r:id="rId80" display="http://www.bav-astro.de/sfs/BAVM_link.php?BAVMnr=209" xr:uid="{00000000-0004-0000-0500-00004F000000}"/>
    <hyperlink ref="P169" r:id="rId81" display="http://www.konkoly.hu/cgi-bin/IBVS?5938" xr:uid="{00000000-0004-0000-0500-000050000000}"/>
    <hyperlink ref="P170" r:id="rId82" display="http://www.bav-astro.de/sfs/BAVM_link.php?BAVMnr=214" xr:uid="{00000000-0004-0000-0500-000051000000}"/>
    <hyperlink ref="P234" r:id="rId83" display="http://www.konkoly.hu/cgi-bin/IBVS?5980" xr:uid="{00000000-0004-0000-0500-000052000000}"/>
    <hyperlink ref="P171" r:id="rId84" display="http://www.bav-astro.de/sfs/BAVM_link.php?BAVMnr=220" xr:uid="{00000000-0004-0000-0500-000053000000}"/>
    <hyperlink ref="P172" r:id="rId85" display="http://var.astro.cz/oejv/issues/oejv0160.pdf" xr:uid="{00000000-0004-0000-0500-000054000000}"/>
    <hyperlink ref="P235" r:id="rId86" display="http://var.astro.cz/oejv/issues/oejv0137.pdf" xr:uid="{00000000-0004-0000-0500-000055000000}"/>
    <hyperlink ref="P236" r:id="rId87" display="http://var.astro.cz/oejv/issues/oejv0137.pdf" xr:uid="{00000000-0004-0000-0500-000056000000}"/>
    <hyperlink ref="P237" r:id="rId88" display="http://var.astro.cz/oejv/issues/oejv0137.pdf" xr:uid="{00000000-0004-0000-0500-000057000000}"/>
    <hyperlink ref="P238" r:id="rId89" display="http://var.astro.cz/oejv/issues/oejv0137.pdf" xr:uid="{00000000-0004-0000-0500-000058000000}"/>
    <hyperlink ref="P239" r:id="rId90" display="http://var.astro.cz/oejv/issues/oejv0137.pdf" xr:uid="{00000000-0004-0000-0500-000059000000}"/>
    <hyperlink ref="P240" r:id="rId91" display="http://var.astro.cz/oejv/issues/oejv0137.pdf" xr:uid="{00000000-0004-0000-0500-00005A000000}"/>
    <hyperlink ref="P173" r:id="rId92" display="http://www.bav-astro.de/sfs/BAVM_link.php?BAVMnr=220" xr:uid="{00000000-0004-0000-0500-00005B000000}"/>
    <hyperlink ref="P174" r:id="rId93" display="http://www.konkoly.hu/cgi-bin/IBVS?5992" xr:uid="{00000000-0004-0000-0500-00005C000000}"/>
    <hyperlink ref="P175" r:id="rId94" display="http://var.astro.cz/oejv/issues/oejv0160.pdf" xr:uid="{00000000-0004-0000-0500-00005D000000}"/>
    <hyperlink ref="P241" r:id="rId95" display="http://www.konkoly.hu/cgi-bin/IBVS?6029" xr:uid="{00000000-0004-0000-0500-00005E000000}"/>
    <hyperlink ref="P242" r:id="rId96" display="http://www.konkoly.hu/cgi-bin/IBVS?6044" xr:uid="{00000000-0004-0000-0500-00005F000000}"/>
    <hyperlink ref="P243" r:id="rId97" display="http://www.konkoly.hu/cgi-bin/IBVS?6044" xr:uid="{00000000-0004-0000-0500-000060000000}"/>
    <hyperlink ref="P176" r:id="rId98" display="http://var.astro.cz/oejv/issues/oejv0160.pdf" xr:uid="{00000000-0004-0000-0500-000061000000}"/>
    <hyperlink ref="P177" r:id="rId99" display="http://var.astro.cz/oejv/issues/oejv0160.pdf" xr:uid="{00000000-0004-0000-0500-000062000000}"/>
    <hyperlink ref="P178" r:id="rId100" display="http://var.astro.cz/oejv/issues/oejv0160.pdf" xr:uid="{00000000-0004-0000-0500-000063000000}"/>
    <hyperlink ref="P179" r:id="rId101" display="http://var.astro.cz/oejv/issues/oejv0160.pdf" xr:uid="{00000000-0004-0000-0500-000064000000}"/>
    <hyperlink ref="P180" r:id="rId102" display="http://var.astro.cz/oejv/issues/oejv0160.pdf" xr:uid="{00000000-0004-0000-0500-000065000000}"/>
    <hyperlink ref="P181" r:id="rId103" display="http://var.astro.cz/oejv/issues/oejv0160.pdf" xr:uid="{00000000-0004-0000-0500-000066000000}"/>
    <hyperlink ref="P182" r:id="rId104" display="http://var.astro.cz/oejv/issues/oejv0160.pdf" xr:uid="{00000000-0004-0000-0500-000067000000}"/>
    <hyperlink ref="P183" r:id="rId105" display="http://var.astro.cz/oejv/issues/oejv0160.pdf" xr:uid="{00000000-0004-0000-0500-000068000000}"/>
    <hyperlink ref="P184" r:id="rId106" display="http://var.astro.cz/oejv/issues/oejv0160.pdf" xr:uid="{00000000-0004-0000-0500-000069000000}"/>
    <hyperlink ref="P185" r:id="rId107" display="http://www.konkoly.hu/cgi-bin/IBVS?6125" xr:uid="{00000000-0004-0000-0500-00006A000000}"/>
    <hyperlink ref="P186" r:id="rId108" display="http://www.konkoly.hu/cgi-bin/IBVS?6125" xr:uid="{00000000-0004-0000-0500-00006B000000}"/>
    <hyperlink ref="P187" r:id="rId109" display="http://www.bav-astro.de/sfs/BAVM_link.php?BAVMnr=238" xr:uid="{00000000-0004-0000-0500-00006C000000}"/>
    <hyperlink ref="P188" r:id="rId110" display="http://www.bav-astro.de/sfs/BAVM_link.php?BAVMnr=238" xr:uid="{00000000-0004-0000-0500-00006D000000}"/>
    <hyperlink ref="P189" r:id="rId111" display="http://www.bav-astro.de/sfs/BAVM_link.php?BAVMnr=238" xr:uid="{00000000-0004-0000-0500-00006E000000}"/>
    <hyperlink ref="P190" r:id="rId112" display="http://www.bav-astro.de/sfs/BAVM_link.php?BAVMnr=238" xr:uid="{00000000-0004-0000-0500-00006F000000}"/>
    <hyperlink ref="P191" r:id="rId113" display="http://www.bav-astro.de/sfs/BAVM_link.php?BAVMnr=238" xr:uid="{00000000-0004-0000-0500-000070000000}"/>
    <hyperlink ref="P192" r:id="rId114" display="http://www.bav-astro.de/sfs/BAVM_link.php?BAVMnr=238" xr:uid="{00000000-0004-0000-0500-000071000000}"/>
    <hyperlink ref="P193" r:id="rId115" display="http://www.bav-astro.de/sfs/BAVM_link.php?BAVMnr=239" xr:uid="{00000000-0004-0000-0500-000072000000}"/>
    <hyperlink ref="P194" r:id="rId116" display="http://www.bav-astro.de/sfs/BAVM_link.php?BAVMnr=239" xr:uid="{00000000-0004-0000-0500-000073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</vt:lpstr>
      <vt:lpstr>A (old)</vt:lpstr>
      <vt:lpstr>B</vt:lpstr>
      <vt:lpstr>C</vt:lpstr>
      <vt:lpstr>Q_fit (2)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2023-12-31T04:06:41Z</dcterms:modified>
</cp:coreProperties>
</file>