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41B12F93-B443-4D77-A766-8C9B97848E96}" xr6:coauthVersionLast="47" xr6:coauthVersionMax="47" xr10:uidLastSave="{00000000-0000-0000-0000-000000000000}"/>
  <bookViews>
    <workbookView xWindow="13935" yWindow="285" windowWidth="13380" windowHeight="14490" xr2:uid="{00000000-000D-0000-FFFF-FFFF00000000}"/>
  </bookViews>
  <sheets>
    <sheet name="Active 1" sheetId="1" r:id="rId1"/>
    <sheet name="Active 2" sheetId="3" r:id="rId2"/>
    <sheet name="BAV" sheetId="2" r:id="rId3"/>
  </sheets>
  <calcPr calcId="181029"/>
</workbook>
</file>

<file path=xl/calcChain.xml><?xml version="1.0" encoding="utf-8"?>
<calcChain xmlns="http://schemas.openxmlformats.org/spreadsheetml/2006/main">
  <c r="E60" i="1" l="1"/>
  <c r="F60" i="1" s="1"/>
  <c r="G60" i="1" s="1"/>
  <c r="K60" i="1" s="1"/>
  <c r="Q60" i="1"/>
  <c r="E62" i="1"/>
  <c r="F62" i="1" s="1"/>
  <c r="G62" i="1" s="1"/>
  <c r="K62" i="1" s="1"/>
  <c r="Q62" i="1"/>
  <c r="E60" i="3"/>
  <c r="F60" i="3" s="1"/>
  <c r="G60" i="3" s="1"/>
  <c r="K60" i="3" s="1"/>
  <c r="Q60" i="3"/>
  <c r="E62" i="3"/>
  <c r="F62" i="3" s="1"/>
  <c r="G62" i="3" s="1"/>
  <c r="K62" i="3" s="1"/>
  <c r="Q62" i="3"/>
  <c r="Q34" i="1"/>
  <c r="Q56" i="1"/>
  <c r="Q57" i="1"/>
  <c r="E58" i="1"/>
  <c r="F58" i="1" s="1"/>
  <c r="G58" i="1" s="1"/>
  <c r="K58" i="1" s="1"/>
  <c r="Q58" i="1"/>
  <c r="Q59" i="1"/>
  <c r="Q61" i="1"/>
  <c r="E34" i="3"/>
  <c r="F34" i="3" s="1"/>
  <c r="G34" i="3" s="1"/>
  <c r="K34" i="3" s="1"/>
  <c r="Q34" i="3"/>
  <c r="E56" i="3"/>
  <c r="F56" i="3" s="1"/>
  <c r="G56" i="3" s="1"/>
  <c r="K56" i="3" s="1"/>
  <c r="Q56" i="3"/>
  <c r="E57" i="3"/>
  <c r="F57" i="3" s="1"/>
  <c r="G57" i="3" s="1"/>
  <c r="K57" i="3" s="1"/>
  <c r="Q57" i="3"/>
  <c r="E58" i="3"/>
  <c r="F58" i="3" s="1"/>
  <c r="G58" i="3" s="1"/>
  <c r="K58" i="3" s="1"/>
  <c r="Q58" i="3"/>
  <c r="E59" i="3"/>
  <c r="F59" i="3" s="1"/>
  <c r="G59" i="3" s="1"/>
  <c r="K59" i="3" s="1"/>
  <c r="Q59" i="3"/>
  <c r="E61" i="3"/>
  <c r="F61" i="3" s="1"/>
  <c r="G61" i="3" s="1"/>
  <c r="K61" i="3" s="1"/>
  <c r="Q61" i="3"/>
  <c r="E39" i="3"/>
  <c r="F39" i="3" s="1"/>
  <c r="G39" i="3" s="1"/>
  <c r="K39" i="3" s="1"/>
  <c r="Q39" i="3"/>
  <c r="E49" i="3"/>
  <c r="F49" i="3" s="1"/>
  <c r="G49" i="3" s="1"/>
  <c r="K49" i="3" s="1"/>
  <c r="Q49" i="3"/>
  <c r="E50" i="3"/>
  <c r="F50" i="3" s="1"/>
  <c r="G50" i="3" s="1"/>
  <c r="K50" i="3" s="1"/>
  <c r="Q50" i="3"/>
  <c r="E51" i="3"/>
  <c r="F51" i="3"/>
  <c r="G51" i="3" s="1"/>
  <c r="K51" i="3" s="1"/>
  <c r="Q51" i="3"/>
  <c r="E52" i="3"/>
  <c r="F52" i="3"/>
  <c r="G52" i="3" s="1"/>
  <c r="K52" i="3" s="1"/>
  <c r="Q52" i="3"/>
  <c r="E53" i="3"/>
  <c r="F53" i="3"/>
  <c r="G53" i="3" s="1"/>
  <c r="K53" i="3" s="1"/>
  <c r="Q53" i="3"/>
  <c r="E54" i="3"/>
  <c r="F54" i="3" s="1"/>
  <c r="G54" i="3" s="1"/>
  <c r="K54" i="3" s="1"/>
  <c r="Q54" i="3"/>
  <c r="E55" i="3"/>
  <c r="F55" i="3" s="1"/>
  <c r="G55" i="3" s="1"/>
  <c r="K55" i="3" s="1"/>
  <c r="Q55" i="3"/>
  <c r="E39" i="1"/>
  <c r="F39" i="1" s="1"/>
  <c r="G39" i="1" s="1"/>
  <c r="K39" i="1" s="1"/>
  <c r="Q39" i="1"/>
  <c r="Q49" i="1"/>
  <c r="Q50" i="1"/>
  <c r="Q51" i="1"/>
  <c r="Q52" i="1"/>
  <c r="Q53" i="1"/>
  <c r="Q54" i="1"/>
  <c r="Q55" i="1"/>
  <c r="C7" i="3"/>
  <c r="C8" i="3"/>
  <c r="E32" i="3"/>
  <c r="F32" i="3" s="1"/>
  <c r="G32" i="3" s="1"/>
  <c r="J32" i="3" s="1"/>
  <c r="C9" i="3"/>
  <c r="D9" i="3"/>
  <c r="F16" i="3"/>
  <c r="F17" i="3" s="1"/>
  <c r="C17" i="3"/>
  <c r="Q21" i="3"/>
  <c r="Q22" i="3"/>
  <c r="E23" i="3"/>
  <c r="F23" i="3"/>
  <c r="G23" i="3" s="1"/>
  <c r="K23" i="3" s="1"/>
  <c r="Q23" i="3"/>
  <c r="Q24" i="3"/>
  <c r="E25" i="3"/>
  <c r="F25" i="3" s="1"/>
  <c r="G25" i="3" s="1"/>
  <c r="J25" i="3" s="1"/>
  <c r="Q25" i="3"/>
  <c r="E26" i="3"/>
  <c r="F26" i="3" s="1"/>
  <c r="G26" i="3" s="1"/>
  <c r="J26" i="3" s="1"/>
  <c r="Q26" i="3"/>
  <c r="E27" i="3"/>
  <c r="F27" i="3" s="1"/>
  <c r="G27" i="3" s="1"/>
  <c r="J27" i="3" s="1"/>
  <c r="Q27" i="3"/>
  <c r="Q28" i="3"/>
  <c r="Q29" i="3"/>
  <c r="E30" i="3"/>
  <c r="F30" i="3" s="1"/>
  <c r="G30" i="3" s="1"/>
  <c r="J30" i="3" s="1"/>
  <c r="Q30" i="3"/>
  <c r="E31" i="3"/>
  <c r="F31" i="3"/>
  <c r="G31" i="3" s="1"/>
  <c r="J31" i="3" s="1"/>
  <c r="Q31" i="3"/>
  <c r="Q32" i="3"/>
  <c r="E33" i="3"/>
  <c r="F33" i="3" s="1"/>
  <c r="G33" i="3" s="1"/>
  <c r="J33" i="3" s="1"/>
  <c r="Q33" i="3"/>
  <c r="E35" i="3"/>
  <c r="F35" i="3" s="1"/>
  <c r="G35" i="3" s="1"/>
  <c r="J35" i="3" s="1"/>
  <c r="Q35" i="3"/>
  <c r="Q36" i="3"/>
  <c r="E37" i="3"/>
  <c r="F37" i="3" s="1"/>
  <c r="G37" i="3" s="1"/>
  <c r="J37" i="3" s="1"/>
  <c r="Q37" i="3"/>
  <c r="E38" i="3"/>
  <c r="F38" i="3" s="1"/>
  <c r="G38" i="3" s="1"/>
  <c r="J38" i="3" s="1"/>
  <c r="Q38" i="3"/>
  <c r="E40" i="3"/>
  <c r="F40" i="3" s="1"/>
  <c r="G40" i="3" s="1"/>
  <c r="J40" i="3" s="1"/>
  <c r="Q40" i="3"/>
  <c r="Q41" i="3"/>
  <c r="Q42" i="3"/>
  <c r="E43" i="3"/>
  <c r="F43" i="3" s="1"/>
  <c r="G43" i="3" s="1"/>
  <c r="K43" i="3" s="1"/>
  <c r="Q43" i="3"/>
  <c r="E44" i="3"/>
  <c r="F44" i="3" s="1"/>
  <c r="G44" i="3" s="1"/>
  <c r="K44" i="3" s="1"/>
  <c r="Q44" i="3"/>
  <c r="Q45" i="3"/>
  <c r="E46" i="3"/>
  <c r="F46" i="3" s="1"/>
  <c r="G46" i="3" s="1"/>
  <c r="K46" i="3" s="1"/>
  <c r="Q46" i="3"/>
  <c r="E47" i="3"/>
  <c r="F47" i="3" s="1"/>
  <c r="G47" i="3" s="1"/>
  <c r="K47" i="3" s="1"/>
  <c r="Q47" i="3"/>
  <c r="E48" i="3"/>
  <c r="F48" i="3"/>
  <c r="G48" i="3" s="1"/>
  <c r="K48" i="3" s="1"/>
  <c r="Q48" i="3"/>
  <c r="D9" i="1"/>
  <c r="C9" i="1"/>
  <c r="Q41" i="1"/>
  <c r="Q42" i="1"/>
  <c r="Q43" i="1"/>
  <c r="Q44" i="1"/>
  <c r="Q45" i="1"/>
  <c r="Q46" i="1"/>
  <c r="Q47" i="1"/>
  <c r="Q48" i="1"/>
  <c r="Q24" i="1"/>
  <c r="Q28" i="1"/>
  <c r="Q40" i="1"/>
  <c r="G26" i="2"/>
  <c r="C26" i="2"/>
  <c r="G23" i="2"/>
  <c r="C23" i="2"/>
  <c r="G22" i="2"/>
  <c r="C22" i="2"/>
  <c r="G21" i="2"/>
  <c r="C21" i="2"/>
  <c r="G20" i="2"/>
  <c r="C20" i="2"/>
  <c r="G19" i="2"/>
  <c r="C19" i="2"/>
  <c r="G18" i="2"/>
  <c r="C18" i="2"/>
  <c r="G17" i="2"/>
  <c r="C17" i="2"/>
  <c r="G16" i="2"/>
  <c r="C16" i="2"/>
  <c r="G25" i="2"/>
  <c r="C25" i="2"/>
  <c r="G15" i="2"/>
  <c r="C15" i="2"/>
  <c r="G14" i="2"/>
  <c r="C14" i="2"/>
  <c r="G13" i="2"/>
  <c r="C13" i="2"/>
  <c r="G24" i="2"/>
  <c r="C24" i="2"/>
  <c r="G12" i="2"/>
  <c r="C12" i="2"/>
  <c r="G11" i="2"/>
  <c r="C11" i="2"/>
  <c r="H26" i="2"/>
  <c r="D26" i="2"/>
  <c r="B26" i="2"/>
  <c r="A26" i="2"/>
  <c r="H23" i="2"/>
  <c r="D23" i="2"/>
  <c r="B23" i="2"/>
  <c r="A23" i="2"/>
  <c r="H22" i="2"/>
  <c r="D22" i="2"/>
  <c r="B22" i="2"/>
  <c r="A22" i="2"/>
  <c r="H21" i="2"/>
  <c r="D21" i="2"/>
  <c r="B21" i="2"/>
  <c r="A21" i="2"/>
  <c r="H20" i="2"/>
  <c r="D20" i="2"/>
  <c r="B20" i="2"/>
  <c r="A20" i="2"/>
  <c r="H19" i="2"/>
  <c r="D19" i="2"/>
  <c r="B19" i="2"/>
  <c r="A19" i="2"/>
  <c r="H18" i="2"/>
  <c r="D18" i="2"/>
  <c r="B18" i="2"/>
  <c r="A18" i="2"/>
  <c r="H17" i="2"/>
  <c r="D17" i="2"/>
  <c r="B17" i="2"/>
  <c r="A17" i="2"/>
  <c r="H16" i="2"/>
  <c r="D16" i="2"/>
  <c r="B16" i="2"/>
  <c r="A16" i="2"/>
  <c r="H25" i="2"/>
  <c r="D25" i="2"/>
  <c r="B25" i="2"/>
  <c r="A25" i="2"/>
  <c r="H15" i="2"/>
  <c r="D15" i="2"/>
  <c r="B15" i="2"/>
  <c r="A15" i="2"/>
  <c r="H14" i="2"/>
  <c r="D14" i="2"/>
  <c r="B14" i="2"/>
  <c r="A14" i="2"/>
  <c r="H13" i="2"/>
  <c r="D13" i="2"/>
  <c r="B13" i="2"/>
  <c r="A13" i="2"/>
  <c r="H24" i="2"/>
  <c r="D24" i="2"/>
  <c r="B24" i="2"/>
  <c r="A24" i="2"/>
  <c r="H12" i="2"/>
  <c r="D12" i="2"/>
  <c r="B12" i="2"/>
  <c r="A12" i="2"/>
  <c r="H11" i="2"/>
  <c r="D11" i="2"/>
  <c r="B11" i="2"/>
  <c r="A11" i="2"/>
  <c r="Q25" i="1"/>
  <c r="Q26" i="1"/>
  <c r="Q27" i="1"/>
  <c r="Q29" i="1"/>
  <c r="Q30" i="1"/>
  <c r="Q36" i="1"/>
  <c r="Q37" i="1"/>
  <c r="Q38" i="1"/>
  <c r="Q33" i="1"/>
  <c r="Q35" i="1"/>
  <c r="Q31" i="1"/>
  <c r="Q32" i="1"/>
  <c r="Q23" i="1"/>
  <c r="F16" i="1"/>
  <c r="F17" i="1" s="1"/>
  <c r="C17" i="1"/>
  <c r="Q22" i="1"/>
  <c r="C7" i="1"/>
  <c r="E34" i="1" s="1"/>
  <c r="F34" i="1" s="1"/>
  <c r="G34" i="1" s="1"/>
  <c r="K34" i="1" s="1"/>
  <c r="E42" i="1"/>
  <c r="F42" i="1" s="1"/>
  <c r="G42" i="1" s="1"/>
  <c r="K42" i="1" s="1"/>
  <c r="Q21" i="1"/>
  <c r="E29" i="1"/>
  <c r="F29" i="1"/>
  <c r="G29" i="1" s="1"/>
  <c r="J29" i="1" s="1"/>
  <c r="E26" i="1"/>
  <c r="F26" i="1" s="1"/>
  <c r="G26" i="1" s="1"/>
  <c r="J26" i="1" s="1"/>
  <c r="E44" i="1"/>
  <c r="F44" i="1" s="1"/>
  <c r="G44" i="1" s="1"/>
  <c r="K44" i="1" s="1"/>
  <c r="E22" i="3"/>
  <c r="F22" i="3" s="1"/>
  <c r="G22" i="3" s="1"/>
  <c r="J22" i="3" s="1"/>
  <c r="E28" i="1"/>
  <c r="E25" i="2" s="1"/>
  <c r="E46" i="1"/>
  <c r="F46" i="1" s="1"/>
  <c r="G46" i="1" s="1"/>
  <c r="K46" i="1" s="1"/>
  <c r="E41" i="1"/>
  <c r="F41" i="1" s="1"/>
  <c r="G41" i="1" s="1"/>
  <c r="K41" i="1" s="1"/>
  <c r="E41" i="3"/>
  <c r="F41" i="3" s="1"/>
  <c r="G41" i="3" s="1"/>
  <c r="K41" i="3" s="1"/>
  <c r="E28" i="3"/>
  <c r="F28" i="3" s="1"/>
  <c r="U28" i="3" s="1"/>
  <c r="E25" i="1"/>
  <c r="E13" i="2" s="1"/>
  <c r="E43" i="1"/>
  <c r="F43" i="1" s="1"/>
  <c r="G43" i="1" s="1"/>
  <c r="K43" i="1" s="1"/>
  <c r="E33" i="1"/>
  <c r="F33" i="1" s="1"/>
  <c r="G33" i="1" s="1"/>
  <c r="J33" i="1" s="1"/>
  <c r="E22" i="1"/>
  <c r="E11" i="2" s="1"/>
  <c r="E30" i="1"/>
  <c r="E16" i="2" s="1"/>
  <c r="E27" i="1"/>
  <c r="E15" i="2" s="1"/>
  <c r="E45" i="1"/>
  <c r="F45" i="1"/>
  <c r="G45" i="1" s="1"/>
  <c r="K45" i="1" s="1"/>
  <c r="E42" i="3"/>
  <c r="F42" i="3" s="1"/>
  <c r="G42" i="3" s="1"/>
  <c r="K42" i="3" s="1"/>
  <c r="E29" i="3"/>
  <c r="F29" i="3" s="1"/>
  <c r="G29" i="3" s="1"/>
  <c r="J29" i="3" s="1"/>
  <c r="E21" i="3"/>
  <c r="F21" i="3" s="1"/>
  <c r="G21" i="3" s="1"/>
  <c r="H21" i="3" s="1"/>
  <c r="E36" i="1"/>
  <c r="E21" i="2" s="1"/>
  <c r="E24" i="1"/>
  <c r="F24" i="1" s="1"/>
  <c r="G24" i="1" s="1"/>
  <c r="K24" i="1" s="1"/>
  <c r="E45" i="3"/>
  <c r="F45" i="3" s="1"/>
  <c r="G45" i="3" s="1"/>
  <c r="K45" i="3" s="1"/>
  <c r="E36" i="3"/>
  <c r="F36" i="3" s="1"/>
  <c r="G36" i="3" s="1"/>
  <c r="J36" i="3" s="1"/>
  <c r="E24" i="3"/>
  <c r="F24" i="3" s="1"/>
  <c r="G24" i="3" s="1"/>
  <c r="K24" i="3" s="1"/>
  <c r="E14" i="2"/>
  <c r="E19" i="2"/>
  <c r="C12" i="3"/>
  <c r="C11" i="3"/>
  <c r="O62" i="3" l="1"/>
  <c r="S62" i="3" s="1"/>
  <c r="O60" i="3"/>
  <c r="S60" i="3" s="1"/>
  <c r="E47" i="1"/>
  <c r="F47" i="1" s="1"/>
  <c r="G47" i="1" s="1"/>
  <c r="K47" i="1" s="1"/>
  <c r="E55" i="1"/>
  <c r="F55" i="1" s="1"/>
  <c r="G55" i="1" s="1"/>
  <c r="K55" i="1" s="1"/>
  <c r="E51" i="1"/>
  <c r="F51" i="1" s="1"/>
  <c r="G51" i="1" s="1"/>
  <c r="K51" i="1" s="1"/>
  <c r="F27" i="1"/>
  <c r="G27" i="1" s="1"/>
  <c r="J27" i="1" s="1"/>
  <c r="E54" i="1"/>
  <c r="F54" i="1" s="1"/>
  <c r="G54" i="1" s="1"/>
  <c r="K54" i="1" s="1"/>
  <c r="E61" i="1"/>
  <c r="F61" i="1" s="1"/>
  <c r="G61" i="1" s="1"/>
  <c r="K61" i="1" s="1"/>
  <c r="E57" i="1"/>
  <c r="F57" i="1" s="1"/>
  <c r="G57" i="1" s="1"/>
  <c r="K57" i="1" s="1"/>
  <c r="E50" i="1"/>
  <c r="F50" i="1" s="1"/>
  <c r="G50" i="1" s="1"/>
  <c r="K50" i="1" s="1"/>
  <c r="E40" i="1"/>
  <c r="F40" i="1" s="1"/>
  <c r="G40" i="1" s="1"/>
  <c r="J40" i="1" s="1"/>
  <c r="E37" i="1"/>
  <c r="E31" i="1"/>
  <c r="F31" i="1" s="1"/>
  <c r="G31" i="1" s="1"/>
  <c r="J31" i="1" s="1"/>
  <c r="E32" i="1"/>
  <c r="F32" i="1" s="1"/>
  <c r="G32" i="1" s="1"/>
  <c r="J32" i="1" s="1"/>
  <c r="E53" i="1"/>
  <c r="F53" i="1" s="1"/>
  <c r="G53" i="1" s="1"/>
  <c r="K53" i="1" s="1"/>
  <c r="E56" i="1"/>
  <c r="F56" i="1" s="1"/>
  <c r="G56" i="1" s="1"/>
  <c r="K56" i="1" s="1"/>
  <c r="E23" i="1"/>
  <c r="F23" i="1" s="1"/>
  <c r="G23" i="1" s="1"/>
  <c r="K23" i="1" s="1"/>
  <c r="E38" i="1"/>
  <c r="E21" i="1"/>
  <c r="F21" i="1" s="1"/>
  <c r="G21" i="1" s="1"/>
  <c r="H21" i="1" s="1"/>
  <c r="E49" i="1"/>
  <c r="F49" i="1" s="1"/>
  <c r="G49" i="1" s="1"/>
  <c r="K49" i="1" s="1"/>
  <c r="E59" i="1"/>
  <c r="F59" i="1" s="1"/>
  <c r="G59" i="1" s="1"/>
  <c r="K59" i="1" s="1"/>
  <c r="E48" i="1"/>
  <c r="F48" i="1" s="1"/>
  <c r="G48" i="1" s="1"/>
  <c r="K48" i="1" s="1"/>
  <c r="E35" i="1"/>
  <c r="E52" i="1"/>
  <c r="F52" i="1" s="1"/>
  <c r="G52" i="1" s="1"/>
  <c r="K52" i="1" s="1"/>
  <c r="E17" i="2"/>
  <c r="E24" i="2"/>
  <c r="O59" i="3"/>
  <c r="S59" i="3" s="1"/>
  <c r="O58" i="3"/>
  <c r="S58" i="3" s="1"/>
  <c r="O57" i="3"/>
  <c r="S57" i="3" s="1"/>
  <c r="O56" i="3"/>
  <c r="S56" i="3" s="1"/>
  <c r="O34" i="3"/>
  <c r="S34" i="3" s="1"/>
  <c r="O61" i="3"/>
  <c r="S61" i="3" s="1"/>
  <c r="O52" i="3"/>
  <c r="S52" i="3" s="1"/>
  <c r="O51" i="3"/>
  <c r="S51" i="3" s="1"/>
  <c r="O54" i="3"/>
  <c r="S54" i="3" s="1"/>
  <c r="O50" i="3"/>
  <c r="S50" i="3" s="1"/>
  <c r="O49" i="3"/>
  <c r="S49" i="3" s="1"/>
  <c r="O39" i="3"/>
  <c r="S39" i="3" s="1"/>
  <c r="O55" i="3"/>
  <c r="S55" i="3" s="1"/>
  <c r="O53" i="3"/>
  <c r="S53" i="3" s="1"/>
  <c r="F36" i="1"/>
  <c r="G36" i="1" s="1"/>
  <c r="J36" i="1" s="1"/>
  <c r="F22" i="1"/>
  <c r="G22" i="1" s="1"/>
  <c r="F28" i="1"/>
  <c r="U28" i="1" s="1"/>
  <c r="F30" i="1"/>
  <c r="G30" i="1" s="1"/>
  <c r="J30" i="1" s="1"/>
  <c r="E18" i="2"/>
  <c r="F25" i="1"/>
  <c r="G25" i="1" s="1"/>
  <c r="J25" i="1" s="1"/>
  <c r="E26" i="2"/>
  <c r="O31" i="3"/>
  <c r="S31" i="3" s="1"/>
  <c r="O44" i="3"/>
  <c r="S44" i="3" s="1"/>
  <c r="O25" i="3"/>
  <c r="S25" i="3" s="1"/>
  <c r="O38" i="3"/>
  <c r="S38" i="3" s="1"/>
  <c r="O46" i="3"/>
  <c r="S46" i="3" s="1"/>
  <c r="O27" i="3"/>
  <c r="S27" i="3" s="1"/>
  <c r="O47" i="3"/>
  <c r="S47" i="3" s="1"/>
  <c r="O37" i="3"/>
  <c r="S37" i="3" s="1"/>
  <c r="O45" i="3"/>
  <c r="S45" i="3" s="1"/>
  <c r="O26" i="3"/>
  <c r="S26" i="3" s="1"/>
  <c r="O40" i="3"/>
  <c r="S40" i="3" s="1"/>
  <c r="O21" i="3"/>
  <c r="S21" i="3" s="1"/>
  <c r="O33" i="3"/>
  <c r="S33" i="3" s="1"/>
  <c r="O42" i="3"/>
  <c r="S42" i="3" s="1"/>
  <c r="O23" i="3"/>
  <c r="S23" i="3" s="1"/>
  <c r="O29" i="3"/>
  <c r="S29" i="3" s="1"/>
  <c r="O28" i="3"/>
  <c r="O41" i="3"/>
  <c r="S41" i="3" s="1"/>
  <c r="O22" i="3"/>
  <c r="S22" i="3" s="1"/>
  <c r="O35" i="3"/>
  <c r="S35" i="3" s="1"/>
  <c r="C15" i="3"/>
  <c r="O36" i="3"/>
  <c r="S36" i="3" s="1"/>
  <c r="O48" i="3"/>
  <c r="S48" i="3" s="1"/>
  <c r="O30" i="3"/>
  <c r="S30" i="3" s="1"/>
  <c r="O43" i="3"/>
  <c r="S43" i="3" s="1"/>
  <c r="O24" i="3"/>
  <c r="S24" i="3" s="1"/>
  <c r="O32" i="3"/>
  <c r="S32" i="3" s="1"/>
  <c r="C16" i="3"/>
  <c r="D18" i="3" s="1"/>
  <c r="E12" i="2" l="1"/>
  <c r="E22" i="2"/>
  <c r="F37" i="1"/>
  <c r="G37" i="1" s="1"/>
  <c r="J37" i="1" s="1"/>
  <c r="E23" i="2"/>
  <c r="F38" i="1"/>
  <c r="G38" i="1" s="1"/>
  <c r="J38" i="1" s="1"/>
  <c r="F35" i="1"/>
  <c r="G35" i="1" s="1"/>
  <c r="E20" i="2"/>
  <c r="J22" i="1"/>
  <c r="C18" i="3"/>
  <c r="S19" i="3"/>
  <c r="F18" i="3"/>
  <c r="F19" i="3" s="1"/>
  <c r="C11" i="1"/>
  <c r="C12" i="1"/>
  <c r="O62" i="1" l="1"/>
  <c r="S62" i="1" s="1"/>
  <c r="O60" i="1"/>
  <c r="S60" i="1" s="1"/>
  <c r="C16" i="1"/>
  <c r="D18" i="1" s="1"/>
  <c r="O57" i="1"/>
  <c r="S57" i="1" s="1"/>
  <c r="O50" i="1"/>
  <c r="S50" i="1" s="1"/>
  <c r="O44" i="1"/>
  <c r="S44" i="1" s="1"/>
  <c r="O37" i="1"/>
  <c r="S37" i="1" s="1"/>
  <c r="O38" i="1"/>
  <c r="S38" i="1" s="1"/>
  <c r="O32" i="1"/>
  <c r="S32" i="1" s="1"/>
  <c r="O48" i="1"/>
  <c r="S48" i="1" s="1"/>
  <c r="O56" i="1"/>
  <c r="S56" i="1" s="1"/>
  <c r="O24" i="1"/>
  <c r="S24" i="1" s="1"/>
  <c r="O49" i="1"/>
  <c r="S49" i="1" s="1"/>
  <c r="O30" i="1"/>
  <c r="S30" i="1" s="1"/>
  <c r="O54" i="1"/>
  <c r="S54" i="1" s="1"/>
  <c r="O34" i="1"/>
  <c r="S34" i="1" s="1"/>
  <c r="O28" i="1"/>
  <c r="O41" i="1"/>
  <c r="S41" i="1" s="1"/>
  <c r="O40" i="1"/>
  <c r="S40" i="1" s="1"/>
  <c r="O46" i="1"/>
  <c r="S46" i="1" s="1"/>
  <c r="O23" i="1"/>
  <c r="S23" i="1" s="1"/>
  <c r="O26" i="1"/>
  <c r="S26" i="1" s="1"/>
  <c r="O39" i="1"/>
  <c r="S39" i="1" s="1"/>
  <c r="O35" i="1"/>
  <c r="S35" i="1" s="1"/>
  <c r="O61" i="1"/>
  <c r="S61" i="1" s="1"/>
  <c r="O25" i="1"/>
  <c r="S25" i="1" s="1"/>
  <c r="O58" i="1"/>
  <c r="S58" i="1" s="1"/>
  <c r="O51" i="1"/>
  <c r="S51" i="1" s="1"/>
  <c r="O53" i="1"/>
  <c r="S53" i="1" s="1"/>
  <c r="O47" i="1"/>
  <c r="S47" i="1" s="1"/>
  <c r="O55" i="1"/>
  <c r="S55" i="1" s="1"/>
  <c r="O36" i="1"/>
  <c r="S36" i="1" s="1"/>
  <c r="O45" i="1"/>
  <c r="S45" i="1" s="1"/>
  <c r="O43" i="1"/>
  <c r="S43" i="1" s="1"/>
  <c r="O22" i="1"/>
  <c r="S22" i="1" s="1"/>
  <c r="O21" i="1"/>
  <c r="S21" i="1" s="1"/>
  <c r="O52" i="1"/>
  <c r="S52" i="1" s="1"/>
  <c r="O31" i="1"/>
  <c r="S31" i="1" s="1"/>
  <c r="O42" i="1"/>
  <c r="S42" i="1" s="1"/>
  <c r="O27" i="1"/>
  <c r="S27" i="1" s="1"/>
  <c r="O59" i="1"/>
  <c r="S59" i="1" s="1"/>
  <c r="O29" i="1"/>
  <c r="S29" i="1" s="1"/>
  <c r="O33" i="1"/>
  <c r="S33" i="1" s="1"/>
  <c r="C15" i="1"/>
  <c r="C18" i="1" s="1"/>
  <c r="J35" i="1"/>
  <c r="S19" i="1" l="1"/>
  <c r="F18" i="1"/>
  <c r="F19" i="1" s="1"/>
</calcChain>
</file>

<file path=xl/sharedStrings.xml><?xml version="1.0" encoding="utf-8"?>
<sst xmlns="http://schemas.openxmlformats.org/spreadsheetml/2006/main" count="392" uniqueCount="148">
  <si>
    <t>IBVS 6244</t>
  </si>
  <si>
    <t>Old period (wrong)</t>
  </si>
  <si>
    <t>2019-07-06 New period found by ToMcat (period search software)</t>
  </si>
  <si>
    <t>BAD?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</si>
  <si>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</si>
  <si>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</si>
  <si>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</si>
  <si>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</si>
  <si>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</si>
  <si>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</si>
  <si>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</si>
  <si>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</si>
  <si>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</si>
  <si>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</si>
  <si>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</si>
  <si>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</si>
  <si>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</si>
  <si>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</si>
  <si>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</si>
  <si>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</si>
  <si>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</si>
  <si>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</si>
  <si>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</si>
  <si>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</si>
  <si>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</si>
  <si>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</si>
  <si>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</si>
  <si>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</si>
  <si>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</si>
  <si>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</si>
  <si>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</si>
  <si>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</si>
  <si>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</si>
  <si>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EB/SD</t>
  </si>
  <si>
    <t>IBVS 5731</t>
  </si>
  <si>
    <t>AA Lyr / gsc 2134-0812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</si>
  <si>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</si>
  <si>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</si>
  <si>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</si>
  <si>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</si>
  <si>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</si>
  <si>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</si>
  <si>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Add cycle</t>
  </si>
  <si>
    <t>Old Cycle</t>
  </si>
  <si>
    <t>OEJV 0137</t>
  </si>
  <si>
    <t>I</t>
  </si>
  <si>
    <t>IBVS 6048</t>
  </si>
  <si>
    <t>IBVS 6084</t>
  </si>
  <si>
    <t>IBVS 6118</t>
  </si>
  <si>
    <t>IBVS 5984</t>
  </si>
  <si>
    <t>IBVS 6149</t>
  </si>
  <si>
    <t>IBVS 6152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</si>
  <si>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</si>
  <si>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</si>
  <si>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</si>
  <si>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</si>
  <si>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</si>
  <si>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</si>
  <si>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</si>
  <si>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</si>
  <si>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</si>
  <si>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</si>
  <si>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</si>
  <si>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2453672.3109 </t>
  </si>
  <si>
    <t> 28.10.2005 19:27 </t>
  </si>
  <si>
    <t> 0.2712 </t>
  </si>
  <si>
    <t>C </t>
  </si>
  <si>
    <t>-I</t>
  </si>
  <si>
    <t> P.Frank </t>
  </si>
  <si>
    <t>BAVM 178 </t>
  </si>
  <si>
    <t>2455063.37175 </t>
  </si>
  <si>
    <t> 19.08.2009 20:55 </t>
  </si>
  <si>
    <t>23599</t>
  </si>
  <si>
    <t> 0.29768 </t>
  </si>
  <si>
    <t> J.Trnka &amp; M.Klos </t>
  </si>
  <si>
    <t>OEJV 137 </t>
  </si>
  <si>
    <t>2455074.4975 </t>
  </si>
  <si>
    <t> 30.08.2009 23:56 </t>
  </si>
  <si>
    <t>23609.5</t>
  </si>
  <si>
    <t> 0.1535 </t>
  </si>
  <si>
    <t>BAVM 212 </t>
  </si>
  <si>
    <t>2455380.4858 </t>
  </si>
  <si>
    <t> 02.07.2010 23:39 </t>
  </si>
  <si>
    <t>23894.5</t>
  </si>
  <si>
    <t> 0.2430 </t>
  </si>
  <si>
    <t>o</t>
  </si>
  <si>
    <t>BAVM 215 </t>
  </si>
  <si>
    <t>2455387.4713 </t>
  </si>
  <si>
    <t> 09.07.2010 23:18 </t>
  </si>
  <si>
    <t>23901</t>
  </si>
  <si>
    <t> 0.2519 </t>
  </si>
  <si>
    <t>2455409.4556 </t>
  </si>
  <si>
    <t> 31.07.2010 22:56 </t>
  </si>
  <si>
    <t>23921.5</t>
  </si>
  <si>
    <t> 0.2329 </t>
  </si>
  <si>
    <t>2455418.3732 </t>
  </si>
  <si>
    <t> 09.08.2010 20:57 </t>
  </si>
  <si>
    <t>23930</t>
  </si>
  <si>
    <t> 0.0272 </t>
  </si>
  <si>
    <t>2455429.3732 </t>
  </si>
  <si>
    <t> 20.08.2010 20:57 </t>
  </si>
  <si>
    <t>23940</t>
  </si>
  <si>
    <t> 0.2939 </t>
  </si>
  <si>
    <t>2456136.5454 </t>
  </si>
  <si>
    <t> 28.07.2012 01:05 </t>
  </si>
  <si>
    <t>24599</t>
  </si>
  <si>
    <t> 0.1423 </t>
  </si>
  <si>
    <t>BAVM 228 </t>
  </si>
  <si>
    <t>2456500.4726 </t>
  </si>
  <si>
    <t> 26.07.2013 23:20 </t>
  </si>
  <si>
    <t>24938</t>
  </si>
  <si>
    <t> 0.2110 </t>
  </si>
  <si>
    <t>BAVM 232 </t>
  </si>
  <si>
    <t>2456577.2958 </t>
  </si>
  <si>
    <t> 11.10.2013 19:05 </t>
  </si>
  <si>
    <t>25009.5</t>
  </si>
  <si>
    <t> 0.2912 </t>
  </si>
  <si>
    <t>BAVM 234 </t>
  </si>
  <si>
    <t>2456579.3658 </t>
  </si>
  <si>
    <t> 13.10.2013 20:46 </t>
  </si>
  <si>
    <t>25011.5</t>
  </si>
  <si>
    <t> 0.2145 </t>
  </si>
  <si>
    <t>2456897.5153 </t>
  </si>
  <si>
    <t> 28.08.2014 00:22 </t>
  </si>
  <si>
    <t>25308</t>
  </si>
  <si>
    <t> 0.1220 </t>
  </si>
  <si>
    <t> F.Agerer </t>
  </si>
  <si>
    <t>BAVM 238 </t>
  </si>
  <si>
    <t>2456908.3782 </t>
  </si>
  <si>
    <t> 07.09.2014 21:04 </t>
  </si>
  <si>
    <t>25318</t>
  </si>
  <si>
    <t> 0.2516 </t>
  </si>
  <si>
    <t>BAVM 239 </t>
  </si>
  <si>
    <t>2456918.4627 </t>
  </si>
  <si>
    <t> 17.09.2014 23:06 </t>
  </si>
  <si>
    <t>25327.5</t>
  </si>
  <si>
    <t> 0.1395 </t>
  </si>
  <si>
    <t>2457258.339 </t>
  </si>
  <si>
    <t> 23.08.2015 20:08 </t>
  </si>
  <si>
    <t>25644</t>
  </si>
  <si>
    <t> 0.307 </t>
  </si>
  <si>
    <t> H.Braunwarth </t>
  </si>
  <si>
    <t>BAVM 241 (=IBVS 6157) </t>
  </si>
  <si>
    <t>II</t>
  </si>
  <si>
    <t>IBVS 6157</t>
  </si>
  <si>
    <t>JBAV, 60</t>
  </si>
  <si>
    <t>JBAV, 76</t>
  </si>
  <si>
    <t>VSB,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</si>
</sst>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4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8">
    <xf numFmtId="0" fontId="0" fillId="0" borderId="0">
      <alignment vertical="top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4" applyNumberFormat="0" applyFill="0" applyAlignment="0" applyProtection="0"/>
    <xf numFmtId="0" fontId="32" fillId="22" borderId="0" applyNumberFormat="0" applyBorder="0" applyAlignment="0" applyProtection="0"/>
    <xf numFmtId="0" fontId="26" fillId="0" borderId="0"/>
    <xf numFmtId="0" fontId="26" fillId="23" borderId="5" applyNumberFormat="0" applyFont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5" fillId="0" borderId="0" applyNumberFormat="0" applyFill="0" applyBorder="0" applyAlignment="0" applyProtection="0"/>
  </cellStyleXfs>
  <cellXfs count="69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>
      <alignment vertical="top"/>
    </xf>
    <xf numFmtId="0" fontId="12" fillId="0" borderId="0" xfId="0" applyFont="1">
      <alignment vertical="top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0" xfId="0" applyFont="1">
      <alignment vertical="top"/>
    </xf>
    <xf numFmtId="0" fontId="14" fillId="0" borderId="0" xfId="0" applyFo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15" fillId="0" borderId="0" xfId="0" applyFont="1">
      <alignment vertical="top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6" fillId="0" borderId="0" xfId="0" applyFont="1">
      <alignment vertical="top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8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8" fillId="24" borderId="17" xfId="38" applyFill="1" applyBorder="1" applyAlignment="1" applyProtection="1">
      <alignment horizontal="right" vertical="top" wrapText="1"/>
    </xf>
    <xf numFmtId="0" fontId="19" fillId="0" borderId="0" xfId="0" applyFont="1" applyAlignme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36" fillId="0" borderId="0" xfId="42" applyFont="1" applyAlignment="1">
      <alignment horizontal="left"/>
    </xf>
    <xf numFmtId="0" fontId="36" fillId="0" borderId="0" xfId="42" applyFont="1" applyAlignment="1">
      <alignment horizontal="center" wrapText="1"/>
    </xf>
    <xf numFmtId="0" fontId="36" fillId="0" borderId="0" xfId="42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quotePrefix="1" applyAlignment="1"/>
    <xf numFmtId="0" fontId="37" fillId="0" borderId="8" xfId="0" applyFont="1" applyBorder="1" applyAlignment="1">
      <alignment horizont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165" fontId="38" fillId="0" borderId="0" xfId="0" applyNumberFormat="1" applyFont="1" applyAlignment="1">
      <alignment vertical="center" wrapText="1"/>
    </xf>
    <xf numFmtId="165" fontId="38" fillId="0" borderId="0" xfId="0" applyNumberFormat="1" applyFont="1" applyAlignment="1" applyProtection="1">
      <alignment vertical="center" wrapText="1"/>
      <protection locked="0"/>
    </xf>
    <xf numFmtId="0" fontId="38" fillId="0" borderId="0" xfId="0" applyFont="1" applyAlignment="1" applyProtection="1">
      <alignment horizontal="left"/>
      <protection locked="0"/>
    </xf>
    <xf numFmtId="0" fontId="38" fillId="0" borderId="0" xfId="0" applyFont="1" applyAlignment="1" applyProtection="1">
      <alignment horizontal="center"/>
      <protection locked="0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AA Lyr - O-C Diagr.</a:t>
            </a:r>
          </a:p>
        </c:rich>
      </c:tx>
      <c:layout>
        <c:manualLayout>
          <c:xMode val="edge"/>
          <c:yMode val="edge"/>
          <c:x val="0.38126043614499722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5493838895458"/>
          <c:y val="0.14634168126798494"/>
          <c:w val="0.80937058998462585"/>
          <c:h val="0.63109850046818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46274.5</c:v>
                </c:pt>
                <c:pt idx="2">
                  <c:v>48963.5</c:v>
                </c:pt>
                <c:pt idx="3">
                  <c:v>48985</c:v>
                </c:pt>
                <c:pt idx="4">
                  <c:v>49576.5</c:v>
                </c:pt>
                <c:pt idx="5">
                  <c:v>49590</c:v>
                </c:pt>
                <c:pt idx="6">
                  <c:v>49632.5</c:v>
                </c:pt>
                <c:pt idx="7">
                  <c:v>49649.5</c:v>
                </c:pt>
                <c:pt idx="8">
                  <c:v>49650</c:v>
                </c:pt>
                <c:pt idx="9">
                  <c:v>49671</c:v>
                </c:pt>
                <c:pt idx="10">
                  <c:v>51038</c:v>
                </c:pt>
                <c:pt idx="11">
                  <c:v>51741.5</c:v>
                </c:pt>
                <c:pt idx="12">
                  <c:v>51890</c:v>
                </c:pt>
                <c:pt idx="13">
                  <c:v>51894</c:v>
                </c:pt>
                <c:pt idx="14">
                  <c:v>51894</c:v>
                </c:pt>
                <c:pt idx="15">
                  <c:v>52509</c:v>
                </c:pt>
                <c:pt idx="16">
                  <c:v>52530</c:v>
                </c:pt>
                <c:pt idx="17">
                  <c:v>52549.5</c:v>
                </c:pt>
                <c:pt idx="18">
                  <c:v>52549.5</c:v>
                </c:pt>
                <c:pt idx="19">
                  <c:v>53206.5</c:v>
                </c:pt>
                <c:pt idx="20">
                  <c:v>54434.5</c:v>
                </c:pt>
                <c:pt idx="21">
                  <c:v>54446</c:v>
                </c:pt>
                <c:pt idx="22">
                  <c:v>54461.5</c:v>
                </c:pt>
                <c:pt idx="23">
                  <c:v>54488.5</c:v>
                </c:pt>
                <c:pt idx="24">
                  <c:v>54515.5</c:v>
                </c:pt>
                <c:pt idx="25">
                  <c:v>54542.5</c:v>
                </c:pt>
                <c:pt idx="26">
                  <c:v>54544.5</c:v>
                </c:pt>
                <c:pt idx="27">
                  <c:v>54598.5</c:v>
                </c:pt>
                <c:pt idx="28">
                  <c:v>54724</c:v>
                </c:pt>
                <c:pt idx="29">
                  <c:v>56707.5</c:v>
                </c:pt>
                <c:pt idx="30">
                  <c:v>56711.5</c:v>
                </c:pt>
                <c:pt idx="31">
                  <c:v>57293.5</c:v>
                </c:pt>
                <c:pt idx="32">
                  <c:v>57430.5</c:v>
                </c:pt>
                <c:pt idx="33">
                  <c:v>57465</c:v>
                </c:pt>
                <c:pt idx="34">
                  <c:v>57482.5</c:v>
                </c:pt>
                <c:pt idx="35">
                  <c:v>57985.5</c:v>
                </c:pt>
                <c:pt idx="36">
                  <c:v>58037.5</c:v>
                </c:pt>
                <c:pt idx="37">
                  <c:v>58062.5</c:v>
                </c:pt>
                <c:pt idx="38">
                  <c:v>58132</c:v>
                </c:pt>
                <c:pt idx="39">
                  <c:v>58167</c:v>
                </c:pt>
                <c:pt idx="40">
                  <c:v>58176.5</c:v>
                </c:pt>
                <c:pt idx="41">
                  <c:v>58205.5</c:v>
                </c:pt>
              </c:numCache>
            </c:numRef>
          </c:xVal>
          <c:yVal>
            <c:numRef>
              <c:f>'Active 1'!$H$21:$H$998</c:f>
              <c:numCache>
                <c:formatCode>General</c:formatCode>
                <c:ptCount val="978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82-4BE8-999F-B70FA4898DBD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1.6000000000000001E-3</c:v>
                  </c:pt>
                  <c:pt idx="2">
                    <c:v>1E-4</c:v>
                  </c:pt>
                  <c:pt idx="4">
                    <c:v>2.9999999999999997E-4</c:v>
                  </c:pt>
                  <c:pt idx="5">
                    <c:v>8.0000000000000004E-4</c:v>
                  </c:pt>
                  <c:pt idx="6">
                    <c:v>1E-4</c:v>
                  </c:pt>
                  <c:pt idx="8">
                    <c:v>6.9999999999999999E-4</c:v>
                  </c:pt>
                  <c:pt idx="9">
                    <c:v>1.8E-3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1.5E-3</c:v>
                  </c:pt>
                  <c:pt idx="13">
                    <c:v>3.5000000000000001E-3</c:v>
                  </c:pt>
                  <c:pt idx="14">
                    <c:v>8.9999999999999998E-4</c:v>
                  </c:pt>
                  <c:pt idx="15">
                    <c:v>3.5000000000000001E-3</c:v>
                  </c:pt>
                  <c:pt idx="16">
                    <c:v>4.0000000000000001E-3</c:v>
                  </c:pt>
                  <c:pt idx="17">
                    <c:v>1E-4</c:v>
                  </c:pt>
                  <c:pt idx="18">
                    <c:v>3.5000000000000001E-3</c:v>
                  </c:pt>
                  <c:pt idx="19">
                    <c:v>3.0000000000000001E-3</c:v>
                  </c:pt>
                  <c:pt idx="20">
                    <c:v>1E-4</c:v>
                  </c:pt>
                  <c:pt idx="21">
                    <c:v>4.0000000000000002E-4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3.5000000000000001E-3</c:v>
                  </c:pt>
                  <c:pt idx="29">
                    <c:v>3.5000000000000001E-3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4.8999999999999998E-3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40">
                    <c:v>3.5000000000000001E-3</c:v>
                  </c:pt>
                </c:numCache>
              </c:numRef>
            </c:plus>
            <c:minus>
              <c:numRef>
                <c:f>'Active 1'!$D$21:$D$998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1.6000000000000001E-3</c:v>
                  </c:pt>
                  <c:pt idx="2">
                    <c:v>1E-4</c:v>
                  </c:pt>
                  <c:pt idx="4">
                    <c:v>2.9999999999999997E-4</c:v>
                  </c:pt>
                  <c:pt idx="5">
                    <c:v>8.0000000000000004E-4</c:v>
                  </c:pt>
                  <c:pt idx="6">
                    <c:v>1E-4</c:v>
                  </c:pt>
                  <c:pt idx="8">
                    <c:v>6.9999999999999999E-4</c:v>
                  </c:pt>
                  <c:pt idx="9">
                    <c:v>1.8E-3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1.5E-3</c:v>
                  </c:pt>
                  <c:pt idx="13">
                    <c:v>3.5000000000000001E-3</c:v>
                  </c:pt>
                  <c:pt idx="14">
                    <c:v>8.9999999999999998E-4</c:v>
                  </c:pt>
                  <c:pt idx="15">
                    <c:v>3.5000000000000001E-3</c:v>
                  </c:pt>
                  <c:pt idx="16">
                    <c:v>4.0000000000000001E-3</c:v>
                  </c:pt>
                  <c:pt idx="17">
                    <c:v>1E-4</c:v>
                  </c:pt>
                  <c:pt idx="18">
                    <c:v>3.5000000000000001E-3</c:v>
                  </c:pt>
                  <c:pt idx="19">
                    <c:v>3.0000000000000001E-3</c:v>
                  </c:pt>
                  <c:pt idx="20">
                    <c:v>1E-4</c:v>
                  </c:pt>
                  <c:pt idx="21">
                    <c:v>4.0000000000000002E-4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3.5000000000000001E-3</c:v>
                  </c:pt>
                  <c:pt idx="29">
                    <c:v>3.5000000000000001E-3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4.8999999999999998E-3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40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46274.5</c:v>
                </c:pt>
                <c:pt idx="2">
                  <c:v>48963.5</c:v>
                </c:pt>
                <c:pt idx="3">
                  <c:v>48985</c:v>
                </c:pt>
                <c:pt idx="4">
                  <c:v>49576.5</c:v>
                </c:pt>
                <c:pt idx="5">
                  <c:v>49590</c:v>
                </c:pt>
                <c:pt idx="6">
                  <c:v>49632.5</c:v>
                </c:pt>
                <c:pt idx="7">
                  <c:v>49649.5</c:v>
                </c:pt>
                <c:pt idx="8">
                  <c:v>49650</c:v>
                </c:pt>
                <c:pt idx="9">
                  <c:v>49671</c:v>
                </c:pt>
                <c:pt idx="10">
                  <c:v>51038</c:v>
                </c:pt>
                <c:pt idx="11">
                  <c:v>51741.5</c:v>
                </c:pt>
                <c:pt idx="12">
                  <c:v>51890</c:v>
                </c:pt>
                <c:pt idx="13">
                  <c:v>51894</c:v>
                </c:pt>
                <c:pt idx="14">
                  <c:v>51894</c:v>
                </c:pt>
                <c:pt idx="15">
                  <c:v>52509</c:v>
                </c:pt>
                <c:pt idx="16">
                  <c:v>52530</c:v>
                </c:pt>
                <c:pt idx="17">
                  <c:v>52549.5</c:v>
                </c:pt>
                <c:pt idx="18">
                  <c:v>52549.5</c:v>
                </c:pt>
                <c:pt idx="19">
                  <c:v>53206.5</c:v>
                </c:pt>
                <c:pt idx="20">
                  <c:v>54434.5</c:v>
                </c:pt>
                <c:pt idx="21">
                  <c:v>54446</c:v>
                </c:pt>
                <c:pt idx="22">
                  <c:v>54461.5</c:v>
                </c:pt>
                <c:pt idx="23">
                  <c:v>54488.5</c:v>
                </c:pt>
                <c:pt idx="24">
                  <c:v>54515.5</c:v>
                </c:pt>
                <c:pt idx="25">
                  <c:v>54542.5</c:v>
                </c:pt>
                <c:pt idx="26">
                  <c:v>54544.5</c:v>
                </c:pt>
                <c:pt idx="27">
                  <c:v>54598.5</c:v>
                </c:pt>
                <c:pt idx="28">
                  <c:v>54724</c:v>
                </c:pt>
                <c:pt idx="29">
                  <c:v>56707.5</c:v>
                </c:pt>
                <c:pt idx="30">
                  <c:v>56711.5</c:v>
                </c:pt>
                <c:pt idx="31">
                  <c:v>57293.5</c:v>
                </c:pt>
                <c:pt idx="32">
                  <c:v>57430.5</c:v>
                </c:pt>
                <c:pt idx="33">
                  <c:v>57465</c:v>
                </c:pt>
                <c:pt idx="34">
                  <c:v>57482.5</c:v>
                </c:pt>
                <c:pt idx="35">
                  <c:v>57985.5</c:v>
                </c:pt>
                <c:pt idx="36">
                  <c:v>58037.5</c:v>
                </c:pt>
                <c:pt idx="37">
                  <c:v>58062.5</c:v>
                </c:pt>
                <c:pt idx="38">
                  <c:v>58132</c:v>
                </c:pt>
                <c:pt idx="39">
                  <c:v>58167</c:v>
                </c:pt>
                <c:pt idx="40">
                  <c:v>58176.5</c:v>
                </c:pt>
                <c:pt idx="41">
                  <c:v>58205.5</c:v>
                </c:pt>
              </c:numCache>
            </c:numRef>
          </c:xVal>
          <c:yVal>
            <c:numRef>
              <c:f>'Active 1'!$I$21:$I$998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F82-4BE8-999F-B70FA4898DBD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1.6000000000000001E-3</c:v>
                  </c:pt>
                  <c:pt idx="2">
                    <c:v>1E-4</c:v>
                  </c:pt>
                  <c:pt idx="4">
                    <c:v>2.9999999999999997E-4</c:v>
                  </c:pt>
                  <c:pt idx="5">
                    <c:v>8.0000000000000004E-4</c:v>
                  </c:pt>
                  <c:pt idx="6">
                    <c:v>1E-4</c:v>
                  </c:pt>
                  <c:pt idx="8">
                    <c:v>6.9999999999999999E-4</c:v>
                  </c:pt>
                  <c:pt idx="9">
                    <c:v>1.8E-3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1.5E-3</c:v>
                  </c:pt>
                  <c:pt idx="13">
                    <c:v>3.5000000000000001E-3</c:v>
                  </c:pt>
                  <c:pt idx="14">
                    <c:v>8.9999999999999998E-4</c:v>
                  </c:pt>
                  <c:pt idx="15">
                    <c:v>3.5000000000000001E-3</c:v>
                  </c:pt>
                  <c:pt idx="16">
                    <c:v>4.0000000000000001E-3</c:v>
                  </c:pt>
                  <c:pt idx="17">
                    <c:v>1E-4</c:v>
                  </c:pt>
                  <c:pt idx="18">
                    <c:v>3.5000000000000001E-3</c:v>
                  </c:pt>
                  <c:pt idx="19">
                    <c:v>3.0000000000000001E-3</c:v>
                  </c:pt>
                  <c:pt idx="20">
                    <c:v>1E-4</c:v>
                  </c:pt>
                  <c:pt idx="21">
                    <c:v>4.0000000000000002E-4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3.5000000000000001E-3</c:v>
                  </c:pt>
                  <c:pt idx="29">
                    <c:v>3.5000000000000001E-3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4.8999999999999998E-3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40">
                    <c:v>3.5000000000000001E-3</c:v>
                  </c:pt>
                </c:numCache>
              </c:numRef>
            </c:plus>
            <c:minus>
              <c:numRef>
                <c:f>'Active 1'!$D$21:$D$998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1.6000000000000001E-3</c:v>
                  </c:pt>
                  <c:pt idx="2">
                    <c:v>1E-4</c:v>
                  </c:pt>
                  <c:pt idx="4">
                    <c:v>2.9999999999999997E-4</c:v>
                  </c:pt>
                  <c:pt idx="5">
                    <c:v>8.0000000000000004E-4</c:v>
                  </c:pt>
                  <c:pt idx="6">
                    <c:v>1E-4</c:v>
                  </c:pt>
                  <c:pt idx="8">
                    <c:v>6.9999999999999999E-4</c:v>
                  </c:pt>
                  <c:pt idx="9">
                    <c:v>1.8E-3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1.5E-3</c:v>
                  </c:pt>
                  <c:pt idx="13">
                    <c:v>3.5000000000000001E-3</c:v>
                  </c:pt>
                  <c:pt idx="14">
                    <c:v>8.9999999999999998E-4</c:v>
                  </c:pt>
                  <c:pt idx="15">
                    <c:v>3.5000000000000001E-3</c:v>
                  </c:pt>
                  <c:pt idx="16">
                    <c:v>4.0000000000000001E-3</c:v>
                  </c:pt>
                  <c:pt idx="17">
                    <c:v>1E-4</c:v>
                  </c:pt>
                  <c:pt idx="18">
                    <c:v>3.5000000000000001E-3</c:v>
                  </c:pt>
                  <c:pt idx="19">
                    <c:v>3.0000000000000001E-3</c:v>
                  </c:pt>
                  <c:pt idx="20">
                    <c:v>1E-4</c:v>
                  </c:pt>
                  <c:pt idx="21">
                    <c:v>4.0000000000000002E-4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3.5000000000000001E-3</c:v>
                  </c:pt>
                  <c:pt idx="29">
                    <c:v>3.5000000000000001E-3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4.8999999999999998E-3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40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46274.5</c:v>
                </c:pt>
                <c:pt idx="2">
                  <c:v>48963.5</c:v>
                </c:pt>
                <c:pt idx="3">
                  <c:v>48985</c:v>
                </c:pt>
                <c:pt idx="4">
                  <c:v>49576.5</c:v>
                </c:pt>
                <c:pt idx="5">
                  <c:v>49590</c:v>
                </c:pt>
                <c:pt idx="6">
                  <c:v>49632.5</c:v>
                </c:pt>
                <c:pt idx="7">
                  <c:v>49649.5</c:v>
                </c:pt>
                <c:pt idx="8">
                  <c:v>49650</c:v>
                </c:pt>
                <c:pt idx="9">
                  <c:v>49671</c:v>
                </c:pt>
                <c:pt idx="10">
                  <c:v>51038</c:v>
                </c:pt>
                <c:pt idx="11">
                  <c:v>51741.5</c:v>
                </c:pt>
                <c:pt idx="12">
                  <c:v>51890</c:v>
                </c:pt>
                <c:pt idx="13">
                  <c:v>51894</c:v>
                </c:pt>
                <c:pt idx="14">
                  <c:v>51894</c:v>
                </c:pt>
                <c:pt idx="15">
                  <c:v>52509</c:v>
                </c:pt>
                <c:pt idx="16">
                  <c:v>52530</c:v>
                </c:pt>
                <c:pt idx="17">
                  <c:v>52549.5</c:v>
                </c:pt>
                <c:pt idx="18">
                  <c:v>52549.5</c:v>
                </c:pt>
                <c:pt idx="19">
                  <c:v>53206.5</c:v>
                </c:pt>
                <c:pt idx="20">
                  <c:v>54434.5</c:v>
                </c:pt>
                <c:pt idx="21">
                  <c:v>54446</c:v>
                </c:pt>
                <c:pt idx="22">
                  <c:v>54461.5</c:v>
                </c:pt>
                <c:pt idx="23">
                  <c:v>54488.5</c:v>
                </c:pt>
                <c:pt idx="24">
                  <c:v>54515.5</c:v>
                </c:pt>
                <c:pt idx="25">
                  <c:v>54542.5</c:v>
                </c:pt>
                <c:pt idx="26">
                  <c:v>54544.5</c:v>
                </c:pt>
                <c:pt idx="27">
                  <c:v>54598.5</c:v>
                </c:pt>
                <c:pt idx="28">
                  <c:v>54724</c:v>
                </c:pt>
                <c:pt idx="29">
                  <c:v>56707.5</c:v>
                </c:pt>
                <c:pt idx="30">
                  <c:v>56711.5</c:v>
                </c:pt>
                <c:pt idx="31">
                  <c:v>57293.5</c:v>
                </c:pt>
                <c:pt idx="32">
                  <c:v>57430.5</c:v>
                </c:pt>
                <c:pt idx="33">
                  <c:v>57465</c:v>
                </c:pt>
                <c:pt idx="34">
                  <c:v>57482.5</c:v>
                </c:pt>
                <c:pt idx="35">
                  <c:v>57985.5</c:v>
                </c:pt>
                <c:pt idx="36">
                  <c:v>58037.5</c:v>
                </c:pt>
                <c:pt idx="37">
                  <c:v>58062.5</c:v>
                </c:pt>
                <c:pt idx="38">
                  <c:v>58132</c:v>
                </c:pt>
                <c:pt idx="39">
                  <c:v>58167</c:v>
                </c:pt>
                <c:pt idx="40">
                  <c:v>58176.5</c:v>
                </c:pt>
                <c:pt idx="41">
                  <c:v>58205.5</c:v>
                </c:pt>
              </c:numCache>
            </c:numRef>
          </c:xVal>
          <c:yVal>
            <c:numRef>
              <c:f>'Active 1'!$J$21:$J$998</c:f>
              <c:numCache>
                <c:formatCode>General</c:formatCode>
                <c:ptCount val="978"/>
                <c:pt idx="1">
                  <c:v>-4.2714499999419786E-2</c:v>
                </c:pt>
                <c:pt idx="4">
                  <c:v>-6.1756499999319203E-2</c:v>
                </c:pt>
                <c:pt idx="5">
                  <c:v>-6.0090000006312039E-2</c:v>
                </c:pt>
                <c:pt idx="6">
                  <c:v>-6.1932500000693835E-2</c:v>
                </c:pt>
                <c:pt idx="8">
                  <c:v>-5.9050000003480818E-2</c:v>
                </c:pt>
                <c:pt idx="9">
                  <c:v>-6.119100000069011E-2</c:v>
                </c:pt>
                <c:pt idx="10">
                  <c:v>-6.6797999999835156E-2</c:v>
                </c:pt>
                <c:pt idx="11">
                  <c:v>-7.4921500003256369E-2</c:v>
                </c:pt>
                <c:pt idx="12">
                  <c:v>-7.3889999999664724E-2</c:v>
                </c:pt>
                <c:pt idx="14">
                  <c:v>-7.3174000004655682E-2</c:v>
                </c:pt>
                <c:pt idx="15">
                  <c:v>-7.6089000001957174E-2</c:v>
                </c:pt>
                <c:pt idx="16">
                  <c:v>-7.6930000002903398E-2</c:v>
                </c:pt>
                <c:pt idx="17">
                  <c:v>-8.0189500004053116E-2</c:v>
                </c:pt>
                <c:pt idx="19">
                  <c:v>-8.3786499999405351E-2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F82-4BE8-999F-B70FA4898DBD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1.6000000000000001E-3</c:v>
                  </c:pt>
                  <c:pt idx="2">
                    <c:v>1E-4</c:v>
                  </c:pt>
                  <c:pt idx="4">
                    <c:v>2.9999999999999997E-4</c:v>
                  </c:pt>
                  <c:pt idx="5">
                    <c:v>8.0000000000000004E-4</c:v>
                  </c:pt>
                  <c:pt idx="6">
                    <c:v>1E-4</c:v>
                  </c:pt>
                  <c:pt idx="8">
                    <c:v>6.9999999999999999E-4</c:v>
                  </c:pt>
                  <c:pt idx="9">
                    <c:v>1.8E-3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1.5E-3</c:v>
                  </c:pt>
                  <c:pt idx="13">
                    <c:v>3.5000000000000001E-3</c:v>
                  </c:pt>
                  <c:pt idx="14">
                    <c:v>8.9999999999999998E-4</c:v>
                  </c:pt>
                  <c:pt idx="15">
                    <c:v>3.5000000000000001E-3</c:v>
                  </c:pt>
                  <c:pt idx="16">
                    <c:v>4.0000000000000001E-3</c:v>
                  </c:pt>
                  <c:pt idx="17">
                    <c:v>1E-4</c:v>
                  </c:pt>
                  <c:pt idx="18">
                    <c:v>3.5000000000000001E-3</c:v>
                  </c:pt>
                  <c:pt idx="19">
                    <c:v>3.0000000000000001E-3</c:v>
                  </c:pt>
                  <c:pt idx="20">
                    <c:v>1E-4</c:v>
                  </c:pt>
                  <c:pt idx="21">
                    <c:v>4.0000000000000002E-4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3.5000000000000001E-3</c:v>
                  </c:pt>
                  <c:pt idx="29">
                    <c:v>3.5000000000000001E-3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4.8999999999999998E-3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40">
                    <c:v>3.5000000000000001E-3</c:v>
                  </c:pt>
                </c:numCache>
              </c:numRef>
            </c:plus>
            <c:minus>
              <c:numRef>
                <c:f>'Active 1'!$D$21:$D$998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1.6000000000000001E-3</c:v>
                  </c:pt>
                  <c:pt idx="2">
                    <c:v>1E-4</c:v>
                  </c:pt>
                  <c:pt idx="4">
                    <c:v>2.9999999999999997E-4</c:v>
                  </c:pt>
                  <c:pt idx="5">
                    <c:v>8.0000000000000004E-4</c:v>
                  </c:pt>
                  <c:pt idx="6">
                    <c:v>1E-4</c:v>
                  </c:pt>
                  <c:pt idx="8">
                    <c:v>6.9999999999999999E-4</c:v>
                  </c:pt>
                  <c:pt idx="9">
                    <c:v>1.8E-3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1.5E-3</c:v>
                  </c:pt>
                  <c:pt idx="13">
                    <c:v>3.5000000000000001E-3</c:v>
                  </c:pt>
                  <c:pt idx="14">
                    <c:v>8.9999999999999998E-4</c:v>
                  </c:pt>
                  <c:pt idx="15">
                    <c:v>3.5000000000000001E-3</c:v>
                  </c:pt>
                  <c:pt idx="16">
                    <c:v>4.0000000000000001E-3</c:v>
                  </c:pt>
                  <c:pt idx="17">
                    <c:v>1E-4</c:v>
                  </c:pt>
                  <c:pt idx="18">
                    <c:v>3.5000000000000001E-3</c:v>
                  </c:pt>
                  <c:pt idx="19">
                    <c:v>3.0000000000000001E-3</c:v>
                  </c:pt>
                  <c:pt idx="20">
                    <c:v>1E-4</c:v>
                  </c:pt>
                  <c:pt idx="21">
                    <c:v>4.0000000000000002E-4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3.5000000000000001E-3</c:v>
                  </c:pt>
                  <c:pt idx="29">
                    <c:v>3.5000000000000001E-3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4.8999999999999998E-3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40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46274.5</c:v>
                </c:pt>
                <c:pt idx="2">
                  <c:v>48963.5</c:v>
                </c:pt>
                <c:pt idx="3">
                  <c:v>48985</c:v>
                </c:pt>
                <c:pt idx="4">
                  <c:v>49576.5</c:v>
                </c:pt>
                <c:pt idx="5">
                  <c:v>49590</c:v>
                </c:pt>
                <c:pt idx="6">
                  <c:v>49632.5</c:v>
                </c:pt>
                <c:pt idx="7">
                  <c:v>49649.5</c:v>
                </c:pt>
                <c:pt idx="8">
                  <c:v>49650</c:v>
                </c:pt>
                <c:pt idx="9">
                  <c:v>49671</c:v>
                </c:pt>
                <c:pt idx="10">
                  <c:v>51038</c:v>
                </c:pt>
                <c:pt idx="11">
                  <c:v>51741.5</c:v>
                </c:pt>
                <c:pt idx="12">
                  <c:v>51890</c:v>
                </c:pt>
                <c:pt idx="13">
                  <c:v>51894</c:v>
                </c:pt>
                <c:pt idx="14">
                  <c:v>51894</c:v>
                </c:pt>
                <c:pt idx="15">
                  <c:v>52509</c:v>
                </c:pt>
                <c:pt idx="16">
                  <c:v>52530</c:v>
                </c:pt>
                <c:pt idx="17">
                  <c:v>52549.5</c:v>
                </c:pt>
                <c:pt idx="18">
                  <c:v>52549.5</c:v>
                </c:pt>
                <c:pt idx="19">
                  <c:v>53206.5</c:v>
                </c:pt>
                <c:pt idx="20">
                  <c:v>54434.5</c:v>
                </c:pt>
                <c:pt idx="21">
                  <c:v>54446</c:v>
                </c:pt>
                <c:pt idx="22">
                  <c:v>54461.5</c:v>
                </c:pt>
                <c:pt idx="23">
                  <c:v>54488.5</c:v>
                </c:pt>
                <c:pt idx="24">
                  <c:v>54515.5</c:v>
                </c:pt>
                <c:pt idx="25">
                  <c:v>54542.5</c:v>
                </c:pt>
                <c:pt idx="26">
                  <c:v>54544.5</c:v>
                </c:pt>
                <c:pt idx="27">
                  <c:v>54598.5</c:v>
                </c:pt>
                <c:pt idx="28">
                  <c:v>54724</c:v>
                </c:pt>
                <c:pt idx="29">
                  <c:v>56707.5</c:v>
                </c:pt>
                <c:pt idx="30">
                  <c:v>56711.5</c:v>
                </c:pt>
                <c:pt idx="31">
                  <c:v>57293.5</c:v>
                </c:pt>
                <c:pt idx="32">
                  <c:v>57430.5</c:v>
                </c:pt>
                <c:pt idx="33">
                  <c:v>57465</c:v>
                </c:pt>
                <c:pt idx="34">
                  <c:v>57482.5</c:v>
                </c:pt>
                <c:pt idx="35">
                  <c:v>57985.5</c:v>
                </c:pt>
                <c:pt idx="36">
                  <c:v>58037.5</c:v>
                </c:pt>
                <c:pt idx="37">
                  <c:v>58062.5</c:v>
                </c:pt>
                <c:pt idx="38">
                  <c:v>58132</c:v>
                </c:pt>
                <c:pt idx="39">
                  <c:v>58167</c:v>
                </c:pt>
                <c:pt idx="40">
                  <c:v>58176.5</c:v>
                </c:pt>
                <c:pt idx="41">
                  <c:v>58205.5</c:v>
                </c:pt>
              </c:numCache>
            </c:numRef>
          </c:xVal>
          <c:yVal>
            <c:numRef>
              <c:f>'Active 1'!$K$21:$K$998</c:f>
              <c:numCache>
                <c:formatCode>General</c:formatCode>
                <c:ptCount val="978"/>
                <c:pt idx="2">
                  <c:v>-5.8033500004967209E-2</c:v>
                </c:pt>
                <c:pt idx="3">
                  <c:v>-5.4685000002791639E-2</c:v>
                </c:pt>
                <c:pt idx="13">
                  <c:v>-7.7174000005470589E-2</c:v>
                </c:pt>
                <c:pt idx="18">
                  <c:v>-8.0189500004053116E-2</c:v>
                </c:pt>
                <c:pt idx="20">
                  <c:v>-9.4274499999301042E-2</c:v>
                </c:pt>
                <c:pt idx="21">
                  <c:v>-9.2766000001574866E-2</c:v>
                </c:pt>
                <c:pt idx="22">
                  <c:v>-9.3941499995708E-2</c:v>
                </c:pt>
                <c:pt idx="23">
                  <c:v>-9.4708500000706408E-2</c:v>
                </c:pt>
                <c:pt idx="24">
                  <c:v>-9.4275499999639578E-2</c:v>
                </c:pt>
                <c:pt idx="25">
                  <c:v>-9.5142499994835816E-2</c:v>
                </c:pt>
                <c:pt idx="26">
                  <c:v>-9.5284499999252148E-2</c:v>
                </c:pt>
                <c:pt idx="27">
                  <c:v>-9.5618500003183726E-2</c:v>
                </c:pt>
                <c:pt idx="28">
                  <c:v>-9.5804000004136469E-2</c:v>
                </c:pt>
                <c:pt idx="29">
                  <c:v>-0.10910750000039116</c:v>
                </c:pt>
                <c:pt idx="30">
                  <c:v>-0.10959150000417139</c:v>
                </c:pt>
                <c:pt idx="31">
                  <c:v>-0.11471349999919767</c:v>
                </c:pt>
                <c:pt idx="32">
                  <c:v>-0.11439049999898998</c:v>
                </c:pt>
                <c:pt idx="33">
                  <c:v>-0.11386500000662636</c:v>
                </c:pt>
                <c:pt idx="34">
                  <c:v>-0.11498249999567633</c:v>
                </c:pt>
                <c:pt idx="35">
                  <c:v>-0.11774549999972805</c:v>
                </c:pt>
                <c:pt idx="36">
                  <c:v>-0.11783750000176951</c:v>
                </c:pt>
                <c:pt idx="37">
                  <c:v>-0.11816250000265427</c:v>
                </c:pt>
                <c:pt idx="38">
                  <c:v>-0.11687200000596931</c:v>
                </c:pt>
                <c:pt idx="39">
                  <c:v>-0.11660700004722457</c:v>
                </c:pt>
                <c:pt idx="40">
                  <c:v>-0.11865650000254391</c:v>
                </c:pt>
                <c:pt idx="41">
                  <c:v>-0.11926550004864112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F82-4BE8-999F-B70FA4898DBD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1.6000000000000001E-3</c:v>
                  </c:pt>
                  <c:pt idx="2">
                    <c:v>1E-4</c:v>
                  </c:pt>
                  <c:pt idx="4">
                    <c:v>2.9999999999999997E-4</c:v>
                  </c:pt>
                  <c:pt idx="5">
                    <c:v>8.0000000000000004E-4</c:v>
                  </c:pt>
                  <c:pt idx="6">
                    <c:v>1E-4</c:v>
                  </c:pt>
                  <c:pt idx="8">
                    <c:v>6.9999999999999999E-4</c:v>
                  </c:pt>
                  <c:pt idx="9">
                    <c:v>1.8E-3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1.5E-3</c:v>
                  </c:pt>
                  <c:pt idx="13">
                    <c:v>3.5000000000000001E-3</c:v>
                  </c:pt>
                  <c:pt idx="14">
                    <c:v>8.9999999999999998E-4</c:v>
                  </c:pt>
                  <c:pt idx="15">
                    <c:v>3.5000000000000001E-3</c:v>
                  </c:pt>
                  <c:pt idx="16">
                    <c:v>4.0000000000000001E-3</c:v>
                  </c:pt>
                  <c:pt idx="17">
                    <c:v>1E-4</c:v>
                  </c:pt>
                  <c:pt idx="18">
                    <c:v>3.5000000000000001E-3</c:v>
                  </c:pt>
                  <c:pt idx="19">
                    <c:v>3.0000000000000001E-3</c:v>
                  </c:pt>
                  <c:pt idx="20">
                    <c:v>1E-4</c:v>
                  </c:pt>
                  <c:pt idx="21">
                    <c:v>4.0000000000000002E-4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3.5000000000000001E-3</c:v>
                  </c:pt>
                  <c:pt idx="29">
                    <c:v>3.5000000000000001E-3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4.8999999999999998E-3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40">
                    <c:v>3.5000000000000001E-3</c:v>
                  </c:pt>
                </c:numCache>
              </c:numRef>
            </c:plus>
            <c:minus>
              <c:numRef>
                <c:f>'Active 1'!$D$21:$D$998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1.6000000000000001E-3</c:v>
                  </c:pt>
                  <c:pt idx="2">
                    <c:v>1E-4</c:v>
                  </c:pt>
                  <c:pt idx="4">
                    <c:v>2.9999999999999997E-4</c:v>
                  </c:pt>
                  <c:pt idx="5">
                    <c:v>8.0000000000000004E-4</c:v>
                  </c:pt>
                  <c:pt idx="6">
                    <c:v>1E-4</c:v>
                  </c:pt>
                  <c:pt idx="8">
                    <c:v>6.9999999999999999E-4</c:v>
                  </c:pt>
                  <c:pt idx="9">
                    <c:v>1.8E-3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1.5E-3</c:v>
                  </c:pt>
                  <c:pt idx="13">
                    <c:v>3.5000000000000001E-3</c:v>
                  </c:pt>
                  <c:pt idx="14">
                    <c:v>8.9999999999999998E-4</c:v>
                  </c:pt>
                  <c:pt idx="15">
                    <c:v>3.5000000000000001E-3</c:v>
                  </c:pt>
                  <c:pt idx="16">
                    <c:v>4.0000000000000001E-3</c:v>
                  </c:pt>
                  <c:pt idx="17">
                    <c:v>1E-4</c:v>
                  </c:pt>
                  <c:pt idx="18">
                    <c:v>3.5000000000000001E-3</c:v>
                  </c:pt>
                  <c:pt idx="19">
                    <c:v>3.0000000000000001E-3</c:v>
                  </c:pt>
                  <c:pt idx="20">
                    <c:v>1E-4</c:v>
                  </c:pt>
                  <c:pt idx="21">
                    <c:v>4.0000000000000002E-4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3.5000000000000001E-3</c:v>
                  </c:pt>
                  <c:pt idx="29">
                    <c:v>3.5000000000000001E-3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4.8999999999999998E-3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40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46274.5</c:v>
                </c:pt>
                <c:pt idx="2">
                  <c:v>48963.5</c:v>
                </c:pt>
                <c:pt idx="3">
                  <c:v>48985</c:v>
                </c:pt>
                <c:pt idx="4">
                  <c:v>49576.5</c:v>
                </c:pt>
                <c:pt idx="5">
                  <c:v>49590</c:v>
                </c:pt>
                <c:pt idx="6">
                  <c:v>49632.5</c:v>
                </c:pt>
                <c:pt idx="7">
                  <c:v>49649.5</c:v>
                </c:pt>
                <c:pt idx="8">
                  <c:v>49650</c:v>
                </c:pt>
                <c:pt idx="9">
                  <c:v>49671</c:v>
                </c:pt>
                <c:pt idx="10">
                  <c:v>51038</c:v>
                </c:pt>
                <c:pt idx="11">
                  <c:v>51741.5</c:v>
                </c:pt>
                <c:pt idx="12">
                  <c:v>51890</c:v>
                </c:pt>
                <c:pt idx="13">
                  <c:v>51894</c:v>
                </c:pt>
                <c:pt idx="14">
                  <c:v>51894</c:v>
                </c:pt>
                <c:pt idx="15">
                  <c:v>52509</c:v>
                </c:pt>
                <c:pt idx="16">
                  <c:v>52530</c:v>
                </c:pt>
                <c:pt idx="17">
                  <c:v>52549.5</c:v>
                </c:pt>
                <c:pt idx="18">
                  <c:v>52549.5</c:v>
                </c:pt>
                <c:pt idx="19">
                  <c:v>53206.5</c:v>
                </c:pt>
                <c:pt idx="20">
                  <c:v>54434.5</c:v>
                </c:pt>
                <c:pt idx="21">
                  <c:v>54446</c:v>
                </c:pt>
                <c:pt idx="22">
                  <c:v>54461.5</c:v>
                </c:pt>
                <c:pt idx="23">
                  <c:v>54488.5</c:v>
                </c:pt>
                <c:pt idx="24">
                  <c:v>54515.5</c:v>
                </c:pt>
                <c:pt idx="25">
                  <c:v>54542.5</c:v>
                </c:pt>
                <c:pt idx="26">
                  <c:v>54544.5</c:v>
                </c:pt>
                <c:pt idx="27">
                  <c:v>54598.5</c:v>
                </c:pt>
                <c:pt idx="28">
                  <c:v>54724</c:v>
                </c:pt>
                <c:pt idx="29">
                  <c:v>56707.5</c:v>
                </c:pt>
                <c:pt idx="30">
                  <c:v>56711.5</c:v>
                </c:pt>
                <c:pt idx="31">
                  <c:v>57293.5</c:v>
                </c:pt>
                <c:pt idx="32">
                  <c:v>57430.5</c:v>
                </c:pt>
                <c:pt idx="33">
                  <c:v>57465</c:v>
                </c:pt>
                <c:pt idx="34">
                  <c:v>57482.5</c:v>
                </c:pt>
                <c:pt idx="35">
                  <c:v>57985.5</c:v>
                </c:pt>
                <c:pt idx="36">
                  <c:v>58037.5</c:v>
                </c:pt>
                <c:pt idx="37">
                  <c:v>58062.5</c:v>
                </c:pt>
                <c:pt idx="38">
                  <c:v>58132</c:v>
                </c:pt>
                <c:pt idx="39">
                  <c:v>58167</c:v>
                </c:pt>
                <c:pt idx="40">
                  <c:v>58176.5</c:v>
                </c:pt>
                <c:pt idx="41">
                  <c:v>58205.5</c:v>
                </c:pt>
              </c:numCache>
            </c:numRef>
          </c:xVal>
          <c:yVal>
            <c:numRef>
              <c:f>'Active 1'!$L$21:$L$998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F82-4BE8-999F-B70FA4898DBD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1.6000000000000001E-3</c:v>
                  </c:pt>
                  <c:pt idx="2">
                    <c:v>1E-4</c:v>
                  </c:pt>
                  <c:pt idx="4">
                    <c:v>2.9999999999999997E-4</c:v>
                  </c:pt>
                  <c:pt idx="5">
                    <c:v>8.0000000000000004E-4</c:v>
                  </c:pt>
                  <c:pt idx="6">
                    <c:v>1E-4</c:v>
                  </c:pt>
                  <c:pt idx="8">
                    <c:v>6.9999999999999999E-4</c:v>
                  </c:pt>
                  <c:pt idx="9">
                    <c:v>1.8E-3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1.5E-3</c:v>
                  </c:pt>
                  <c:pt idx="13">
                    <c:v>3.5000000000000001E-3</c:v>
                  </c:pt>
                  <c:pt idx="14">
                    <c:v>8.9999999999999998E-4</c:v>
                  </c:pt>
                  <c:pt idx="15">
                    <c:v>3.5000000000000001E-3</c:v>
                  </c:pt>
                  <c:pt idx="16">
                    <c:v>4.0000000000000001E-3</c:v>
                  </c:pt>
                  <c:pt idx="17">
                    <c:v>1E-4</c:v>
                  </c:pt>
                  <c:pt idx="18">
                    <c:v>3.5000000000000001E-3</c:v>
                  </c:pt>
                  <c:pt idx="19">
                    <c:v>3.0000000000000001E-3</c:v>
                  </c:pt>
                  <c:pt idx="20">
                    <c:v>1E-4</c:v>
                  </c:pt>
                  <c:pt idx="21">
                    <c:v>4.0000000000000002E-4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3.5000000000000001E-3</c:v>
                  </c:pt>
                  <c:pt idx="29">
                    <c:v>3.5000000000000001E-3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4.8999999999999998E-3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40">
                    <c:v>3.5000000000000001E-3</c:v>
                  </c:pt>
                </c:numCache>
              </c:numRef>
            </c:plus>
            <c:minus>
              <c:numRef>
                <c:f>'Active 1'!$D$21:$D$998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1.6000000000000001E-3</c:v>
                  </c:pt>
                  <c:pt idx="2">
                    <c:v>1E-4</c:v>
                  </c:pt>
                  <c:pt idx="4">
                    <c:v>2.9999999999999997E-4</c:v>
                  </c:pt>
                  <c:pt idx="5">
                    <c:v>8.0000000000000004E-4</c:v>
                  </c:pt>
                  <c:pt idx="6">
                    <c:v>1E-4</c:v>
                  </c:pt>
                  <c:pt idx="8">
                    <c:v>6.9999999999999999E-4</c:v>
                  </c:pt>
                  <c:pt idx="9">
                    <c:v>1.8E-3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1.5E-3</c:v>
                  </c:pt>
                  <c:pt idx="13">
                    <c:v>3.5000000000000001E-3</c:v>
                  </c:pt>
                  <c:pt idx="14">
                    <c:v>8.9999999999999998E-4</c:v>
                  </c:pt>
                  <c:pt idx="15">
                    <c:v>3.5000000000000001E-3</c:v>
                  </c:pt>
                  <c:pt idx="16">
                    <c:v>4.0000000000000001E-3</c:v>
                  </c:pt>
                  <c:pt idx="17">
                    <c:v>1E-4</c:v>
                  </c:pt>
                  <c:pt idx="18">
                    <c:v>3.5000000000000001E-3</c:v>
                  </c:pt>
                  <c:pt idx="19">
                    <c:v>3.0000000000000001E-3</c:v>
                  </c:pt>
                  <c:pt idx="20">
                    <c:v>1E-4</c:v>
                  </c:pt>
                  <c:pt idx="21">
                    <c:v>4.0000000000000002E-4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3.5000000000000001E-3</c:v>
                  </c:pt>
                  <c:pt idx="29">
                    <c:v>3.5000000000000001E-3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4.8999999999999998E-3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40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46274.5</c:v>
                </c:pt>
                <c:pt idx="2">
                  <c:v>48963.5</c:v>
                </c:pt>
                <c:pt idx="3">
                  <c:v>48985</c:v>
                </c:pt>
                <c:pt idx="4">
                  <c:v>49576.5</c:v>
                </c:pt>
                <c:pt idx="5">
                  <c:v>49590</c:v>
                </c:pt>
                <c:pt idx="6">
                  <c:v>49632.5</c:v>
                </c:pt>
                <c:pt idx="7">
                  <c:v>49649.5</c:v>
                </c:pt>
                <c:pt idx="8">
                  <c:v>49650</c:v>
                </c:pt>
                <c:pt idx="9">
                  <c:v>49671</c:v>
                </c:pt>
                <c:pt idx="10">
                  <c:v>51038</c:v>
                </c:pt>
                <c:pt idx="11">
                  <c:v>51741.5</c:v>
                </c:pt>
                <c:pt idx="12">
                  <c:v>51890</c:v>
                </c:pt>
                <c:pt idx="13">
                  <c:v>51894</c:v>
                </c:pt>
                <c:pt idx="14">
                  <c:v>51894</c:v>
                </c:pt>
                <c:pt idx="15">
                  <c:v>52509</c:v>
                </c:pt>
                <c:pt idx="16">
                  <c:v>52530</c:v>
                </c:pt>
                <c:pt idx="17">
                  <c:v>52549.5</c:v>
                </c:pt>
                <c:pt idx="18">
                  <c:v>52549.5</c:v>
                </c:pt>
                <c:pt idx="19">
                  <c:v>53206.5</c:v>
                </c:pt>
                <c:pt idx="20">
                  <c:v>54434.5</c:v>
                </c:pt>
                <c:pt idx="21">
                  <c:v>54446</c:v>
                </c:pt>
                <c:pt idx="22">
                  <c:v>54461.5</c:v>
                </c:pt>
                <c:pt idx="23">
                  <c:v>54488.5</c:v>
                </c:pt>
                <c:pt idx="24">
                  <c:v>54515.5</c:v>
                </c:pt>
                <c:pt idx="25">
                  <c:v>54542.5</c:v>
                </c:pt>
                <c:pt idx="26">
                  <c:v>54544.5</c:v>
                </c:pt>
                <c:pt idx="27">
                  <c:v>54598.5</c:v>
                </c:pt>
                <c:pt idx="28">
                  <c:v>54724</c:v>
                </c:pt>
                <c:pt idx="29">
                  <c:v>56707.5</c:v>
                </c:pt>
                <c:pt idx="30">
                  <c:v>56711.5</c:v>
                </c:pt>
                <c:pt idx="31">
                  <c:v>57293.5</c:v>
                </c:pt>
                <c:pt idx="32">
                  <c:v>57430.5</c:v>
                </c:pt>
                <c:pt idx="33">
                  <c:v>57465</c:v>
                </c:pt>
                <c:pt idx="34">
                  <c:v>57482.5</c:v>
                </c:pt>
                <c:pt idx="35">
                  <c:v>57985.5</c:v>
                </c:pt>
                <c:pt idx="36">
                  <c:v>58037.5</c:v>
                </c:pt>
                <c:pt idx="37">
                  <c:v>58062.5</c:v>
                </c:pt>
                <c:pt idx="38">
                  <c:v>58132</c:v>
                </c:pt>
                <c:pt idx="39">
                  <c:v>58167</c:v>
                </c:pt>
                <c:pt idx="40">
                  <c:v>58176.5</c:v>
                </c:pt>
                <c:pt idx="41">
                  <c:v>58205.5</c:v>
                </c:pt>
              </c:numCache>
            </c:numRef>
          </c:xVal>
          <c:yVal>
            <c:numRef>
              <c:f>'Active 1'!$M$21:$M$998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F82-4BE8-999F-B70FA4898DBD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1.6000000000000001E-3</c:v>
                  </c:pt>
                  <c:pt idx="2">
                    <c:v>1E-4</c:v>
                  </c:pt>
                  <c:pt idx="4">
                    <c:v>2.9999999999999997E-4</c:v>
                  </c:pt>
                  <c:pt idx="5">
                    <c:v>8.0000000000000004E-4</c:v>
                  </c:pt>
                  <c:pt idx="6">
                    <c:v>1E-4</c:v>
                  </c:pt>
                  <c:pt idx="8">
                    <c:v>6.9999999999999999E-4</c:v>
                  </c:pt>
                  <c:pt idx="9">
                    <c:v>1.8E-3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1.5E-3</c:v>
                  </c:pt>
                  <c:pt idx="13">
                    <c:v>3.5000000000000001E-3</c:v>
                  </c:pt>
                  <c:pt idx="14">
                    <c:v>8.9999999999999998E-4</c:v>
                  </c:pt>
                  <c:pt idx="15">
                    <c:v>3.5000000000000001E-3</c:v>
                  </c:pt>
                  <c:pt idx="16">
                    <c:v>4.0000000000000001E-3</c:v>
                  </c:pt>
                  <c:pt idx="17">
                    <c:v>1E-4</c:v>
                  </c:pt>
                  <c:pt idx="18">
                    <c:v>3.5000000000000001E-3</c:v>
                  </c:pt>
                  <c:pt idx="19">
                    <c:v>3.0000000000000001E-3</c:v>
                  </c:pt>
                  <c:pt idx="20">
                    <c:v>1E-4</c:v>
                  </c:pt>
                  <c:pt idx="21">
                    <c:v>4.0000000000000002E-4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3.5000000000000001E-3</c:v>
                  </c:pt>
                  <c:pt idx="29">
                    <c:v>3.5000000000000001E-3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4.8999999999999998E-3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40">
                    <c:v>3.5000000000000001E-3</c:v>
                  </c:pt>
                </c:numCache>
              </c:numRef>
            </c:plus>
            <c:minus>
              <c:numRef>
                <c:f>'Active 1'!$D$21:$D$998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1.6000000000000001E-3</c:v>
                  </c:pt>
                  <c:pt idx="2">
                    <c:v>1E-4</c:v>
                  </c:pt>
                  <c:pt idx="4">
                    <c:v>2.9999999999999997E-4</c:v>
                  </c:pt>
                  <c:pt idx="5">
                    <c:v>8.0000000000000004E-4</c:v>
                  </c:pt>
                  <c:pt idx="6">
                    <c:v>1E-4</c:v>
                  </c:pt>
                  <c:pt idx="8">
                    <c:v>6.9999999999999999E-4</c:v>
                  </c:pt>
                  <c:pt idx="9">
                    <c:v>1.8E-3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1.5E-3</c:v>
                  </c:pt>
                  <c:pt idx="13">
                    <c:v>3.5000000000000001E-3</c:v>
                  </c:pt>
                  <c:pt idx="14">
                    <c:v>8.9999999999999998E-4</c:v>
                  </c:pt>
                  <c:pt idx="15">
                    <c:v>3.5000000000000001E-3</c:v>
                  </c:pt>
                  <c:pt idx="16">
                    <c:v>4.0000000000000001E-3</c:v>
                  </c:pt>
                  <c:pt idx="17">
                    <c:v>1E-4</c:v>
                  </c:pt>
                  <c:pt idx="18">
                    <c:v>3.5000000000000001E-3</c:v>
                  </c:pt>
                  <c:pt idx="19">
                    <c:v>3.0000000000000001E-3</c:v>
                  </c:pt>
                  <c:pt idx="20">
                    <c:v>1E-4</c:v>
                  </c:pt>
                  <c:pt idx="21">
                    <c:v>4.0000000000000002E-4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3.5000000000000001E-3</c:v>
                  </c:pt>
                  <c:pt idx="29">
                    <c:v>3.5000000000000001E-3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4.8999999999999998E-3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40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46274.5</c:v>
                </c:pt>
                <c:pt idx="2">
                  <c:v>48963.5</c:v>
                </c:pt>
                <c:pt idx="3">
                  <c:v>48985</c:v>
                </c:pt>
                <c:pt idx="4">
                  <c:v>49576.5</c:v>
                </c:pt>
                <c:pt idx="5">
                  <c:v>49590</c:v>
                </c:pt>
                <c:pt idx="6">
                  <c:v>49632.5</c:v>
                </c:pt>
                <c:pt idx="7">
                  <c:v>49649.5</c:v>
                </c:pt>
                <c:pt idx="8">
                  <c:v>49650</c:v>
                </c:pt>
                <c:pt idx="9">
                  <c:v>49671</c:v>
                </c:pt>
                <c:pt idx="10">
                  <c:v>51038</c:v>
                </c:pt>
                <c:pt idx="11">
                  <c:v>51741.5</c:v>
                </c:pt>
                <c:pt idx="12">
                  <c:v>51890</c:v>
                </c:pt>
                <c:pt idx="13">
                  <c:v>51894</c:v>
                </c:pt>
                <c:pt idx="14">
                  <c:v>51894</c:v>
                </c:pt>
                <c:pt idx="15">
                  <c:v>52509</c:v>
                </c:pt>
                <c:pt idx="16">
                  <c:v>52530</c:v>
                </c:pt>
                <c:pt idx="17">
                  <c:v>52549.5</c:v>
                </c:pt>
                <c:pt idx="18">
                  <c:v>52549.5</c:v>
                </c:pt>
                <c:pt idx="19">
                  <c:v>53206.5</c:v>
                </c:pt>
                <c:pt idx="20">
                  <c:v>54434.5</c:v>
                </c:pt>
                <c:pt idx="21">
                  <c:v>54446</c:v>
                </c:pt>
                <c:pt idx="22">
                  <c:v>54461.5</c:v>
                </c:pt>
                <c:pt idx="23">
                  <c:v>54488.5</c:v>
                </c:pt>
                <c:pt idx="24">
                  <c:v>54515.5</c:v>
                </c:pt>
                <c:pt idx="25">
                  <c:v>54542.5</c:v>
                </c:pt>
                <c:pt idx="26">
                  <c:v>54544.5</c:v>
                </c:pt>
                <c:pt idx="27">
                  <c:v>54598.5</c:v>
                </c:pt>
                <c:pt idx="28">
                  <c:v>54724</c:v>
                </c:pt>
                <c:pt idx="29">
                  <c:v>56707.5</c:v>
                </c:pt>
                <c:pt idx="30">
                  <c:v>56711.5</c:v>
                </c:pt>
                <c:pt idx="31">
                  <c:v>57293.5</c:v>
                </c:pt>
                <c:pt idx="32">
                  <c:v>57430.5</c:v>
                </c:pt>
                <c:pt idx="33">
                  <c:v>57465</c:v>
                </c:pt>
                <c:pt idx="34">
                  <c:v>57482.5</c:v>
                </c:pt>
                <c:pt idx="35">
                  <c:v>57985.5</c:v>
                </c:pt>
                <c:pt idx="36">
                  <c:v>58037.5</c:v>
                </c:pt>
                <c:pt idx="37">
                  <c:v>58062.5</c:v>
                </c:pt>
                <c:pt idx="38">
                  <c:v>58132</c:v>
                </c:pt>
                <c:pt idx="39">
                  <c:v>58167</c:v>
                </c:pt>
                <c:pt idx="40">
                  <c:v>58176.5</c:v>
                </c:pt>
                <c:pt idx="41">
                  <c:v>58205.5</c:v>
                </c:pt>
              </c:numCache>
            </c:numRef>
          </c:xVal>
          <c:yVal>
            <c:numRef>
              <c:f>'Active 1'!$N$21:$N$998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F82-4BE8-999F-B70FA4898DBD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46274.5</c:v>
                </c:pt>
                <c:pt idx="2">
                  <c:v>48963.5</c:v>
                </c:pt>
                <c:pt idx="3">
                  <c:v>48985</c:v>
                </c:pt>
                <c:pt idx="4">
                  <c:v>49576.5</c:v>
                </c:pt>
                <c:pt idx="5">
                  <c:v>49590</c:v>
                </c:pt>
                <c:pt idx="6">
                  <c:v>49632.5</c:v>
                </c:pt>
                <c:pt idx="7">
                  <c:v>49649.5</c:v>
                </c:pt>
                <c:pt idx="8">
                  <c:v>49650</c:v>
                </c:pt>
                <c:pt idx="9">
                  <c:v>49671</c:v>
                </c:pt>
                <c:pt idx="10">
                  <c:v>51038</c:v>
                </c:pt>
                <c:pt idx="11">
                  <c:v>51741.5</c:v>
                </c:pt>
                <c:pt idx="12">
                  <c:v>51890</c:v>
                </c:pt>
                <c:pt idx="13">
                  <c:v>51894</c:v>
                </c:pt>
                <c:pt idx="14">
                  <c:v>51894</c:v>
                </c:pt>
                <c:pt idx="15">
                  <c:v>52509</c:v>
                </c:pt>
                <c:pt idx="16">
                  <c:v>52530</c:v>
                </c:pt>
                <c:pt idx="17">
                  <c:v>52549.5</c:v>
                </c:pt>
                <c:pt idx="18">
                  <c:v>52549.5</c:v>
                </c:pt>
                <c:pt idx="19">
                  <c:v>53206.5</c:v>
                </c:pt>
                <c:pt idx="20">
                  <c:v>54434.5</c:v>
                </c:pt>
                <c:pt idx="21">
                  <c:v>54446</c:v>
                </c:pt>
                <c:pt idx="22">
                  <c:v>54461.5</c:v>
                </c:pt>
                <c:pt idx="23">
                  <c:v>54488.5</c:v>
                </c:pt>
                <c:pt idx="24">
                  <c:v>54515.5</c:v>
                </c:pt>
                <c:pt idx="25">
                  <c:v>54542.5</c:v>
                </c:pt>
                <c:pt idx="26">
                  <c:v>54544.5</c:v>
                </c:pt>
                <c:pt idx="27">
                  <c:v>54598.5</c:v>
                </c:pt>
                <c:pt idx="28">
                  <c:v>54724</c:v>
                </c:pt>
                <c:pt idx="29">
                  <c:v>56707.5</c:v>
                </c:pt>
                <c:pt idx="30">
                  <c:v>56711.5</c:v>
                </c:pt>
                <c:pt idx="31">
                  <c:v>57293.5</c:v>
                </c:pt>
                <c:pt idx="32">
                  <c:v>57430.5</c:v>
                </c:pt>
                <c:pt idx="33">
                  <c:v>57465</c:v>
                </c:pt>
                <c:pt idx="34">
                  <c:v>57482.5</c:v>
                </c:pt>
                <c:pt idx="35">
                  <c:v>57985.5</c:v>
                </c:pt>
                <c:pt idx="36">
                  <c:v>58037.5</c:v>
                </c:pt>
                <c:pt idx="37">
                  <c:v>58062.5</c:v>
                </c:pt>
                <c:pt idx="38">
                  <c:v>58132</c:v>
                </c:pt>
                <c:pt idx="39">
                  <c:v>58167</c:v>
                </c:pt>
                <c:pt idx="40">
                  <c:v>58176.5</c:v>
                </c:pt>
                <c:pt idx="41">
                  <c:v>58205.5</c:v>
                </c:pt>
              </c:numCache>
            </c:numRef>
          </c:xVal>
          <c:yVal>
            <c:numRef>
              <c:f>'Active 1'!$O$21:$O$998</c:f>
              <c:numCache>
                <c:formatCode>General</c:formatCode>
                <c:ptCount val="978"/>
                <c:pt idx="0">
                  <c:v>0.27602255323001179</c:v>
                </c:pt>
                <c:pt idx="1">
                  <c:v>-3.7887220627883078E-2</c:v>
                </c:pt>
                <c:pt idx="2">
                  <c:v>-5.6128441643861215E-2</c:v>
                </c:pt>
                <c:pt idx="3">
                  <c:v>-5.6274290008250738E-2</c:v>
                </c:pt>
                <c:pt idx="4">
                  <c:v>-6.0286815940177541E-2</c:v>
                </c:pt>
                <c:pt idx="5">
                  <c:v>-6.0378395145724462E-2</c:v>
                </c:pt>
                <c:pt idx="6">
                  <c:v>-6.0666700052075917E-2</c:v>
                </c:pt>
                <c:pt idx="7">
                  <c:v>-6.0782022014616466E-2</c:v>
                </c:pt>
                <c:pt idx="8">
                  <c:v>-6.0785413837044167E-2</c:v>
                </c:pt>
                <c:pt idx="9">
                  <c:v>-6.0927870379006044E-2</c:v>
                </c:pt>
                <c:pt idx="10">
                  <c:v>-7.0201112896239981E-2</c:v>
                </c:pt>
                <c:pt idx="11">
                  <c:v>-7.4973407051963536E-2</c:v>
                </c:pt>
                <c:pt idx="12">
                  <c:v>-7.5980778312979835E-2</c:v>
                </c:pt>
                <c:pt idx="13">
                  <c:v>-7.6007912892401108E-2</c:v>
                </c:pt>
                <c:pt idx="14">
                  <c:v>-7.6007912892401108E-2</c:v>
                </c:pt>
                <c:pt idx="15">
                  <c:v>-8.0179854478428125E-2</c:v>
                </c:pt>
                <c:pt idx="16">
                  <c:v>-8.0322311020390003E-2</c:v>
                </c:pt>
                <c:pt idx="17">
                  <c:v>-8.0454592095068889E-2</c:v>
                </c:pt>
                <c:pt idx="18">
                  <c:v>-8.0454592095068889E-2</c:v>
                </c:pt>
                <c:pt idx="19">
                  <c:v>-8.491144676501966E-2</c:v>
                </c:pt>
                <c:pt idx="20">
                  <c:v>-9.3241762647362947E-2</c:v>
                </c:pt>
                <c:pt idx="21">
                  <c:v>-9.3319774563199231E-2</c:v>
                </c:pt>
                <c:pt idx="22">
                  <c:v>-9.3424921058456845E-2</c:v>
                </c:pt>
                <c:pt idx="23">
                  <c:v>-9.3608079469550687E-2</c:v>
                </c:pt>
                <c:pt idx="24">
                  <c:v>-9.3791237880644585E-2</c:v>
                </c:pt>
                <c:pt idx="25">
                  <c:v>-9.3974396291738427E-2</c:v>
                </c:pt>
                <c:pt idx="26">
                  <c:v>-9.3987963581449119E-2</c:v>
                </c:pt>
                <c:pt idx="27">
                  <c:v>-9.4354280403636859E-2</c:v>
                </c:pt>
                <c:pt idx="28">
                  <c:v>-9.5205627832980533E-2</c:v>
                </c:pt>
                <c:pt idx="29">
                  <c:v>-0.10866098740352448</c:v>
                </c:pt>
                <c:pt idx="30">
                  <c:v>-0.10868812198294581</c:v>
                </c:pt>
                <c:pt idx="31">
                  <c:v>-0.11263620328874691</c:v>
                </c:pt>
                <c:pt idx="32">
                  <c:v>-0.11356556263392692</c:v>
                </c:pt>
                <c:pt idx="33">
                  <c:v>-0.11379959838143572</c:v>
                </c:pt>
                <c:pt idx="34">
                  <c:v>-0.11391831216640397</c:v>
                </c:pt>
                <c:pt idx="35">
                  <c:v>-0.11733048552863418</c:v>
                </c:pt>
                <c:pt idx="36">
                  <c:v>-0.11768323506111128</c:v>
                </c:pt>
                <c:pt idx="37">
                  <c:v>-0.11785282618249449</c:v>
                </c:pt>
                <c:pt idx="38">
                  <c:v>-0.11832428949993978</c:v>
                </c:pt>
                <c:pt idx="39">
                  <c:v>-0.11856171706987628</c:v>
                </c:pt>
                <c:pt idx="40">
                  <c:v>-0.11862616169600193</c:v>
                </c:pt>
                <c:pt idx="41">
                  <c:v>-0.11882288739680641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F82-4BE8-999F-B70FA4898DBD}"/>
            </c:ext>
          </c:extLst>
        </c:ser>
        <c:ser>
          <c:idx val="8"/>
          <c:order val="8"/>
          <c:tx>
            <c:strRef>
              <c:f>'Active 1'!$U$20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46274.5</c:v>
                </c:pt>
                <c:pt idx="2">
                  <c:v>48963.5</c:v>
                </c:pt>
                <c:pt idx="3">
                  <c:v>48985</c:v>
                </c:pt>
                <c:pt idx="4">
                  <c:v>49576.5</c:v>
                </c:pt>
                <c:pt idx="5">
                  <c:v>49590</c:v>
                </c:pt>
                <c:pt idx="6">
                  <c:v>49632.5</c:v>
                </c:pt>
                <c:pt idx="7">
                  <c:v>49649.5</c:v>
                </c:pt>
                <c:pt idx="8">
                  <c:v>49650</c:v>
                </c:pt>
                <c:pt idx="9">
                  <c:v>49671</c:v>
                </c:pt>
                <c:pt idx="10">
                  <c:v>51038</c:v>
                </c:pt>
                <c:pt idx="11">
                  <c:v>51741.5</c:v>
                </c:pt>
                <c:pt idx="12">
                  <c:v>51890</c:v>
                </c:pt>
                <c:pt idx="13">
                  <c:v>51894</c:v>
                </c:pt>
                <c:pt idx="14">
                  <c:v>51894</c:v>
                </c:pt>
                <c:pt idx="15">
                  <c:v>52509</c:v>
                </c:pt>
                <c:pt idx="16">
                  <c:v>52530</c:v>
                </c:pt>
                <c:pt idx="17">
                  <c:v>52549.5</c:v>
                </c:pt>
                <c:pt idx="18">
                  <c:v>52549.5</c:v>
                </c:pt>
                <c:pt idx="19">
                  <c:v>53206.5</c:v>
                </c:pt>
                <c:pt idx="20">
                  <c:v>54434.5</c:v>
                </c:pt>
                <c:pt idx="21">
                  <c:v>54446</c:v>
                </c:pt>
                <c:pt idx="22">
                  <c:v>54461.5</c:v>
                </c:pt>
                <c:pt idx="23">
                  <c:v>54488.5</c:v>
                </c:pt>
                <c:pt idx="24">
                  <c:v>54515.5</c:v>
                </c:pt>
                <c:pt idx="25">
                  <c:v>54542.5</c:v>
                </c:pt>
                <c:pt idx="26">
                  <c:v>54544.5</c:v>
                </c:pt>
                <c:pt idx="27">
                  <c:v>54598.5</c:v>
                </c:pt>
                <c:pt idx="28">
                  <c:v>54724</c:v>
                </c:pt>
                <c:pt idx="29">
                  <c:v>56707.5</c:v>
                </c:pt>
                <c:pt idx="30">
                  <c:v>56711.5</c:v>
                </c:pt>
                <c:pt idx="31">
                  <c:v>57293.5</c:v>
                </c:pt>
                <c:pt idx="32">
                  <c:v>57430.5</c:v>
                </c:pt>
                <c:pt idx="33">
                  <c:v>57465</c:v>
                </c:pt>
                <c:pt idx="34">
                  <c:v>57482.5</c:v>
                </c:pt>
                <c:pt idx="35">
                  <c:v>57985.5</c:v>
                </c:pt>
                <c:pt idx="36">
                  <c:v>58037.5</c:v>
                </c:pt>
                <c:pt idx="37">
                  <c:v>58062.5</c:v>
                </c:pt>
                <c:pt idx="38">
                  <c:v>58132</c:v>
                </c:pt>
                <c:pt idx="39">
                  <c:v>58167</c:v>
                </c:pt>
                <c:pt idx="40">
                  <c:v>58176.5</c:v>
                </c:pt>
                <c:pt idx="41">
                  <c:v>58205.5</c:v>
                </c:pt>
              </c:numCache>
            </c:numRef>
          </c:xVal>
          <c:yVal>
            <c:numRef>
              <c:f>'Active 1'!$U$21:$U$998</c:f>
              <c:numCache>
                <c:formatCode>General</c:formatCode>
                <c:ptCount val="978"/>
                <c:pt idx="7">
                  <c:v>6.1210500003653578E-2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F82-4BE8-999F-B70FA4898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811888"/>
        <c:axId val="1"/>
      </c:scatterChart>
      <c:valAx>
        <c:axId val="398811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42521805129771"/>
              <c:y val="0.838415914474105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080775444264945E-2"/>
              <c:y val="0.36890307918827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881188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609063810480879"/>
          <c:y val="0.92073298764483702"/>
          <c:w val="0.77706045225768428"/>
          <c:h val="6.0975609756097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AA Lyr - O-C Diagr.</a:t>
            </a:r>
          </a:p>
        </c:rich>
      </c:tx>
      <c:layout>
        <c:manualLayout>
          <c:xMode val="edge"/>
          <c:yMode val="edge"/>
          <c:x val="0.38126043614499722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85632293164609"/>
          <c:y val="0.14634168126798494"/>
          <c:w val="0.81906365094252553"/>
          <c:h val="0.63109850046818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22303.5</c:v>
                </c:pt>
                <c:pt idx="2">
                  <c:v>23599.5</c:v>
                </c:pt>
                <c:pt idx="3">
                  <c:v>23609.5</c:v>
                </c:pt>
                <c:pt idx="4">
                  <c:v>23894.5</c:v>
                </c:pt>
                <c:pt idx="5">
                  <c:v>23901</c:v>
                </c:pt>
                <c:pt idx="6">
                  <c:v>23921.5</c:v>
                </c:pt>
                <c:pt idx="7">
                  <c:v>23930</c:v>
                </c:pt>
                <c:pt idx="8">
                  <c:v>23930</c:v>
                </c:pt>
                <c:pt idx="9">
                  <c:v>23940.5</c:v>
                </c:pt>
                <c:pt idx="10">
                  <c:v>24599</c:v>
                </c:pt>
                <c:pt idx="11">
                  <c:v>24938</c:v>
                </c:pt>
                <c:pt idx="12">
                  <c:v>25010</c:v>
                </c:pt>
                <c:pt idx="13">
                  <c:v>25011.5</c:v>
                </c:pt>
                <c:pt idx="14">
                  <c:v>25011.5</c:v>
                </c:pt>
                <c:pt idx="15">
                  <c:v>25308</c:v>
                </c:pt>
                <c:pt idx="16">
                  <c:v>25318</c:v>
                </c:pt>
                <c:pt idx="17">
                  <c:v>25327.5</c:v>
                </c:pt>
                <c:pt idx="18">
                  <c:v>25327.5</c:v>
                </c:pt>
                <c:pt idx="19">
                  <c:v>25644.5</c:v>
                </c:pt>
                <c:pt idx="20">
                  <c:v>26236</c:v>
                </c:pt>
                <c:pt idx="21">
                  <c:v>26241.5</c:v>
                </c:pt>
                <c:pt idx="22">
                  <c:v>26249</c:v>
                </c:pt>
                <c:pt idx="23">
                  <c:v>26262</c:v>
                </c:pt>
                <c:pt idx="24">
                  <c:v>26275</c:v>
                </c:pt>
                <c:pt idx="25">
                  <c:v>26288</c:v>
                </c:pt>
                <c:pt idx="26">
                  <c:v>26289</c:v>
                </c:pt>
                <c:pt idx="27">
                  <c:v>26315</c:v>
                </c:pt>
                <c:pt idx="28">
                  <c:v>26375.5</c:v>
                </c:pt>
                <c:pt idx="29">
                  <c:v>27331.5</c:v>
                </c:pt>
                <c:pt idx="30">
                  <c:v>27333.5</c:v>
                </c:pt>
                <c:pt idx="31">
                  <c:v>27614</c:v>
                </c:pt>
                <c:pt idx="32">
                  <c:v>27680</c:v>
                </c:pt>
                <c:pt idx="33">
                  <c:v>27697</c:v>
                </c:pt>
                <c:pt idx="34">
                  <c:v>27705</c:v>
                </c:pt>
                <c:pt idx="35">
                  <c:v>27947.5</c:v>
                </c:pt>
                <c:pt idx="36">
                  <c:v>27972.5</c:v>
                </c:pt>
                <c:pt idx="37">
                  <c:v>27984.5</c:v>
                </c:pt>
                <c:pt idx="38">
                  <c:v>28018</c:v>
                </c:pt>
                <c:pt idx="39">
                  <c:v>28035</c:v>
                </c:pt>
                <c:pt idx="40">
                  <c:v>28039.5</c:v>
                </c:pt>
                <c:pt idx="41">
                  <c:v>28053.5</c:v>
                </c:pt>
              </c:numCache>
            </c:numRef>
          </c:xVal>
          <c:yVal>
            <c:numRef>
              <c:f>'Active 2'!$H$21:$H$999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AF-4439-B8E7-EE8B1CA4E39F}"/>
            </c:ext>
          </c:extLst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1.6000000000000001E-3</c:v>
                  </c:pt>
                  <c:pt idx="2">
                    <c:v>1E-4</c:v>
                  </c:pt>
                  <c:pt idx="4">
                    <c:v>2.9999999999999997E-4</c:v>
                  </c:pt>
                  <c:pt idx="5">
                    <c:v>8.0000000000000004E-4</c:v>
                  </c:pt>
                  <c:pt idx="6">
                    <c:v>1E-4</c:v>
                  </c:pt>
                  <c:pt idx="8">
                    <c:v>6.9999999999999999E-4</c:v>
                  </c:pt>
                  <c:pt idx="9">
                    <c:v>1.8E-3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1.5E-3</c:v>
                  </c:pt>
                  <c:pt idx="13">
                    <c:v>3.5000000000000001E-3</c:v>
                  </c:pt>
                  <c:pt idx="14">
                    <c:v>8.9999999999999998E-4</c:v>
                  </c:pt>
                  <c:pt idx="15">
                    <c:v>3.5000000000000001E-3</c:v>
                  </c:pt>
                  <c:pt idx="16">
                    <c:v>4.0000000000000001E-3</c:v>
                  </c:pt>
                  <c:pt idx="17">
                    <c:v>1E-4</c:v>
                  </c:pt>
                  <c:pt idx="18">
                    <c:v>3.5000000000000001E-3</c:v>
                  </c:pt>
                  <c:pt idx="19">
                    <c:v>3.0000000000000001E-3</c:v>
                  </c:pt>
                  <c:pt idx="20">
                    <c:v>1E-4</c:v>
                  </c:pt>
                  <c:pt idx="21">
                    <c:v>4.0000000000000002E-4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3.5000000000000001E-3</c:v>
                  </c:pt>
                  <c:pt idx="29">
                    <c:v>3.5000000000000001E-3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4.8999999999999998E-3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40">
                    <c:v>3.5000000000000001E-3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1.6000000000000001E-3</c:v>
                  </c:pt>
                  <c:pt idx="2">
                    <c:v>1E-4</c:v>
                  </c:pt>
                  <c:pt idx="4">
                    <c:v>2.9999999999999997E-4</c:v>
                  </c:pt>
                  <c:pt idx="5">
                    <c:v>8.0000000000000004E-4</c:v>
                  </c:pt>
                  <c:pt idx="6">
                    <c:v>1E-4</c:v>
                  </c:pt>
                  <c:pt idx="8">
                    <c:v>6.9999999999999999E-4</c:v>
                  </c:pt>
                  <c:pt idx="9">
                    <c:v>1.8E-3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1.5E-3</c:v>
                  </c:pt>
                  <c:pt idx="13">
                    <c:v>3.5000000000000001E-3</c:v>
                  </c:pt>
                  <c:pt idx="14">
                    <c:v>8.9999999999999998E-4</c:v>
                  </c:pt>
                  <c:pt idx="15">
                    <c:v>3.5000000000000001E-3</c:v>
                  </c:pt>
                  <c:pt idx="16">
                    <c:v>4.0000000000000001E-3</c:v>
                  </c:pt>
                  <c:pt idx="17">
                    <c:v>1E-4</c:v>
                  </c:pt>
                  <c:pt idx="18">
                    <c:v>3.5000000000000001E-3</c:v>
                  </c:pt>
                  <c:pt idx="19">
                    <c:v>3.0000000000000001E-3</c:v>
                  </c:pt>
                  <c:pt idx="20">
                    <c:v>1E-4</c:v>
                  </c:pt>
                  <c:pt idx="21">
                    <c:v>4.0000000000000002E-4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3.5000000000000001E-3</c:v>
                  </c:pt>
                  <c:pt idx="29">
                    <c:v>3.5000000000000001E-3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4.8999999999999998E-3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40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22303.5</c:v>
                </c:pt>
                <c:pt idx="2">
                  <c:v>23599.5</c:v>
                </c:pt>
                <c:pt idx="3">
                  <c:v>23609.5</c:v>
                </c:pt>
                <c:pt idx="4">
                  <c:v>23894.5</c:v>
                </c:pt>
                <c:pt idx="5">
                  <c:v>23901</c:v>
                </c:pt>
                <c:pt idx="6">
                  <c:v>23921.5</c:v>
                </c:pt>
                <c:pt idx="7">
                  <c:v>23930</c:v>
                </c:pt>
                <c:pt idx="8">
                  <c:v>23930</c:v>
                </c:pt>
                <c:pt idx="9">
                  <c:v>23940.5</c:v>
                </c:pt>
                <c:pt idx="10">
                  <c:v>24599</c:v>
                </c:pt>
                <c:pt idx="11">
                  <c:v>24938</c:v>
                </c:pt>
                <c:pt idx="12">
                  <c:v>25010</c:v>
                </c:pt>
                <c:pt idx="13">
                  <c:v>25011.5</c:v>
                </c:pt>
                <c:pt idx="14">
                  <c:v>25011.5</c:v>
                </c:pt>
                <c:pt idx="15">
                  <c:v>25308</c:v>
                </c:pt>
                <c:pt idx="16">
                  <c:v>25318</c:v>
                </c:pt>
                <c:pt idx="17">
                  <c:v>25327.5</c:v>
                </c:pt>
                <c:pt idx="18">
                  <c:v>25327.5</c:v>
                </c:pt>
                <c:pt idx="19">
                  <c:v>25644.5</c:v>
                </c:pt>
                <c:pt idx="20">
                  <c:v>26236</c:v>
                </c:pt>
                <c:pt idx="21">
                  <c:v>26241.5</c:v>
                </c:pt>
                <c:pt idx="22">
                  <c:v>26249</c:v>
                </c:pt>
                <c:pt idx="23">
                  <c:v>26262</c:v>
                </c:pt>
                <c:pt idx="24">
                  <c:v>26275</c:v>
                </c:pt>
                <c:pt idx="25">
                  <c:v>26288</c:v>
                </c:pt>
                <c:pt idx="26">
                  <c:v>26289</c:v>
                </c:pt>
                <c:pt idx="27">
                  <c:v>26315</c:v>
                </c:pt>
                <c:pt idx="28">
                  <c:v>26375.5</c:v>
                </c:pt>
                <c:pt idx="29">
                  <c:v>27331.5</c:v>
                </c:pt>
                <c:pt idx="30">
                  <c:v>27333.5</c:v>
                </c:pt>
                <c:pt idx="31">
                  <c:v>27614</c:v>
                </c:pt>
                <c:pt idx="32">
                  <c:v>27680</c:v>
                </c:pt>
                <c:pt idx="33">
                  <c:v>27697</c:v>
                </c:pt>
                <c:pt idx="34">
                  <c:v>27705</c:v>
                </c:pt>
                <c:pt idx="35">
                  <c:v>27947.5</c:v>
                </c:pt>
                <c:pt idx="36">
                  <c:v>27972.5</c:v>
                </c:pt>
                <c:pt idx="37">
                  <c:v>27984.5</c:v>
                </c:pt>
                <c:pt idx="38">
                  <c:v>28018</c:v>
                </c:pt>
                <c:pt idx="39">
                  <c:v>28035</c:v>
                </c:pt>
                <c:pt idx="40">
                  <c:v>28039.5</c:v>
                </c:pt>
                <c:pt idx="41">
                  <c:v>28053.5</c:v>
                </c:pt>
              </c:numCache>
            </c:numRef>
          </c:xVal>
          <c:yVal>
            <c:numRef>
              <c:f>'Active 2'!$I$21:$I$999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AF-4439-B8E7-EE8B1CA4E39F}"/>
            </c:ext>
          </c:extLst>
        </c:ser>
        <c:ser>
          <c:idx val="3"/>
          <c:order val="2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1.6000000000000001E-3</c:v>
                  </c:pt>
                  <c:pt idx="2">
                    <c:v>1E-4</c:v>
                  </c:pt>
                  <c:pt idx="4">
                    <c:v>2.9999999999999997E-4</c:v>
                  </c:pt>
                  <c:pt idx="5">
                    <c:v>8.0000000000000004E-4</c:v>
                  </c:pt>
                  <c:pt idx="6">
                    <c:v>1E-4</c:v>
                  </c:pt>
                  <c:pt idx="8">
                    <c:v>6.9999999999999999E-4</c:v>
                  </c:pt>
                  <c:pt idx="9">
                    <c:v>1.8E-3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1.5E-3</c:v>
                  </c:pt>
                  <c:pt idx="13">
                    <c:v>3.5000000000000001E-3</c:v>
                  </c:pt>
                  <c:pt idx="14">
                    <c:v>8.9999999999999998E-4</c:v>
                  </c:pt>
                  <c:pt idx="15">
                    <c:v>3.5000000000000001E-3</c:v>
                  </c:pt>
                  <c:pt idx="16">
                    <c:v>4.0000000000000001E-3</c:v>
                  </c:pt>
                  <c:pt idx="17">
                    <c:v>1E-4</c:v>
                  </c:pt>
                  <c:pt idx="18">
                    <c:v>3.5000000000000001E-3</c:v>
                  </c:pt>
                  <c:pt idx="19">
                    <c:v>3.0000000000000001E-3</c:v>
                  </c:pt>
                  <c:pt idx="20">
                    <c:v>1E-4</c:v>
                  </c:pt>
                  <c:pt idx="21">
                    <c:v>4.0000000000000002E-4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3.5000000000000001E-3</c:v>
                  </c:pt>
                  <c:pt idx="29">
                    <c:v>3.5000000000000001E-3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4.8999999999999998E-3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40">
                    <c:v>3.5000000000000001E-3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1.6000000000000001E-3</c:v>
                  </c:pt>
                  <c:pt idx="2">
                    <c:v>1E-4</c:v>
                  </c:pt>
                  <c:pt idx="4">
                    <c:v>2.9999999999999997E-4</c:v>
                  </c:pt>
                  <c:pt idx="5">
                    <c:v>8.0000000000000004E-4</c:v>
                  </c:pt>
                  <c:pt idx="6">
                    <c:v>1E-4</c:v>
                  </c:pt>
                  <c:pt idx="8">
                    <c:v>6.9999999999999999E-4</c:v>
                  </c:pt>
                  <c:pt idx="9">
                    <c:v>1.8E-3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1.5E-3</c:v>
                  </c:pt>
                  <c:pt idx="13">
                    <c:v>3.5000000000000001E-3</c:v>
                  </c:pt>
                  <c:pt idx="14">
                    <c:v>8.9999999999999998E-4</c:v>
                  </c:pt>
                  <c:pt idx="15">
                    <c:v>3.5000000000000001E-3</c:v>
                  </c:pt>
                  <c:pt idx="16">
                    <c:v>4.0000000000000001E-3</c:v>
                  </c:pt>
                  <c:pt idx="17">
                    <c:v>1E-4</c:v>
                  </c:pt>
                  <c:pt idx="18">
                    <c:v>3.5000000000000001E-3</c:v>
                  </c:pt>
                  <c:pt idx="19">
                    <c:v>3.0000000000000001E-3</c:v>
                  </c:pt>
                  <c:pt idx="20">
                    <c:v>1E-4</c:v>
                  </c:pt>
                  <c:pt idx="21">
                    <c:v>4.0000000000000002E-4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3.5000000000000001E-3</c:v>
                  </c:pt>
                  <c:pt idx="29">
                    <c:v>3.5000000000000001E-3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4.8999999999999998E-3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40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22303.5</c:v>
                </c:pt>
                <c:pt idx="2">
                  <c:v>23599.5</c:v>
                </c:pt>
                <c:pt idx="3">
                  <c:v>23609.5</c:v>
                </c:pt>
                <c:pt idx="4">
                  <c:v>23894.5</c:v>
                </c:pt>
                <c:pt idx="5">
                  <c:v>23901</c:v>
                </c:pt>
                <c:pt idx="6">
                  <c:v>23921.5</c:v>
                </c:pt>
                <c:pt idx="7">
                  <c:v>23930</c:v>
                </c:pt>
                <c:pt idx="8">
                  <c:v>23930</c:v>
                </c:pt>
                <c:pt idx="9">
                  <c:v>23940.5</c:v>
                </c:pt>
                <c:pt idx="10">
                  <c:v>24599</c:v>
                </c:pt>
                <c:pt idx="11">
                  <c:v>24938</c:v>
                </c:pt>
                <c:pt idx="12">
                  <c:v>25010</c:v>
                </c:pt>
                <c:pt idx="13">
                  <c:v>25011.5</c:v>
                </c:pt>
                <c:pt idx="14">
                  <c:v>25011.5</c:v>
                </c:pt>
                <c:pt idx="15">
                  <c:v>25308</c:v>
                </c:pt>
                <c:pt idx="16">
                  <c:v>25318</c:v>
                </c:pt>
                <c:pt idx="17">
                  <c:v>25327.5</c:v>
                </c:pt>
                <c:pt idx="18">
                  <c:v>25327.5</c:v>
                </c:pt>
                <c:pt idx="19">
                  <c:v>25644.5</c:v>
                </c:pt>
                <c:pt idx="20">
                  <c:v>26236</c:v>
                </c:pt>
                <c:pt idx="21">
                  <c:v>26241.5</c:v>
                </c:pt>
                <c:pt idx="22">
                  <c:v>26249</c:v>
                </c:pt>
                <c:pt idx="23">
                  <c:v>26262</c:v>
                </c:pt>
                <c:pt idx="24">
                  <c:v>26275</c:v>
                </c:pt>
                <c:pt idx="25">
                  <c:v>26288</c:v>
                </c:pt>
                <c:pt idx="26">
                  <c:v>26289</c:v>
                </c:pt>
                <c:pt idx="27">
                  <c:v>26315</c:v>
                </c:pt>
                <c:pt idx="28">
                  <c:v>26375.5</c:v>
                </c:pt>
                <c:pt idx="29">
                  <c:v>27331.5</c:v>
                </c:pt>
                <c:pt idx="30">
                  <c:v>27333.5</c:v>
                </c:pt>
                <c:pt idx="31">
                  <c:v>27614</c:v>
                </c:pt>
                <c:pt idx="32">
                  <c:v>27680</c:v>
                </c:pt>
                <c:pt idx="33">
                  <c:v>27697</c:v>
                </c:pt>
                <c:pt idx="34">
                  <c:v>27705</c:v>
                </c:pt>
                <c:pt idx="35">
                  <c:v>27947.5</c:v>
                </c:pt>
                <c:pt idx="36">
                  <c:v>27972.5</c:v>
                </c:pt>
                <c:pt idx="37">
                  <c:v>27984.5</c:v>
                </c:pt>
                <c:pt idx="38">
                  <c:v>28018</c:v>
                </c:pt>
                <c:pt idx="39">
                  <c:v>28035</c:v>
                </c:pt>
                <c:pt idx="40">
                  <c:v>28039.5</c:v>
                </c:pt>
                <c:pt idx="41">
                  <c:v>28053.5</c:v>
                </c:pt>
              </c:numCache>
            </c:numRef>
          </c:xVal>
          <c:yVal>
            <c:numRef>
              <c:f>'Active 2'!$J$21:$J$999</c:f>
              <c:numCache>
                <c:formatCode>General</c:formatCode>
                <c:ptCount val="979"/>
                <c:pt idx="1">
                  <c:v>-0.26545150000310969</c:v>
                </c:pt>
                <c:pt idx="4">
                  <c:v>0.24300950000906596</c:v>
                </c:pt>
                <c:pt idx="5">
                  <c:v>0.25187100000039209</c:v>
                </c:pt>
                <c:pt idx="6">
                  <c:v>0.2329265000007581</c:v>
                </c:pt>
                <c:pt idx="8">
                  <c:v>0.16563000000314787</c:v>
                </c:pt>
                <c:pt idx="9">
                  <c:v>-0.24272449999989476</c:v>
                </c:pt>
                <c:pt idx="10">
                  <c:v>0.14232900000934023</c:v>
                </c:pt>
                <c:pt idx="11">
                  <c:v>0.21099800000229152</c:v>
                </c:pt>
                <c:pt idx="12">
                  <c:v>-0.24548999999387888</c:v>
                </c:pt>
                <c:pt idx="14">
                  <c:v>0.21451649999653455</c:v>
                </c:pt>
                <c:pt idx="15">
                  <c:v>0.12196799999946961</c:v>
                </c:pt>
                <c:pt idx="16">
                  <c:v>0.25157800000306452</c:v>
                </c:pt>
                <c:pt idx="17">
                  <c:v>0.13945249999960652</c:v>
                </c:pt>
                <c:pt idx="19">
                  <c:v>-0.22954049999680137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8AF-4439-B8E7-EE8B1CA4E39F}"/>
            </c:ext>
          </c:extLst>
        </c:ser>
        <c:ser>
          <c:idx val="4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1.6000000000000001E-3</c:v>
                  </c:pt>
                  <c:pt idx="2">
                    <c:v>1E-4</c:v>
                  </c:pt>
                  <c:pt idx="4">
                    <c:v>2.9999999999999997E-4</c:v>
                  </c:pt>
                  <c:pt idx="5">
                    <c:v>8.0000000000000004E-4</c:v>
                  </c:pt>
                  <c:pt idx="6">
                    <c:v>1E-4</c:v>
                  </c:pt>
                  <c:pt idx="8">
                    <c:v>6.9999999999999999E-4</c:v>
                  </c:pt>
                  <c:pt idx="9">
                    <c:v>1.8E-3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1.5E-3</c:v>
                  </c:pt>
                  <c:pt idx="13">
                    <c:v>3.5000000000000001E-3</c:v>
                  </c:pt>
                  <c:pt idx="14">
                    <c:v>8.9999999999999998E-4</c:v>
                  </c:pt>
                  <c:pt idx="15">
                    <c:v>3.5000000000000001E-3</c:v>
                  </c:pt>
                  <c:pt idx="16">
                    <c:v>4.0000000000000001E-3</c:v>
                  </c:pt>
                  <c:pt idx="17">
                    <c:v>1E-4</c:v>
                  </c:pt>
                  <c:pt idx="18">
                    <c:v>3.5000000000000001E-3</c:v>
                  </c:pt>
                  <c:pt idx="19">
                    <c:v>3.0000000000000001E-3</c:v>
                  </c:pt>
                  <c:pt idx="20">
                    <c:v>1E-4</c:v>
                  </c:pt>
                  <c:pt idx="21">
                    <c:v>4.0000000000000002E-4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3.5000000000000001E-3</c:v>
                  </c:pt>
                  <c:pt idx="29">
                    <c:v>3.5000000000000001E-3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4.8999999999999998E-3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40">
                    <c:v>3.5000000000000001E-3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1.6000000000000001E-3</c:v>
                  </c:pt>
                  <c:pt idx="2">
                    <c:v>1E-4</c:v>
                  </c:pt>
                  <c:pt idx="4">
                    <c:v>2.9999999999999997E-4</c:v>
                  </c:pt>
                  <c:pt idx="5">
                    <c:v>8.0000000000000004E-4</c:v>
                  </c:pt>
                  <c:pt idx="6">
                    <c:v>1E-4</c:v>
                  </c:pt>
                  <c:pt idx="8">
                    <c:v>6.9999999999999999E-4</c:v>
                  </c:pt>
                  <c:pt idx="9">
                    <c:v>1.8E-3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1.5E-3</c:v>
                  </c:pt>
                  <c:pt idx="13">
                    <c:v>3.5000000000000001E-3</c:v>
                  </c:pt>
                  <c:pt idx="14">
                    <c:v>8.9999999999999998E-4</c:v>
                  </c:pt>
                  <c:pt idx="15">
                    <c:v>3.5000000000000001E-3</c:v>
                  </c:pt>
                  <c:pt idx="16">
                    <c:v>4.0000000000000001E-3</c:v>
                  </c:pt>
                  <c:pt idx="17">
                    <c:v>1E-4</c:v>
                  </c:pt>
                  <c:pt idx="18">
                    <c:v>3.5000000000000001E-3</c:v>
                  </c:pt>
                  <c:pt idx="19">
                    <c:v>3.0000000000000001E-3</c:v>
                  </c:pt>
                  <c:pt idx="20">
                    <c:v>1E-4</c:v>
                  </c:pt>
                  <c:pt idx="21">
                    <c:v>4.0000000000000002E-4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3.5000000000000001E-3</c:v>
                  </c:pt>
                  <c:pt idx="29">
                    <c:v>3.5000000000000001E-3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4.8999999999999998E-3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40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22303.5</c:v>
                </c:pt>
                <c:pt idx="2">
                  <c:v>23599.5</c:v>
                </c:pt>
                <c:pt idx="3">
                  <c:v>23609.5</c:v>
                </c:pt>
                <c:pt idx="4">
                  <c:v>23894.5</c:v>
                </c:pt>
                <c:pt idx="5">
                  <c:v>23901</c:v>
                </c:pt>
                <c:pt idx="6">
                  <c:v>23921.5</c:v>
                </c:pt>
                <c:pt idx="7">
                  <c:v>23930</c:v>
                </c:pt>
                <c:pt idx="8">
                  <c:v>23930</c:v>
                </c:pt>
                <c:pt idx="9">
                  <c:v>23940.5</c:v>
                </c:pt>
                <c:pt idx="10">
                  <c:v>24599</c:v>
                </c:pt>
                <c:pt idx="11">
                  <c:v>24938</c:v>
                </c:pt>
                <c:pt idx="12">
                  <c:v>25010</c:v>
                </c:pt>
                <c:pt idx="13">
                  <c:v>25011.5</c:v>
                </c:pt>
                <c:pt idx="14">
                  <c:v>25011.5</c:v>
                </c:pt>
                <c:pt idx="15">
                  <c:v>25308</c:v>
                </c:pt>
                <c:pt idx="16">
                  <c:v>25318</c:v>
                </c:pt>
                <c:pt idx="17">
                  <c:v>25327.5</c:v>
                </c:pt>
                <c:pt idx="18">
                  <c:v>25327.5</c:v>
                </c:pt>
                <c:pt idx="19">
                  <c:v>25644.5</c:v>
                </c:pt>
                <c:pt idx="20">
                  <c:v>26236</c:v>
                </c:pt>
                <c:pt idx="21">
                  <c:v>26241.5</c:v>
                </c:pt>
                <c:pt idx="22">
                  <c:v>26249</c:v>
                </c:pt>
                <c:pt idx="23">
                  <c:v>26262</c:v>
                </c:pt>
                <c:pt idx="24">
                  <c:v>26275</c:v>
                </c:pt>
                <c:pt idx="25">
                  <c:v>26288</c:v>
                </c:pt>
                <c:pt idx="26">
                  <c:v>26289</c:v>
                </c:pt>
                <c:pt idx="27">
                  <c:v>26315</c:v>
                </c:pt>
                <c:pt idx="28">
                  <c:v>26375.5</c:v>
                </c:pt>
                <c:pt idx="29">
                  <c:v>27331.5</c:v>
                </c:pt>
                <c:pt idx="30">
                  <c:v>27333.5</c:v>
                </c:pt>
                <c:pt idx="31">
                  <c:v>27614</c:v>
                </c:pt>
                <c:pt idx="32">
                  <c:v>27680</c:v>
                </c:pt>
                <c:pt idx="33">
                  <c:v>27697</c:v>
                </c:pt>
                <c:pt idx="34">
                  <c:v>27705</c:v>
                </c:pt>
                <c:pt idx="35">
                  <c:v>27947.5</c:v>
                </c:pt>
                <c:pt idx="36">
                  <c:v>27972.5</c:v>
                </c:pt>
                <c:pt idx="37">
                  <c:v>27984.5</c:v>
                </c:pt>
                <c:pt idx="38">
                  <c:v>28018</c:v>
                </c:pt>
                <c:pt idx="39">
                  <c:v>28035</c:v>
                </c:pt>
                <c:pt idx="40">
                  <c:v>28039.5</c:v>
                </c:pt>
                <c:pt idx="41">
                  <c:v>28053.5</c:v>
                </c:pt>
              </c:numCache>
            </c:numRef>
          </c:xVal>
          <c:yVal>
            <c:numRef>
              <c:f>'Active 2'!$K$21:$K$999</c:f>
              <c:numCache>
                <c:formatCode>General</c:formatCode>
                <c:ptCount val="979"/>
                <c:pt idx="2">
                  <c:v>-0.23898550000012619</c:v>
                </c:pt>
                <c:pt idx="3">
                  <c:v>0.15347449999535456</c:v>
                </c:pt>
                <c:pt idx="13">
                  <c:v>0.21051649999571964</c:v>
                </c:pt>
                <c:pt idx="18">
                  <c:v>0.13945249999960652</c:v>
                </c:pt>
                <c:pt idx="20">
                  <c:v>0.15605600000708364</c:v>
                </c:pt>
                <c:pt idx="21">
                  <c:v>0.20344650000333786</c:v>
                </c:pt>
                <c:pt idx="22">
                  <c:v>0.17077900000003865</c:v>
                </c:pt>
                <c:pt idx="23">
                  <c:v>0.18440200000623008</c:v>
                </c:pt>
                <c:pt idx="24">
                  <c:v>0.19922500000393484</c:v>
                </c:pt>
                <c:pt idx="25">
                  <c:v>0.21274800000537653</c:v>
                </c:pt>
                <c:pt idx="26">
                  <c:v>0.17391899999347515</c:v>
                </c:pt>
                <c:pt idx="27">
                  <c:v>0.2023650000046473</c:v>
                </c:pt>
                <c:pt idx="28">
                  <c:v>0.18956049999542302</c:v>
                </c:pt>
                <c:pt idx="29">
                  <c:v>0.17993649999698391</c:v>
                </c:pt>
                <c:pt idx="30">
                  <c:v>0.10207850000006147</c:v>
                </c:pt>
                <c:pt idx="31">
                  <c:v>0.10899400000926107</c:v>
                </c:pt>
                <c:pt idx="32">
                  <c:v>0.14258000000700122</c:v>
                </c:pt>
                <c:pt idx="33">
                  <c:v>-0.25591300000087358</c:v>
                </c:pt>
                <c:pt idx="34">
                  <c:v>0.2094550000037998</c:v>
                </c:pt>
                <c:pt idx="35">
                  <c:v>0.13687250000657514</c:v>
                </c:pt>
                <c:pt idx="36">
                  <c:v>0.20424749999801861</c:v>
                </c:pt>
                <c:pt idx="37">
                  <c:v>0.25699950000125682</c:v>
                </c:pt>
                <c:pt idx="38">
                  <c:v>0.25557800000387942</c:v>
                </c:pt>
                <c:pt idx="39">
                  <c:v>0.11548499995842576</c:v>
                </c:pt>
                <c:pt idx="40">
                  <c:v>0.19800450000184355</c:v>
                </c:pt>
                <c:pt idx="41">
                  <c:v>0.17309849995945115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8AF-4439-B8E7-EE8B1CA4E39F}"/>
            </c:ext>
          </c:extLst>
        </c:ser>
        <c:ser>
          <c:idx val="2"/>
          <c:order val="4"/>
          <c:tx>
            <c:strRef>
              <c:f>'Active 2'!$L$20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1.6000000000000001E-3</c:v>
                  </c:pt>
                  <c:pt idx="2">
                    <c:v>1E-4</c:v>
                  </c:pt>
                  <c:pt idx="4">
                    <c:v>2.9999999999999997E-4</c:v>
                  </c:pt>
                  <c:pt idx="5">
                    <c:v>8.0000000000000004E-4</c:v>
                  </c:pt>
                  <c:pt idx="6">
                    <c:v>1E-4</c:v>
                  </c:pt>
                  <c:pt idx="8">
                    <c:v>6.9999999999999999E-4</c:v>
                  </c:pt>
                  <c:pt idx="9">
                    <c:v>1.8E-3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1.5E-3</c:v>
                  </c:pt>
                  <c:pt idx="13">
                    <c:v>3.5000000000000001E-3</c:v>
                  </c:pt>
                  <c:pt idx="14">
                    <c:v>8.9999999999999998E-4</c:v>
                  </c:pt>
                  <c:pt idx="15">
                    <c:v>3.5000000000000001E-3</c:v>
                  </c:pt>
                  <c:pt idx="16">
                    <c:v>4.0000000000000001E-3</c:v>
                  </c:pt>
                  <c:pt idx="17">
                    <c:v>1E-4</c:v>
                  </c:pt>
                  <c:pt idx="18">
                    <c:v>3.5000000000000001E-3</c:v>
                  </c:pt>
                  <c:pt idx="19">
                    <c:v>3.0000000000000001E-3</c:v>
                  </c:pt>
                  <c:pt idx="20">
                    <c:v>1E-4</c:v>
                  </c:pt>
                  <c:pt idx="21">
                    <c:v>4.0000000000000002E-4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3.5000000000000001E-3</c:v>
                  </c:pt>
                  <c:pt idx="29">
                    <c:v>3.5000000000000001E-3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4.8999999999999998E-3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40">
                    <c:v>3.5000000000000001E-3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1.6000000000000001E-3</c:v>
                  </c:pt>
                  <c:pt idx="2">
                    <c:v>1E-4</c:v>
                  </c:pt>
                  <c:pt idx="4">
                    <c:v>2.9999999999999997E-4</c:v>
                  </c:pt>
                  <c:pt idx="5">
                    <c:v>8.0000000000000004E-4</c:v>
                  </c:pt>
                  <c:pt idx="6">
                    <c:v>1E-4</c:v>
                  </c:pt>
                  <c:pt idx="8">
                    <c:v>6.9999999999999999E-4</c:v>
                  </c:pt>
                  <c:pt idx="9">
                    <c:v>1.8E-3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1.5E-3</c:v>
                  </c:pt>
                  <c:pt idx="13">
                    <c:v>3.5000000000000001E-3</c:v>
                  </c:pt>
                  <c:pt idx="14">
                    <c:v>8.9999999999999998E-4</c:v>
                  </c:pt>
                  <c:pt idx="15">
                    <c:v>3.5000000000000001E-3</c:v>
                  </c:pt>
                  <c:pt idx="16">
                    <c:v>4.0000000000000001E-3</c:v>
                  </c:pt>
                  <c:pt idx="17">
                    <c:v>1E-4</c:v>
                  </c:pt>
                  <c:pt idx="18">
                    <c:v>3.5000000000000001E-3</c:v>
                  </c:pt>
                  <c:pt idx="19">
                    <c:v>3.0000000000000001E-3</c:v>
                  </c:pt>
                  <c:pt idx="20">
                    <c:v>1E-4</c:v>
                  </c:pt>
                  <c:pt idx="21">
                    <c:v>4.0000000000000002E-4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3.5000000000000001E-3</c:v>
                  </c:pt>
                  <c:pt idx="29">
                    <c:v>3.5000000000000001E-3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4.8999999999999998E-3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40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22303.5</c:v>
                </c:pt>
                <c:pt idx="2">
                  <c:v>23599.5</c:v>
                </c:pt>
                <c:pt idx="3">
                  <c:v>23609.5</c:v>
                </c:pt>
                <c:pt idx="4">
                  <c:v>23894.5</c:v>
                </c:pt>
                <c:pt idx="5">
                  <c:v>23901</c:v>
                </c:pt>
                <c:pt idx="6">
                  <c:v>23921.5</c:v>
                </c:pt>
                <c:pt idx="7">
                  <c:v>23930</c:v>
                </c:pt>
                <c:pt idx="8">
                  <c:v>23930</c:v>
                </c:pt>
                <c:pt idx="9">
                  <c:v>23940.5</c:v>
                </c:pt>
                <c:pt idx="10">
                  <c:v>24599</c:v>
                </c:pt>
                <c:pt idx="11">
                  <c:v>24938</c:v>
                </c:pt>
                <c:pt idx="12">
                  <c:v>25010</c:v>
                </c:pt>
                <c:pt idx="13">
                  <c:v>25011.5</c:v>
                </c:pt>
                <c:pt idx="14">
                  <c:v>25011.5</c:v>
                </c:pt>
                <c:pt idx="15">
                  <c:v>25308</c:v>
                </c:pt>
                <c:pt idx="16">
                  <c:v>25318</c:v>
                </c:pt>
                <c:pt idx="17">
                  <c:v>25327.5</c:v>
                </c:pt>
                <c:pt idx="18">
                  <c:v>25327.5</c:v>
                </c:pt>
                <c:pt idx="19">
                  <c:v>25644.5</c:v>
                </c:pt>
                <c:pt idx="20">
                  <c:v>26236</c:v>
                </c:pt>
                <c:pt idx="21">
                  <c:v>26241.5</c:v>
                </c:pt>
                <c:pt idx="22">
                  <c:v>26249</c:v>
                </c:pt>
                <c:pt idx="23">
                  <c:v>26262</c:v>
                </c:pt>
                <c:pt idx="24">
                  <c:v>26275</c:v>
                </c:pt>
                <c:pt idx="25">
                  <c:v>26288</c:v>
                </c:pt>
                <c:pt idx="26">
                  <c:v>26289</c:v>
                </c:pt>
                <c:pt idx="27">
                  <c:v>26315</c:v>
                </c:pt>
                <c:pt idx="28">
                  <c:v>26375.5</c:v>
                </c:pt>
                <c:pt idx="29">
                  <c:v>27331.5</c:v>
                </c:pt>
                <c:pt idx="30">
                  <c:v>27333.5</c:v>
                </c:pt>
                <c:pt idx="31">
                  <c:v>27614</c:v>
                </c:pt>
                <c:pt idx="32">
                  <c:v>27680</c:v>
                </c:pt>
                <c:pt idx="33">
                  <c:v>27697</c:v>
                </c:pt>
                <c:pt idx="34">
                  <c:v>27705</c:v>
                </c:pt>
                <c:pt idx="35">
                  <c:v>27947.5</c:v>
                </c:pt>
                <c:pt idx="36">
                  <c:v>27972.5</c:v>
                </c:pt>
                <c:pt idx="37">
                  <c:v>27984.5</c:v>
                </c:pt>
                <c:pt idx="38">
                  <c:v>28018</c:v>
                </c:pt>
                <c:pt idx="39">
                  <c:v>28035</c:v>
                </c:pt>
                <c:pt idx="40">
                  <c:v>28039.5</c:v>
                </c:pt>
                <c:pt idx="41">
                  <c:v>28053.5</c:v>
                </c:pt>
              </c:numCache>
            </c:numRef>
          </c:xVal>
          <c:yVal>
            <c:numRef>
              <c:f>'Active 2'!$L$21:$L$999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8AF-4439-B8E7-EE8B1CA4E39F}"/>
            </c:ext>
          </c:extLst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1.6000000000000001E-3</c:v>
                  </c:pt>
                  <c:pt idx="2">
                    <c:v>1E-4</c:v>
                  </c:pt>
                  <c:pt idx="4">
                    <c:v>2.9999999999999997E-4</c:v>
                  </c:pt>
                  <c:pt idx="5">
                    <c:v>8.0000000000000004E-4</c:v>
                  </c:pt>
                  <c:pt idx="6">
                    <c:v>1E-4</c:v>
                  </c:pt>
                  <c:pt idx="8">
                    <c:v>6.9999999999999999E-4</c:v>
                  </c:pt>
                  <c:pt idx="9">
                    <c:v>1.8E-3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1.5E-3</c:v>
                  </c:pt>
                  <c:pt idx="13">
                    <c:v>3.5000000000000001E-3</c:v>
                  </c:pt>
                  <c:pt idx="14">
                    <c:v>8.9999999999999998E-4</c:v>
                  </c:pt>
                  <c:pt idx="15">
                    <c:v>3.5000000000000001E-3</c:v>
                  </c:pt>
                  <c:pt idx="16">
                    <c:v>4.0000000000000001E-3</c:v>
                  </c:pt>
                  <c:pt idx="17">
                    <c:v>1E-4</c:v>
                  </c:pt>
                  <c:pt idx="18">
                    <c:v>3.5000000000000001E-3</c:v>
                  </c:pt>
                  <c:pt idx="19">
                    <c:v>3.0000000000000001E-3</c:v>
                  </c:pt>
                  <c:pt idx="20">
                    <c:v>1E-4</c:v>
                  </c:pt>
                  <c:pt idx="21">
                    <c:v>4.0000000000000002E-4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3.5000000000000001E-3</c:v>
                  </c:pt>
                  <c:pt idx="29">
                    <c:v>3.5000000000000001E-3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4.8999999999999998E-3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40">
                    <c:v>3.5000000000000001E-3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1.6000000000000001E-3</c:v>
                  </c:pt>
                  <c:pt idx="2">
                    <c:v>1E-4</c:v>
                  </c:pt>
                  <c:pt idx="4">
                    <c:v>2.9999999999999997E-4</c:v>
                  </c:pt>
                  <c:pt idx="5">
                    <c:v>8.0000000000000004E-4</c:v>
                  </c:pt>
                  <c:pt idx="6">
                    <c:v>1E-4</c:v>
                  </c:pt>
                  <c:pt idx="8">
                    <c:v>6.9999999999999999E-4</c:v>
                  </c:pt>
                  <c:pt idx="9">
                    <c:v>1.8E-3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1.5E-3</c:v>
                  </c:pt>
                  <c:pt idx="13">
                    <c:v>3.5000000000000001E-3</c:v>
                  </c:pt>
                  <c:pt idx="14">
                    <c:v>8.9999999999999998E-4</c:v>
                  </c:pt>
                  <c:pt idx="15">
                    <c:v>3.5000000000000001E-3</c:v>
                  </c:pt>
                  <c:pt idx="16">
                    <c:v>4.0000000000000001E-3</c:v>
                  </c:pt>
                  <c:pt idx="17">
                    <c:v>1E-4</c:v>
                  </c:pt>
                  <c:pt idx="18">
                    <c:v>3.5000000000000001E-3</c:v>
                  </c:pt>
                  <c:pt idx="19">
                    <c:v>3.0000000000000001E-3</c:v>
                  </c:pt>
                  <c:pt idx="20">
                    <c:v>1E-4</c:v>
                  </c:pt>
                  <c:pt idx="21">
                    <c:v>4.0000000000000002E-4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3.5000000000000001E-3</c:v>
                  </c:pt>
                  <c:pt idx="29">
                    <c:v>3.5000000000000001E-3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4.8999999999999998E-3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40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22303.5</c:v>
                </c:pt>
                <c:pt idx="2">
                  <c:v>23599.5</c:v>
                </c:pt>
                <c:pt idx="3">
                  <c:v>23609.5</c:v>
                </c:pt>
                <c:pt idx="4">
                  <c:v>23894.5</c:v>
                </c:pt>
                <c:pt idx="5">
                  <c:v>23901</c:v>
                </c:pt>
                <c:pt idx="6">
                  <c:v>23921.5</c:v>
                </c:pt>
                <c:pt idx="7">
                  <c:v>23930</c:v>
                </c:pt>
                <c:pt idx="8">
                  <c:v>23930</c:v>
                </c:pt>
                <c:pt idx="9">
                  <c:v>23940.5</c:v>
                </c:pt>
                <c:pt idx="10">
                  <c:v>24599</c:v>
                </c:pt>
                <c:pt idx="11">
                  <c:v>24938</c:v>
                </c:pt>
                <c:pt idx="12">
                  <c:v>25010</c:v>
                </c:pt>
                <c:pt idx="13">
                  <c:v>25011.5</c:v>
                </c:pt>
                <c:pt idx="14">
                  <c:v>25011.5</c:v>
                </c:pt>
                <c:pt idx="15">
                  <c:v>25308</c:v>
                </c:pt>
                <c:pt idx="16">
                  <c:v>25318</c:v>
                </c:pt>
                <c:pt idx="17">
                  <c:v>25327.5</c:v>
                </c:pt>
                <c:pt idx="18">
                  <c:v>25327.5</c:v>
                </c:pt>
                <c:pt idx="19">
                  <c:v>25644.5</c:v>
                </c:pt>
                <c:pt idx="20">
                  <c:v>26236</c:v>
                </c:pt>
                <c:pt idx="21">
                  <c:v>26241.5</c:v>
                </c:pt>
                <c:pt idx="22">
                  <c:v>26249</c:v>
                </c:pt>
                <c:pt idx="23">
                  <c:v>26262</c:v>
                </c:pt>
                <c:pt idx="24">
                  <c:v>26275</c:v>
                </c:pt>
                <c:pt idx="25">
                  <c:v>26288</c:v>
                </c:pt>
                <c:pt idx="26">
                  <c:v>26289</c:v>
                </c:pt>
                <c:pt idx="27">
                  <c:v>26315</c:v>
                </c:pt>
                <c:pt idx="28">
                  <c:v>26375.5</c:v>
                </c:pt>
                <c:pt idx="29">
                  <c:v>27331.5</c:v>
                </c:pt>
                <c:pt idx="30">
                  <c:v>27333.5</c:v>
                </c:pt>
                <c:pt idx="31">
                  <c:v>27614</c:v>
                </c:pt>
                <c:pt idx="32">
                  <c:v>27680</c:v>
                </c:pt>
                <c:pt idx="33">
                  <c:v>27697</c:v>
                </c:pt>
                <c:pt idx="34">
                  <c:v>27705</c:v>
                </c:pt>
                <c:pt idx="35">
                  <c:v>27947.5</c:v>
                </c:pt>
                <c:pt idx="36">
                  <c:v>27972.5</c:v>
                </c:pt>
                <c:pt idx="37">
                  <c:v>27984.5</c:v>
                </c:pt>
                <c:pt idx="38">
                  <c:v>28018</c:v>
                </c:pt>
                <c:pt idx="39">
                  <c:v>28035</c:v>
                </c:pt>
                <c:pt idx="40">
                  <c:v>28039.5</c:v>
                </c:pt>
                <c:pt idx="41">
                  <c:v>28053.5</c:v>
                </c:pt>
              </c:numCache>
            </c:numRef>
          </c:xVal>
          <c:yVal>
            <c:numRef>
              <c:f>'Active 2'!$M$21:$M$999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8AF-4439-B8E7-EE8B1CA4E39F}"/>
            </c:ext>
          </c:extLst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1.6000000000000001E-3</c:v>
                  </c:pt>
                  <c:pt idx="2">
                    <c:v>1E-4</c:v>
                  </c:pt>
                  <c:pt idx="4">
                    <c:v>2.9999999999999997E-4</c:v>
                  </c:pt>
                  <c:pt idx="5">
                    <c:v>8.0000000000000004E-4</c:v>
                  </c:pt>
                  <c:pt idx="6">
                    <c:v>1E-4</c:v>
                  </c:pt>
                  <c:pt idx="8">
                    <c:v>6.9999999999999999E-4</c:v>
                  </c:pt>
                  <c:pt idx="9">
                    <c:v>1.8E-3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1.5E-3</c:v>
                  </c:pt>
                  <c:pt idx="13">
                    <c:v>3.5000000000000001E-3</c:v>
                  </c:pt>
                  <c:pt idx="14">
                    <c:v>8.9999999999999998E-4</c:v>
                  </c:pt>
                  <c:pt idx="15">
                    <c:v>3.5000000000000001E-3</c:v>
                  </c:pt>
                  <c:pt idx="16">
                    <c:v>4.0000000000000001E-3</c:v>
                  </c:pt>
                  <c:pt idx="17">
                    <c:v>1E-4</c:v>
                  </c:pt>
                  <c:pt idx="18">
                    <c:v>3.5000000000000001E-3</c:v>
                  </c:pt>
                  <c:pt idx="19">
                    <c:v>3.0000000000000001E-3</c:v>
                  </c:pt>
                  <c:pt idx="20">
                    <c:v>1E-4</c:v>
                  </c:pt>
                  <c:pt idx="21">
                    <c:v>4.0000000000000002E-4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3.5000000000000001E-3</c:v>
                  </c:pt>
                  <c:pt idx="29">
                    <c:v>3.5000000000000001E-3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4.8999999999999998E-3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40">
                    <c:v>3.5000000000000001E-3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1.6000000000000001E-3</c:v>
                  </c:pt>
                  <c:pt idx="2">
                    <c:v>1E-4</c:v>
                  </c:pt>
                  <c:pt idx="4">
                    <c:v>2.9999999999999997E-4</c:v>
                  </c:pt>
                  <c:pt idx="5">
                    <c:v>8.0000000000000004E-4</c:v>
                  </c:pt>
                  <c:pt idx="6">
                    <c:v>1E-4</c:v>
                  </c:pt>
                  <c:pt idx="8">
                    <c:v>6.9999999999999999E-4</c:v>
                  </c:pt>
                  <c:pt idx="9">
                    <c:v>1.8E-3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1.5E-3</c:v>
                  </c:pt>
                  <c:pt idx="13">
                    <c:v>3.5000000000000001E-3</c:v>
                  </c:pt>
                  <c:pt idx="14">
                    <c:v>8.9999999999999998E-4</c:v>
                  </c:pt>
                  <c:pt idx="15">
                    <c:v>3.5000000000000001E-3</c:v>
                  </c:pt>
                  <c:pt idx="16">
                    <c:v>4.0000000000000001E-3</c:v>
                  </c:pt>
                  <c:pt idx="17">
                    <c:v>1E-4</c:v>
                  </c:pt>
                  <c:pt idx="18">
                    <c:v>3.5000000000000001E-3</c:v>
                  </c:pt>
                  <c:pt idx="19">
                    <c:v>3.0000000000000001E-3</c:v>
                  </c:pt>
                  <c:pt idx="20">
                    <c:v>1E-4</c:v>
                  </c:pt>
                  <c:pt idx="21">
                    <c:v>4.0000000000000002E-4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3.5000000000000001E-3</c:v>
                  </c:pt>
                  <c:pt idx="29">
                    <c:v>3.5000000000000001E-3</c:v>
                  </c:pt>
                  <c:pt idx="30">
                    <c:v>3.5000000000000001E-3</c:v>
                  </c:pt>
                  <c:pt idx="31">
                    <c:v>3.5000000000000001E-3</c:v>
                  </c:pt>
                  <c:pt idx="32">
                    <c:v>3.5000000000000001E-3</c:v>
                  </c:pt>
                  <c:pt idx="33">
                    <c:v>4.8999999999999998E-3</c:v>
                  </c:pt>
                  <c:pt idx="34">
                    <c:v>3.5000000000000001E-3</c:v>
                  </c:pt>
                  <c:pt idx="35">
                    <c:v>3.5000000000000001E-3</c:v>
                  </c:pt>
                  <c:pt idx="36">
                    <c:v>3.5000000000000001E-3</c:v>
                  </c:pt>
                  <c:pt idx="37">
                    <c:v>3.5000000000000001E-3</c:v>
                  </c:pt>
                  <c:pt idx="38">
                    <c:v>3.5000000000000001E-3</c:v>
                  </c:pt>
                  <c:pt idx="40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22303.5</c:v>
                </c:pt>
                <c:pt idx="2">
                  <c:v>23599.5</c:v>
                </c:pt>
                <c:pt idx="3">
                  <c:v>23609.5</c:v>
                </c:pt>
                <c:pt idx="4">
                  <c:v>23894.5</c:v>
                </c:pt>
                <c:pt idx="5">
                  <c:v>23901</c:v>
                </c:pt>
                <c:pt idx="6">
                  <c:v>23921.5</c:v>
                </c:pt>
                <c:pt idx="7">
                  <c:v>23930</c:v>
                </c:pt>
                <c:pt idx="8">
                  <c:v>23930</c:v>
                </c:pt>
                <c:pt idx="9">
                  <c:v>23940.5</c:v>
                </c:pt>
                <c:pt idx="10">
                  <c:v>24599</c:v>
                </c:pt>
                <c:pt idx="11">
                  <c:v>24938</c:v>
                </c:pt>
                <c:pt idx="12">
                  <c:v>25010</c:v>
                </c:pt>
                <c:pt idx="13">
                  <c:v>25011.5</c:v>
                </c:pt>
                <c:pt idx="14">
                  <c:v>25011.5</c:v>
                </c:pt>
                <c:pt idx="15">
                  <c:v>25308</c:v>
                </c:pt>
                <c:pt idx="16">
                  <c:v>25318</c:v>
                </c:pt>
                <c:pt idx="17">
                  <c:v>25327.5</c:v>
                </c:pt>
                <c:pt idx="18">
                  <c:v>25327.5</c:v>
                </c:pt>
                <c:pt idx="19">
                  <c:v>25644.5</c:v>
                </c:pt>
                <c:pt idx="20">
                  <c:v>26236</c:v>
                </c:pt>
                <c:pt idx="21">
                  <c:v>26241.5</c:v>
                </c:pt>
                <c:pt idx="22">
                  <c:v>26249</c:v>
                </c:pt>
                <c:pt idx="23">
                  <c:v>26262</c:v>
                </c:pt>
                <c:pt idx="24">
                  <c:v>26275</c:v>
                </c:pt>
                <c:pt idx="25">
                  <c:v>26288</c:v>
                </c:pt>
                <c:pt idx="26">
                  <c:v>26289</c:v>
                </c:pt>
                <c:pt idx="27">
                  <c:v>26315</c:v>
                </c:pt>
                <c:pt idx="28">
                  <c:v>26375.5</c:v>
                </c:pt>
                <c:pt idx="29">
                  <c:v>27331.5</c:v>
                </c:pt>
                <c:pt idx="30">
                  <c:v>27333.5</c:v>
                </c:pt>
                <c:pt idx="31">
                  <c:v>27614</c:v>
                </c:pt>
                <c:pt idx="32">
                  <c:v>27680</c:v>
                </c:pt>
                <c:pt idx="33">
                  <c:v>27697</c:v>
                </c:pt>
                <c:pt idx="34">
                  <c:v>27705</c:v>
                </c:pt>
                <c:pt idx="35">
                  <c:v>27947.5</c:v>
                </c:pt>
                <c:pt idx="36">
                  <c:v>27972.5</c:v>
                </c:pt>
                <c:pt idx="37">
                  <c:v>27984.5</c:v>
                </c:pt>
                <c:pt idx="38">
                  <c:v>28018</c:v>
                </c:pt>
                <c:pt idx="39">
                  <c:v>28035</c:v>
                </c:pt>
                <c:pt idx="40">
                  <c:v>28039.5</c:v>
                </c:pt>
                <c:pt idx="41">
                  <c:v>28053.5</c:v>
                </c:pt>
              </c:numCache>
            </c:numRef>
          </c:xVal>
          <c:yVal>
            <c:numRef>
              <c:f>'Active 2'!$N$21:$N$999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8AF-4439-B8E7-EE8B1CA4E39F}"/>
            </c:ext>
          </c:extLst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22303.5</c:v>
                </c:pt>
                <c:pt idx="2">
                  <c:v>23599.5</c:v>
                </c:pt>
                <c:pt idx="3">
                  <c:v>23609.5</c:v>
                </c:pt>
                <c:pt idx="4">
                  <c:v>23894.5</c:v>
                </c:pt>
                <c:pt idx="5">
                  <c:v>23901</c:v>
                </c:pt>
                <c:pt idx="6">
                  <c:v>23921.5</c:v>
                </c:pt>
                <c:pt idx="7">
                  <c:v>23930</c:v>
                </c:pt>
                <c:pt idx="8">
                  <c:v>23930</c:v>
                </c:pt>
                <c:pt idx="9">
                  <c:v>23940.5</c:v>
                </c:pt>
                <c:pt idx="10">
                  <c:v>24599</c:v>
                </c:pt>
                <c:pt idx="11">
                  <c:v>24938</c:v>
                </c:pt>
                <c:pt idx="12">
                  <c:v>25010</c:v>
                </c:pt>
                <c:pt idx="13">
                  <c:v>25011.5</c:v>
                </c:pt>
                <c:pt idx="14">
                  <c:v>25011.5</c:v>
                </c:pt>
                <c:pt idx="15">
                  <c:v>25308</c:v>
                </c:pt>
                <c:pt idx="16">
                  <c:v>25318</c:v>
                </c:pt>
                <c:pt idx="17">
                  <c:v>25327.5</c:v>
                </c:pt>
                <c:pt idx="18">
                  <c:v>25327.5</c:v>
                </c:pt>
                <c:pt idx="19">
                  <c:v>25644.5</c:v>
                </c:pt>
                <c:pt idx="20">
                  <c:v>26236</c:v>
                </c:pt>
                <c:pt idx="21">
                  <c:v>26241.5</c:v>
                </c:pt>
                <c:pt idx="22">
                  <c:v>26249</c:v>
                </c:pt>
                <c:pt idx="23">
                  <c:v>26262</c:v>
                </c:pt>
                <c:pt idx="24">
                  <c:v>26275</c:v>
                </c:pt>
                <c:pt idx="25">
                  <c:v>26288</c:v>
                </c:pt>
                <c:pt idx="26">
                  <c:v>26289</c:v>
                </c:pt>
                <c:pt idx="27">
                  <c:v>26315</c:v>
                </c:pt>
                <c:pt idx="28">
                  <c:v>26375.5</c:v>
                </c:pt>
                <c:pt idx="29">
                  <c:v>27331.5</c:v>
                </c:pt>
                <c:pt idx="30">
                  <c:v>27333.5</c:v>
                </c:pt>
                <c:pt idx="31">
                  <c:v>27614</c:v>
                </c:pt>
                <c:pt idx="32">
                  <c:v>27680</c:v>
                </c:pt>
                <c:pt idx="33">
                  <c:v>27697</c:v>
                </c:pt>
                <c:pt idx="34">
                  <c:v>27705</c:v>
                </c:pt>
                <c:pt idx="35">
                  <c:v>27947.5</c:v>
                </c:pt>
                <c:pt idx="36">
                  <c:v>27972.5</c:v>
                </c:pt>
                <c:pt idx="37">
                  <c:v>27984.5</c:v>
                </c:pt>
                <c:pt idx="38">
                  <c:v>28018</c:v>
                </c:pt>
                <c:pt idx="39">
                  <c:v>28035</c:v>
                </c:pt>
                <c:pt idx="40">
                  <c:v>28039.5</c:v>
                </c:pt>
                <c:pt idx="41">
                  <c:v>28053.5</c:v>
                </c:pt>
              </c:numCache>
            </c:numRef>
          </c:xVal>
          <c:yVal>
            <c:numRef>
              <c:f>'Active 2'!$O$21:$O$999</c:f>
              <c:numCache>
                <c:formatCode>General</c:formatCode>
                <c:ptCount val="979"/>
                <c:pt idx="0">
                  <c:v>-8.2453941381099849E-2</c:v>
                </c:pt>
                <c:pt idx="1">
                  <c:v>9.2704478641095239E-2</c:v>
                </c:pt>
                <c:pt idx="2">
                  <c:v>0.10288249161434002</c:v>
                </c:pt>
                <c:pt idx="3">
                  <c:v>0.10296102566505952</c:v>
                </c:pt>
                <c:pt idx="4">
                  <c:v>0.10519924611056472</c:v>
                </c:pt>
                <c:pt idx="5">
                  <c:v>0.10525029324353238</c:v>
                </c:pt>
                <c:pt idx="6">
                  <c:v>0.10541128804750732</c:v>
                </c:pt>
                <c:pt idx="7">
                  <c:v>0.10547804199061889</c:v>
                </c:pt>
                <c:pt idx="8">
                  <c:v>0.10547804199061889</c:v>
                </c:pt>
                <c:pt idx="9">
                  <c:v>0.10556050274387435</c:v>
                </c:pt>
                <c:pt idx="10">
                  <c:v>0.11073196998375218</c:v>
                </c:pt>
                <c:pt idx="11">
                  <c:v>0.11339427430314258</c:v>
                </c:pt>
                <c:pt idx="12">
                  <c:v>0.11395971946832287</c:v>
                </c:pt>
                <c:pt idx="13">
                  <c:v>0.11397149957593078</c:v>
                </c:pt>
                <c:pt idx="14">
                  <c:v>0.11397149957593078</c:v>
                </c:pt>
                <c:pt idx="15">
                  <c:v>0.1163000341797634</c:v>
                </c:pt>
                <c:pt idx="16">
                  <c:v>0.1163785682304829</c:v>
                </c:pt>
                <c:pt idx="17">
                  <c:v>0.11645317557866638</c:v>
                </c:pt>
                <c:pt idx="18">
                  <c:v>0.11645317557866638</c:v>
                </c:pt>
                <c:pt idx="19">
                  <c:v>0.11894270498647394</c:v>
                </c:pt>
                <c:pt idx="20">
                  <c:v>0.12358799408653126</c:v>
                </c:pt>
                <c:pt idx="21">
                  <c:v>0.12363118781442697</c:v>
                </c:pt>
                <c:pt idx="22">
                  <c:v>0.12369008835246659</c:v>
                </c:pt>
                <c:pt idx="23">
                  <c:v>0.12379218261840191</c:v>
                </c:pt>
                <c:pt idx="24">
                  <c:v>0.12389427688433724</c:v>
                </c:pt>
                <c:pt idx="25">
                  <c:v>0.12399637115027257</c:v>
                </c:pt>
                <c:pt idx="26">
                  <c:v>0.12400422455534452</c:v>
                </c:pt>
                <c:pt idx="27">
                  <c:v>0.12420841308721517</c:v>
                </c:pt>
                <c:pt idx="28">
                  <c:v>0.12468354409406804</c:v>
                </c:pt>
                <c:pt idx="29">
                  <c:v>0.13219139934285046</c:v>
                </c:pt>
                <c:pt idx="30">
                  <c:v>0.13220710615299433</c:v>
                </c:pt>
                <c:pt idx="31">
                  <c:v>0.1344099862756758</c:v>
                </c:pt>
                <c:pt idx="32">
                  <c:v>0.13492831101042438</c:v>
                </c:pt>
                <c:pt idx="33">
                  <c:v>0.13506181889664748</c:v>
                </c:pt>
                <c:pt idx="34">
                  <c:v>0.13512464613722308</c:v>
                </c:pt>
                <c:pt idx="35">
                  <c:v>0.13702909686717049</c:v>
                </c:pt>
                <c:pt idx="36">
                  <c:v>0.13722543199396919</c:v>
                </c:pt>
                <c:pt idx="37">
                  <c:v>0.13731967285483257</c:v>
                </c:pt>
                <c:pt idx="38">
                  <c:v>0.13758276192474284</c:v>
                </c:pt>
                <c:pt idx="39">
                  <c:v>0.13771626981096596</c:v>
                </c:pt>
                <c:pt idx="40">
                  <c:v>0.13775161013378973</c:v>
                </c:pt>
                <c:pt idx="41">
                  <c:v>0.137861557804797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8AF-4439-B8E7-EE8B1CA4E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570656"/>
        <c:axId val="1"/>
      </c:scatterChart>
      <c:valAx>
        <c:axId val="272570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857869139540114"/>
              <c:y val="0.838415914474105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080775444264945E-2"/>
              <c:y val="0.36890307918827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25706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132488689317711"/>
          <c:y val="0.92073298764483702"/>
          <c:w val="0.67528322287662346"/>
          <c:h val="6.0975609756097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0</xdr:row>
      <xdr:rowOff>0</xdr:rowOff>
    </xdr:from>
    <xdr:to>
      <xdr:col>17</xdr:col>
      <xdr:colOff>247650</xdr:colOff>
      <xdr:row>18</xdr:row>
      <xdr:rowOff>38100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82CF6AB6-B908-A1EC-441E-5ACCED7AD2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0</xdr:row>
      <xdr:rowOff>76200</xdr:rowOff>
    </xdr:from>
    <xdr:to>
      <xdr:col>17</xdr:col>
      <xdr:colOff>600075</xdr:colOff>
      <xdr:row>18</xdr:row>
      <xdr:rowOff>114300</xdr:rowOff>
    </xdr:to>
    <xdr:graphicFrame macro="">
      <xdr:nvGraphicFramePr>
        <xdr:cNvPr id="50178" name="Chart 1">
          <a:extLst>
            <a:ext uri="{FF2B5EF4-FFF2-40B4-BE49-F238E27FC236}">
              <a16:creationId xmlns:a16="http://schemas.microsoft.com/office/drawing/2014/main" id="{54EE82F4-F3F5-7B36-C2F9-B9614AAB4D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2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215" TargetMode="External"/><Relationship Id="rId13" Type="http://schemas.openxmlformats.org/officeDocument/2006/relationships/hyperlink" Target="http://www.bav-astro.de/sfs/BAVM_link.php?BAVMnr=238" TargetMode="External"/><Relationship Id="rId3" Type="http://schemas.openxmlformats.org/officeDocument/2006/relationships/hyperlink" Target="http://www.bav-astro.de/sfs/BAVM_link.php?BAVMnr=212" TargetMode="External"/><Relationship Id="rId7" Type="http://schemas.openxmlformats.org/officeDocument/2006/relationships/hyperlink" Target="http://www.bav-astro.de/sfs/BAVM_link.php?BAVMnr=215" TargetMode="External"/><Relationship Id="rId12" Type="http://schemas.openxmlformats.org/officeDocument/2006/relationships/hyperlink" Target="http://www.bav-astro.de/sfs/BAVM_link.php?BAVMnr=234" TargetMode="External"/><Relationship Id="rId2" Type="http://schemas.openxmlformats.org/officeDocument/2006/relationships/hyperlink" Target="http://var.astro.cz/oejv/issues/oejv137.pdf" TargetMode="External"/><Relationship Id="rId16" Type="http://schemas.openxmlformats.org/officeDocument/2006/relationships/hyperlink" Target="http://www.bav-astro.de/sfs/BAVM_link.php?BAVMnr=241" TargetMode="External"/><Relationship Id="rId1" Type="http://schemas.openxmlformats.org/officeDocument/2006/relationships/hyperlink" Target="http://www.bav-astro.de/sfs/BAVM_link.php?BAVMnr=178" TargetMode="External"/><Relationship Id="rId6" Type="http://schemas.openxmlformats.org/officeDocument/2006/relationships/hyperlink" Target="http://www.bav-astro.de/sfs/BAVM_link.php?BAVMnr=215" TargetMode="External"/><Relationship Id="rId11" Type="http://schemas.openxmlformats.org/officeDocument/2006/relationships/hyperlink" Target="http://www.bav-astro.de/sfs/BAVM_link.php?BAVMnr=234" TargetMode="External"/><Relationship Id="rId5" Type="http://schemas.openxmlformats.org/officeDocument/2006/relationships/hyperlink" Target="http://www.bav-astro.de/sfs/BAVM_link.php?BAVMnr=215" TargetMode="External"/><Relationship Id="rId15" Type="http://schemas.openxmlformats.org/officeDocument/2006/relationships/hyperlink" Target="http://www.bav-astro.de/sfs/BAVM_link.php?BAVMnr=239" TargetMode="External"/><Relationship Id="rId10" Type="http://schemas.openxmlformats.org/officeDocument/2006/relationships/hyperlink" Target="http://www.bav-astro.de/sfs/BAVM_link.php?BAVMnr=232" TargetMode="External"/><Relationship Id="rId4" Type="http://schemas.openxmlformats.org/officeDocument/2006/relationships/hyperlink" Target="http://www.bav-astro.de/sfs/BAVM_link.php?BAVMnr=215" TargetMode="External"/><Relationship Id="rId9" Type="http://schemas.openxmlformats.org/officeDocument/2006/relationships/hyperlink" Target="http://www.bav-astro.de/sfs/BAVM_link.php?BAVMnr=228" TargetMode="External"/><Relationship Id="rId14" Type="http://schemas.openxmlformats.org/officeDocument/2006/relationships/hyperlink" Target="http://www.bav-astro.de/sfs/BAVM_link.php?BAVMnr=2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39"/>
  <sheetViews>
    <sheetView tabSelected="1" workbookViewId="0">
      <pane xSplit="14" ySplit="21" topLeftCell="O47" activePane="bottomRight" state="frozen"/>
      <selection pane="topRight" activeCell="O1" sqref="O1"/>
      <selection pane="bottomLeft" activeCell="A22" sqref="A22"/>
      <selection pane="bottomRight" activeCell="F12" sqref="F12:F13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35</v>
      </c>
    </row>
    <row r="2" spans="1:6" x14ac:dyDescent="0.2">
      <c r="A2" t="s">
        <v>28</v>
      </c>
      <c r="B2" s="11" t="s">
        <v>33</v>
      </c>
      <c r="C2" s="3"/>
      <c r="D2" s="3"/>
    </row>
    <row r="3" spans="1:6" ht="13.5" thickBot="1" x14ac:dyDescent="0.25"/>
    <row r="4" spans="1:6" ht="14.25" thickTop="1" thickBot="1" x14ac:dyDescent="0.25">
      <c r="A4" s="5" t="s">
        <v>4</v>
      </c>
      <c r="C4" s="8">
        <v>29733.582999999999</v>
      </c>
      <c r="D4" s="9">
        <v>1.073329</v>
      </c>
    </row>
    <row r="5" spans="1:6" ht="13.5" thickTop="1" x14ac:dyDescent="0.2">
      <c r="A5" s="15" t="s">
        <v>36</v>
      </c>
      <c r="B5" s="11"/>
      <c r="C5" s="16">
        <v>-9.5</v>
      </c>
      <c r="D5" s="11" t="s">
        <v>37</v>
      </c>
    </row>
    <row r="6" spans="1:6" x14ac:dyDescent="0.2">
      <c r="A6" s="5" t="s">
        <v>5</v>
      </c>
    </row>
    <row r="7" spans="1:6" x14ac:dyDescent="0.2">
      <c r="A7" t="s">
        <v>6</v>
      </c>
      <c r="C7">
        <f>+C4</f>
        <v>29733.582999999999</v>
      </c>
    </row>
    <row r="8" spans="1:6" x14ac:dyDescent="0.2">
      <c r="A8" t="s">
        <v>7</v>
      </c>
      <c r="C8">
        <v>0.51732100000000003</v>
      </c>
      <c r="D8" s="61" t="s">
        <v>2</v>
      </c>
    </row>
    <row r="9" spans="1:6" x14ac:dyDescent="0.2">
      <c r="A9" s="29" t="s">
        <v>41</v>
      </c>
      <c r="B9" s="30">
        <v>22</v>
      </c>
      <c r="C9" s="18" t="str">
        <f>"F"&amp;B9</f>
        <v>F22</v>
      </c>
      <c r="D9" s="19" t="str">
        <f>"G"&amp;B9</f>
        <v>G22</v>
      </c>
    </row>
    <row r="10" spans="1:6" ht="13.5" thickBot="1" x14ac:dyDescent="0.25">
      <c r="A10" s="11"/>
      <c r="B10" s="11"/>
      <c r="C10" s="4" t="s">
        <v>24</v>
      </c>
      <c r="D10" s="4" t="s">
        <v>25</v>
      </c>
      <c r="E10" s="11"/>
    </row>
    <row r="11" spans="1:6" x14ac:dyDescent="0.2">
      <c r="A11" s="11" t="s">
        <v>20</v>
      </c>
      <c r="B11" s="11"/>
      <c r="C11" s="17">
        <f ca="1">INTERCEPT(INDIRECT($D$9):G991,INDIRECT($C$9):F991)</f>
        <v>0.27602255323001179</v>
      </c>
      <c r="D11" s="3"/>
      <c r="E11" s="11"/>
    </row>
    <row r="12" spans="1:6" x14ac:dyDescent="0.2">
      <c r="A12" s="11" t="s">
        <v>21</v>
      </c>
      <c r="B12" s="11"/>
      <c r="C12" s="17">
        <f ca="1">SLOPE(INDIRECT($D$9):G991,INDIRECT($C$9):F991)</f>
        <v>-6.7836448553284179E-6</v>
      </c>
      <c r="D12" s="3"/>
      <c r="E12" s="11"/>
    </row>
    <row r="13" spans="1:6" x14ac:dyDescent="0.2">
      <c r="A13" s="11" t="s">
        <v>23</v>
      </c>
      <c r="B13" s="11"/>
      <c r="C13" s="3" t="s">
        <v>18</v>
      </c>
    </row>
    <row r="14" spans="1:6" x14ac:dyDescent="0.2">
      <c r="A14" s="11"/>
      <c r="B14" s="11"/>
      <c r="C14" s="11"/>
    </row>
    <row r="15" spans="1:6" x14ac:dyDescent="0.2">
      <c r="A15" s="20" t="s">
        <v>22</v>
      </c>
      <c r="B15" s="11"/>
      <c r="C15" s="21">
        <f ca="1">(C7+C11)+(C8+C12)*INT(MAX(F21:F3532))</f>
        <v>59844.132985504431</v>
      </c>
      <c r="E15" s="22" t="s">
        <v>42</v>
      </c>
      <c r="F15" s="16">
        <v>1</v>
      </c>
    </row>
    <row r="16" spans="1:6" x14ac:dyDescent="0.2">
      <c r="A16" s="24" t="s">
        <v>8</v>
      </c>
      <c r="B16" s="11"/>
      <c r="C16" s="25">
        <f ca="1">+C8+C12</f>
        <v>0.51731421635514474</v>
      </c>
      <c r="E16" s="22" t="s">
        <v>38</v>
      </c>
      <c r="F16" s="23">
        <f ca="1">NOW()+15018.5+$C$5/24</f>
        <v>60178.728614699074</v>
      </c>
    </row>
    <row r="17" spans="1:21" ht="13.5" thickBot="1" x14ac:dyDescent="0.25">
      <c r="A17" s="22" t="s">
        <v>32</v>
      </c>
      <c r="B17" s="11"/>
      <c r="C17" s="11">
        <f>COUNT(C21:C2190)</f>
        <v>42</v>
      </c>
      <c r="E17" s="22" t="s">
        <v>43</v>
      </c>
      <c r="F17" s="23">
        <f ca="1">ROUND(2*(F16-$C$7)/$C$8,0)/2+F15</f>
        <v>58852.5</v>
      </c>
    </row>
    <row r="18" spans="1:21" ht="14.25" thickTop="1" thickBot="1" x14ac:dyDescent="0.25">
      <c r="A18" s="24" t="s">
        <v>9</v>
      </c>
      <c r="B18" s="11"/>
      <c r="C18" s="27">
        <f ca="1">+C15</f>
        <v>59844.132985504431</v>
      </c>
      <c r="D18" s="28">
        <f ca="1">+C16</f>
        <v>0.51731421635514474</v>
      </c>
      <c r="E18" s="22" t="s">
        <v>39</v>
      </c>
      <c r="F18" s="19">
        <f ca="1">ROUND(2*(F16-$C$15)/$C$16,0)/2+F15</f>
        <v>648</v>
      </c>
    </row>
    <row r="19" spans="1:21" ht="13.5" thickTop="1" x14ac:dyDescent="0.2">
      <c r="E19" s="22" t="s">
        <v>40</v>
      </c>
      <c r="F19" s="26">
        <f ca="1">+$C$15+$C$16*F18-15018.5-$C$5/24</f>
        <v>45161.2484310359</v>
      </c>
      <c r="S19">
        <f ca="1">SUM(S21:S46)</f>
        <v>7.6284278830945212E-2</v>
      </c>
    </row>
    <row r="20" spans="1:21" ht="13.5" thickBot="1" x14ac:dyDescent="0.25">
      <c r="A20" s="4" t="s">
        <v>10</v>
      </c>
      <c r="B20" s="4" t="s">
        <v>11</v>
      </c>
      <c r="C20" s="4" t="s">
        <v>12</v>
      </c>
      <c r="D20" s="4" t="s">
        <v>17</v>
      </c>
      <c r="E20" s="4" t="s">
        <v>13</v>
      </c>
      <c r="F20" s="4" t="s">
        <v>14</v>
      </c>
      <c r="G20" s="4" t="s">
        <v>15</v>
      </c>
      <c r="H20" s="7" t="s">
        <v>59</v>
      </c>
      <c r="I20" s="7" t="s">
        <v>62</v>
      </c>
      <c r="J20" s="7" t="s">
        <v>56</v>
      </c>
      <c r="K20" s="7" t="s">
        <v>54</v>
      </c>
      <c r="L20" s="7" t="s">
        <v>29</v>
      </c>
      <c r="M20" s="7" t="s">
        <v>30</v>
      </c>
      <c r="N20" s="7" t="s">
        <v>31</v>
      </c>
      <c r="O20" s="7" t="s">
        <v>27</v>
      </c>
      <c r="P20" s="6" t="s">
        <v>26</v>
      </c>
      <c r="Q20" s="4" t="s">
        <v>19</v>
      </c>
      <c r="U20" s="62" t="s">
        <v>3</v>
      </c>
    </row>
    <row r="21" spans="1:21" x14ac:dyDescent="0.2">
      <c r="A21" t="s">
        <v>16</v>
      </c>
      <c r="C21" s="10">
        <v>29733.582999999999</v>
      </c>
      <c r="D21" s="10" t="s">
        <v>18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 ca="1">+C$11+C$12*$F21</f>
        <v>0.27602255323001179</v>
      </c>
      <c r="Q21" s="2">
        <f>+C21-15018.5</f>
        <v>14715.082999999999</v>
      </c>
      <c r="S21">
        <f ca="1">(O21-G21)^2</f>
        <v>7.618844989161469E-2</v>
      </c>
    </row>
    <row r="22" spans="1:21" x14ac:dyDescent="0.2">
      <c r="A22" s="12" t="s">
        <v>34</v>
      </c>
      <c r="B22" s="13"/>
      <c r="C22" s="14">
        <v>53672.310899999997</v>
      </c>
      <c r="D22" s="14">
        <v>1.6000000000000001E-3</v>
      </c>
      <c r="E22">
        <f>+(C22-C$7)/C$8</f>
        <v>46274.417431343398</v>
      </c>
      <c r="F22">
        <f>ROUND(2*E22,0)/2</f>
        <v>46274.5</v>
      </c>
      <c r="G22">
        <f>+C22-(C$7+F22*C$8)</f>
        <v>-4.2714499999419786E-2</v>
      </c>
      <c r="J22">
        <f>+G22</f>
        <v>-4.2714499999419786E-2</v>
      </c>
      <c r="O22">
        <f ca="1">+C$11+C$12*$F22</f>
        <v>-3.7887220627883078E-2</v>
      </c>
      <c r="Q22" s="2">
        <f>+C22-15018.5</f>
        <v>38653.810899999997</v>
      </c>
      <c r="S22">
        <f ca="1">(O22-G22)^2</f>
        <v>2.3302626130863833E-5</v>
      </c>
    </row>
    <row r="23" spans="1:21" x14ac:dyDescent="0.2">
      <c r="A23" s="12" t="s">
        <v>44</v>
      </c>
      <c r="B23" s="31" t="s">
        <v>45</v>
      </c>
      <c r="C23" s="14">
        <v>55063.371749999998</v>
      </c>
      <c r="D23" s="14">
        <v>1E-4</v>
      </c>
      <c r="E23">
        <f>+(C23-C$7)/C$8</f>
        <v>48963.387819168369</v>
      </c>
      <c r="F23">
        <f>ROUND(2*E23,0)/2</f>
        <v>48963.5</v>
      </c>
      <c r="G23">
        <f>+C23-(C$7+F23*C$8)</f>
        <v>-5.8033500004967209E-2</v>
      </c>
      <c r="K23">
        <f>+G23</f>
        <v>-5.8033500004967209E-2</v>
      </c>
      <c r="O23">
        <f ca="1">+C$11+C$12*$F23</f>
        <v>-5.6128441643861215E-2</v>
      </c>
      <c r="Q23" s="2">
        <f>+C23-15018.5</f>
        <v>40044.871749999998</v>
      </c>
      <c r="S23">
        <f ca="1">(O23-G23)^2</f>
        <v>3.6292473592198536E-6</v>
      </c>
    </row>
    <row r="24" spans="1:21" x14ac:dyDescent="0.2">
      <c r="A24" s="52" t="s">
        <v>80</v>
      </c>
      <c r="B24" s="54" t="s">
        <v>143</v>
      </c>
      <c r="C24" s="53">
        <v>55074.497499999998</v>
      </c>
      <c r="D24" s="10"/>
      <c r="E24">
        <f>+(C24-C$7)/C$8</f>
        <v>48984.894291938654</v>
      </c>
      <c r="F24">
        <f>ROUND(2*E24,0)/2</f>
        <v>48985</v>
      </c>
      <c r="G24">
        <f>+C24-(C$7+F24*C$8)</f>
        <v>-5.4685000002791639E-2</v>
      </c>
      <c r="K24">
        <f>+G24</f>
        <v>-5.4685000002791639E-2</v>
      </c>
      <c r="O24">
        <f ca="1">+C$11+C$12*$F24</f>
        <v>-5.6274290008250738E-2</v>
      </c>
      <c r="Q24" s="2">
        <f>+C24-15018.5</f>
        <v>40055.997499999998</v>
      </c>
      <c r="S24">
        <f ca="1">(O24-G24)^2</f>
        <v>2.5258427214521816E-6</v>
      </c>
    </row>
    <row r="25" spans="1:21" x14ac:dyDescent="0.2">
      <c r="A25" s="37" t="s">
        <v>49</v>
      </c>
      <c r="B25" s="37"/>
      <c r="C25" s="33">
        <v>55380.485800000002</v>
      </c>
      <c r="D25" s="33">
        <v>2.9999999999999997E-4</v>
      </c>
      <c r="E25">
        <f>+(C25-C$7)/C$8</f>
        <v>49576.380622476187</v>
      </c>
      <c r="F25">
        <f>ROUND(2*E25,0)/2</f>
        <v>49576.5</v>
      </c>
      <c r="G25">
        <f>+C25-(C$7+F25*C$8)</f>
        <v>-6.1756499999319203E-2</v>
      </c>
      <c r="J25">
        <f>+G25</f>
        <v>-6.1756499999319203E-2</v>
      </c>
      <c r="O25">
        <f ca="1">+C$11+C$12*$F25</f>
        <v>-6.0286815940177541E-2</v>
      </c>
      <c r="Q25" s="2">
        <f>+C25-15018.5</f>
        <v>40361.985800000002</v>
      </c>
      <c r="S25">
        <f ca="1">(O25-G25)^2</f>
        <v>2.1599712336951144E-6</v>
      </c>
    </row>
    <row r="26" spans="1:21" x14ac:dyDescent="0.2">
      <c r="A26" s="37" t="s">
        <v>49</v>
      </c>
      <c r="B26" s="37"/>
      <c r="C26" s="33">
        <v>55387.471299999997</v>
      </c>
      <c r="D26" s="33">
        <v>8.0000000000000004E-4</v>
      </c>
      <c r="E26">
        <f>+(C26-C$7)/C$8</f>
        <v>49589.883843880292</v>
      </c>
      <c r="F26">
        <f>ROUND(2*E26,0)/2</f>
        <v>49590</v>
      </c>
      <c r="G26">
        <f>+C26-(C$7+F26*C$8)</f>
        <v>-6.0090000006312039E-2</v>
      </c>
      <c r="J26">
        <f>+G26</f>
        <v>-6.0090000006312039E-2</v>
      </c>
      <c r="O26">
        <f ca="1">+C$11+C$12*$F26</f>
        <v>-6.0378395145724462E-2</v>
      </c>
      <c r="Q26" s="2">
        <f>+C26-15018.5</f>
        <v>40368.971299999997</v>
      </c>
      <c r="S26">
        <f ca="1">(O26-G26)^2</f>
        <v>8.3171756436710838E-8</v>
      </c>
    </row>
    <row r="27" spans="1:21" x14ac:dyDescent="0.2">
      <c r="A27" s="37" t="s">
        <v>49</v>
      </c>
      <c r="B27" s="37"/>
      <c r="C27" s="33">
        <v>55409.455600000001</v>
      </c>
      <c r="D27" s="33">
        <v>1E-4</v>
      </c>
      <c r="E27">
        <f>+(C27-C$7)/C$8</f>
        <v>49632.380282261889</v>
      </c>
      <c r="F27">
        <f>ROUND(2*E27,0)/2</f>
        <v>49632.5</v>
      </c>
      <c r="G27">
        <f>+C27-(C$7+F27*C$8)</f>
        <v>-6.1932500000693835E-2</v>
      </c>
      <c r="J27">
        <f>+G27</f>
        <v>-6.1932500000693835E-2</v>
      </c>
      <c r="O27">
        <f ca="1">+C$11+C$12*$F27</f>
        <v>-6.0666700052075917E-2</v>
      </c>
      <c r="Q27" s="2">
        <f>+C27-15018.5</f>
        <v>40390.955600000001</v>
      </c>
      <c r="S27">
        <f ca="1">(O27-G27)^2</f>
        <v>1.6022495099211246E-6</v>
      </c>
    </row>
    <row r="28" spans="1:21" x14ac:dyDescent="0.2">
      <c r="A28" s="52" t="s">
        <v>86</v>
      </c>
      <c r="B28" s="54" t="s">
        <v>45</v>
      </c>
      <c r="C28" s="53">
        <v>55418.373200000002</v>
      </c>
      <c r="D28" s="10"/>
      <c r="E28">
        <f>+(C28-C$7)/C$8</f>
        <v>49649.618322086288</v>
      </c>
      <c r="F28">
        <f>ROUND(2*E28,0)/2</f>
        <v>49649.5</v>
      </c>
      <c r="O28">
        <f ca="1">+C$11+C$12*$F28</f>
        <v>-6.0782022014616466E-2</v>
      </c>
      <c r="Q28" s="2">
        <f>+C28-15018.5</f>
        <v>40399.873200000002</v>
      </c>
      <c r="U28">
        <f>+C28-(C$7+F28*C$8)</f>
        <v>6.1210500003653578E-2</v>
      </c>
    </row>
    <row r="29" spans="1:21" x14ac:dyDescent="0.2">
      <c r="A29" s="37" t="s">
        <v>49</v>
      </c>
      <c r="B29" s="37"/>
      <c r="C29" s="33">
        <v>55418.511599999998</v>
      </c>
      <c r="D29" s="33">
        <v>6.9999999999999999E-4</v>
      </c>
      <c r="E29">
        <f>+(C29-C$7)/C$8</f>
        <v>49649.885854237502</v>
      </c>
      <c r="F29">
        <f>ROUND(2*E29,0)/2</f>
        <v>49650</v>
      </c>
      <c r="G29">
        <f>+C29-(C$7+F29*C$8)</f>
        <v>-5.9050000003480818E-2</v>
      </c>
      <c r="J29">
        <f>+G29</f>
        <v>-5.9050000003480818E-2</v>
      </c>
      <c r="O29">
        <f ca="1">+C$11+C$12*$F29</f>
        <v>-6.0785413837044167E-2</v>
      </c>
      <c r="Q29" s="2">
        <f>+C29-15018.5</f>
        <v>40400.011599999998</v>
      </c>
      <c r="S29">
        <f ca="1">(O29-G29)^2</f>
        <v>3.011661173723037E-6</v>
      </c>
    </row>
    <row r="30" spans="1:21" x14ac:dyDescent="0.2">
      <c r="A30" s="37" t="s">
        <v>49</v>
      </c>
      <c r="B30" s="37"/>
      <c r="C30" s="33">
        <v>55429.373200000002</v>
      </c>
      <c r="D30" s="33">
        <v>1.8E-3</v>
      </c>
      <c r="E30">
        <f>+(C30-C$7)/C$8</f>
        <v>49670.881715607917</v>
      </c>
      <c r="F30">
        <f>ROUND(2*E30,0)/2</f>
        <v>49671</v>
      </c>
      <c r="G30">
        <f>+C30-(C$7+F30*C$8)</f>
        <v>-6.119100000069011E-2</v>
      </c>
      <c r="J30">
        <f>+G30</f>
        <v>-6.119100000069011E-2</v>
      </c>
      <c r="O30">
        <f ca="1">+C$11+C$12*$F30</f>
        <v>-6.0927870379006044E-2</v>
      </c>
      <c r="Q30" s="2">
        <f>+C30-15018.5</f>
        <v>40410.873200000002</v>
      </c>
      <c r="S30">
        <f ca="1">(O30-G30)^2</f>
        <v>6.9237197807599791E-8</v>
      </c>
    </row>
    <row r="31" spans="1:21" x14ac:dyDescent="0.2">
      <c r="A31" s="12" t="s">
        <v>46</v>
      </c>
      <c r="B31" s="31" t="s">
        <v>45</v>
      </c>
      <c r="C31" s="14">
        <v>56136.545400000003</v>
      </c>
      <c r="D31" s="14">
        <v>2.9999999999999997E-4</v>
      </c>
      <c r="E31">
        <f>+(C31-C$7)/C$8</f>
        <v>51037.870877076326</v>
      </c>
      <c r="F31">
        <f>ROUND(2*E31,0)/2</f>
        <v>51038</v>
      </c>
      <c r="G31">
        <f>+C31-(C$7+F31*C$8)</f>
        <v>-6.6797999999835156E-2</v>
      </c>
      <c r="J31">
        <f>+G31</f>
        <v>-6.6797999999835156E-2</v>
      </c>
      <c r="O31">
        <f ca="1">+C$11+C$12*$F31</f>
        <v>-7.0201112896239981E-2</v>
      </c>
      <c r="Q31" s="2">
        <f>+C31-15018.5</f>
        <v>41118.045400000003</v>
      </c>
      <c r="S31">
        <f ca="1">(O31-G31)^2</f>
        <v>1.1581177385676838E-5</v>
      </c>
    </row>
    <row r="32" spans="1:21" x14ac:dyDescent="0.2">
      <c r="A32" s="14" t="s">
        <v>47</v>
      </c>
      <c r="B32" s="31" t="s">
        <v>45</v>
      </c>
      <c r="C32" s="14">
        <v>56500.472600000001</v>
      </c>
      <c r="D32" s="14">
        <v>5.0000000000000001E-4</v>
      </c>
      <c r="E32">
        <f>+(C32-C$7)/C$8</f>
        <v>51741.355174060205</v>
      </c>
      <c r="F32">
        <f>ROUND(2*E32,0)/2</f>
        <v>51741.5</v>
      </c>
      <c r="G32">
        <f>+C32-(C$7+F32*C$8)</f>
        <v>-7.4921500003256369E-2</v>
      </c>
      <c r="J32">
        <f>+G32</f>
        <v>-7.4921500003256369E-2</v>
      </c>
      <c r="O32">
        <f ca="1">+C$11+C$12*$F32</f>
        <v>-7.4973407051963536E-2</v>
      </c>
      <c r="Q32" s="2">
        <f>+C32-15018.5</f>
        <v>41481.972600000001</v>
      </c>
      <c r="S32">
        <f ca="1">(O32-G32)^2</f>
        <v>2.694341705488219E-9</v>
      </c>
    </row>
    <row r="33" spans="1:19" x14ac:dyDescent="0.2">
      <c r="A33" s="35" t="s">
        <v>48</v>
      </c>
      <c r="B33" s="13" t="s">
        <v>45</v>
      </c>
      <c r="C33" s="14">
        <v>56577.2958</v>
      </c>
      <c r="D33" s="36">
        <v>1.5E-3</v>
      </c>
      <c r="E33">
        <f>+(C33-C$7)/C$8</f>
        <v>51889.857167986607</v>
      </c>
      <c r="F33">
        <f>ROUND(2*E33,0)/2</f>
        <v>51890</v>
      </c>
      <c r="G33">
        <f>+C33-(C$7+F33*C$8)</f>
        <v>-7.3889999999664724E-2</v>
      </c>
      <c r="J33">
        <f>+G33</f>
        <v>-7.3889999999664724E-2</v>
      </c>
      <c r="O33">
        <f ca="1">+C$11+C$12*$F33</f>
        <v>-7.5980778312979835E-2</v>
      </c>
      <c r="Q33" s="2">
        <f>+C33-15018.5</f>
        <v>41558.7958</v>
      </c>
      <c r="S33">
        <f ca="1">(O33-G33)^2</f>
        <v>4.3713539554287826E-6</v>
      </c>
    </row>
    <row r="34" spans="1:19" x14ac:dyDescent="0.2">
      <c r="A34" s="63" t="s">
        <v>146</v>
      </c>
      <c r="B34" s="64" t="s">
        <v>143</v>
      </c>
      <c r="C34" s="66">
        <v>56579.361799999999</v>
      </c>
      <c r="D34" s="63">
        <v>3.5000000000000001E-3</v>
      </c>
      <c r="E34">
        <f>+(C34-C$7)/C$8</f>
        <v>51893.850819897118</v>
      </c>
      <c r="F34">
        <f>ROUND(2*E34,0)/2</f>
        <v>51894</v>
      </c>
      <c r="G34">
        <f>+C34-(C$7+F34*C$8)</f>
        <v>-7.7174000005470589E-2</v>
      </c>
      <c r="K34">
        <f>+G34</f>
        <v>-7.7174000005470589E-2</v>
      </c>
      <c r="O34">
        <f ca="1">+C$11+C$12*$F34</f>
        <v>-7.6007912892401108E-2</v>
      </c>
      <c r="Q34" s="2">
        <f>+C34-15018.5</f>
        <v>41560.861799999999</v>
      </c>
      <c r="S34">
        <f ca="1">(O34-G34)^2</f>
        <v>1.3597591552667155E-6</v>
      </c>
    </row>
    <row r="35" spans="1:19" x14ac:dyDescent="0.2">
      <c r="A35" s="35" t="s">
        <v>48</v>
      </c>
      <c r="B35" s="13" t="s">
        <v>45</v>
      </c>
      <c r="C35" s="14">
        <v>56579.3658</v>
      </c>
      <c r="D35" s="36">
        <v>8.9999999999999998E-4</v>
      </c>
      <c r="E35">
        <f>+(C35-C$7)/C$8</f>
        <v>51893.858552040219</v>
      </c>
      <c r="F35">
        <f>ROUND(2*E35,0)/2</f>
        <v>51894</v>
      </c>
      <c r="G35">
        <f>+C35-(C$7+F35*C$8)</f>
        <v>-7.3174000004655682E-2</v>
      </c>
      <c r="J35">
        <f>+G35</f>
        <v>-7.3174000004655682E-2</v>
      </c>
      <c r="O35">
        <f ca="1">+C$11+C$12*$F35</f>
        <v>-7.6007912892401108E-2</v>
      </c>
      <c r="Q35" s="2">
        <f>+C35-15018.5</f>
        <v>41560.8658</v>
      </c>
      <c r="S35">
        <f ca="1">(O35-G35)^2</f>
        <v>8.0310622553296229E-6</v>
      </c>
    </row>
    <row r="36" spans="1:19" x14ac:dyDescent="0.2">
      <c r="A36" s="34" t="s">
        <v>50</v>
      </c>
      <c r="B36" s="32" t="s">
        <v>45</v>
      </c>
      <c r="C36" s="34">
        <v>56897.515299999999</v>
      </c>
      <c r="D36" s="34">
        <v>3.5000000000000001E-3</v>
      </c>
      <c r="E36">
        <f>+(C36-C$7)/C$8</f>
        <v>52508.85291724094</v>
      </c>
      <c r="F36">
        <f>ROUND(2*E36,0)/2</f>
        <v>52509</v>
      </c>
      <c r="G36">
        <f>+C36-(C$7+F36*C$8)</f>
        <v>-7.6089000001957174E-2</v>
      </c>
      <c r="J36">
        <f>+G36</f>
        <v>-7.6089000001957174E-2</v>
      </c>
      <c r="O36">
        <f ca="1">+C$11+C$12*$F36</f>
        <v>-8.0179854478428125E-2</v>
      </c>
      <c r="Q36" s="2">
        <f>+C36-15018.5</f>
        <v>41879.015299999999</v>
      </c>
      <c r="S36">
        <f ca="1">(O36-G36)^2</f>
        <v>1.6735090347662418E-5</v>
      </c>
    </row>
    <row r="37" spans="1:19" x14ac:dyDescent="0.2">
      <c r="A37" s="34" t="s">
        <v>51</v>
      </c>
      <c r="B37" s="38"/>
      <c r="C37" s="34">
        <v>56908.378199999999</v>
      </c>
      <c r="D37" s="34">
        <v>4.0000000000000001E-3</v>
      </c>
      <c r="E37">
        <f>+(C37-C$7)/C$8</f>
        <v>52529.851291557854</v>
      </c>
      <c r="F37">
        <f>ROUND(2*E37,0)/2</f>
        <v>52530</v>
      </c>
      <c r="G37">
        <f>+C37-(C$7+F37*C$8)</f>
        <v>-7.6930000002903398E-2</v>
      </c>
      <c r="J37">
        <f>+G37</f>
        <v>-7.6930000002903398E-2</v>
      </c>
      <c r="O37">
        <f ca="1">+C$11+C$12*$F37</f>
        <v>-8.0322311020390003E-2</v>
      </c>
      <c r="Q37" s="2">
        <f>+C37-15018.5</f>
        <v>41889.878199999999</v>
      </c>
      <c r="S37">
        <f ca="1">(O37-G37)^2</f>
        <v>1.1507774039361002E-5</v>
      </c>
    </row>
    <row r="38" spans="1:19" ht="15" customHeight="1" x14ac:dyDescent="0.2">
      <c r="A38" s="34" t="s">
        <v>51</v>
      </c>
      <c r="B38" s="38"/>
      <c r="C38" s="34">
        <v>56918.462699999996</v>
      </c>
      <c r="D38" s="34">
        <v>1E-4</v>
      </c>
      <c r="E38">
        <f>+(C38-C$7)/C$8</f>
        <v>52549.34499082774</v>
      </c>
      <c r="F38">
        <f>ROUND(2*E38,0)/2</f>
        <v>52549.5</v>
      </c>
      <c r="G38">
        <f>+C38-(C$7+F38*C$8)</f>
        <v>-8.0189500004053116E-2</v>
      </c>
      <c r="J38">
        <f>+G38</f>
        <v>-8.0189500004053116E-2</v>
      </c>
      <c r="O38">
        <f ca="1">+C$11+C$12*$F38</f>
        <v>-8.0454592095068889E-2</v>
      </c>
      <c r="Q38" s="2">
        <f>+C38-15018.5</f>
        <v>41899.962699999996</v>
      </c>
      <c r="S38">
        <f ca="1">(O38-G38)^2</f>
        <v>7.0273816719114765E-8</v>
      </c>
    </row>
    <row r="39" spans="1:19" x14ac:dyDescent="0.2">
      <c r="A39" s="63" t="s">
        <v>145</v>
      </c>
      <c r="B39" s="64" t="s">
        <v>45</v>
      </c>
      <c r="C39" s="65">
        <v>56918.462699999996</v>
      </c>
      <c r="D39" s="63">
        <v>3.5000000000000001E-3</v>
      </c>
      <c r="E39">
        <f>+(C39-C$7)/C$8</f>
        <v>52549.34499082774</v>
      </c>
      <c r="F39">
        <f>ROUND(2*E39,0)/2</f>
        <v>52549.5</v>
      </c>
      <c r="G39">
        <f>+C39-(C$7+F39*C$8)</f>
        <v>-8.0189500004053116E-2</v>
      </c>
      <c r="K39">
        <f>+G39</f>
        <v>-8.0189500004053116E-2</v>
      </c>
      <c r="O39">
        <f ca="1">+C$11+C$12*$F39</f>
        <v>-8.0454592095068889E-2</v>
      </c>
      <c r="Q39" s="2">
        <f>+C39-15018.5</f>
        <v>41899.962699999996</v>
      </c>
      <c r="S39">
        <f ca="1">(O39-G39)^2</f>
        <v>7.0273816719114765E-8</v>
      </c>
    </row>
    <row r="40" spans="1:19" x14ac:dyDescent="0.2">
      <c r="A40" s="55" t="s">
        <v>144</v>
      </c>
      <c r="B40" s="56"/>
      <c r="C40" s="55">
        <v>57258.339</v>
      </c>
      <c r="D40" s="55">
        <v>3.0000000000000001E-3</v>
      </c>
      <c r="E40">
        <f>+(C40-C$7)/C$8</f>
        <v>53206.338037698064</v>
      </c>
      <c r="F40">
        <f>ROUND(2*E40,0)/2</f>
        <v>53206.5</v>
      </c>
      <c r="G40">
        <f>+C40-(C$7+F40*C$8)</f>
        <v>-8.3786499999405351E-2</v>
      </c>
      <c r="J40">
        <f>+G40</f>
        <v>-8.3786499999405351E-2</v>
      </c>
      <c r="O40">
        <f ca="1">+C$11+C$12*$F40</f>
        <v>-8.491144676501966E-2</v>
      </c>
      <c r="Q40" s="2">
        <f>+C40-15018.5</f>
        <v>42239.839</v>
      </c>
      <c r="S40">
        <f ca="1">(O40-G40)^2</f>
        <v>1.2655052254660966E-6</v>
      </c>
    </row>
    <row r="41" spans="1:19" x14ac:dyDescent="0.2">
      <c r="A41" s="57" t="s">
        <v>0</v>
      </c>
      <c r="B41" s="58" t="s">
        <v>45</v>
      </c>
      <c r="C41" s="59">
        <v>57893.598700000002</v>
      </c>
      <c r="D41" s="59">
        <v>1E-4</v>
      </c>
      <c r="E41">
        <f>+(C41-C$7)/C$8</f>
        <v>54434.317764018859</v>
      </c>
      <c r="F41">
        <f>ROUND(2*E41,0)/2</f>
        <v>54434.5</v>
      </c>
      <c r="G41">
        <f>+C41-(C$7+F41*C$8)</f>
        <v>-9.4274499999301042E-2</v>
      </c>
      <c r="K41">
        <f>+G41</f>
        <v>-9.4274499999301042E-2</v>
      </c>
      <c r="O41">
        <f ca="1">+C$11+C$12*$F41</f>
        <v>-9.3241762647362947E-2</v>
      </c>
      <c r="Q41" s="2">
        <f>+C41-15018.5</f>
        <v>42875.098700000002</v>
      </c>
      <c r="S41">
        <f ca="1">(O41-G41)^2</f>
        <v>1.0665464380881098E-6</v>
      </c>
    </row>
    <row r="42" spans="1:19" x14ac:dyDescent="0.2">
      <c r="A42" s="57" t="s">
        <v>0</v>
      </c>
      <c r="B42" s="58" t="s">
        <v>45</v>
      </c>
      <c r="C42" s="59">
        <v>57899.549400000004</v>
      </c>
      <c r="D42" s="59">
        <v>4.0000000000000002E-4</v>
      </c>
      <c r="E42">
        <f>+(C42-C$7)/C$8</f>
        <v>54445.820680003329</v>
      </c>
      <c r="F42">
        <f>ROUND(2*E42,0)/2</f>
        <v>54446</v>
      </c>
      <c r="G42">
        <f>+C42-(C$7+F42*C$8)</f>
        <v>-9.2766000001574866E-2</v>
      </c>
      <c r="K42">
        <f>+G42</f>
        <v>-9.2766000001574866E-2</v>
      </c>
      <c r="O42">
        <f ca="1">+C$11+C$12*$F42</f>
        <v>-9.3319774563199231E-2</v>
      </c>
      <c r="Q42" s="2">
        <f>+C42-15018.5</f>
        <v>42881.049400000004</v>
      </c>
      <c r="S42">
        <f ca="1">(O42-G42)^2</f>
        <v>3.0666626510225761E-7</v>
      </c>
    </row>
    <row r="43" spans="1:19" x14ac:dyDescent="0.2">
      <c r="A43" s="57" t="s">
        <v>0</v>
      </c>
      <c r="B43" s="58" t="s">
        <v>45</v>
      </c>
      <c r="C43" s="59">
        <v>57907.566700000003</v>
      </c>
      <c r="D43" s="59">
        <v>2.0000000000000001E-4</v>
      </c>
      <c r="E43">
        <f>+(C43-C$7)/C$8</f>
        <v>54461.31840771978</v>
      </c>
      <c r="F43">
        <f>ROUND(2*E43,0)/2</f>
        <v>54461.5</v>
      </c>
      <c r="G43">
        <f>+C43-(C$7+F43*C$8)</f>
        <v>-9.3941499995708E-2</v>
      </c>
      <c r="K43">
        <f>+G43</f>
        <v>-9.3941499995708E-2</v>
      </c>
      <c r="O43">
        <f ca="1">+C$11+C$12*$F43</f>
        <v>-9.3424921058456845E-2</v>
      </c>
      <c r="Q43" s="2">
        <f>+C43-15018.5</f>
        <v>42889.066700000003</v>
      </c>
      <c r="S43">
        <f ca="1">(O43-G43)^2</f>
        <v>2.6685379841153307E-7</v>
      </c>
    </row>
    <row r="44" spans="1:19" x14ac:dyDescent="0.2">
      <c r="A44" s="57" t="s">
        <v>0</v>
      </c>
      <c r="B44" s="58" t="s">
        <v>45</v>
      </c>
      <c r="C44" s="59">
        <v>57921.533600000002</v>
      </c>
      <c r="D44" s="59">
        <v>2.0000000000000001E-4</v>
      </c>
      <c r="E44">
        <f>+(C44-C$7)/C$8</f>
        <v>54488.316925081337</v>
      </c>
      <c r="F44">
        <f>ROUND(2*E44,0)/2</f>
        <v>54488.5</v>
      </c>
      <c r="G44">
        <f>+C44-(C$7+F44*C$8)</f>
        <v>-9.4708500000706408E-2</v>
      </c>
      <c r="K44">
        <f>+G44</f>
        <v>-9.4708500000706408E-2</v>
      </c>
      <c r="O44">
        <f ca="1">+C$11+C$12*$F44</f>
        <v>-9.3608079469550687E-2</v>
      </c>
      <c r="Q44" s="2">
        <f>+C44-15018.5</f>
        <v>42903.033600000002</v>
      </c>
      <c r="S44">
        <f ca="1">(O44-G44)^2</f>
        <v>1.21092534538904E-6</v>
      </c>
    </row>
    <row r="45" spans="1:19" x14ac:dyDescent="0.2">
      <c r="A45" s="57" t="s">
        <v>0</v>
      </c>
      <c r="B45" s="58" t="s">
        <v>45</v>
      </c>
      <c r="C45" s="59">
        <v>57935.501700000001</v>
      </c>
      <c r="D45" s="59">
        <v>1E-4</v>
      </c>
      <c r="E45">
        <f>+(C45-C$7)/C$8</f>
        <v>54515.317762085826</v>
      </c>
      <c r="F45">
        <f>ROUND(2*E45,0)/2</f>
        <v>54515.5</v>
      </c>
      <c r="G45">
        <f>+C45-(C$7+F45*C$8)</f>
        <v>-9.4275499999639578E-2</v>
      </c>
      <c r="K45">
        <f>+G45</f>
        <v>-9.4275499999639578E-2</v>
      </c>
      <c r="O45">
        <f ca="1">+C$11+C$12*$F45</f>
        <v>-9.3791237880644585E-2</v>
      </c>
      <c r="Q45" s="2">
        <f>+C45-15018.5</f>
        <v>42917.001700000001</v>
      </c>
      <c r="S45">
        <f ca="1">(O45-G45)^2</f>
        <v>2.3450979989352136E-7</v>
      </c>
    </row>
    <row r="46" spans="1:19" x14ac:dyDescent="0.2">
      <c r="A46" s="57" t="s">
        <v>0</v>
      </c>
      <c r="B46" s="58" t="s">
        <v>45</v>
      </c>
      <c r="C46" s="59">
        <v>57949.468500000003</v>
      </c>
      <c r="D46" s="59">
        <v>2.0000000000000001E-4</v>
      </c>
      <c r="E46">
        <f>+(C46-C$7)/C$8</f>
        <v>54542.316086143808</v>
      </c>
      <c r="F46">
        <f>ROUND(2*E46,0)/2</f>
        <v>54542.5</v>
      </c>
      <c r="G46">
        <f>+C46-(C$7+F46*C$8)</f>
        <v>-9.5142499994835816E-2</v>
      </c>
      <c r="K46">
        <f>+G46</f>
        <v>-9.5142499994835816E-2</v>
      </c>
      <c r="O46">
        <f ca="1">+C$11+C$12*$F46</f>
        <v>-9.3974396291738427E-2</v>
      </c>
      <c r="Q46" s="2">
        <f>+C46-15018.5</f>
        <v>42930.968500000003</v>
      </c>
      <c r="S46">
        <f ca="1">(O46-G46)^2</f>
        <v>1.3644662611898344E-6</v>
      </c>
    </row>
    <row r="47" spans="1:19" x14ac:dyDescent="0.2">
      <c r="A47" s="57" t="s">
        <v>0</v>
      </c>
      <c r="B47" s="58" t="s">
        <v>45</v>
      </c>
      <c r="C47" s="59">
        <v>57950.502999999997</v>
      </c>
      <c r="D47" s="59">
        <v>2.0000000000000001E-4</v>
      </c>
      <c r="E47">
        <f>+(C47-C$7)/C$8</f>
        <v>54544.315811652719</v>
      </c>
      <c r="F47">
        <f>ROUND(2*E47,0)/2</f>
        <v>54544.5</v>
      </c>
      <c r="G47">
        <f>+C47-(C$7+F47*C$8)</f>
        <v>-9.5284499999252148E-2</v>
      </c>
      <c r="K47">
        <f>+G47</f>
        <v>-9.5284499999252148E-2</v>
      </c>
      <c r="O47">
        <f ca="1">+C$11+C$12*$F47</f>
        <v>-9.3987963581449119E-2</v>
      </c>
      <c r="Q47" s="2">
        <f>+C47-15018.5</f>
        <v>42932.002999999997</v>
      </c>
      <c r="S47">
        <f ca="1">(O47-G47)^2</f>
        <v>1.681006682689511E-6</v>
      </c>
    </row>
    <row r="48" spans="1:19" x14ac:dyDescent="0.2">
      <c r="A48" s="57" t="s">
        <v>0</v>
      </c>
      <c r="B48" s="58" t="s">
        <v>45</v>
      </c>
      <c r="C48" s="59">
        <v>57978.438000000002</v>
      </c>
      <c r="D48" s="59">
        <v>2.0000000000000001E-4</v>
      </c>
      <c r="E48">
        <f>+(C48-C$7)/C$8</f>
        <v>54598.31516601878</v>
      </c>
      <c r="F48">
        <f>ROUND(2*E48,0)/2</f>
        <v>54598.5</v>
      </c>
      <c r="G48">
        <f>+C48-(C$7+F48*C$8)</f>
        <v>-9.5618500003183726E-2</v>
      </c>
      <c r="K48">
        <f>+G48</f>
        <v>-9.5618500003183726E-2</v>
      </c>
      <c r="O48">
        <f ca="1">+C$11+C$12*$F48</f>
        <v>-9.4354280403636859E-2</v>
      </c>
      <c r="Q48" s="2">
        <f>+C48-15018.5</f>
        <v>42959.938000000002</v>
      </c>
      <c r="S48">
        <f ca="1">(O48-G48)^2</f>
        <v>1.5982511958784419E-6</v>
      </c>
    </row>
    <row r="49" spans="1:19" x14ac:dyDescent="0.2">
      <c r="A49" s="63" t="s">
        <v>145</v>
      </c>
      <c r="B49" s="64" t="s">
        <v>143</v>
      </c>
      <c r="C49" s="65">
        <v>58043.361599999997</v>
      </c>
      <c r="D49" s="63">
        <v>3.5000000000000001E-3</v>
      </c>
      <c r="E49">
        <f>+(C49-C$7)/C$8</f>
        <v>54723.814807440634</v>
      </c>
      <c r="F49">
        <f>ROUND(2*E49,0)/2</f>
        <v>54724</v>
      </c>
      <c r="G49">
        <f>+C49-(C$7+F49*C$8)</f>
        <v>-9.5804000004136469E-2</v>
      </c>
      <c r="K49">
        <f>+G49</f>
        <v>-9.5804000004136469E-2</v>
      </c>
      <c r="O49">
        <f ca="1">+C$11+C$12*$F49</f>
        <v>-9.5205627832980533E-2</v>
      </c>
      <c r="Q49" s="2">
        <f>+C49-15018.5</f>
        <v>43024.861599999997</v>
      </c>
      <c r="S49">
        <f ca="1">(O49-G49)^2</f>
        <v>3.5804925521386931E-7</v>
      </c>
    </row>
    <row r="50" spans="1:19" x14ac:dyDescent="0.2">
      <c r="A50" s="63" t="s">
        <v>145</v>
      </c>
      <c r="B50" s="64" t="s">
        <v>45</v>
      </c>
      <c r="C50" s="65">
        <v>59069.4545</v>
      </c>
      <c r="D50" s="63">
        <v>3.5000000000000001E-3</v>
      </c>
      <c r="E50">
        <f>+(C50-C$7)/C$8</f>
        <v>56707.289091299208</v>
      </c>
      <c r="F50">
        <f>ROUND(2*E50,0)/2</f>
        <v>56707.5</v>
      </c>
      <c r="G50">
        <f>+C50-(C$7+F50*C$8)</f>
        <v>-0.10910750000039116</v>
      </c>
      <c r="K50">
        <f>+G50</f>
        <v>-0.10910750000039116</v>
      </c>
      <c r="O50">
        <f ca="1">+C$11+C$12*$F50</f>
        <v>-0.10866098740352448</v>
      </c>
      <c r="Q50" s="2">
        <f>+C50-15018.5</f>
        <v>44050.9545</v>
      </c>
      <c r="S50">
        <f ca="1">(O50-G50)^2</f>
        <v>1.9937349916062379E-7</v>
      </c>
    </row>
    <row r="51" spans="1:19" x14ac:dyDescent="0.2">
      <c r="A51" s="63" t="s">
        <v>145</v>
      </c>
      <c r="B51" s="64" t="s">
        <v>45</v>
      </c>
      <c r="C51" s="65">
        <v>59071.523300000001</v>
      </c>
      <c r="D51" s="63">
        <v>3.5000000000000001E-3</v>
      </c>
      <c r="E51">
        <f>+(C51-C$7)/C$8</f>
        <v>56711.288155709895</v>
      </c>
      <c r="F51">
        <f>ROUND(2*E51,0)/2</f>
        <v>56711.5</v>
      </c>
      <c r="G51">
        <f>+C51-(C$7+F51*C$8)</f>
        <v>-0.10959150000417139</v>
      </c>
      <c r="K51">
        <f>+G51</f>
        <v>-0.10959150000417139</v>
      </c>
      <c r="O51">
        <f ca="1">+C$11+C$12*$F51</f>
        <v>-0.10868812198294581</v>
      </c>
      <c r="Q51" s="2">
        <f>+C51-15018.5</f>
        <v>44053.023300000001</v>
      </c>
      <c r="S51">
        <f ca="1">(O51-G51)^2</f>
        <v>8.160918492334573E-7</v>
      </c>
    </row>
    <row r="52" spans="1:19" x14ac:dyDescent="0.2">
      <c r="A52" s="63" t="s">
        <v>145</v>
      </c>
      <c r="B52" s="64" t="s">
        <v>45</v>
      </c>
      <c r="C52" s="65">
        <v>59372.599000000002</v>
      </c>
      <c r="D52" s="63">
        <v>3.5000000000000001E-3</v>
      </c>
      <c r="E52">
        <f>+(C52-C$7)/C$8</f>
        <v>57293.278254700665</v>
      </c>
      <c r="F52">
        <f>ROUND(2*E52,0)/2</f>
        <v>57293.5</v>
      </c>
      <c r="G52">
        <f>+C52-(C$7+F52*C$8)</f>
        <v>-0.11471349999919767</v>
      </c>
      <c r="K52">
        <f>+G52</f>
        <v>-0.11471349999919767</v>
      </c>
      <c r="O52">
        <f ca="1">+C$11+C$12*$F52</f>
        <v>-0.11263620328874691</v>
      </c>
      <c r="Q52" s="2">
        <f>+C52-15018.5</f>
        <v>44354.099000000002</v>
      </c>
      <c r="S52">
        <f ca="1">(O52-G52)^2</f>
        <v>4.3151616232495486E-6</v>
      </c>
    </row>
    <row r="53" spans="1:19" x14ac:dyDescent="0.2">
      <c r="A53" s="63" t="s">
        <v>145</v>
      </c>
      <c r="B53" s="64" t="s">
        <v>45</v>
      </c>
      <c r="C53" s="65">
        <v>59443.472300000001</v>
      </c>
      <c r="D53" s="63">
        <v>3.5000000000000001E-3</v>
      </c>
      <c r="E53">
        <f>+(C53-C$7)/C$8</f>
        <v>57430.278879071215</v>
      </c>
      <c r="F53">
        <f>ROUND(2*E53,0)/2</f>
        <v>57430.5</v>
      </c>
      <c r="G53">
        <f>+C53-(C$7+F53*C$8)</f>
        <v>-0.11439049999898998</v>
      </c>
      <c r="K53">
        <f>+G53</f>
        <v>-0.11439049999898998</v>
      </c>
      <c r="O53">
        <f ca="1">+C$11+C$12*$F53</f>
        <v>-0.11356556263392692</v>
      </c>
      <c r="Q53" s="2">
        <f>+C53-15018.5</f>
        <v>44424.972300000001</v>
      </c>
      <c r="S53">
        <f ca="1">(O53-G53)^2</f>
        <v>6.805216562771859E-7</v>
      </c>
    </row>
    <row r="54" spans="1:19" x14ac:dyDescent="0.2">
      <c r="A54" s="63" t="s">
        <v>145</v>
      </c>
      <c r="B54" s="64" t="s">
        <v>45</v>
      </c>
      <c r="C54" s="65">
        <v>59461.320399999997</v>
      </c>
      <c r="D54" s="63">
        <v>4.8999999999999998E-3</v>
      </c>
      <c r="E54">
        <f>+(C54-C$7)/C$8</f>
        <v>57464.779894881511</v>
      </c>
      <c r="F54">
        <f>ROUND(2*E54,0)/2</f>
        <v>57465</v>
      </c>
      <c r="G54">
        <f>+C54-(C$7+F54*C$8)</f>
        <v>-0.11386500000662636</v>
      </c>
      <c r="K54">
        <f>+G54</f>
        <v>-0.11386500000662636</v>
      </c>
      <c r="O54">
        <f ca="1">+C$11+C$12*$F54</f>
        <v>-0.11379959838143572</v>
      </c>
      <c r="Q54" s="2">
        <f>+C54-15018.5</f>
        <v>44442.820399999997</v>
      </c>
      <c r="S54">
        <f ca="1">(O54-G54)^2</f>
        <v>4.2773725775772136E-9</v>
      </c>
    </row>
    <row r="55" spans="1:19" x14ac:dyDescent="0.2">
      <c r="A55" s="63" t="s">
        <v>145</v>
      </c>
      <c r="B55" s="64" t="s">
        <v>45</v>
      </c>
      <c r="C55" s="65">
        <v>59470.3724</v>
      </c>
      <c r="D55" s="63">
        <v>3.5000000000000001E-3</v>
      </c>
      <c r="E55">
        <f>+(C55-C$7)/C$8</f>
        <v>57482.277734714036</v>
      </c>
      <c r="F55">
        <f>ROUND(2*E55,0)/2</f>
        <v>57482.5</v>
      </c>
      <c r="G55">
        <f>+C55-(C$7+F55*C$8)</f>
        <v>-0.11498249999567633</v>
      </c>
      <c r="K55">
        <f>+G55</f>
        <v>-0.11498249999567633</v>
      </c>
      <c r="O55">
        <f ca="1">+C$11+C$12*$F55</f>
        <v>-0.11391831216640397</v>
      </c>
      <c r="Q55" s="2">
        <f>+C55-15018.5</f>
        <v>44451.8724</v>
      </c>
      <c r="S55">
        <f ca="1">(O55-G55)^2</f>
        <v>1.1324957359714329E-6</v>
      </c>
    </row>
    <row r="56" spans="1:19" x14ac:dyDescent="0.2">
      <c r="A56" s="63" t="s">
        <v>146</v>
      </c>
      <c r="B56" s="64" t="s">
        <v>45</v>
      </c>
      <c r="C56" s="66">
        <v>59730.5821</v>
      </c>
      <c r="D56" s="63">
        <v>3.5000000000000001E-3</v>
      </c>
      <c r="E56">
        <f>+(C56-C$7)/C$8</f>
        <v>57985.272393736188</v>
      </c>
      <c r="F56">
        <f>ROUND(2*E56,0)/2</f>
        <v>57985.5</v>
      </c>
      <c r="G56">
        <f>+C56-(C$7+F56*C$8)</f>
        <v>-0.11774549999972805</v>
      </c>
      <c r="K56">
        <f>+G56</f>
        <v>-0.11774549999972805</v>
      </c>
      <c r="O56">
        <f ca="1">+C$11+C$12*$F56</f>
        <v>-0.11733048552863418</v>
      </c>
      <c r="Q56" s="2">
        <f>+C56-15018.5</f>
        <v>44712.0821</v>
      </c>
      <c r="S56">
        <f ca="1">(O56-G56)^2</f>
        <v>1.7223701121733084E-7</v>
      </c>
    </row>
    <row r="57" spans="1:19" x14ac:dyDescent="0.2">
      <c r="A57" s="63" t="s">
        <v>146</v>
      </c>
      <c r="B57" s="64" t="s">
        <v>45</v>
      </c>
      <c r="C57" s="66">
        <v>59757.4827</v>
      </c>
      <c r="D57" s="63">
        <v>3.5000000000000001E-3</v>
      </c>
      <c r="E57">
        <f>+(C57-C$7)/C$8</f>
        <v>58037.272215896897</v>
      </c>
      <c r="F57">
        <f>ROUND(2*E57,0)/2</f>
        <v>58037.5</v>
      </c>
      <c r="G57">
        <f>+C57-(C$7+F57*C$8)</f>
        <v>-0.11783750000176951</v>
      </c>
      <c r="K57">
        <f>+G57</f>
        <v>-0.11783750000176951</v>
      </c>
      <c r="O57">
        <f ca="1">+C$11+C$12*$F57</f>
        <v>-0.11768323506111128</v>
      </c>
      <c r="Q57" s="2">
        <f>+C57-15018.5</f>
        <v>44738.9827</v>
      </c>
      <c r="S57">
        <f ca="1">(O57-G57)^2</f>
        <v>2.3797671916288161E-8</v>
      </c>
    </row>
    <row r="58" spans="1:19" x14ac:dyDescent="0.2">
      <c r="A58" s="63" t="s">
        <v>146</v>
      </c>
      <c r="B58" s="64" t="s">
        <v>45</v>
      </c>
      <c r="C58" s="66">
        <v>59770.415399999998</v>
      </c>
      <c r="D58" s="63">
        <v>3.5000000000000001E-3</v>
      </c>
      <c r="E58">
        <f>+(C58-C$7)/C$8</f>
        <v>58062.271587660267</v>
      </c>
      <c r="F58">
        <f>ROUND(2*E58,0)/2</f>
        <v>58062.5</v>
      </c>
      <c r="G58">
        <f>+C58-(C$7+F58*C$8)</f>
        <v>-0.11816250000265427</v>
      </c>
      <c r="K58">
        <f>+G58</f>
        <v>-0.11816250000265427</v>
      </c>
      <c r="O58">
        <f ca="1">+C$11+C$12*$F58</f>
        <v>-0.11785282618249449</v>
      </c>
      <c r="Q58" s="2">
        <f>+C58-15018.5</f>
        <v>44751.915399999998</v>
      </c>
      <c r="S58">
        <f ca="1">(O58-G58)^2</f>
        <v>9.5897874892354076E-8</v>
      </c>
    </row>
    <row r="59" spans="1:19" x14ac:dyDescent="0.2">
      <c r="A59" s="63" t="s">
        <v>146</v>
      </c>
      <c r="B59" s="64" t="s">
        <v>45</v>
      </c>
      <c r="C59" s="66">
        <v>59806.370499999997</v>
      </c>
      <c r="D59" s="63">
        <v>3.5000000000000001E-3</v>
      </c>
      <c r="E59">
        <f>+(C59-C$7)/C$8</f>
        <v>58131.774082242933</v>
      </c>
      <c r="F59">
        <f>ROUND(2*E59,0)/2</f>
        <v>58132</v>
      </c>
      <c r="G59">
        <f>+C59-(C$7+F59*C$8)</f>
        <v>-0.11687200000596931</v>
      </c>
      <c r="K59">
        <f>+G59</f>
        <v>-0.11687200000596931</v>
      </c>
      <c r="O59">
        <f ca="1">+C$11+C$12*$F59</f>
        <v>-0.11832428949993978</v>
      </c>
      <c r="Q59" s="2">
        <f>+C59-15018.5</f>
        <v>44787.870499999997</v>
      </c>
      <c r="S59">
        <f ca="1">(O59-G59)^2</f>
        <v>2.1091447742970073E-6</v>
      </c>
    </row>
    <row r="60" spans="1:19" x14ac:dyDescent="0.2">
      <c r="A60" s="67" t="s">
        <v>147</v>
      </c>
      <c r="B60" s="68" t="s">
        <v>143</v>
      </c>
      <c r="C60" s="66">
        <v>59824.476999999955</v>
      </c>
      <c r="D60" s="10"/>
      <c r="E60">
        <f>+(C60-C$7)/C$8</f>
        <v>58166.774594497336</v>
      </c>
      <c r="F60">
        <f>ROUND(2*E60,0)/2</f>
        <v>58167</v>
      </c>
      <c r="G60">
        <f>+C60-(C$7+F60*C$8)</f>
        <v>-0.11660700004722457</v>
      </c>
      <c r="K60">
        <f>+G60</f>
        <v>-0.11660700004722457</v>
      </c>
      <c r="O60">
        <f ca="1">+C$11+C$12*$F60</f>
        <v>-0.11856171706987628</v>
      </c>
      <c r="Q60" s="2">
        <f>+C60-15018.5</f>
        <v>44805.976999999955</v>
      </c>
      <c r="S60">
        <f ca="1">(O60-G60)^2</f>
        <v>3.8209186386443602E-6</v>
      </c>
    </row>
    <row r="61" spans="1:19" x14ac:dyDescent="0.2">
      <c r="A61" s="63" t="s">
        <v>146</v>
      </c>
      <c r="B61" s="64" t="s">
        <v>45</v>
      </c>
      <c r="C61" s="66">
        <v>59829.389499999997</v>
      </c>
      <c r="D61" s="63">
        <v>3.5000000000000001E-3</v>
      </c>
      <c r="E61">
        <f>+(C61-C$7)/C$8</f>
        <v>58176.270632740598</v>
      </c>
      <c r="F61">
        <f>ROUND(2*E61,0)/2</f>
        <v>58176.5</v>
      </c>
      <c r="G61">
        <f>+C61-(C$7+F61*C$8)</f>
        <v>-0.11865650000254391</v>
      </c>
      <c r="K61">
        <f>+G61</f>
        <v>-0.11865650000254391</v>
      </c>
      <c r="O61">
        <f ca="1">+C$11+C$12*$F61</f>
        <v>-0.11862616169600193</v>
      </c>
      <c r="Q61" s="2">
        <f>+C61-15018.5</f>
        <v>44810.889499999997</v>
      </c>
      <c r="S61">
        <f ca="1">(O61-G61)^2</f>
        <v>9.204128438349712E-10</v>
      </c>
    </row>
    <row r="62" spans="1:19" x14ac:dyDescent="0.2">
      <c r="A62" s="67" t="s">
        <v>147</v>
      </c>
      <c r="B62" s="68" t="s">
        <v>45</v>
      </c>
      <c r="C62" s="66">
        <v>59844.391199999955</v>
      </c>
      <c r="D62" s="10"/>
      <c r="E62">
        <f>+(C62-C$7)/C$8</f>
        <v>58205.269455521724</v>
      </c>
      <c r="F62">
        <f>ROUND(2*E62,0)/2</f>
        <v>58205.5</v>
      </c>
      <c r="G62">
        <f>+C62-(C$7+F62*C$8)</f>
        <v>-0.11926550004864112</v>
      </c>
      <c r="K62">
        <f>+G62</f>
        <v>-0.11926550004864112</v>
      </c>
      <c r="O62">
        <f ca="1">+C$11+C$12*$F62</f>
        <v>-0.11882288739680641</v>
      </c>
      <c r="Q62" s="2">
        <f>+C62-15018.5</f>
        <v>44825.891199999955</v>
      </c>
      <c r="S62">
        <f ca="1">(O62-G62)^2</f>
        <v>1.9590595956415085E-7</v>
      </c>
    </row>
    <row r="63" spans="1:19" x14ac:dyDescent="0.2">
      <c r="C63" s="10"/>
      <c r="D63" s="10"/>
    </row>
    <row r="64" spans="1:19" x14ac:dyDescent="0.2">
      <c r="C64" s="10"/>
      <c r="D64" s="10"/>
    </row>
    <row r="65" spans="3:4" x14ac:dyDescent="0.2">
      <c r="C65" s="10"/>
      <c r="D65" s="10"/>
    </row>
    <row r="66" spans="3:4" x14ac:dyDescent="0.2">
      <c r="C66" s="10"/>
      <c r="D66" s="10"/>
    </row>
    <row r="67" spans="3:4" x14ac:dyDescent="0.2">
      <c r="C67" s="10"/>
      <c r="D67" s="10"/>
    </row>
    <row r="68" spans="3:4" x14ac:dyDescent="0.2">
      <c r="C68" s="10"/>
      <c r="D68" s="10"/>
    </row>
    <row r="69" spans="3:4" x14ac:dyDescent="0.2">
      <c r="C69" s="10"/>
      <c r="D69" s="10"/>
    </row>
    <row r="70" spans="3:4" x14ac:dyDescent="0.2">
      <c r="C70" s="10"/>
      <c r="D70" s="10"/>
    </row>
    <row r="71" spans="3:4" x14ac:dyDescent="0.2">
      <c r="C71" s="10"/>
      <c r="D71" s="10"/>
    </row>
    <row r="72" spans="3:4" x14ac:dyDescent="0.2">
      <c r="C72" s="10"/>
      <c r="D72" s="10"/>
    </row>
    <row r="73" spans="3:4" x14ac:dyDescent="0.2">
      <c r="C73" s="10"/>
      <c r="D73" s="10"/>
    </row>
    <row r="74" spans="3:4" x14ac:dyDescent="0.2">
      <c r="C74" s="10"/>
      <c r="D74" s="10"/>
    </row>
    <row r="75" spans="3:4" x14ac:dyDescent="0.2">
      <c r="C75" s="10"/>
      <c r="D75" s="10"/>
    </row>
    <row r="76" spans="3:4" x14ac:dyDescent="0.2">
      <c r="C76" s="10"/>
      <c r="D76" s="10"/>
    </row>
    <row r="77" spans="3:4" x14ac:dyDescent="0.2">
      <c r="C77" s="10"/>
      <c r="D77" s="10"/>
    </row>
    <row r="78" spans="3:4" x14ac:dyDescent="0.2">
      <c r="C78" s="10"/>
      <c r="D78" s="10"/>
    </row>
    <row r="79" spans="3:4" x14ac:dyDescent="0.2">
      <c r="C79" s="10"/>
      <c r="D79" s="10"/>
    </row>
    <row r="80" spans="3: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  <row r="6939" spans="3:4" x14ac:dyDescent="0.2">
      <c r="C6939" s="10"/>
      <c r="D6939" s="10"/>
    </row>
  </sheetData>
  <sortState xmlns:xlrd2="http://schemas.microsoft.com/office/spreadsheetml/2017/richdata2" ref="A21:V67">
    <sortCondition ref="C21:C67"/>
  </sortState>
  <phoneticPr fontId="8" type="noConversion"/>
  <hyperlinks>
    <hyperlink ref="H63832" r:id="rId1" display="http://vsolj.cetus-net.org/bulletin.html" xr:uid="{00000000-0004-0000-0000-000000000000}"/>
    <hyperlink ref="H63825" r:id="rId2" display="https://www.aavso.org/ejaavso" xr:uid="{00000000-0004-0000-0000-000001000000}"/>
    <hyperlink ref="I63832" r:id="rId3" display="http://vsolj.cetus-net.org/bulletin.html" xr:uid="{00000000-0004-0000-0000-000002000000}"/>
    <hyperlink ref="AQ57483" r:id="rId4" display="http://cdsbib.u-strasbg.fr/cgi-bin/cdsbib?1990RMxAA..21..381G" xr:uid="{00000000-0004-0000-0000-000003000000}"/>
    <hyperlink ref="H63829" r:id="rId5" display="https://www.aavso.org/ejaavso" xr:uid="{00000000-0004-0000-0000-000004000000}"/>
    <hyperlink ref="AP4847" r:id="rId6" display="http://cdsbib.u-strasbg.fr/cgi-bin/cdsbib?1990RMxAA..21..381G" xr:uid="{00000000-0004-0000-0000-000005000000}"/>
    <hyperlink ref="AP4850" r:id="rId7" display="http://cdsbib.u-strasbg.fr/cgi-bin/cdsbib?1990RMxAA..21..381G" xr:uid="{00000000-0004-0000-0000-000006000000}"/>
    <hyperlink ref="AP4848" r:id="rId8" display="http://cdsbib.u-strasbg.fr/cgi-bin/cdsbib?1990RMxAA..21..381G" xr:uid="{00000000-0004-0000-0000-000007000000}"/>
    <hyperlink ref="AP4832" r:id="rId9" display="http://cdsbib.u-strasbg.fr/cgi-bin/cdsbib?1990RMxAA..21..381G" xr:uid="{00000000-0004-0000-0000-000008000000}"/>
    <hyperlink ref="AQ5061" r:id="rId10" display="http://cdsbib.u-strasbg.fr/cgi-bin/cdsbib?1990RMxAA..21..381G" xr:uid="{00000000-0004-0000-0000-000009000000}"/>
    <hyperlink ref="AQ5065" r:id="rId11" display="http://cdsbib.u-strasbg.fr/cgi-bin/cdsbib?1990RMxAA..21..381G" xr:uid="{00000000-0004-0000-0000-00000A000000}"/>
    <hyperlink ref="AQ64745" r:id="rId12" display="http://cdsbib.u-strasbg.fr/cgi-bin/cdsbib?1990RMxAA..21..381G" xr:uid="{00000000-0004-0000-0000-00000B000000}"/>
    <hyperlink ref="I1953" r:id="rId13" display="http://vsolj.cetus-net.org/bulletin.html" xr:uid="{00000000-0004-0000-0000-00000C000000}"/>
    <hyperlink ref="H1953" r:id="rId14" display="http://vsolj.cetus-net.org/bulletin.html" xr:uid="{00000000-0004-0000-0000-00000D000000}"/>
    <hyperlink ref="AQ65406" r:id="rId15" display="http://cdsbib.u-strasbg.fr/cgi-bin/cdsbib?1990RMxAA..21..381G" xr:uid="{00000000-0004-0000-0000-00000E000000}"/>
    <hyperlink ref="AQ65405" r:id="rId16" display="http://cdsbib.u-strasbg.fr/cgi-bin/cdsbib?1990RMxAA..21..381G" xr:uid="{00000000-0004-0000-0000-00000F000000}"/>
    <hyperlink ref="AP3123" r:id="rId17" display="http://cdsbib.u-strasbg.fr/cgi-bin/cdsbib?1990RMxAA..21..381G" xr:uid="{00000000-0004-0000-0000-000010000000}"/>
    <hyperlink ref="AP3141" r:id="rId18" display="http://cdsbib.u-strasbg.fr/cgi-bin/cdsbib?1990RMxAA..21..381G" xr:uid="{00000000-0004-0000-0000-000011000000}"/>
    <hyperlink ref="AP3142" r:id="rId19" display="http://cdsbib.u-strasbg.fr/cgi-bin/cdsbib?1990RMxAA..21..381G" xr:uid="{00000000-0004-0000-0000-000012000000}"/>
    <hyperlink ref="AP3138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940"/>
  <sheetViews>
    <sheetView workbookViewId="0">
      <pane xSplit="14" ySplit="21" topLeftCell="O45" activePane="bottomRight" state="frozen"/>
      <selection pane="topRight" activeCell="O1" sqref="O1"/>
      <selection pane="bottomLeft" activeCell="A22" sqref="A22"/>
      <selection pane="bottomRight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35</v>
      </c>
    </row>
    <row r="2" spans="1:6" x14ac:dyDescent="0.2">
      <c r="A2" t="s">
        <v>28</v>
      </c>
      <c r="B2" s="11" t="s">
        <v>33</v>
      </c>
      <c r="C2" s="3"/>
      <c r="D2" s="60" t="s">
        <v>1</v>
      </c>
    </row>
    <row r="3" spans="1:6" ht="13.5" thickBot="1" x14ac:dyDescent="0.25"/>
    <row r="4" spans="1:6" ht="14.25" thickTop="1" thickBot="1" x14ac:dyDescent="0.25">
      <c r="A4" s="5" t="s">
        <v>4</v>
      </c>
      <c r="C4" s="8">
        <v>29733.582999999999</v>
      </c>
      <c r="D4" s="9">
        <v>1.073329</v>
      </c>
    </row>
    <row r="5" spans="1:6" ht="13.5" thickTop="1" x14ac:dyDescent="0.2">
      <c r="A5" s="15" t="s">
        <v>36</v>
      </c>
      <c r="B5" s="11"/>
      <c r="C5" s="16">
        <v>-9.5</v>
      </c>
      <c r="D5" s="11" t="s">
        <v>37</v>
      </c>
    </row>
    <row r="6" spans="1:6" x14ac:dyDescent="0.2">
      <c r="A6" s="5" t="s">
        <v>5</v>
      </c>
    </row>
    <row r="7" spans="1:6" x14ac:dyDescent="0.2">
      <c r="A7" t="s">
        <v>6</v>
      </c>
      <c r="C7">
        <f>+C4</f>
        <v>29733.582999999999</v>
      </c>
    </row>
    <row r="8" spans="1:6" x14ac:dyDescent="0.2">
      <c r="A8" t="s">
        <v>7</v>
      </c>
      <c r="C8">
        <f>+D4</f>
        <v>1.073329</v>
      </c>
    </row>
    <row r="9" spans="1:6" x14ac:dyDescent="0.2">
      <c r="A9" s="29" t="s">
        <v>41</v>
      </c>
      <c r="B9" s="30">
        <v>21</v>
      </c>
      <c r="C9" s="18" t="str">
        <f>"F"&amp;B9</f>
        <v>F21</v>
      </c>
      <c r="D9" s="19" t="str">
        <f>"G"&amp;B9</f>
        <v>G21</v>
      </c>
    </row>
    <row r="10" spans="1:6" ht="13.5" thickBot="1" x14ac:dyDescent="0.25">
      <c r="A10" s="11"/>
      <c r="B10" s="11"/>
      <c r="C10" s="4" t="s">
        <v>24</v>
      </c>
      <c r="D10" s="4" t="s">
        <v>25</v>
      </c>
      <c r="E10" s="11"/>
    </row>
    <row r="11" spans="1:6" x14ac:dyDescent="0.2">
      <c r="A11" s="11" t="s">
        <v>20</v>
      </c>
      <c r="B11" s="11"/>
      <c r="C11" s="17">
        <f ca="1">INTERCEPT(INDIRECT($D$9):G992,INDIRECT($C$9):F992)</f>
        <v>-8.2453941381099849E-2</v>
      </c>
      <c r="D11" s="3"/>
      <c r="E11" s="11"/>
    </row>
    <row r="12" spans="1:6" x14ac:dyDescent="0.2">
      <c r="A12" s="11" t="s">
        <v>21</v>
      </c>
      <c r="B12" s="11"/>
      <c r="C12" s="17">
        <f ca="1">SLOPE(INDIRECT($D$9):G992,INDIRECT($C$9):F992)</f>
        <v>7.8534050719481292E-6</v>
      </c>
      <c r="D12" s="3"/>
      <c r="E12" s="11"/>
    </row>
    <row r="13" spans="1:6" x14ac:dyDescent="0.2">
      <c r="A13" s="11" t="s">
        <v>23</v>
      </c>
      <c r="B13" s="11"/>
      <c r="C13" s="3" t="s">
        <v>18</v>
      </c>
    </row>
    <row r="14" spans="1:6" x14ac:dyDescent="0.2">
      <c r="A14" s="11"/>
      <c r="B14" s="11"/>
      <c r="C14" s="11"/>
    </row>
    <row r="15" spans="1:6" x14ac:dyDescent="0.2">
      <c r="A15" s="20" t="s">
        <v>22</v>
      </c>
      <c r="B15" s="11"/>
      <c r="C15" s="21">
        <f ca="1">(C7+C11)+(C8+C12)*INT(MAX(F21:F3533))</f>
        <v>59843.819294631103</v>
      </c>
      <c r="E15" s="22" t="s">
        <v>42</v>
      </c>
      <c r="F15" s="16">
        <v>1</v>
      </c>
    </row>
    <row r="16" spans="1:6" x14ac:dyDescent="0.2">
      <c r="A16" s="24" t="s">
        <v>8</v>
      </c>
      <c r="B16" s="11"/>
      <c r="C16" s="25">
        <f ca="1">+C8+C12</f>
        <v>1.073336853405072</v>
      </c>
      <c r="E16" s="22" t="s">
        <v>38</v>
      </c>
      <c r="F16" s="23">
        <f ca="1">NOW()+15018.5+$C$5/24</f>
        <v>60178.728614699074</v>
      </c>
    </row>
    <row r="17" spans="1:21" ht="13.5" thickBot="1" x14ac:dyDescent="0.25">
      <c r="A17" s="22" t="s">
        <v>32</v>
      </c>
      <c r="B17" s="11"/>
      <c r="C17" s="11">
        <f>COUNT(C21:C2191)</f>
        <v>42</v>
      </c>
      <c r="E17" s="22" t="s">
        <v>43</v>
      </c>
      <c r="F17" s="23">
        <f ca="1">ROUND(2*(F16-$C$7)/$C$8,0)/2+F15</f>
        <v>28366</v>
      </c>
    </row>
    <row r="18" spans="1:21" ht="14.25" thickTop="1" thickBot="1" x14ac:dyDescent="0.25">
      <c r="A18" s="24" t="s">
        <v>9</v>
      </c>
      <c r="B18" s="11"/>
      <c r="C18" s="27">
        <f ca="1">+C15</f>
        <v>59843.819294631103</v>
      </c>
      <c r="D18" s="28">
        <f ca="1">+C16</f>
        <v>1.073336853405072</v>
      </c>
      <c r="E18" s="22" t="s">
        <v>39</v>
      </c>
      <c r="F18" s="19">
        <f ca="1">ROUND(2*(F16-$C$15)/$C$16,0)/2+F15</f>
        <v>313</v>
      </c>
    </row>
    <row r="19" spans="1:21" ht="13.5" thickTop="1" x14ac:dyDescent="0.2">
      <c r="E19" s="22" t="s">
        <v>40</v>
      </c>
      <c r="F19" s="26">
        <f ca="1">+$C$15+$C$16*F18-15018.5-$C$5/24</f>
        <v>45161.669563080228</v>
      </c>
      <c r="S19">
        <f ca="1">SUM(S21:S46)</f>
        <v>0.76300564977265961</v>
      </c>
    </row>
    <row r="20" spans="1:21" ht="13.5" thickBot="1" x14ac:dyDescent="0.25">
      <c r="A20" s="4" t="s">
        <v>10</v>
      </c>
      <c r="B20" s="4" t="s">
        <v>11</v>
      </c>
      <c r="C20" s="4" t="s">
        <v>12</v>
      </c>
      <c r="D20" s="4" t="s">
        <v>17</v>
      </c>
      <c r="E20" s="4" t="s">
        <v>13</v>
      </c>
      <c r="F20" s="4" t="s">
        <v>14</v>
      </c>
      <c r="G20" s="4" t="s">
        <v>15</v>
      </c>
      <c r="H20" s="7" t="s">
        <v>59</v>
      </c>
      <c r="I20" s="7" t="s">
        <v>62</v>
      </c>
      <c r="J20" s="7" t="s">
        <v>56</v>
      </c>
      <c r="K20" s="7" t="s">
        <v>54</v>
      </c>
      <c r="L20" s="7" t="s">
        <v>29</v>
      </c>
      <c r="M20" s="7" t="s">
        <v>30</v>
      </c>
      <c r="N20" s="7" t="s">
        <v>31</v>
      </c>
      <c r="O20" s="7" t="s">
        <v>27</v>
      </c>
      <c r="P20" s="6" t="s">
        <v>26</v>
      </c>
      <c r="Q20" s="4" t="s">
        <v>19</v>
      </c>
    </row>
    <row r="21" spans="1:21" x14ac:dyDescent="0.2">
      <c r="A21" t="s">
        <v>16</v>
      </c>
      <c r="C21" s="10">
        <v>29733.582999999999</v>
      </c>
      <c r="D21" s="10" t="s">
        <v>18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 ca="1">+C$11+C$12*$F21</f>
        <v>-8.2453941381099849E-2</v>
      </c>
      <c r="Q21" s="2">
        <f>+C21-15018.5</f>
        <v>14715.082999999999</v>
      </c>
      <c r="S21">
        <f ca="1">(O21-G21)^2</f>
        <v>6.7986524492778498E-3</v>
      </c>
    </row>
    <row r="22" spans="1:21" x14ac:dyDescent="0.2">
      <c r="A22" s="12" t="s">
        <v>34</v>
      </c>
      <c r="B22" s="13"/>
      <c r="C22" s="14">
        <v>53672.310899999997</v>
      </c>
      <c r="D22" s="14">
        <v>1.6000000000000001E-3</v>
      </c>
      <c r="E22">
        <f>+(C22-C$7)/C$8</f>
        <v>22303.252683939405</v>
      </c>
      <c r="F22">
        <f>ROUND(2*E22,0)/2</f>
        <v>22303.5</v>
      </c>
      <c r="G22">
        <f>+C22-(C$7+F22*C$8)</f>
        <v>-0.26545150000310969</v>
      </c>
      <c r="J22">
        <f>+G22</f>
        <v>-0.26545150000310969</v>
      </c>
      <c r="O22">
        <f ca="1">+C$11+C$12*$F22</f>
        <v>9.2704478641095239E-2</v>
      </c>
      <c r="Q22" s="2">
        <f>+C22-15018.5</f>
        <v>38653.810899999997</v>
      </c>
      <c r="S22">
        <f ca="1">(O22-G22)^2</f>
        <v>0.12827570503858815</v>
      </c>
    </row>
    <row r="23" spans="1:21" x14ac:dyDescent="0.2">
      <c r="A23" s="12" t="s">
        <v>44</v>
      </c>
      <c r="B23" s="31" t="s">
        <v>45</v>
      </c>
      <c r="C23" s="14">
        <v>55063.371749999998</v>
      </c>
      <c r="D23" s="14">
        <v>1E-4</v>
      </c>
      <c r="E23">
        <f>+(C23-C$7)/C$8</f>
        <v>23599.277341802932</v>
      </c>
      <c r="F23">
        <f>ROUND(2*E23,0)/2</f>
        <v>23599.5</v>
      </c>
      <c r="G23">
        <f>+C23-(C$7+F23*C$8)</f>
        <v>-0.23898550000012619</v>
      </c>
      <c r="K23">
        <f>+G23</f>
        <v>-0.23898550000012619</v>
      </c>
      <c r="O23">
        <f ca="1">+C$11+C$12*$F23</f>
        <v>0.10288249161434002</v>
      </c>
      <c r="Q23" s="2">
        <f>+C23-15018.5</f>
        <v>40044.871749999998</v>
      </c>
      <c r="S23">
        <f ca="1">(O23-G23)^2</f>
        <v>0.11687372369050876</v>
      </c>
    </row>
    <row r="24" spans="1:21" x14ac:dyDescent="0.2">
      <c r="A24" s="52" t="s">
        <v>80</v>
      </c>
      <c r="B24" s="54" t="s">
        <v>143</v>
      </c>
      <c r="C24" s="53">
        <v>55074.497499999998</v>
      </c>
      <c r="D24" s="10"/>
      <c r="E24">
        <f>+(C24-C$7)/C$8</f>
        <v>23609.642989241882</v>
      </c>
      <c r="F24">
        <f>ROUND(2*E24,0)/2</f>
        <v>23609.5</v>
      </c>
      <c r="G24">
        <f>+C24-(C$7+F24*C$8)</f>
        <v>0.15347449999535456</v>
      </c>
      <c r="K24">
        <f>+G24</f>
        <v>0.15347449999535456</v>
      </c>
      <c r="O24">
        <f ca="1">+C$11+C$12*$F24</f>
        <v>0.10296102566505952</v>
      </c>
      <c r="Q24" s="2">
        <f>+C24-15018.5</f>
        <v>40055.997499999998</v>
      </c>
      <c r="S24">
        <f ca="1">(O24-G24)^2</f>
        <v>2.5516110889173761E-3</v>
      </c>
    </row>
    <row r="25" spans="1:21" x14ac:dyDescent="0.2">
      <c r="A25" s="37" t="s">
        <v>49</v>
      </c>
      <c r="B25" s="37"/>
      <c r="C25" s="33">
        <v>55380.485800000002</v>
      </c>
      <c r="D25" s="33">
        <v>2.9999999999999997E-4</v>
      </c>
      <c r="E25">
        <f>+(C25-C$7)/C$8</f>
        <v>23894.72640728053</v>
      </c>
      <c r="F25">
        <f>ROUND(2*E25,0)/2</f>
        <v>23894.5</v>
      </c>
      <c r="G25">
        <f>+C25-(C$7+F25*C$8)</f>
        <v>0.24300950000906596</v>
      </c>
      <c r="J25">
        <f>+G25</f>
        <v>0.24300950000906596</v>
      </c>
      <c r="O25">
        <f ca="1">+C$11+C$12*$F25</f>
        <v>0.10519924611056472</v>
      </c>
      <c r="Q25" s="2">
        <f>+C25-15018.5</f>
        <v>40361.985800000002</v>
      </c>
      <c r="S25">
        <f ca="1">(O25-G25)^2</f>
        <v>1.8991666079569376E-2</v>
      </c>
    </row>
    <row r="26" spans="1:21" x14ac:dyDescent="0.2">
      <c r="A26" s="37" t="s">
        <v>49</v>
      </c>
      <c r="B26" s="37"/>
      <c r="C26" s="33">
        <v>55387.471299999997</v>
      </c>
      <c r="D26" s="33">
        <v>8.0000000000000004E-4</v>
      </c>
      <c r="E26">
        <f>+(C26-C$7)/C$8</f>
        <v>23901.23466336976</v>
      </c>
      <c r="F26">
        <f>ROUND(2*E26,0)/2</f>
        <v>23901</v>
      </c>
      <c r="G26">
        <f>+C26-(C$7+F26*C$8)</f>
        <v>0.25187100000039209</v>
      </c>
      <c r="J26">
        <f>+G26</f>
        <v>0.25187100000039209</v>
      </c>
      <c r="O26">
        <f ca="1">+C$11+C$12*$F26</f>
        <v>0.10525029324353238</v>
      </c>
      <c r="Q26" s="2">
        <f>+C26-15018.5</f>
        <v>40368.971299999997</v>
      </c>
      <c r="S26">
        <f ca="1">(O26-G26)^2</f>
        <v>2.1497631649881044E-2</v>
      </c>
    </row>
    <row r="27" spans="1:21" x14ac:dyDescent="0.2">
      <c r="A27" s="37" t="s">
        <v>49</v>
      </c>
      <c r="B27" s="37"/>
      <c r="C27" s="33">
        <v>55409.455600000001</v>
      </c>
      <c r="D27" s="33">
        <v>1E-4</v>
      </c>
      <c r="E27">
        <f>+(C27-C$7)/C$8</f>
        <v>23921.717013143225</v>
      </c>
      <c r="F27">
        <f>ROUND(2*E27,0)/2</f>
        <v>23921.5</v>
      </c>
      <c r="G27">
        <f>+C27-(C$7+F27*C$8)</f>
        <v>0.2329265000007581</v>
      </c>
      <c r="J27">
        <f>+G27</f>
        <v>0.2329265000007581</v>
      </c>
      <c r="O27">
        <f ca="1">+C$11+C$12*$F27</f>
        <v>0.10541128804750732</v>
      </c>
      <c r="Q27" s="2">
        <f>+C27-15018.5</f>
        <v>40390.955600000001</v>
      </c>
      <c r="S27">
        <f ca="1">(O27-G27)^2</f>
        <v>1.626012927948247E-2</v>
      </c>
    </row>
    <row r="28" spans="1:21" x14ac:dyDescent="0.2">
      <c r="A28" s="52" t="s">
        <v>86</v>
      </c>
      <c r="B28" s="54" t="s">
        <v>45</v>
      </c>
      <c r="C28" s="53">
        <v>55418.373200000002</v>
      </c>
      <c r="D28" s="10"/>
      <c r="E28">
        <f>+(C28-C$7)/C$8</f>
        <v>23930.025369667645</v>
      </c>
      <c r="F28">
        <f>ROUND(2*E28,0)/2</f>
        <v>23930</v>
      </c>
      <c r="O28">
        <f ca="1">+C$11+C$12*$F28</f>
        <v>0.10547804199061889</v>
      </c>
      <c r="Q28" s="2">
        <f>+C28-15018.5</f>
        <v>40399.873200000002</v>
      </c>
      <c r="U28">
        <f>+C28-(C$7+F28*C$8)</f>
        <v>2.7230000006966293E-2</v>
      </c>
    </row>
    <row r="29" spans="1:21" x14ac:dyDescent="0.2">
      <c r="A29" s="37" t="s">
        <v>49</v>
      </c>
      <c r="B29" s="37"/>
      <c r="C29" s="33">
        <v>55418.511599999998</v>
      </c>
      <c r="D29" s="33">
        <v>6.9999999999999999E-4</v>
      </c>
      <c r="E29">
        <f>+(C29-C$7)/C$8</f>
        <v>23930.154314287603</v>
      </c>
      <c r="F29">
        <f>ROUND(2*E29,0)/2</f>
        <v>23930</v>
      </c>
      <c r="G29">
        <f>+C29-(C$7+F29*C$8)</f>
        <v>0.16563000000314787</v>
      </c>
      <c r="J29">
        <f>+G29</f>
        <v>0.16563000000314787</v>
      </c>
      <c r="O29">
        <f ca="1">+C$11+C$12*$F29</f>
        <v>0.10547804199061889</v>
      </c>
      <c r="Q29" s="2">
        <f>+C29-15018.5</f>
        <v>40400.011599999998</v>
      </c>
      <c r="S29">
        <f ca="1">(O29-G29)^2</f>
        <v>3.6182580527410499E-3</v>
      </c>
    </row>
    <row r="30" spans="1:21" x14ac:dyDescent="0.2">
      <c r="A30" s="37" t="s">
        <v>49</v>
      </c>
      <c r="B30" s="37"/>
      <c r="C30" s="33">
        <v>55429.373200000002</v>
      </c>
      <c r="D30" s="33">
        <v>1.8E-3</v>
      </c>
      <c r="E30">
        <f>+(C30-C$7)/C$8</f>
        <v>23940.2738582485</v>
      </c>
      <c r="F30">
        <f>ROUND(2*E30,0)/2</f>
        <v>23940.5</v>
      </c>
      <c r="G30">
        <f>+C30-(C$7+F30*C$8)</f>
        <v>-0.24272449999989476</v>
      </c>
      <c r="J30">
        <f>+G30</f>
        <v>-0.24272449999989476</v>
      </c>
      <c r="O30">
        <f ca="1">+C$11+C$12*$F30</f>
        <v>0.10556050274387435</v>
      </c>
      <c r="Q30" s="2">
        <f>+C30-15018.5</f>
        <v>40410.873200000002</v>
      </c>
      <c r="S30">
        <f ca="1">(O30-G30)^2</f>
        <v>0.12130244313622726</v>
      </c>
    </row>
    <row r="31" spans="1:21" x14ac:dyDescent="0.2">
      <c r="A31" s="12" t="s">
        <v>46</v>
      </c>
      <c r="B31" s="31" t="s">
        <v>45</v>
      </c>
      <c r="C31" s="14">
        <v>56136.545400000003</v>
      </c>
      <c r="D31" s="14">
        <v>2.9999999999999997E-4</v>
      </c>
      <c r="E31">
        <f>+(C31-C$7)/C$8</f>
        <v>24599.13260519375</v>
      </c>
      <c r="F31">
        <f>ROUND(2*E31,0)/2</f>
        <v>24599</v>
      </c>
      <c r="G31">
        <f>+C31-(C$7+F31*C$8)</f>
        <v>0.14232900000934023</v>
      </c>
      <c r="J31">
        <f>+G31</f>
        <v>0.14232900000934023</v>
      </c>
      <c r="O31">
        <f ca="1">+C$11+C$12*$F31</f>
        <v>0.11073196998375218</v>
      </c>
      <c r="Q31" s="2">
        <f>+C31-15018.5</f>
        <v>41118.045400000003</v>
      </c>
      <c r="S31">
        <f ca="1">(O31-G31)^2</f>
        <v>9.9837230643791321E-4</v>
      </c>
    </row>
    <row r="32" spans="1:21" x14ac:dyDescent="0.2">
      <c r="A32" s="14" t="s">
        <v>47</v>
      </c>
      <c r="B32" s="31" t="s">
        <v>45</v>
      </c>
      <c r="C32" s="14">
        <v>56500.472600000001</v>
      </c>
      <c r="D32" s="14">
        <v>5.0000000000000001E-4</v>
      </c>
      <c r="E32">
        <f>+(C32-C$7)/C$8</f>
        <v>24938.196582781238</v>
      </c>
      <c r="F32">
        <f>ROUND(2*E32,0)/2</f>
        <v>24938</v>
      </c>
      <c r="G32">
        <f>+C32-(C$7+F32*C$8)</f>
        <v>0.21099800000229152</v>
      </c>
      <c r="J32">
        <f>+G32</f>
        <v>0.21099800000229152</v>
      </c>
      <c r="O32">
        <f ca="1">+C$11+C$12*$F32</f>
        <v>0.11339427430314258</v>
      </c>
      <c r="Q32" s="2">
        <f>+C32-15018.5</f>
        <v>41481.972600000001</v>
      </c>
      <c r="S32">
        <f ca="1">(O32-G32)^2</f>
        <v>9.5264872703547058E-3</v>
      </c>
    </row>
    <row r="33" spans="1:19" x14ac:dyDescent="0.2">
      <c r="A33" s="35" t="s">
        <v>48</v>
      </c>
      <c r="B33" s="13" t="s">
        <v>45</v>
      </c>
      <c r="C33" s="14">
        <v>56577.2958</v>
      </c>
      <c r="D33" s="36">
        <v>1.5E-3</v>
      </c>
      <c r="E33">
        <f>+(C33-C$7)/C$8</f>
        <v>25009.771281685302</v>
      </c>
      <c r="F33">
        <f>ROUND(2*E33,0)/2</f>
        <v>25010</v>
      </c>
      <c r="G33">
        <f>+C33-(C$7+F33*C$8)</f>
        <v>-0.24548999999387888</v>
      </c>
      <c r="J33">
        <f>+G33</f>
        <v>-0.24548999999387888</v>
      </c>
      <c r="O33">
        <f ca="1">+C$11+C$12*$F33</f>
        <v>0.11395971946832287</v>
      </c>
      <c r="Q33" s="2">
        <f>+C33-15018.5</f>
        <v>41558.7958</v>
      </c>
      <c r="S33">
        <f ca="1">(O33-G33)^2</f>
        <v>0.12920410082145553</v>
      </c>
    </row>
    <row r="34" spans="1:19" x14ac:dyDescent="0.2">
      <c r="A34" s="63" t="s">
        <v>146</v>
      </c>
      <c r="B34" s="64" t="s">
        <v>143</v>
      </c>
      <c r="C34" s="66">
        <v>56579.361799999999</v>
      </c>
      <c r="D34" s="63">
        <v>3.5000000000000001E-3</v>
      </c>
      <c r="E34">
        <f>+(C34-C$7)/C$8</f>
        <v>25011.696134176938</v>
      </c>
      <c r="F34">
        <f>ROUND(2*E34,0)/2</f>
        <v>25011.5</v>
      </c>
      <c r="G34">
        <f>+C34-(C$7+F34*C$8)</f>
        <v>0.21051649999571964</v>
      </c>
      <c r="K34">
        <f>+G34</f>
        <v>0.21051649999571964</v>
      </c>
      <c r="O34">
        <f ca="1">+C$11+C$12*$F34</f>
        <v>0.11397149957593078</v>
      </c>
      <c r="Q34" s="2">
        <f>+C34-15018.5</f>
        <v>41560.861799999999</v>
      </c>
      <c r="S34">
        <f ca="1">(O34-G34)^2</f>
        <v>9.3209371060570308E-3</v>
      </c>
    </row>
    <row r="35" spans="1:19" x14ac:dyDescent="0.2">
      <c r="A35" s="35" t="s">
        <v>48</v>
      </c>
      <c r="B35" s="13" t="s">
        <v>45</v>
      </c>
      <c r="C35" s="14">
        <v>56579.3658</v>
      </c>
      <c r="D35" s="36">
        <v>8.9999999999999998E-4</v>
      </c>
      <c r="E35">
        <f>+(C35-C$7)/C$8</f>
        <v>25011.699860900062</v>
      </c>
      <c r="F35">
        <f>ROUND(2*E35,0)/2</f>
        <v>25011.5</v>
      </c>
      <c r="G35">
        <f>+C35-(C$7+F35*C$8)</f>
        <v>0.21451649999653455</v>
      </c>
      <c r="J35">
        <f>+G35</f>
        <v>0.21451649999653455</v>
      </c>
      <c r="O35">
        <f ca="1">+C$11+C$12*$F35</f>
        <v>0.11397149957593078</v>
      </c>
      <c r="Q35" s="2">
        <f>+C35-15018.5</f>
        <v>41560.8658</v>
      </c>
      <c r="S35">
        <f ca="1">(O35-G35)^2</f>
        <v>1.0109297109579212E-2</v>
      </c>
    </row>
    <row r="36" spans="1:19" x14ac:dyDescent="0.2">
      <c r="A36" s="34" t="s">
        <v>50</v>
      </c>
      <c r="B36" s="32" t="s">
        <v>45</v>
      </c>
      <c r="C36" s="34">
        <v>56897.515299999999</v>
      </c>
      <c r="D36" s="34">
        <v>3.5000000000000001E-3</v>
      </c>
      <c r="E36">
        <f>+(C36-C$7)/C$8</f>
        <v>25308.113635241385</v>
      </c>
      <c r="F36">
        <f>ROUND(2*E36,0)/2</f>
        <v>25308</v>
      </c>
      <c r="G36">
        <f>+C36-(C$7+F36*C$8)</f>
        <v>0.12196799999946961</v>
      </c>
      <c r="J36">
        <f>+G36</f>
        <v>0.12196799999946961</v>
      </c>
      <c r="O36">
        <f ca="1">+C$11+C$12*$F36</f>
        <v>0.1163000341797634</v>
      </c>
      <c r="Q36" s="2">
        <f>+C36-15018.5</f>
        <v>41879.015299999999</v>
      </c>
      <c r="S36">
        <f ca="1">(O36-G36)^2</f>
        <v>3.2125836533357967E-5</v>
      </c>
    </row>
    <row r="37" spans="1:19" x14ac:dyDescent="0.2">
      <c r="A37" s="34" t="s">
        <v>51</v>
      </c>
      <c r="B37" s="38"/>
      <c r="C37" s="34">
        <v>56908.378199999999</v>
      </c>
      <c r="D37" s="34">
        <v>4.0000000000000001E-3</v>
      </c>
      <c r="E37">
        <f>+(C37-C$7)/C$8</f>
        <v>25318.23439038729</v>
      </c>
      <c r="F37">
        <f>ROUND(2*E37,0)/2</f>
        <v>25318</v>
      </c>
      <c r="G37">
        <f>+C37-(C$7+F37*C$8)</f>
        <v>0.25157800000306452</v>
      </c>
      <c r="J37">
        <f>+G37</f>
        <v>0.25157800000306452</v>
      </c>
      <c r="O37">
        <f ca="1">+C$11+C$12*$F37</f>
        <v>0.1163785682304829</v>
      </c>
      <c r="Q37" s="2">
        <f>+C37-15018.5</f>
        <v>41889.878199999999</v>
      </c>
      <c r="S37">
        <f ca="1">(O37-G37)^2</f>
        <v>1.8278886351628953E-2</v>
      </c>
    </row>
    <row r="38" spans="1:19" ht="15" customHeight="1" x14ac:dyDescent="0.2">
      <c r="A38" s="34" t="s">
        <v>51</v>
      </c>
      <c r="B38" s="38"/>
      <c r="C38" s="34">
        <v>56918.462699999996</v>
      </c>
      <c r="D38" s="34">
        <v>1E-4</v>
      </c>
      <c r="E38">
        <f>+(C38-C$7)/C$8</f>
        <v>25327.629925213983</v>
      </c>
      <c r="F38">
        <f>ROUND(2*E38,0)/2</f>
        <v>25327.5</v>
      </c>
      <c r="G38">
        <f>+C38-(C$7+F38*C$8)</f>
        <v>0.13945249999960652</v>
      </c>
      <c r="J38">
        <f>+G38</f>
        <v>0.13945249999960652</v>
      </c>
      <c r="O38">
        <f ca="1">+C$11+C$12*$F38</f>
        <v>0.11645317557866638</v>
      </c>
      <c r="Q38" s="2">
        <f>+C38-15018.5</f>
        <v>41899.962699999996</v>
      </c>
      <c r="S38">
        <f ca="1">(O38-G38)^2</f>
        <v>5.2896892381965315E-4</v>
      </c>
    </row>
    <row r="39" spans="1:19" x14ac:dyDescent="0.2">
      <c r="A39" s="63" t="s">
        <v>145</v>
      </c>
      <c r="B39" s="64" t="s">
        <v>45</v>
      </c>
      <c r="C39" s="65">
        <v>56918.462699999996</v>
      </c>
      <c r="D39" s="63">
        <v>3.5000000000000001E-3</v>
      </c>
      <c r="E39">
        <f>+(C39-C$7)/C$8</f>
        <v>25327.629925213983</v>
      </c>
      <c r="F39">
        <f>ROUND(2*E39,0)/2</f>
        <v>25327.5</v>
      </c>
      <c r="G39">
        <f>+C39-(C$7+F39*C$8)</f>
        <v>0.13945249999960652</v>
      </c>
      <c r="K39">
        <f>+G39</f>
        <v>0.13945249999960652</v>
      </c>
      <c r="O39">
        <f ca="1">+C$11+C$12*$F39</f>
        <v>0.11645317557866638</v>
      </c>
      <c r="Q39" s="2">
        <f>+C39-15018.5</f>
        <v>41899.962699999996</v>
      </c>
      <c r="S39">
        <f ca="1">(O39-G39)^2</f>
        <v>5.2896892381965315E-4</v>
      </c>
    </row>
    <row r="40" spans="1:19" x14ac:dyDescent="0.2">
      <c r="A40" s="55" t="s">
        <v>144</v>
      </c>
      <c r="B40" s="56"/>
      <c r="C40" s="55">
        <v>57258.339</v>
      </c>
      <c r="D40" s="55">
        <v>3.0000000000000001E-3</v>
      </c>
      <c r="E40">
        <f>+(C40-C$7)/C$8</f>
        <v>25644.286141527904</v>
      </c>
      <c r="F40">
        <f>ROUND(2*E40,0)/2</f>
        <v>25644.5</v>
      </c>
      <c r="G40">
        <f>+C40-(C$7+F40*C$8)</f>
        <v>-0.22954049999680137</v>
      </c>
      <c r="J40">
        <f>+G40</f>
        <v>-0.22954049999680137</v>
      </c>
      <c r="O40">
        <f ca="1">+C$11+C$12*$F40</f>
        <v>0.11894270498647394</v>
      </c>
      <c r="Q40" s="2">
        <f>+C40-15018.5</f>
        <v>42239.839</v>
      </c>
      <c r="S40">
        <f ca="1">(O40-G40)^2</f>
        <v>0.1214405441554155</v>
      </c>
    </row>
    <row r="41" spans="1:19" x14ac:dyDescent="0.2">
      <c r="A41" s="57" t="s">
        <v>0</v>
      </c>
      <c r="B41" s="58" t="s">
        <v>45</v>
      </c>
      <c r="C41" s="59">
        <v>57893.598700000002</v>
      </c>
      <c r="D41" s="59">
        <v>1E-4</v>
      </c>
      <c r="E41">
        <f>+(C41-C$7)/C$8</f>
        <v>26236.145394375821</v>
      </c>
      <c r="F41">
        <f>ROUND(2*E41,0)/2</f>
        <v>26236</v>
      </c>
      <c r="G41">
        <f>+C41-(C$7+F41*C$8)</f>
        <v>0.15605600000708364</v>
      </c>
      <c r="K41">
        <f>+G41</f>
        <v>0.15605600000708364</v>
      </c>
      <c r="O41">
        <f ca="1">+C$11+C$12*$F41</f>
        <v>0.12358799408653126</v>
      </c>
      <c r="Q41" s="2">
        <f>+C41-15018.5</f>
        <v>42875.098700000002</v>
      </c>
      <c r="S41">
        <f ca="1">(O41-G41)^2</f>
        <v>1.0541714084570243E-3</v>
      </c>
    </row>
    <row r="42" spans="1:19" x14ac:dyDescent="0.2">
      <c r="A42" s="57" t="s">
        <v>0</v>
      </c>
      <c r="B42" s="58" t="s">
        <v>45</v>
      </c>
      <c r="C42" s="59">
        <v>57899.549400000004</v>
      </c>
      <c r="D42" s="59">
        <v>4.0000000000000002E-4</v>
      </c>
      <c r="E42">
        <f>+(C42-C$7)/C$8</f>
        <v>26241.68954719383</v>
      </c>
      <c r="F42">
        <f>ROUND(2*E42,0)/2</f>
        <v>26241.5</v>
      </c>
      <c r="G42">
        <f>+C42-(C$7+F42*C$8)</f>
        <v>0.20344650000333786</v>
      </c>
      <c r="K42">
        <f>+G42</f>
        <v>0.20344650000333786</v>
      </c>
      <c r="O42">
        <f ca="1">+C$11+C$12*$F42</f>
        <v>0.12363118781442697</v>
      </c>
      <c r="Q42" s="2">
        <f>+C42-15018.5</f>
        <v>42881.049400000004</v>
      </c>
      <c r="S42">
        <f ca="1">(O42-G42)^2</f>
        <v>6.3704840598133071E-3</v>
      </c>
    </row>
    <row r="43" spans="1:19" x14ac:dyDescent="0.2">
      <c r="A43" s="57" t="s">
        <v>0</v>
      </c>
      <c r="B43" s="58" t="s">
        <v>45</v>
      </c>
      <c r="C43" s="59">
        <v>57907.566700000003</v>
      </c>
      <c r="D43" s="59">
        <v>2.0000000000000001E-4</v>
      </c>
      <c r="E43">
        <f>+(C43-C$7)/C$8</f>
        <v>26249.159111511945</v>
      </c>
      <c r="F43">
        <f>ROUND(2*E43,0)/2</f>
        <v>26249</v>
      </c>
      <c r="G43">
        <f>+C43-(C$7+F43*C$8)</f>
        <v>0.17077900000003865</v>
      </c>
      <c r="K43">
        <f>+G43</f>
        <v>0.17077900000003865</v>
      </c>
      <c r="O43">
        <f ca="1">+C$11+C$12*$F43</f>
        <v>0.12369008835246659</v>
      </c>
      <c r="Q43" s="2">
        <f>+C43-15018.5</f>
        <v>42889.066700000003</v>
      </c>
      <c r="S43">
        <f ca="1">(O43-G43)^2</f>
        <v>2.2173656001528478E-3</v>
      </c>
    </row>
    <row r="44" spans="1:19" x14ac:dyDescent="0.2">
      <c r="A44" s="57" t="s">
        <v>0</v>
      </c>
      <c r="B44" s="58" t="s">
        <v>45</v>
      </c>
      <c r="C44" s="59">
        <v>57921.533600000002</v>
      </c>
      <c r="D44" s="59">
        <v>2.0000000000000001E-4</v>
      </c>
      <c r="E44">
        <f>+(C44-C$7)/C$8</f>
        <v>26262.17180379921</v>
      </c>
      <c r="F44">
        <f>ROUND(2*E44,0)/2</f>
        <v>26262</v>
      </c>
      <c r="G44">
        <f>+C44-(C$7+F44*C$8)</f>
        <v>0.18440200000623008</v>
      </c>
      <c r="K44">
        <f>+G44</f>
        <v>0.18440200000623008</v>
      </c>
      <c r="O44">
        <f ca="1">+C$11+C$12*$F44</f>
        <v>0.12379218261840191</v>
      </c>
      <c r="Q44" s="2">
        <f>+C44-15018.5</f>
        <v>42903.033600000002</v>
      </c>
      <c r="S44">
        <f ca="1">(O44-G44)^2</f>
        <v>3.6735499637858778E-3</v>
      </c>
    </row>
    <row r="45" spans="1:19" x14ac:dyDescent="0.2">
      <c r="A45" s="57" t="s">
        <v>0</v>
      </c>
      <c r="B45" s="58" t="s">
        <v>45</v>
      </c>
      <c r="C45" s="59">
        <v>57935.501700000001</v>
      </c>
      <c r="D45" s="59">
        <v>1E-4</v>
      </c>
      <c r="E45">
        <f>+(C45-C$7)/C$8</f>
        <v>26275.185614103415</v>
      </c>
      <c r="F45">
        <f>ROUND(2*E45,0)/2</f>
        <v>26275</v>
      </c>
      <c r="G45">
        <f>+C45-(C$7+F45*C$8)</f>
        <v>0.19922500000393484</v>
      </c>
      <c r="K45">
        <f>+G45</f>
        <v>0.19922500000393484</v>
      </c>
      <c r="O45">
        <f ca="1">+C$11+C$12*$F45</f>
        <v>0.12389427688433724</v>
      </c>
      <c r="Q45" s="2">
        <f>+C45-15018.5</f>
        <v>42917.001700000001</v>
      </c>
      <c r="S45">
        <f ca="1">(O45-G45)^2</f>
        <v>5.6747178457214765E-3</v>
      </c>
    </row>
    <row r="46" spans="1:19" x14ac:dyDescent="0.2">
      <c r="A46" s="57" t="s">
        <v>0</v>
      </c>
      <c r="B46" s="58" t="s">
        <v>45</v>
      </c>
      <c r="C46" s="59">
        <v>57949.468500000003</v>
      </c>
      <c r="D46" s="59">
        <v>2.0000000000000001E-4</v>
      </c>
      <c r="E46">
        <f>+(C46-C$7)/C$8</f>
        <v>26288.198213222604</v>
      </c>
      <c r="F46">
        <f>ROUND(2*E46,0)/2</f>
        <v>26288</v>
      </c>
      <c r="G46">
        <f>+C46-(C$7+F46*C$8)</f>
        <v>0.21274800000537653</v>
      </c>
      <c r="K46">
        <f>+G46</f>
        <v>0.21274800000537653</v>
      </c>
      <c r="O46">
        <f ca="1">+C$11+C$12*$F46</f>
        <v>0.12399637115027257</v>
      </c>
      <c r="Q46" s="2">
        <f>+C46-15018.5</f>
        <v>42930.968500000003</v>
      </c>
      <c r="S46">
        <f ca="1">(O46-G46)^2</f>
        <v>7.8768516244341214E-3</v>
      </c>
    </row>
    <row r="47" spans="1:19" x14ac:dyDescent="0.2">
      <c r="A47" s="57" t="s">
        <v>0</v>
      </c>
      <c r="B47" s="58" t="s">
        <v>45</v>
      </c>
      <c r="C47" s="59">
        <v>57950.502999999997</v>
      </c>
      <c r="D47" s="59">
        <v>2.0000000000000001E-4</v>
      </c>
      <c r="E47">
        <f>+(C47-C$7)/C$8</f>
        <v>26289.16203698959</v>
      </c>
      <c r="F47">
        <f>ROUND(2*E47,0)/2</f>
        <v>26289</v>
      </c>
      <c r="G47">
        <f>+C47-(C$7+F47*C$8)</f>
        <v>0.17391899999347515</v>
      </c>
      <c r="K47">
        <f>+G47</f>
        <v>0.17391899999347515</v>
      </c>
      <c r="O47">
        <f ca="1">+C$11+C$12*$F47</f>
        <v>0.12400422455534452</v>
      </c>
      <c r="Q47" s="2">
        <f>+C47-15018.5</f>
        <v>42932.002999999997</v>
      </c>
      <c r="S47">
        <f ca="1">(O47-G47)^2</f>
        <v>2.4914848070390094E-3</v>
      </c>
    </row>
    <row r="48" spans="1:19" x14ac:dyDescent="0.2">
      <c r="A48" s="57" t="s">
        <v>0</v>
      </c>
      <c r="B48" s="58" t="s">
        <v>45</v>
      </c>
      <c r="C48" s="59">
        <v>57978.438000000002</v>
      </c>
      <c r="D48" s="59">
        <v>2.0000000000000001E-4</v>
      </c>
      <c r="E48">
        <f>+(C48-C$7)/C$8</f>
        <v>26315.188539581064</v>
      </c>
      <c r="F48">
        <f>ROUND(2*E48,0)/2</f>
        <v>26315</v>
      </c>
      <c r="G48">
        <f>+C48-(C$7+F48*C$8)</f>
        <v>0.2023650000046473</v>
      </c>
      <c r="K48">
        <f>+G48</f>
        <v>0.2023650000046473</v>
      </c>
      <c r="O48">
        <f ca="1">+C$11+C$12*$F48</f>
        <v>0.12420841308721517</v>
      </c>
      <c r="Q48" s="2">
        <f>+C48-15018.5</f>
        <v>42959.938000000002</v>
      </c>
      <c r="S48">
        <f ca="1">(O48-G48)^2</f>
        <v>6.1084520785821229E-3</v>
      </c>
    </row>
    <row r="49" spans="1:19" x14ac:dyDescent="0.2">
      <c r="A49" s="63" t="s">
        <v>145</v>
      </c>
      <c r="B49" s="64" t="s">
        <v>143</v>
      </c>
      <c r="C49" s="65">
        <v>58043.361599999997</v>
      </c>
      <c r="D49" s="63">
        <v>3.5000000000000001E-3</v>
      </c>
      <c r="E49">
        <f>+(C49-C$7)/C$8</f>
        <v>26375.67660987451</v>
      </c>
      <c r="F49">
        <f>ROUND(2*E49,0)/2</f>
        <v>26375.5</v>
      </c>
      <c r="G49">
        <f>+C49-(C$7+F49*C$8)</f>
        <v>0.18956049999542302</v>
      </c>
      <c r="K49">
        <f>+G49</f>
        <v>0.18956049999542302</v>
      </c>
      <c r="O49">
        <f ca="1">+C$11+C$12*$F49</f>
        <v>0.12468354409406804</v>
      </c>
      <c r="Q49" s="2">
        <f>+C49-15018.5</f>
        <v>43024.861599999997</v>
      </c>
      <c r="S49">
        <f ca="1">(O49-G49)^2</f>
        <v>4.2090194070263584E-3</v>
      </c>
    </row>
    <row r="50" spans="1:19" x14ac:dyDescent="0.2">
      <c r="A50" s="63" t="s">
        <v>145</v>
      </c>
      <c r="B50" s="64" t="s">
        <v>45</v>
      </c>
      <c r="C50" s="65">
        <v>59069.4545</v>
      </c>
      <c r="D50" s="63">
        <v>3.5000000000000001E-3</v>
      </c>
      <c r="E50">
        <f>+(C50-C$7)/C$8</f>
        <v>27331.667643378685</v>
      </c>
      <c r="F50">
        <f>ROUND(2*E50,0)/2</f>
        <v>27331.5</v>
      </c>
      <c r="G50">
        <f>+C50-(C$7+F50*C$8)</f>
        <v>0.17993649999698391</v>
      </c>
      <c r="K50">
        <f>+G50</f>
        <v>0.17993649999698391</v>
      </c>
      <c r="O50">
        <f ca="1">+C$11+C$12*$F50</f>
        <v>0.13219139934285046</v>
      </c>
      <c r="Q50" s="2">
        <f>+C50-15018.5</f>
        <v>44050.9545</v>
      </c>
      <c r="S50">
        <f ca="1">(O50-G50)^2</f>
        <v>2.2795946364733348E-3</v>
      </c>
    </row>
    <row r="51" spans="1:19" x14ac:dyDescent="0.2">
      <c r="A51" s="63" t="s">
        <v>145</v>
      </c>
      <c r="B51" s="64" t="s">
        <v>45</v>
      </c>
      <c r="C51" s="65">
        <v>59071.523300000001</v>
      </c>
      <c r="D51" s="63">
        <v>3.5000000000000001E-3</v>
      </c>
      <c r="E51">
        <f>+(C51-C$7)/C$8</f>
        <v>27333.59510457651</v>
      </c>
      <c r="F51">
        <f>ROUND(2*E51,0)/2</f>
        <v>27333.5</v>
      </c>
      <c r="G51">
        <f>+C51-(C$7+F51*C$8)</f>
        <v>0.10207850000006147</v>
      </c>
      <c r="K51">
        <f>+G51</f>
        <v>0.10207850000006147</v>
      </c>
      <c r="O51">
        <f ca="1">+C$11+C$12*$F51</f>
        <v>0.13220710615299433</v>
      </c>
      <c r="Q51" s="2">
        <f>+C51-15018.5</f>
        <v>44053.023300000001</v>
      </c>
      <c r="S51">
        <f ca="1">(O51-G51)^2</f>
        <v>9.0773290871854395E-4</v>
      </c>
    </row>
    <row r="52" spans="1:19" x14ac:dyDescent="0.2">
      <c r="A52" s="63" t="s">
        <v>145</v>
      </c>
      <c r="B52" s="64" t="s">
        <v>45</v>
      </c>
      <c r="C52" s="65">
        <v>59372.599000000002</v>
      </c>
      <c r="D52" s="63">
        <v>3.5000000000000001E-3</v>
      </c>
      <c r="E52">
        <f>+(C52-C$7)/C$8</f>
        <v>27614.101547614948</v>
      </c>
      <c r="F52">
        <f>ROUND(2*E52,0)/2</f>
        <v>27614</v>
      </c>
      <c r="G52">
        <f>+C52-(C$7+F52*C$8)</f>
        <v>0.10899400000926107</v>
      </c>
      <c r="K52">
        <f>+G52</f>
        <v>0.10899400000926107</v>
      </c>
      <c r="O52">
        <f ca="1">+C$11+C$12*$F52</f>
        <v>0.1344099862756758</v>
      </c>
      <c r="Q52" s="2">
        <f>+C52-15018.5</f>
        <v>44354.099000000002</v>
      </c>
      <c r="S52">
        <f ca="1">(O52-G52)^2</f>
        <v>6.4597235789458189E-4</v>
      </c>
    </row>
    <row r="53" spans="1:19" x14ac:dyDescent="0.2">
      <c r="A53" s="63" t="s">
        <v>145</v>
      </c>
      <c r="B53" s="64" t="s">
        <v>45</v>
      </c>
      <c r="C53" s="65">
        <v>59443.472300000001</v>
      </c>
      <c r="D53" s="63">
        <v>3.5000000000000001E-3</v>
      </c>
      <c r="E53">
        <f>+(C53-C$7)/C$8</f>
        <v>27680.132839045626</v>
      </c>
      <c r="F53">
        <f>ROUND(2*E53,0)/2</f>
        <v>27680</v>
      </c>
      <c r="G53">
        <f>+C53-(C$7+F53*C$8)</f>
        <v>0.14258000000700122</v>
      </c>
      <c r="K53">
        <f>+G53</f>
        <v>0.14258000000700122</v>
      </c>
      <c r="O53">
        <f ca="1">+C$11+C$12*$F53</f>
        <v>0.13492831101042438</v>
      </c>
      <c r="Q53" s="2">
        <f>+C53-15018.5</f>
        <v>44424.972300000001</v>
      </c>
      <c r="S53">
        <f ca="1">(O53-G53)^2</f>
        <v>5.8548344500335067E-5</v>
      </c>
    </row>
    <row r="54" spans="1:19" x14ac:dyDescent="0.2">
      <c r="A54" s="63" t="s">
        <v>145</v>
      </c>
      <c r="B54" s="64" t="s">
        <v>45</v>
      </c>
      <c r="C54" s="65">
        <v>59461.320399999997</v>
      </c>
      <c r="D54" s="63">
        <v>4.8999999999999998E-3</v>
      </c>
      <c r="E54">
        <f>+(C54-C$7)/C$8</f>
        <v>27696.761570776525</v>
      </c>
      <c r="F54">
        <f>ROUND(2*E54,0)/2</f>
        <v>27697</v>
      </c>
      <c r="G54">
        <f>+C54-(C$7+F54*C$8)</f>
        <v>-0.25591300000087358</v>
      </c>
      <c r="K54">
        <f>+G54</f>
        <v>-0.25591300000087358</v>
      </c>
      <c r="O54">
        <f ca="1">+C$11+C$12*$F54</f>
        <v>0.13506181889664748</v>
      </c>
      <c r="Q54" s="2">
        <f>+C54-15018.5</f>
        <v>44442.820399999997</v>
      </c>
      <c r="S54">
        <f ca="1">(O54-G54)^2</f>
        <v>0.15286130901194939</v>
      </c>
    </row>
    <row r="55" spans="1:19" x14ac:dyDescent="0.2">
      <c r="A55" s="63" t="s">
        <v>145</v>
      </c>
      <c r="B55" s="64" t="s">
        <v>45</v>
      </c>
      <c r="C55" s="65">
        <v>59470.3724</v>
      </c>
      <c r="D55" s="63">
        <v>3.5000000000000001E-3</v>
      </c>
      <c r="E55">
        <f>+(C55-C$7)/C$8</f>
        <v>27705.195145197795</v>
      </c>
      <c r="F55">
        <f>ROUND(2*E55,0)/2</f>
        <v>27705</v>
      </c>
      <c r="G55">
        <f>+C55-(C$7+F55*C$8)</f>
        <v>0.2094550000037998</v>
      </c>
      <c r="K55">
        <f>+G55</f>
        <v>0.2094550000037998</v>
      </c>
      <c r="O55">
        <f ca="1">+C$11+C$12*$F55</f>
        <v>0.13512464613722308</v>
      </c>
      <c r="Q55" s="2">
        <f>+C55-15018.5</f>
        <v>44451.8724</v>
      </c>
      <c r="S55">
        <f ca="1">(O55-G55)^2</f>
        <v>5.5250015059305161E-3</v>
      </c>
    </row>
    <row r="56" spans="1:19" x14ac:dyDescent="0.2">
      <c r="A56" s="63" t="s">
        <v>146</v>
      </c>
      <c r="B56" s="64" t="s">
        <v>45</v>
      </c>
      <c r="C56" s="66">
        <v>59730.5821</v>
      </c>
      <c r="D56" s="63">
        <v>3.5000000000000001E-3</v>
      </c>
      <c r="E56">
        <f>+(C56-C$7)/C$8</f>
        <v>27947.627521477574</v>
      </c>
      <c r="F56">
        <f>ROUND(2*E56,0)/2</f>
        <v>27947.5</v>
      </c>
      <c r="G56">
        <f>+C56-(C$7+F56*C$8)</f>
        <v>0.13687250000657514</v>
      </c>
      <c r="K56">
        <f>+G56</f>
        <v>0.13687250000657514</v>
      </c>
      <c r="O56">
        <f ca="1">+C$11+C$12*$F56</f>
        <v>0.13702909686717049</v>
      </c>
      <c r="Q56" s="2">
        <f>+C56-15018.5</f>
        <v>44712.0821</v>
      </c>
      <c r="S56">
        <f ca="1">(O56-G56)^2</f>
        <v>2.4522576748320678E-8</v>
      </c>
    </row>
    <row r="57" spans="1:19" x14ac:dyDescent="0.2">
      <c r="A57" s="63" t="s">
        <v>146</v>
      </c>
      <c r="B57" s="64" t="s">
        <v>45</v>
      </c>
      <c r="C57" s="66">
        <v>59757.4827</v>
      </c>
      <c r="D57" s="63">
        <v>3.5000000000000001E-3</v>
      </c>
      <c r="E57">
        <f>+(C57-C$7)/C$8</f>
        <v>27972.690293470132</v>
      </c>
      <c r="F57">
        <f>ROUND(2*E57,0)/2</f>
        <v>27972.5</v>
      </c>
      <c r="G57">
        <f>+C57-(C$7+F57*C$8)</f>
        <v>0.20424749999801861</v>
      </c>
      <c r="K57">
        <f>+G57</f>
        <v>0.20424749999801861</v>
      </c>
      <c r="O57">
        <f ca="1">+C$11+C$12*$F57</f>
        <v>0.13722543199396919</v>
      </c>
      <c r="Q57" s="2">
        <f>+C57-15018.5</f>
        <v>44738.9827</v>
      </c>
      <c r="S57">
        <f ca="1">(O57-G57)^2</f>
        <v>4.4919575995394246E-3</v>
      </c>
    </row>
    <row r="58" spans="1:19" x14ac:dyDescent="0.2">
      <c r="A58" s="63" t="s">
        <v>146</v>
      </c>
      <c r="B58" s="64" t="s">
        <v>45</v>
      </c>
      <c r="C58" s="66">
        <v>59770.415399999998</v>
      </c>
      <c r="D58" s="63">
        <v>3.5000000000000001E-3</v>
      </c>
      <c r="E58">
        <f>+(C58-C$7)/C$8</f>
        <v>27984.739441494639</v>
      </c>
      <c r="F58">
        <f>ROUND(2*E58,0)/2</f>
        <v>27984.5</v>
      </c>
      <c r="G58">
        <f>+C58-(C$7+F58*C$8)</f>
        <v>0.25699950000125682</v>
      </c>
      <c r="K58">
        <f>+G58</f>
        <v>0.25699950000125682</v>
      </c>
      <c r="O58">
        <f ca="1">+C$11+C$12*$F58</f>
        <v>0.13731967285483257</v>
      </c>
      <c r="Q58" s="2">
        <f>+C58-15018.5</f>
        <v>44751.915399999998</v>
      </c>
      <c r="S58">
        <f ca="1">(O58-G58)^2</f>
        <v>1.4323261025797987E-2</v>
      </c>
    </row>
    <row r="59" spans="1:19" x14ac:dyDescent="0.2">
      <c r="A59" s="63" t="s">
        <v>146</v>
      </c>
      <c r="B59" s="64" t="s">
        <v>45</v>
      </c>
      <c r="C59" s="66">
        <v>59806.370499999997</v>
      </c>
      <c r="D59" s="63">
        <v>3.5000000000000001E-3</v>
      </c>
      <c r="E59">
        <f>+(C59-C$7)/C$8</f>
        <v>28018.23811711041</v>
      </c>
      <c r="F59">
        <f>ROUND(2*E59,0)/2</f>
        <v>28018</v>
      </c>
      <c r="G59">
        <f>+C59-(C$7+F59*C$8)</f>
        <v>0.25557800000387942</v>
      </c>
      <c r="K59">
        <f>+G59</f>
        <v>0.25557800000387942</v>
      </c>
      <c r="O59">
        <f ca="1">+C$11+C$12*$F59</f>
        <v>0.13758276192474284</v>
      </c>
      <c r="Q59" s="2">
        <f>+C59-15018.5</f>
        <v>44787.870499999997</v>
      </c>
      <c r="S59">
        <f ca="1">(O59-G59)^2</f>
        <v>1.3922876209352125E-2</v>
      </c>
    </row>
    <row r="60" spans="1:19" x14ac:dyDescent="0.2">
      <c r="A60" s="67" t="s">
        <v>147</v>
      </c>
      <c r="B60" s="68" t="s">
        <v>143</v>
      </c>
      <c r="C60" s="66">
        <v>59824.476999999955</v>
      </c>
      <c r="D60" s="10"/>
      <c r="E60">
        <f>+(C60-C$7)/C$8</f>
        <v>28035.107595154848</v>
      </c>
      <c r="F60">
        <f>ROUND(2*E60,0)/2</f>
        <v>28035</v>
      </c>
      <c r="G60">
        <f>+C60-(C$7+F60*C$8)</f>
        <v>0.11548499995842576</v>
      </c>
      <c r="K60">
        <f>+G60</f>
        <v>0.11548499995842576</v>
      </c>
      <c r="O60">
        <f ca="1">+C$11+C$12*$F60</f>
        <v>0.13771626981096596</v>
      </c>
      <c r="Q60" s="2">
        <f>+C60-15018.5</f>
        <v>44805.976999999955</v>
      </c>
      <c r="S60">
        <f ca="1">(O60-G60)^2</f>
        <v>4.942293592564629E-4</v>
      </c>
    </row>
    <row r="61" spans="1:19" x14ac:dyDescent="0.2">
      <c r="A61" s="63" t="s">
        <v>146</v>
      </c>
      <c r="B61" s="64" t="s">
        <v>45</v>
      </c>
      <c r="C61" s="66">
        <v>59829.389499999997</v>
      </c>
      <c r="D61" s="63">
        <v>3.5000000000000001E-3</v>
      </c>
      <c r="E61">
        <f>+(C61-C$7)/C$8</f>
        <v>28039.684476987019</v>
      </c>
      <c r="F61">
        <f>ROUND(2*E61,0)/2</f>
        <v>28039.5</v>
      </c>
      <c r="G61">
        <f>+C61-(C$7+F61*C$8)</f>
        <v>0.19800450000184355</v>
      </c>
      <c r="K61">
        <f>+G61</f>
        <v>0.19800450000184355</v>
      </c>
      <c r="O61">
        <f ca="1">+C$11+C$12*$F61</f>
        <v>0.13775161013378973</v>
      </c>
      <c r="Q61" s="2">
        <f>+C61-15018.5</f>
        <v>44810.889499999997</v>
      </c>
      <c r="S61">
        <f ca="1">(O61-G61)^2</f>
        <v>3.6304107374518237E-3</v>
      </c>
    </row>
    <row r="62" spans="1:19" x14ac:dyDescent="0.2">
      <c r="A62" s="67" t="s">
        <v>147</v>
      </c>
      <c r="B62" s="68" t="s">
        <v>45</v>
      </c>
      <c r="C62" s="66">
        <v>59844.391199999955</v>
      </c>
      <c r="D62" s="10"/>
      <c r="E62">
        <f>+(C62-C$7)/C$8</f>
        <v>28053.661272545469</v>
      </c>
      <c r="F62">
        <f>ROUND(2*E62,0)/2</f>
        <v>28053.5</v>
      </c>
      <c r="G62">
        <f>+C62-(C$7+F62*C$8)</f>
        <v>0.17309849995945115</v>
      </c>
      <c r="K62">
        <f>+G62</f>
        <v>0.17309849995945115</v>
      </c>
      <c r="O62">
        <f ca="1">+C$11+C$12*$F62</f>
        <v>0.137861557804797</v>
      </c>
      <c r="Q62" s="2">
        <f>+C62-15018.5</f>
        <v>44825.891199999955</v>
      </c>
      <c r="S62">
        <f ca="1">(O62-G62)^2</f>
        <v>1.2416420924104422E-3</v>
      </c>
    </row>
    <row r="63" spans="1:19" x14ac:dyDescent="0.2">
      <c r="C63" s="10"/>
      <c r="D63" s="10"/>
    </row>
    <row r="64" spans="1:19" x14ac:dyDescent="0.2">
      <c r="C64" s="10"/>
      <c r="D64" s="10"/>
    </row>
    <row r="65" spans="3:4" x14ac:dyDescent="0.2">
      <c r="C65" s="10"/>
      <c r="D65" s="10"/>
    </row>
    <row r="66" spans="3:4" x14ac:dyDescent="0.2">
      <c r="C66" s="10"/>
      <c r="D66" s="10"/>
    </row>
    <row r="67" spans="3:4" x14ac:dyDescent="0.2">
      <c r="C67" s="10"/>
      <c r="D67" s="10"/>
    </row>
    <row r="68" spans="3:4" x14ac:dyDescent="0.2">
      <c r="C68" s="10"/>
      <c r="D68" s="10"/>
    </row>
    <row r="69" spans="3:4" x14ac:dyDescent="0.2">
      <c r="C69" s="10"/>
      <c r="D69" s="10"/>
    </row>
    <row r="70" spans="3:4" x14ac:dyDescent="0.2">
      <c r="C70" s="10"/>
      <c r="D70" s="10"/>
    </row>
    <row r="71" spans="3:4" x14ac:dyDescent="0.2">
      <c r="C71" s="10"/>
      <c r="D71" s="10"/>
    </row>
    <row r="72" spans="3:4" x14ac:dyDescent="0.2">
      <c r="C72" s="10"/>
      <c r="D72" s="10"/>
    </row>
    <row r="73" spans="3:4" x14ac:dyDescent="0.2">
      <c r="C73" s="10"/>
      <c r="D73" s="10"/>
    </row>
    <row r="74" spans="3:4" x14ac:dyDescent="0.2">
      <c r="C74" s="10"/>
      <c r="D74" s="10"/>
    </row>
    <row r="75" spans="3:4" x14ac:dyDescent="0.2">
      <c r="C75" s="10"/>
      <c r="D75" s="10"/>
    </row>
    <row r="76" spans="3:4" x14ac:dyDescent="0.2">
      <c r="C76" s="10"/>
      <c r="D76" s="10"/>
    </row>
    <row r="77" spans="3:4" x14ac:dyDescent="0.2">
      <c r="C77" s="10"/>
      <c r="D77" s="10"/>
    </row>
    <row r="78" spans="3:4" x14ac:dyDescent="0.2">
      <c r="C78" s="10"/>
      <c r="D78" s="10"/>
    </row>
    <row r="79" spans="3:4" x14ac:dyDescent="0.2">
      <c r="C79" s="10"/>
      <c r="D79" s="10"/>
    </row>
    <row r="80" spans="3: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  <row r="6939" spans="3:4" x14ac:dyDescent="0.2">
      <c r="C6939" s="10"/>
      <c r="D6939" s="10"/>
    </row>
    <row r="6940" spans="3:4" x14ac:dyDescent="0.2">
      <c r="C6940" s="10"/>
      <c r="D6940" s="10"/>
    </row>
  </sheetData>
  <sortState xmlns:xlrd2="http://schemas.microsoft.com/office/spreadsheetml/2017/richdata2" ref="A21:V76">
    <sortCondition ref="C21:C76"/>
  </sortState>
  <phoneticPr fontId="8" type="noConversion"/>
  <hyperlinks>
    <hyperlink ref="H63833" r:id="rId1" display="http://vsolj.cetus-net.org/bulletin.html" xr:uid="{00000000-0004-0000-0100-000000000000}"/>
    <hyperlink ref="H63826" r:id="rId2" display="https://www.aavso.org/ejaavso" xr:uid="{00000000-0004-0000-0100-000001000000}"/>
    <hyperlink ref="I63833" r:id="rId3" display="http://vsolj.cetus-net.org/bulletin.html" xr:uid="{00000000-0004-0000-0100-000002000000}"/>
    <hyperlink ref="AQ57484" r:id="rId4" display="http://cdsbib.u-strasbg.fr/cgi-bin/cdsbib?1990RMxAA..21..381G" xr:uid="{00000000-0004-0000-0100-000003000000}"/>
    <hyperlink ref="H63830" r:id="rId5" display="https://www.aavso.org/ejaavso" xr:uid="{00000000-0004-0000-0100-000004000000}"/>
    <hyperlink ref="AP4848" r:id="rId6" display="http://cdsbib.u-strasbg.fr/cgi-bin/cdsbib?1990RMxAA..21..381G" xr:uid="{00000000-0004-0000-0100-000005000000}"/>
    <hyperlink ref="AP4851" r:id="rId7" display="http://cdsbib.u-strasbg.fr/cgi-bin/cdsbib?1990RMxAA..21..381G" xr:uid="{00000000-0004-0000-0100-000006000000}"/>
    <hyperlink ref="AP4849" r:id="rId8" display="http://cdsbib.u-strasbg.fr/cgi-bin/cdsbib?1990RMxAA..21..381G" xr:uid="{00000000-0004-0000-0100-000007000000}"/>
    <hyperlink ref="AP4833" r:id="rId9" display="http://cdsbib.u-strasbg.fr/cgi-bin/cdsbib?1990RMxAA..21..381G" xr:uid="{00000000-0004-0000-0100-000008000000}"/>
    <hyperlink ref="AQ5062" r:id="rId10" display="http://cdsbib.u-strasbg.fr/cgi-bin/cdsbib?1990RMxAA..21..381G" xr:uid="{00000000-0004-0000-0100-000009000000}"/>
    <hyperlink ref="AQ5066" r:id="rId11" display="http://cdsbib.u-strasbg.fr/cgi-bin/cdsbib?1990RMxAA..21..381G" xr:uid="{00000000-0004-0000-0100-00000A000000}"/>
    <hyperlink ref="AQ64746" r:id="rId12" display="http://cdsbib.u-strasbg.fr/cgi-bin/cdsbib?1990RMxAA..21..381G" xr:uid="{00000000-0004-0000-0100-00000B000000}"/>
    <hyperlink ref="I1954" r:id="rId13" display="http://vsolj.cetus-net.org/bulletin.html" xr:uid="{00000000-0004-0000-0100-00000C000000}"/>
    <hyperlink ref="H1954" r:id="rId14" display="http://vsolj.cetus-net.org/bulletin.html" xr:uid="{00000000-0004-0000-0100-00000D000000}"/>
    <hyperlink ref="AQ65407" r:id="rId15" display="http://cdsbib.u-strasbg.fr/cgi-bin/cdsbib?1990RMxAA..21..381G" xr:uid="{00000000-0004-0000-0100-00000E000000}"/>
    <hyperlink ref="AQ65406" r:id="rId16" display="http://cdsbib.u-strasbg.fr/cgi-bin/cdsbib?1990RMxAA..21..381G" xr:uid="{00000000-0004-0000-0100-00000F000000}"/>
    <hyperlink ref="AP3124" r:id="rId17" display="http://cdsbib.u-strasbg.fr/cgi-bin/cdsbib?1990RMxAA..21..381G" xr:uid="{00000000-0004-0000-0100-000010000000}"/>
    <hyperlink ref="AP3142" r:id="rId18" display="http://cdsbib.u-strasbg.fr/cgi-bin/cdsbib?1990RMxAA..21..381G" xr:uid="{00000000-0004-0000-0100-000011000000}"/>
    <hyperlink ref="AP3143" r:id="rId19" display="http://cdsbib.u-strasbg.fr/cgi-bin/cdsbib?1990RMxAA..21..381G" xr:uid="{00000000-0004-0000-0100-000012000000}"/>
    <hyperlink ref="AP3139" r:id="rId20" display="http://cdsbib.u-strasbg.fr/cgi-bin/cdsbib?1990RMxAA..21..381G" xr:uid="{00000000-0004-0000-0100-000013000000}"/>
  </hyperlinks>
  <pageMargins left="0.75" right="0.75" top="1" bottom="1" header="0.5" footer="0.5"/>
  <headerFooter alignWithMargins="0"/>
  <drawing r:id="rId2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54"/>
  <sheetViews>
    <sheetView topLeftCell="A6" workbookViewId="0">
      <selection activeCell="A24" sqref="A24:C26"/>
    </sheetView>
  </sheetViews>
  <sheetFormatPr defaultRowHeight="12.75" x14ac:dyDescent="0.2"/>
  <cols>
    <col min="1" max="1" width="19.7109375" style="10" customWidth="1"/>
    <col min="2" max="2" width="4.42578125" style="11" customWidth="1"/>
    <col min="3" max="3" width="12.7109375" style="10" customWidth="1"/>
    <col min="4" max="4" width="5.42578125" style="11" customWidth="1"/>
    <col min="5" max="5" width="14.85546875" style="11" customWidth="1"/>
    <col min="6" max="6" width="9.140625" style="11"/>
    <col min="7" max="7" width="12" style="11" customWidth="1"/>
    <col min="8" max="8" width="14.140625" style="10" customWidth="1"/>
    <col min="9" max="9" width="22.5703125" style="11" customWidth="1"/>
    <col min="10" max="10" width="25.140625" style="11" customWidth="1"/>
    <col min="11" max="11" width="15.7109375" style="11" customWidth="1"/>
    <col min="12" max="12" width="14.140625" style="11" customWidth="1"/>
    <col min="13" max="13" width="9.5703125" style="11" customWidth="1"/>
    <col min="14" max="14" width="14.140625" style="11" customWidth="1"/>
    <col min="15" max="15" width="23.42578125" style="11" customWidth="1"/>
    <col min="16" max="16" width="16.5703125" style="11" customWidth="1"/>
    <col min="17" max="17" width="41" style="11" customWidth="1"/>
    <col min="18" max="16384" width="9.140625" style="11"/>
  </cols>
  <sheetData>
    <row r="1" spans="1:16" ht="15.75" x14ac:dyDescent="0.25">
      <c r="A1" s="39" t="s">
        <v>52</v>
      </c>
      <c r="I1" s="40" t="s">
        <v>53</v>
      </c>
      <c r="J1" s="41" t="s">
        <v>54</v>
      </c>
    </row>
    <row r="2" spans="1:16" x14ac:dyDescent="0.2">
      <c r="I2" s="42" t="s">
        <v>55</v>
      </c>
      <c r="J2" s="43" t="s">
        <v>56</v>
      </c>
    </row>
    <row r="3" spans="1:16" x14ac:dyDescent="0.2">
      <c r="A3" s="44" t="s">
        <v>57</v>
      </c>
      <c r="I3" s="42" t="s">
        <v>58</v>
      </c>
      <c r="J3" s="43" t="s">
        <v>59</v>
      </c>
    </row>
    <row r="4" spans="1:16" x14ac:dyDescent="0.2">
      <c r="I4" s="42" t="s">
        <v>60</v>
      </c>
      <c r="J4" s="43" t="s">
        <v>59</v>
      </c>
    </row>
    <row r="5" spans="1:16" ht="13.5" thickBot="1" x14ac:dyDescent="0.25">
      <c r="I5" s="45" t="s">
        <v>61</v>
      </c>
      <c r="J5" s="46" t="s">
        <v>62</v>
      </c>
    </row>
    <row r="10" spans="1:16" ht="13.5" thickBot="1" x14ac:dyDescent="0.25"/>
    <row r="11" spans="1:16" ht="12.75" customHeight="1" thickBot="1" x14ac:dyDescent="0.25">
      <c r="A11" s="10" t="str">
        <f t="shared" ref="A11:A26" si="0">P11</f>
        <v>BAVM 178 </v>
      </c>
      <c r="B11" s="3" t="str">
        <f t="shared" ref="B11:B26" si="1">IF(H11=INT(H11),"I","II")</f>
        <v>I</v>
      </c>
      <c r="C11" s="10">
        <f t="shared" ref="C11:C26" si="2">1*G11</f>
        <v>53672.310899999997</v>
      </c>
      <c r="D11" s="11" t="str">
        <f t="shared" ref="D11:D26" si="3">VLOOKUP(F11,I$1:J$5,2,FALSE)</f>
        <v>vis</v>
      </c>
      <c r="E11" s="47">
        <f>VLOOKUP(C11,'Active 1'!C$21:E$972,3,FALSE)</f>
        <v>46274.417431343398</v>
      </c>
      <c r="F11" s="3" t="s">
        <v>61</v>
      </c>
      <c r="G11" s="11" t="str">
        <f t="shared" ref="G11:G26" si="4">MID(I11,3,LEN(I11)-3)</f>
        <v>53672.3109</v>
      </c>
      <c r="H11" s="10">
        <f t="shared" ref="H11:H26" si="5">1*K11</f>
        <v>22303</v>
      </c>
      <c r="I11" s="48" t="s">
        <v>63</v>
      </c>
      <c r="J11" s="49" t="s">
        <v>64</v>
      </c>
      <c r="K11" s="48">
        <v>22303</v>
      </c>
      <c r="L11" s="48" t="s">
        <v>65</v>
      </c>
      <c r="M11" s="49" t="s">
        <v>66</v>
      </c>
      <c r="N11" s="49" t="s">
        <v>67</v>
      </c>
      <c r="O11" s="50" t="s">
        <v>68</v>
      </c>
      <c r="P11" s="51" t="s">
        <v>69</v>
      </c>
    </row>
    <row r="12" spans="1:16" ht="12.75" customHeight="1" thickBot="1" x14ac:dyDescent="0.25">
      <c r="A12" s="10" t="str">
        <f t="shared" si="0"/>
        <v>OEJV 137 </v>
      </c>
      <c r="B12" s="3" t="str">
        <f t="shared" si="1"/>
        <v>I</v>
      </c>
      <c r="C12" s="10">
        <f t="shared" si="2"/>
        <v>55063.371749999998</v>
      </c>
      <c r="D12" s="11" t="str">
        <f t="shared" si="3"/>
        <v>vis</v>
      </c>
      <c r="E12" s="47">
        <f>VLOOKUP(C12,'Active 1'!C$21:E$972,3,FALSE)</f>
        <v>48963.387819168369</v>
      </c>
      <c r="F12" s="3" t="s">
        <v>61</v>
      </c>
      <c r="G12" s="11" t="str">
        <f t="shared" si="4"/>
        <v>55063.37175</v>
      </c>
      <c r="H12" s="10">
        <f t="shared" si="5"/>
        <v>23599</v>
      </c>
      <c r="I12" s="48" t="s">
        <v>70</v>
      </c>
      <c r="J12" s="49" t="s">
        <v>71</v>
      </c>
      <c r="K12" s="48" t="s">
        <v>72</v>
      </c>
      <c r="L12" s="48" t="s">
        <v>73</v>
      </c>
      <c r="M12" s="49" t="s">
        <v>66</v>
      </c>
      <c r="N12" s="49" t="s">
        <v>53</v>
      </c>
      <c r="O12" s="50" t="s">
        <v>74</v>
      </c>
      <c r="P12" s="51" t="s">
        <v>75</v>
      </c>
    </row>
    <row r="13" spans="1:16" ht="12.75" customHeight="1" thickBot="1" x14ac:dyDescent="0.25">
      <c r="A13" s="10" t="str">
        <f t="shared" si="0"/>
        <v>BAVM 215 </v>
      </c>
      <c r="B13" s="3" t="str">
        <f t="shared" si="1"/>
        <v>II</v>
      </c>
      <c r="C13" s="10">
        <f t="shared" si="2"/>
        <v>55380.485800000002</v>
      </c>
      <c r="D13" s="11" t="str">
        <f t="shared" si="3"/>
        <v>vis</v>
      </c>
      <c r="E13" s="47">
        <f>VLOOKUP(C13,'Active 1'!C$21:E$972,3,FALSE)</f>
        <v>49576.380622476187</v>
      </c>
      <c r="F13" s="3" t="s">
        <v>61</v>
      </c>
      <c r="G13" s="11" t="str">
        <f t="shared" si="4"/>
        <v>55380.4858</v>
      </c>
      <c r="H13" s="10">
        <f t="shared" si="5"/>
        <v>23894.5</v>
      </c>
      <c r="I13" s="48" t="s">
        <v>81</v>
      </c>
      <c r="J13" s="49" t="s">
        <v>82</v>
      </c>
      <c r="K13" s="48" t="s">
        <v>83</v>
      </c>
      <c r="L13" s="48" t="s">
        <v>84</v>
      </c>
      <c r="M13" s="49" t="s">
        <v>66</v>
      </c>
      <c r="N13" s="49" t="s">
        <v>85</v>
      </c>
      <c r="O13" s="50" t="s">
        <v>68</v>
      </c>
      <c r="P13" s="51" t="s">
        <v>86</v>
      </c>
    </row>
    <row r="14" spans="1:16" ht="12.75" customHeight="1" thickBot="1" x14ac:dyDescent="0.25">
      <c r="A14" s="10" t="str">
        <f t="shared" si="0"/>
        <v>BAVM 215 </v>
      </c>
      <c r="B14" s="3" t="str">
        <f t="shared" si="1"/>
        <v>I</v>
      </c>
      <c r="C14" s="10">
        <f t="shared" si="2"/>
        <v>55387.471299999997</v>
      </c>
      <c r="D14" s="11" t="str">
        <f t="shared" si="3"/>
        <v>vis</v>
      </c>
      <c r="E14" s="47">
        <f>VLOOKUP(C14,'Active 1'!C$21:E$972,3,FALSE)</f>
        <v>49589.883843880292</v>
      </c>
      <c r="F14" s="3" t="s">
        <v>61</v>
      </c>
      <c r="G14" s="11" t="str">
        <f t="shared" si="4"/>
        <v>55387.4713</v>
      </c>
      <c r="H14" s="10">
        <f t="shared" si="5"/>
        <v>23901</v>
      </c>
      <c r="I14" s="48" t="s">
        <v>87</v>
      </c>
      <c r="J14" s="49" t="s">
        <v>88</v>
      </c>
      <c r="K14" s="48" t="s">
        <v>89</v>
      </c>
      <c r="L14" s="48" t="s">
        <v>90</v>
      </c>
      <c r="M14" s="49" t="s">
        <v>66</v>
      </c>
      <c r="N14" s="49" t="s">
        <v>85</v>
      </c>
      <c r="O14" s="50" t="s">
        <v>68</v>
      </c>
      <c r="P14" s="51" t="s">
        <v>86</v>
      </c>
    </row>
    <row r="15" spans="1:16" ht="12.75" customHeight="1" thickBot="1" x14ac:dyDescent="0.25">
      <c r="A15" s="10" t="str">
        <f t="shared" si="0"/>
        <v>BAVM 215 </v>
      </c>
      <c r="B15" s="3" t="str">
        <f t="shared" si="1"/>
        <v>II</v>
      </c>
      <c r="C15" s="10">
        <f t="shared" si="2"/>
        <v>55409.455600000001</v>
      </c>
      <c r="D15" s="11" t="str">
        <f t="shared" si="3"/>
        <v>vis</v>
      </c>
      <c r="E15" s="47">
        <f>VLOOKUP(C15,'Active 1'!C$21:E$972,3,FALSE)</f>
        <v>49632.380282261889</v>
      </c>
      <c r="F15" s="3" t="s">
        <v>61</v>
      </c>
      <c r="G15" s="11" t="str">
        <f t="shared" si="4"/>
        <v>55409.4556</v>
      </c>
      <c r="H15" s="10">
        <f t="shared" si="5"/>
        <v>23921.5</v>
      </c>
      <c r="I15" s="48" t="s">
        <v>91</v>
      </c>
      <c r="J15" s="49" t="s">
        <v>92</v>
      </c>
      <c r="K15" s="48" t="s">
        <v>93</v>
      </c>
      <c r="L15" s="48" t="s">
        <v>94</v>
      </c>
      <c r="M15" s="49" t="s">
        <v>66</v>
      </c>
      <c r="N15" s="49" t="s">
        <v>85</v>
      </c>
      <c r="O15" s="50" t="s">
        <v>68</v>
      </c>
      <c r="P15" s="51" t="s">
        <v>86</v>
      </c>
    </row>
    <row r="16" spans="1:16" ht="12.75" customHeight="1" thickBot="1" x14ac:dyDescent="0.25">
      <c r="A16" s="10" t="str">
        <f t="shared" si="0"/>
        <v>BAVM 215 </v>
      </c>
      <c r="B16" s="3" t="str">
        <f t="shared" si="1"/>
        <v>I</v>
      </c>
      <c r="C16" s="10">
        <f t="shared" si="2"/>
        <v>55429.373200000002</v>
      </c>
      <c r="D16" s="11" t="str">
        <f t="shared" si="3"/>
        <v>vis</v>
      </c>
      <c r="E16" s="47">
        <f>VLOOKUP(C16,'Active 1'!C$21:E$972,3,FALSE)</f>
        <v>49670.881715607917</v>
      </c>
      <c r="F16" s="3" t="s">
        <v>61</v>
      </c>
      <c r="G16" s="11" t="str">
        <f t="shared" si="4"/>
        <v>55429.3732</v>
      </c>
      <c r="H16" s="10">
        <f t="shared" si="5"/>
        <v>23940</v>
      </c>
      <c r="I16" s="48" t="s">
        <v>99</v>
      </c>
      <c r="J16" s="49" t="s">
        <v>100</v>
      </c>
      <c r="K16" s="48" t="s">
        <v>101</v>
      </c>
      <c r="L16" s="48" t="s">
        <v>102</v>
      </c>
      <c r="M16" s="49" t="s">
        <v>66</v>
      </c>
      <c r="N16" s="49" t="s">
        <v>85</v>
      </c>
      <c r="O16" s="50" t="s">
        <v>68</v>
      </c>
      <c r="P16" s="51" t="s">
        <v>86</v>
      </c>
    </row>
    <row r="17" spans="1:16" ht="12.75" customHeight="1" thickBot="1" x14ac:dyDescent="0.25">
      <c r="A17" s="10" t="str">
        <f t="shared" si="0"/>
        <v>BAVM 228 </v>
      </c>
      <c r="B17" s="3" t="str">
        <f t="shared" si="1"/>
        <v>I</v>
      </c>
      <c r="C17" s="10">
        <f t="shared" si="2"/>
        <v>56136.545400000003</v>
      </c>
      <c r="D17" s="11" t="str">
        <f t="shared" si="3"/>
        <v>vis</v>
      </c>
      <c r="E17" s="47">
        <f>VLOOKUP(C17,'Active 1'!C$21:E$972,3,FALSE)</f>
        <v>51037.870877076326</v>
      </c>
      <c r="F17" s="3" t="s">
        <v>61</v>
      </c>
      <c r="G17" s="11" t="str">
        <f t="shared" si="4"/>
        <v>56136.5454</v>
      </c>
      <c r="H17" s="10">
        <f t="shared" si="5"/>
        <v>24599</v>
      </c>
      <c r="I17" s="48" t="s">
        <v>103</v>
      </c>
      <c r="J17" s="49" t="s">
        <v>104</v>
      </c>
      <c r="K17" s="48" t="s">
        <v>105</v>
      </c>
      <c r="L17" s="48" t="s">
        <v>106</v>
      </c>
      <c r="M17" s="49" t="s">
        <v>66</v>
      </c>
      <c r="N17" s="49" t="s">
        <v>67</v>
      </c>
      <c r="O17" s="50" t="s">
        <v>68</v>
      </c>
      <c r="P17" s="51" t="s">
        <v>107</v>
      </c>
    </row>
    <row r="18" spans="1:16" ht="12.75" customHeight="1" thickBot="1" x14ac:dyDescent="0.25">
      <c r="A18" s="10" t="str">
        <f t="shared" si="0"/>
        <v>BAVM 232 </v>
      </c>
      <c r="B18" s="3" t="str">
        <f t="shared" si="1"/>
        <v>I</v>
      </c>
      <c r="C18" s="10">
        <f t="shared" si="2"/>
        <v>56500.472600000001</v>
      </c>
      <c r="D18" s="11" t="str">
        <f t="shared" si="3"/>
        <v>vis</v>
      </c>
      <c r="E18" s="47">
        <f>VLOOKUP(C18,'Active 1'!C$21:E$972,3,FALSE)</f>
        <v>51741.355174060205</v>
      </c>
      <c r="F18" s="3" t="s">
        <v>61</v>
      </c>
      <c r="G18" s="11" t="str">
        <f t="shared" si="4"/>
        <v>56500.4726</v>
      </c>
      <c r="H18" s="10">
        <f t="shared" si="5"/>
        <v>24938</v>
      </c>
      <c r="I18" s="48" t="s">
        <v>108</v>
      </c>
      <c r="J18" s="49" t="s">
        <v>109</v>
      </c>
      <c r="K18" s="48" t="s">
        <v>110</v>
      </c>
      <c r="L18" s="48" t="s">
        <v>111</v>
      </c>
      <c r="M18" s="49" t="s">
        <v>66</v>
      </c>
      <c r="N18" s="49" t="s">
        <v>67</v>
      </c>
      <c r="O18" s="50" t="s">
        <v>68</v>
      </c>
      <c r="P18" s="51" t="s">
        <v>112</v>
      </c>
    </row>
    <row r="19" spans="1:16" ht="12.75" customHeight="1" thickBot="1" x14ac:dyDescent="0.25">
      <c r="A19" s="10" t="str">
        <f t="shared" si="0"/>
        <v>BAVM 234 </v>
      </c>
      <c r="B19" s="3" t="str">
        <f t="shared" si="1"/>
        <v>II</v>
      </c>
      <c r="C19" s="10">
        <f t="shared" si="2"/>
        <v>56577.2958</v>
      </c>
      <c r="D19" s="11" t="str">
        <f t="shared" si="3"/>
        <v>vis</v>
      </c>
      <c r="E19" s="47">
        <f>VLOOKUP(C19,'Active 1'!C$21:E$972,3,FALSE)</f>
        <v>51889.857167986607</v>
      </c>
      <c r="F19" s="3" t="s">
        <v>61</v>
      </c>
      <c r="G19" s="11" t="str">
        <f t="shared" si="4"/>
        <v>56577.2958</v>
      </c>
      <c r="H19" s="10">
        <f t="shared" si="5"/>
        <v>25009.5</v>
      </c>
      <c r="I19" s="48" t="s">
        <v>113</v>
      </c>
      <c r="J19" s="49" t="s">
        <v>114</v>
      </c>
      <c r="K19" s="48" t="s">
        <v>115</v>
      </c>
      <c r="L19" s="48" t="s">
        <v>116</v>
      </c>
      <c r="M19" s="49" t="s">
        <v>66</v>
      </c>
      <c r="N19" s="49" t="s">
        <v>67</v>
      </c>
      <c r="O19" s="50" t="s">
        <v>68</v>
      </c>
      <c r="P19" s="51" t="s">
        <v>117</v>
      </c>
    </row>
    <row r="20" spans="1:16" ht="12.75" customHeight="1" thickBot="1" x14ac:dyDescent="0.25">
      <c r="A20" s="10" t="str">
        <f t="shared" si="0"/>
        <v>BAVM 234 </v>
      </c>
      <c r="B20" s="3" t="str">
        <f t="shared" si="1"/>
        <v>II</v>
      </c>
      <c r="C20" s="10">
        <f t="shared" si="2"/>
        <v>56579.3658</v>
      </c>
      <c r="D20" s="11" t="str">
        <f t="shared" si="3"/>
        <v>vis</v>
      </c>
      <c r="E20" s="47">
        <f>VLOOKUP(C20,'Active 1'!C$21:E$972,3,FALSE)</f>
        <v>51893.858552040219</v>
      </c>
      <c r="F20" s="3" t="s">
        <v>61</v>
      </c>
      <c r="G20" s="11" t="str">
        <f t="shared" si="4"/>
        <v>56579.3658</v>
      </c>
      <c r="H20" s="10">
        <f t="shared" si="5"/>
        <v>25011.5</v>
      </c>
      <c r="I20" s="48" t="s">
        <v>118</v>
      </c>
      <c r="J20" s="49" t="s">
        <v>119</v>
      </c>
      <c r="K20" s="48" t="s">
        <v>120</v>
      </c>
      <c r="L20" s="48" t="s">
        <v>121</v>
      </c>
      <c r="M20" s="49" t="s">
        <v>66</v>
      </c>
      <c r="N20" s="49" t="s">
        <v>67</v>
      </c>
      <c r="O20" s="50" t="s">
        <v>68</v>
      </c>
      <c r="P20" s="51" t="s">
        <v>117</v>
      </c>
    </row>
    <row r="21" spans="1:16" ht="12.75" customHeight="1" thickBot="1" x14ac:dyDescent="0.25">
      <c r="A21" s="10" t="str">
        <f t="shared" si="0"/>
        <v>BAVM 238 </v>
      </c>
      <c r="B21" s="3" t="str">
        <f t="shared" si="1"/>
        <v>I</v>
      </c>
      <c r="C21" s="10">
        <f t="shared" si="2"/>
        <v>56897.515299999999</v>
      </c>
      <c r="D21" s="11" t="str">
        <f t="shared" si="3"/>
        <v>vis</v>
      </c>
      <c r="E21" s="47">
        <f>VLOOKUP(C21,'Active 1'!C$21:E$972,3,FALSE)</f>
        <v>52508.85291724094</v>
      </c>
      <c r="F21" s="3" t="s">
        <v>61</v>
      </c>
      <c r="G21" s="11" t="str">
        <f t="shared" si="4"/>
        <v>56897.5153</v>
      </c>
      <c r="H21" s="10">
        <f t="shared" si="5"/>
        <v>25308</v>
      </c>
      <c r="I21" s="48" t="s">
        <v>122</v>
      </c>
      <c r="J21" s="49" t="s">
        <v>123</v>
      </c>
      <c r="K21" s="48" t="s">
        <v>124</v>
      </c>
      <c r="L21" s="48" t="s">
        <v>125</v>
      </c>
      <c r="M21" s="49" t="s">
        <v>66</v>
      </c>
      <c r="N21" s="49" t="s">
        <v>67</v>
      </c>
      <c r="O21" s="50" t="s">
        <v>126</v>
      </c>
      <c r="P21" s="51" t="s">
        <v>127</v>
      </c>
    </row>
    <row r="22" spans="1:16" ht="12.75" customHeight="1" thickBot="1" x14ac:dyDescent="0.25">
      <c r="A22" s="10" t="str">
        <f t="shared" si="0"/>
        <v>BAVM 239 </v>
      </c>
      <c r="B22" s="3" t="str">
        <f t="shared" si="1"/>
        <v>I</v>
      </c>
      <c r="C22" s="10">
        <f t="shared" si="2"/>
        <v>56908.378199999999</v>
      </c>
      <c r="D22" s="11" t="str">
        <f t="shared" si="3"/>
        <v>vis</v>
      </c>
      <c r="E22" s="47">
        <f>VLOOKUP(C22,'Active 1'!C$21:E$972,3,FALSE)</f>
        <v>52529.851291557854</v>
      </c>
      <c r="F22" s="3" t="s">
        <v>61</v>
      </c>
      <c r="G22" s="11" t="str">
        <f t="shared" si="4"/>
        <v>56908.3782</v>
      </c>
      <c r="H22" s="10">
        <f t="shared" si="5"/>
        <v>25318</v>
      </c>
      <c r="I22" s="48" t="s">
        <v>128</v>
      </c>
      <c r="J22" s="49" t="s">
        <v>129</v>
      </c>
      <c r="K22" s="48" t="s">
        <v>130</v>
      </c>
      <c r="L22" s="48" t="s">
        <v>131</v>
      </c>
      <c r="M22" s="49" t="s">
        <v>66</v>
      </c>
      <c r="N22" s="49" t="s">
        <v>67</v>
      </c>
      <c r="O22" s="50" t="s">
        <v>126</v>
      </c>
      <c r="P22" s="51" t="s">
        <v>132</v>
      </c>
    </row>
    <row r="23" spans="1:16" ht="12.75" customHeight="1" thickBot="1" x14ac:dyDescent="0.25">
      <c r="A23" s="10" t="str">
        <f t="shared" si="0"/>
        <v>BAVM 239 </v>
      </c>
      <c r="B23" s="3" t="str">
        <f t="shared" si="1"/>
        <v>II</v>
      </c>
      <c r="C23" s="10">
        <f t="shared" si="2"/>
        <v>56918.462699999996</v>
      </c>
      <c r="D23" s="11" t="str">
        <f t="shared" si="3"/>
        <v>vis</v>
      </c>
      <c r="E23" s="47">
        <f>VLOOKUP(C23,'Active 1'!C$21:E$972,3,FALSE)</f>
        <v>52549.34499082774</v>
      </c>
      <c r="F23" s="3" t="s">
        <v>61</v>
      </c>
      <c r="G23" s="11" t="str">
        <f t="shared" si="4"/>
        <v>56918.4627</v>
      </c>
      <c r="H23" s="10">
        <f t="shared" si="5"/>
        <v>25327.5</v>
      </c>
      <c r="I23" s="48" t="s">
        <v>133</v>
      </c>
      <c r="J23" s="49" t="s">
        <v>134</v>
      </c>
      <c r="K23" s="48" t="s">
        <v>135</v>
      </c>
      <c r="L23" s="48" t="s">
        <v>136</v>
      </c>
      <c r="M23" s="49" t="s">
        <v>66</v>
      </c>
      <c r="N23" s="49" t="s">
        <v>67</v>
      </c>
      <c r="O23" s="50" t="s">
        <v>68</v>
      </c>
      <c r="P23" s="51" t="s">
        <v>132</v>
      </c>
    </row>
    <row r="24" spans="1:16" ht="12.75" customHeight="1" thickBot="1" x14ac:dyDescent="0.25">
      <c r="A24" s="10" t="str">
        <f t="shared" si="0"/>
        <v>BAVM 212 </v>
      </c>
      <c r="B24" s="3" t="str">
        <f t="shared" si="1"/>
        <v>II</v>
      </c>
      <c r="C24" s="10">
        <f t="shared" si="2"/>
        <v>55074.497499999998</v>
      </c>
      <c r="D24" s="11" t="str">
        <f t="shared" si="3"/>
        <v>vis</v>
      </c>
      <c r="E24" s="47">
        <f>VLOOKUP(C24,'Active 1'!C$21:E$972,3,FALSE)</f>
        <v>48984.894291938654</v>
      </c>
      <c r="F24" s="3" t="s">
        <v>61</v>
      </c>
      <c r="G24" s="11" t="str">
        <f t="shared" si="4"/>
        <v>55074.4975</v>
      </c>
      <c r="H24" s="10">
        <f t="shared" si="5"/>
        <v>23609.5</v>
      </c>
      <c r="I24" s="48" t="s">
        <v>76</v>
      </c>
      <c r="J24" s="49" t="s">
        <v>77</v>
      </c>
      <c r="K24" s="48" t="s">
        <v>78</v>
      </c>
      <c r="L24" s="48" t="s">
        <v>79</v>
      </c>
      <c r="M24" s="49" t="s">
        <v>66</v>
      </c>
      <c r="N24" s="49" t="s">
        <v>67</v>
      </c>
      <c r="O24" s="50" t="s">
        <v>68</v>
      </c>
      <c r="P24" s="51" t="s">
        <v>80</v>
      </c>
    </row>
    <row r="25" spans="1:16" ht="12.75" customHeight="1" thickBot="1" x14ac:dyDescent="0.25">
      <c r="A25" s="10" t="str">
        <f t="shared" si="0"/>
        <v>BAVM 215 </v>
      </c>
      <c r="B25" s="3" t="str">
        <f t="shared" si="1"/>
        <v>I</v>
      </c>
      <c r="C25" s="10">
        <f t="shared" si="2"/>
        <v>55418.373200000002</v>
      </c>
      <c r="D25" s="11" t="str">
        <f t="shared" si="3"/>
        <v>vis</v>
      </c>
      <c r="E25" s="47">
        <f>VLOOKUP(C25,'Active 1'!C$21:E$972,3,FALSE)</f>
        <v>49649.618322086288</v>
      </c>
      <c r="F25" s="3" t="s">
        <v>61</v>
      </c>
      <c r="G25" s="11" t="str">
        <f t="shared" si="4"/>
        <v>55418.3732</v>
      </c>
      <c r="H25" s="10">
        <f t="shared" si="5"/>
        <v>23930</v>
      </c>
      <c r="I25" s="48" t="s">
        <v>95</v>
      </c>
      <c r="J25" s="49" t="s">
        <v>96</v>
      </c>
      <c r="K25" s="48" t="s">
        <v>97</v>
      </c>
      <c r="L25" s="48" t="s">
        <v>98</v>
      </c>
      <c r="M25" s="49" t="s">
        <v>66</v>
      </c>
      <c r="N25" s="49" t="s">
        <v>85</v>
      </c>
      <c r="O25" s="50" t="s">
        <v>68</v>
      </c>
      <c r="P25" s="51" t="s">
        <v>86</v>
      </c>
    </row>
    <row r="26" spans="1:16" ht="12.75" customHeight="1" thickBot="1" x14ac:dyDescent="0.25">
      <c r="A26" s="10" t="str">
        <f t="shared" si="0"/>
        <v>BAVM 241 (=IBVS 6157) </v>
      </c>
      <c r="B26" s="3" t="str">
        <f t="shared" si="1"/>
        <v>I</v>
      </c>
      <c r="C26" s="10">
        <f t="shared" si="2"/>
        <v>57258.339</v>
      </c>
      <c r="D26" s="11" t="str">
        <f t="shared" si="3"/>
        <v>vis</v>
      </c>
      <c r="E26" s="47">
        <f>VLOOKUP(C26,'Active 1'!C$21:E$972,3,FALSE)</f>
        <v>53206.338037698064</v>
      </c>
      <c r="F26" s="3" t="s">
        <v>61</v>
      </c>
      <c r="G26" s="11" t="str">
        <f t="shared" si="4"/>
        <v>57258.339</v>
      </c>
      <c r="H26" s="10">
        <f t="shared" si="5"/>
        <v>25644</v>
      </c>
      <c r="I26" s="48" t="s">
        <v>137</v>
      </c>
      <c r="J26" s="49" t="s">
        <v>138</v>
      </c>
      <c r="K26" s="48" t="s">
        <v>139</v>
      </c>
      <c r="L26" s="48" t="s">
        <v>140</v>
      </c>
      <c r="M26" s="49" t="s">
        <v>66</v>
      </c>
      <c r="N26" s="49" t="s">
        <v>61</v>
      </c>
      <c r="O26" s="50" t="s">
        <v>141</v>
      </c>
      <c r="P26" s="51" t="s">
        <v>142</v>
      </c>
    </row>
    <row r="27" spans="1:16" x14ac:dyDescent="0.2">
      <c r="B27" s="3"/>
      <c r="E27" s="47"/>
      <c r="F27" s="3"/>
    </row>
    <row r="28" spans="1:16" x14ac:dyDescent="0.2">
      <c r="B28" s="3"/>
      <c r="E28" s="47"/>
      <c r="F28" s="3"/>
    </row>
    <row r="29" spans="1:16" x14ac:dyDescent="0.2">
      <c r="B29" s="3"/>
      <c r="E29" s="47"/>
      <c r="F29" s="3"/>
    </row>
    <row r="30" spans="1:16" x14ac:dyDescent="0.2">
      <c r="B30" s="3"/>
      <c r="E30" s="47"/>
      <c r="F30" s="3"/>
    </row>
    <row r="31" spans="1:16" x14ac:dyDescent="0.2">
      <c r="B31" s="3"/>
      <c r="E31" s="47"/>
      <c r="F31" s="3"/>
    </row>
    <row r="32" spans="1:16" x14ac:dyDescent="0.2">
      <c r="B32" s="3"/>
      <c r="E32" s="47"/>
      <c r="F32" s="3"/>
    </row>
    <row r="33" spans="2:6" x14ac:dyDescent="0.2">
      <c r="B33" s="3"/>
      <c r="E33" s="47"/>
      <c r="F33" s="3"/>
    </row>
    <row r="34" spans="2:6" x14ac:dyDescent="0.2">
      <c r="B34" s="3"/>
      <c r="E34" s="47"/>
      <c r="F34" s="3"/>
    </row>
    <row r="35" spans="2:6" x14ac:dyDescent="0.2">
      <c r="B35" s="3"/>
      <c r="E35" s="47"/>
      <c r="F35" s="3"/>
    </row>
    <row r="36" spans="2:6" x14ac:dyDescent="0.2">
      <c r="B36" s="3"/>
      <c r="E36" s="47"/>
      <c r="F36" s="3"/>
    </row>
    <row r="37" spans="2:6" x14ac:dyDescent="0.2">
      <c r="B37" s="3"/>
      <c r="E37" s="47"/>
      <c r="F37" s="3"/>
    </row>
    <row r="38" spans="2:6" x14ac:dyDescent="0.2">
      <c r="B38" s="3"/>
      <c r="E38" s="47"/>
      <c r="F38" s="3"/>
    </row>
    <row r="39" spans="2:6" x14ac:dyDescent="0.2">
      <c r="B39" s="3"/>
      <c r="E39" s="47"/>
      <c r="F39" s="3"/>
    </row>
    <row r="40" spans="2:6" x14ac:dyDescent="0.2">
      <c r="B40" s="3"/>
      <c r="E40" s="47"/>
      <c r="F40" s="3"/>
    </row>
    <row r="41" spans="2:6" x14ac:dyDescent="0.2">
      <c r="B41" s="3"/>
      <c r="E41" s="47"/>
      <c r="F41" s="3"/>
    </row>
    <row r="42" spans="2:6" x14ac:dyDescent="0.2">
      <c r="B42" s="3"/>
      <c r="E42" s="47"/>
      <c r="F42" s="3"/>
    </row>
    <row r="43" spans="2:6" x14ac:dyDescent="0.2">
      <c r="B43" s="3"/>
      <c r="E43" s="47"/>
      <c r="F43" s="3"/>
    </row>
    <row r="44" spans="2:6" x14ac:dyDescent="0.2">
      <c r="B44" s="3"/>
      <c r="E44" s="47"/>
      <c r="F44" s="3"/>
    </row>
    <row r="45" spans="2:6" x14ac:dyDescent="0.2">
      <c r="B45" s="3"/>
      <c r="E45" s="47"/>
      <c r="F45" s="3"/>
    </row>
    <row r="46" spans="2:6" x14ac:dyDescent="0.2">
      <c r="B46" s="3"/>
      <c r="E46" s="47"/>
      <c r="F46" s="3"/>
    </row>
    <row r="47" spans="2:6" x14ac:dyDescent="0.2">
      <c r="B47" s="3"/>
      <c r="E47" s="47"/>
      <c r="F47" s="3"/>
    </row>
    <row r="48" spans="2:6" x14ac:dyDescent="0.2">
      <c r="B48" s="3"/>
      <c r="E48" s="47"/>
      <c r="F48" s="3"/>
    </row>
    <row r="49" spans="2:6" x14ac:dyDescent="0.2">
      <c r="B49" s="3"/>
      <c r="E49" s="47"/>
      <c r="F49" s="3"/>
    </row>
    <row r="50" spans="2:6" x14ac:dyDescent="0.2">
      <c r="B50" s="3"/>
      <c r="E50" s="47"/>
      <c r="F50" s="3"/>
    </row>
    <row r="51" spans="2:6" x14ac:dyDescent="0.2">
      <c r="B51" s="3"/>
      <c r="E51" s="47"/>
      <c r="F51" s="3"/>
    </row>
    <row r="52" spans="2:6" x14ac:dyDescent="0.2">
      <c r="B52" s="3"/>
      <c r="E52" s="47"/>
      <c r="F52" s="3"/>
    </row>
    <row r="53" spans="2:6" x14ac:dyDescent="0.2">
      <c r="B53" s="3"/>
      <c r="E53" s="47"/>
      <c r="F53" s="3"/>
    </row>
    <row r="54" spans="2:6" x14ac:dyDescent="0.2">
      <c r="B54" s="3"/>
      <c r="E54" s="47"/>
      <c r="F54" s="3"/>
    </row>
    <row r="55" spans="2:6" x14ac:dyDescent="0.2">
      <c r="B55" s="3"/>
      <c r="E55" s="47"/>
      <c r="F55" s="3"/>
    </row>
    <row r="56" spans="2:6" x14ac:dyDescent="0.2">
      <c r="B56" s="3"/>
      <c r="E56" s="47"/>
      <c r="F56" s="3"/>
    </row>
    <row r="57" spans="2:6" x14ac:dyDescent="0.2">
      <c r="B57" s="3"/>
      <c r="E57" s="47"/>
      <c r="F57" s="3"/>
    </row>
    <row r="58" spans="2:6" x14ac:dyDescent="0.2">
      <c r="B58" s="3"/>
      <c r="E58" s="47"/>
      <c r="F58" s="3"/>
    </row>
    <row r="59" spans="2:6" x14ac:dyDescent="0.2">
      <c r="B59" s="3"/>
      <c r="E59" s="47"/>
      <c r="F59" s="3"/>
    </row>
    <row r="60" spans="2:6" x14ac:dyDescent="0.2">
      <c r="B60" s="3"/>
      <c r="E60" s="47"/>
      <c r="F60" s="3"/>
    </row>
    <row r="61" spans="2:6" x14ac:dyDescent="0.2">
      <c r="B61" s="3"/>
      <c r="E61" s="47"/>
      <c r="F61" s="3"/>
    </row>
    <row r="62" spans="2:6" x14ac:dyDescent="0.2">
      <c r="B62" s="3"/>
      <c r="E62" s="47"/>
      <c r="F62" s="3"/>
    </row>
    <row r="63" spans="2:6" x14ac:dyDescent="0.2">
      <c r="B63" s="3"/>
      <c r="E63" s="47"/>
      <c r="F63" s="3"/>
    </row>
    <row r="64" spans="2:6" x14ac:dyDescent="0.2">
      <c r="B64" s="3"/>
      <c r="E64" s="47"/>
      <c r="F64" s="3"/>
    </row>
    <row r="65" spans="2:6" x14ac:dyDescent="0.2">
      <c r="B65" s="3"/>
      <c r="E65" s="47"/>
      <c r="F65" s="3"/>
    </row>
    <row r="66" spans="2:6" x14ac:dyDescent="0.2">
      <c r="B66" s="3"/>
      <c r="E66" s="47"/>
      <c r="F66" s="3"/>
    </row>
    <row r="67" spans="2:6" x14ac:dyDescent="0.2">
      <c r="B67" s="3"/>
      <c r="F67" s="3"/>
    </row>
    <row r="68" spans="2:6" x14ac:dyDescent="0.2">
      <c r="B68" s="3"/>
      <c r="F68" s="3"/>
    </row>
    <row r="69" spans="2:6" x14ac:dyDescent="0.2">
      <c r="B69" s="3"/>
      <c r="F69" s="3"/>
    </row>
    <row r="70" spans="2:6" x14ac:dyDescent="0.2">
      <c r="B70" s="3"/>
      <c r="F70" s="3"/>
    </row>
    <row r="71" spans="2:6" x14ac:dyDescent="0.2">
      <c r="B71" s="3"/>
      <c r="F71" s="3"/>
    </row>
    <row r="72" spans="2:6" x14ac:dyDescent="0.2">
      <c r="B72" s="3"/>
      <c r="F72" s="3"/>
    </row>
    <row r="73" spans="2:6" x14ac:dyDescent="0.2">
      <c r="B73" s="3"/>
      <c r="F73" s="3"/>
    </row>
    <row r="74" spans="2:6" x14ac:dyDescent="0.2">
      <c r="B74" s="3"/>
      <c r="F74" s="3"/>
    </row>
    <row r="75" spans="2:6" x14ac:dyDescent="0.2">
      <c r="B75" s="3"/>
      <c r="F75" s="3"/>
    </row>
    <row r="76" spans="2:6" x14ac:dyDescent="0.2">
      <c r="B76" s="3"/>
      <c r="F76" s="3"/>
    </row>
    <row r="77" spans="2:6" x14ac:dyDescent="0.2">
      <c r="B77" s="3"/>
      <c r="F77" s="3"/>
    </row>
    <row r="78" spans="2:6" x14ac:dyDescent="0.2">
      <c r="B78" s="3"/>
      <c r="F78" s="3"/>
    </row>
    <row r="79" spans="2:6" x14ac:dyDescent="0.2">
      <c r="B79" s="3"/>
      <c r="F79" s="3"/>
    </row>
    <row r="80" spans="2:6" x14ac:dyDescent="0.2">
      <c r="B80" s="3"/>
      <c r="F80" s="3"/>
    </row>
    <row r="81" spans="2:6" x14ac:dyDescent="0.2">
      <c r="B81" s="3"/>
      <c r="F81" s="3"/>
    </row>
    <row r="82" spans="2:6" x14ac:dyDescent="0.2">
      <c r="B82" s="3"/>
      <c r="F82" s="3"/>
    </row>
    <row r="83" spans="2:6" x14ac:dyDescent="0.2">
      <c r="B83" s="3"/>
      <c r="F83" s="3"/>
    </row>
    <row r="84" spans="2:6" x14ac:dyDescent="0.2">
      <c r="B84" s="3"/>
      <c r="F84" s="3"/>
    </row>
    <row r="85" spans="2:6" x14ac:dyDescent="0.2">
      <c r="B85" s="3"/>
      <c r="F85" s="3"/>
    </row>
    <row r="86" spans="2:6" x14ac:dyDescent="0.2">
      <c r="B86" s="3"/>
      <c r="F86" s="3"/>
    </row>
    <row r="87" spans="2:6" x14ac:dyDescent="0.2">
      <c r="B87" s="3"/>
      <c r="F87" s="3"/>
    </row>
    <row r="88" spans="2:6" x14ac:dyDescent="0.2">
      <c r="B88" s="3"/>
      <c r="F88" s="3"/>
    </row>
    <row r="89" spans="2:6" x14ac:dyDescent="0.2">
      <c r="B89" s="3"/>
      <c r="F89" s="3"/>
    </row>
    <row r="90" spans="2:6" x14ac:dyDescent="0.2">
      <c r="B90" s="3"/>
      <c r="F90" s="3"/>
    </row>
    <row r="91" spans="2:6" x14ac:dyDescent="0.2">
      <c r="B91" s="3"/>
      <c r="F91" s="3"/>
    </row>
    <row r="92" spans="2:6" x14ac:dyDescent="0.2">
      <c r="B92" s="3"/>
      <c r="F92" s="3"/>
    </row>
    <row r="93" spans="2:6" x14ac:dyDescent="0.2">
      <c r="B93" s="3"/>
      <c r="F93" s="3"/>
    </row>
    <row r="94" spans="2:6" x14ac:dyDescent="0.2">
      <c r="B94" s="3"/>
      <c r="F94" s="3"/>
    </row>
    <row r="95" spans="2:6" x14ac:dyDescent="0.2">
      <c r="B95" s="3"/>
      <c r="F95" s="3"/>
    </row>
    <row r="96" spans="2:6" x14ac:dyDescent="0.2">
      <c r="B96" s="3"/>
      <c r="F96" s="3"/>
    </row>
    <row r="97" spans="2:6" x14ac:dyDescent="0.2">
      <c r="B97" s="3"/>
      <c r="F97" s="3"/>
    </row>
    <row r="98" spans="2:6" x14ac:dyDescent="0.2">
      <c r="B98" s="3"/>
      <c r="F98" s="3"/>
    </row>
    <row r="99" spans="2:6" x14ac:dyDescent="0.2">
      <c r="B99" s="3"/>
      <c r="F99" s="3"/>
    </row>
    <row r="100" spans="2:6" x14ac:dyDescent="0.2">
      <c r="B100" s="3"/>
      <c r="F100" s="3"/>
    </row>
    <row r="101" spans="2:6" x14ac:dyDescent="0.2">
      <c r="B101" s="3"/>
      <c r="F101" s="3"/>
    </row>
    <row r="102" spans="2:6" x14ac:dyDescent="0.2">
      <c r="B102" s="3"/>
      <c r="F102" s="3"/>
    </row>
    <row r="103" spans="2:6" x14ac:dyDescent="0.2">
      <c r="B103" s="3"/>
      <c r="F103" s="3"/>
    </row>
    <row r="104" spans="2:6" x14ac:dyDescent="0.2">
      <c r="B104" s="3"/>
      <c r="F104" s="3"/>
    </row>
    <row r="105" spans="2:6" x14ac:dyDescent="0.2">
      <c r="B105" s="3"/>
      <c r="F105" s="3"/>
    </row>
    <row r="106" spans="2:6" x14ac:dyDescent="0.2">
      <c r="B106" s="3"/>
      <c r="F106" s="3"/>
    </row>
    <row r="107" spans="2:6" x14ac:dyDescent="0.2">
      <c r="B107" s="3"/>
      <c r="F107" s="3"/>
    </row>
    <row r="108" spans="2:6" x14ac:dyDescent="0.2">
      <c r="B108" s="3"/>
      <c r="F108" s="3"/>
    </row>
    <row r="109" spans="2:6" x14ac:dyDescent="0.2">
      <c r="B109" s="3"/>
      <c r="F109" s="3"/>
    </row>
    <row r="110" spans="2:6" x14ac:dyDescent="0.2">
      <c r="B110" s="3"/>
      <c r="F110" s="3"/>
    </row>
    <row r="111" spans="2:6" x14ac:dyDescent="0.2">
      <c r="B111" s="3"/>
      <c r="F111" s="3"/>
    </row>
    <row r="112" spans="2:6" x14ac:dyDescent="0.2">
      <c r="B112" s="3"/>
      <c r="F112" s="3"/>
    </row>
    <row r="113" spans="2:6" x14ac:dyDescent="0.2">
      <c r="B113" s="3"/>
      <c r="F113" s="3"/>
    </row>
    <row r="114" spans="2:6" x14ac:dyDescent="0.2">
      <c r="B114" s="3"/>
      <c r="F114" s="3"/>
    </row>
    <row r="115" spans="2:6" x14ac:dyDescent="0.2">
      <c r="B115" s="3"/>
      <c r="F115" s="3"/>
    </row>
    <row r="116" spans="2:6" x14ac:dyDescent="0.2">
      <c r="B116" s="3"/>
      <c r="F116" s="3"/>
    </row>
    <row r="117" spans="2:6" x14ac:dyDescent="0.2">
      <c r="B117" s="3"/>
      <c r="F117" s="3"/>
    </row>
    <row r="118" spans="2:6" x14ac:dyDescent="0.2">
      <c r="B118" s="3"/>
      <c r="F118" s="3"/>
    </row>
    <row r="119" spans="2:6" x14ac:dyDescent="0.2">
      <c r="B119" s="3"/>
      <c r="F119" s="3"/>
    </row>
    <row r="120" spans="2:6" x14ac:dyDescent="0.2">
      <c r="B120" s="3"/>
      <c r="F120" s="3"/>
    </row>
    <row r="121" spans="2:6" x14ac:dyDescent="0.2">
      <c r="B121" s="3"/>
      <c r="F121" s="3"/>
    </row>
    <row r="122" spans="2:6" x14ac:dyDescent="0.2">
      <c r="B122" s="3"/>
      <c r="F122" s="3"/>
    </row>
    <row r="123" spans="2:6" x14ac:dyDescent="0.2">
      <c r="B123" s="3"/>
      <c r="F123" s="3"/>
    </row>
    <row r="124" spans="2:6" x14ac:dyDescent="0.2">
      <c r="B124" s="3"/>
      <c r="F124" s="3"/>
    </row>
    <row r="125" spans="2:6" x14ac:dyDescent="0.2">
      <c r="B125" s="3"/>
      <c r="F125" s="3"/>
    </row>
    <row r="126" spans="2:6" x14ac:dyDescent="0.2">
      <c r="B126" s="3"/>
      <c r="F126" s="3"/>
    </row>
    <row r="127" spans="2:6" x14ac:dyDescent="0.2">
      <c r="B127" s="3"/>
      <c r="F127" s="3"/>
    </row>
    <row r="128" spans="2:6" x14ac:dyDescent="0.2">
      <c r="B128" s="3"/>
      <c r="F128" s="3"/>
    </row>
    <row r="129" spans="2:6" x14ac:dyDescent="0.2">
      <c r="B129" s="3"/>
      <c r="F129" s="3"/>
    </row>
    <row r="130" spans="2:6" x14ac:dyDescent="0.2">
      <c r="B130" s="3"/>
      <c r="F130" s="3"/>
    </row>
    <row r="131" spans="2:6" x14ac:dyDescent="0.2">
      <c r="B131" s="3"/>
      <c r="F131" s="3"/>
    </row>
    <row r="132" spans="2:6" x14ac:dyDescent="0.2">
      <c r="B132" s="3"/>
      <c r="F132" s="3"/>
    </row>
    <row r="133" spans="2:6" x14ac:dyDescent="0.2">
      <c r="B133" s="3"/>
      <c r="F133" s="3"/>
    </row>
    <row r="134" spans="2:6" x14ac:dyDescent="0.2">
      <c r="B134" s="3"/>
      <c r="F134" s="3"/>
    </row>
    <row r="135" spans="2:6" x14ac:dyDescent="0.2">
      <c r="B135" s="3"/>
      <c r="F135" s="3"/>
    </row>
    <row r="136" spans="2:6" x14ac:dyDescent="0.2">
      <c r="B136" s="3"/>
      <c r="F136" s="3"/>
    </row>
    <row r="137" spans="2:6" x14ac:dyDescent="0.2">
      <c r="B137" s="3"/>
      <c r="F137" s="3"/>
    </row>
    <row r="138" spans="2:6" x14ac:dyDescent="0.2">
      <c r="B138" s="3"/>
      <c r="F138" s="3"/>
    </row>
    <row r="139" spans="2:6" x14ac:dyDescent="0.2">
      <c r="B139" s="3"/>
      <c r="F139" s="3"/>
    </row>
    <row r="140" spans="2:6" x14ac:dyDescent="0.2">
      <c r="B140" s="3"/>
      <c r="F140" s="3"/>
    </row>
    <row r="141" spans="2:6" x14ac:dyDescent="0.2">
      <c r="B141" s="3"/>
      <c r="F141" s="3"/>
    </row>
    <row r="142" spans="2:6" x14ac:dyDescent="0.2">
      <c r="B142" s="3"/>
      <c r="F142" s="3"/>
    </row>
    <row r="143" spans="2:6" x14ac:dyDescent="0.2">
      <c r="B143" s="3"/>
      <c r="F143" s="3"/>
    </row>
    <row r="144" spans="2:6" x14ac:dyDescent="0.2">
      <c r="B144" s="3"/>
      <c r="F144" s="3"/>
    </row>
    <row r="145" spans="2:6" x14ac:dyDescent="0.2">
      <c r="B145" s="3"/>
      <c r="F145" s="3"/>
    </row>
    <row r="146" spans="2:6" x14ac:dyDescent="0.2">
      <c r="B146" s="3"/>
      <c r="F146" s="3"/>
    </row>
    <row r="147" spans="2:6" x14ac:dyDescent="0.2">
      <c r="B147" s="3"/>
      <c r="F147" s="3"/>
    </row>
    <row r="148" spans="2:6" x14ac:dyDescent="0.2">
      <c r="B148" s="3"/>
      <c r="F148" s="3"/>
    </row>
    <row r="149" spans="2:6" x14ac:dyDescent="0.2">
      <c r="B149" s="3"/>
      <c r="F149" s="3"/>
    </row>
    <row r="150" spans="2:6" x14ac:dyDescent="0.2">
      <c r="B150" s="3"/>
      <c r="F150" s="3"/>
    </row>
    <row r="151" spans="2:6" x14ac:dyDescent="0.2">
      <c r="B151" s="3"/>
      <c r="F151" s="3"/>
    </row>
    <row r="152" spans="2:6" x14ac:dyDescent="0.2">
      <c r="B152" s="3"/>
      <c r="F152" s="3"/>
    </row>
    <row r="153" spans="2:6" x14ac:dyDescent="0.2">
      <c r="B153" s="3"/>
      <c r="F153" s="3"/>
    </row>
    <row r="154" spans="2:6" x14ac:dyDescent="0.2">
      <c r="B154" s="3"/>
      <c r="F154" s="3"/>
    </row>
    <row r="155" spans="2:6" x14ac:dyDescent="0.2">
      <c r="B155" s="3"/>
      <c r="F155" s="3"/>
    </row>
    <row r="156" spans="2:6" x14ac:dyDescent="0.2">
      <c r="B156" s="3"/>
      <c r="F156" s="3"/>
    </row>
    <row r="157" spans="2:6" x14ac:dyDescent="0.2">
      <c r="B157" s="3"/>
      <c r="F157" s="3"/>
    </row>
    <row r="158" spans="2:6" x14ac:dyDescent="0.2">
      <c r="B158" s="3"/>
      <c r="F158" s="3"/>
    </row>
    <row r="159" spans="2:6" x14ac:dyDescent="0.2">
      <c r="B159" s="3"/>
      <c r="F159" s="3"/>
    </row>
    <row r="160" spans="2:6" x14ac:dyDescent="0.2">
      <c r="B160" s="3"/>
      <c r="F160" s="3"/>
    </row>
    <row r="161" spans="2:6" x14ac:dyDescent="0.2">
      <c r="B161" s="3"/>
      <c r="F161" s="3"/>
    </row>
    <row r="162" spans="2:6" x14ac:dyDescent="0.2">
      <c r="B162" s="3"/>
      <c r="F162" s="3"/>
    </row>
    <row r="163" spans="2:6" x14ac:dyDescent="0.2">
      <c r="B163" s="3"/>
      <c r="F163" s="3"/>
    </row>
    <row r="164" spans="2:6" x14ac:dyDescent="0.2">
      <c r="B164" s="3"/>
      <c r="F164" s="3"/>
    </row>
    <row r="165" spans="2:6" x14ac:dyDescent="0.2">
      <c r="B165" s="3"/>
      <c r="F165" s="3"/>
    </row>
    <row r="166" spans="2:6" x14ac:dyDescent="0.2">
      <c r="B166" s="3"/>
      <c r="F166" s="3"/>
    </row>
    <row r="167" spans="2:6" x14ac:dyDescent="0.2">
      <c r="B167" s="3"/>
      <c r="F167" s="3"/>
    </row>
    <row r="168" spans="2:6" x14ac:dyDescent="0.2">
      <c r="B168" s="3"/>
      <c r="F168" s="3"/>
    </row>
    <row r="169" spans="2:6" x14ac:dyDescent="0.2">
      <c r="B169" s="3"/>
      <c r="F169" s="3"/>
    </row>
    <row r="170" spans="2:6" x14ac:dyDescent="0.2">
      <c r="B170" s="3"/>
      <c r="F170" s="3"/>
    </row>
    <row r="171" spans="2:6" x14ac:dyDescent="0.2">
      <c r="B171" s="3"/>
      <c r="F171" s="3"/>
    </row>
    <row r="172" spans="2:6" x14ac:dyDescent="0.2">
      <c r="B172" s="3"/>
      <c r="F172" s="3"/>
    </row>
    <row r="173" spans="2:6" x14ac:dyDescent="0.2">
      <c r="B173" s="3"/>
      <c r="F173" s="3"/>
    </row>
    <row r="174" spans="2:6" x14ac:dyDescent="0.2">
      <c r="B174" s="3"/>
      <c r="F174" s="3"/>
    </row>
    <row r="175" spans="2:6" x14ac:dyDescent="0.2">
      <c r="B175" s="3"/>
      <c r="F175" s="3"/>
    </row>
    <row r="176" spans="2:6" x14ac:dyDescent="0.2">
      <c r="B176" s="3"/>
      <c r="F176" s="3"/>
    </row>
    <row r="177" spans="2:6" x14ac:dyDescent="0.2">
      <c r="B177" s="3"/>
      <c r="F177" s="3"/>
    </row>
    <row r="178" spans="2:6" x14ac:dyDescent="0.2">
      <c r="B178" s="3"/>
      <c r="F178" s="3"/>
    </row>
    <row r="179" spans="2:6" x14ac:dyDescent="0.2">
      <c r="B179" s="3"/>
      <c r="F179" s="3"/>
    </row>
    <row r="180" spans="2:6" x14ac:dyDescent="0.2">
      <c r="B180" s="3"/>
      <c r="F180" s="3"/>
    </row>
    <row r="181" spans="2:6" x14ac:dyDescent="0.2">
      <c r="B181" s="3"/>
      <c r="F181" s="3"/>
    </row>
    <row r="182" spans="2:6" x14ac:dyDescent="0.2">
      <c r="B182" s="3"/>
      <c r="F182" s="3"/>
    </row>
    <row r="183" spans="2:6" x14ac:dyDescent="0.2">
      <c r="B183" s="3"/>
      <c r="F183" s="3"/>
    </row>
    <row r="184" spans="2:6" x14ac:dyDescent="0.2">
      <c r="B184" s="3"/>
      <c r="F184" s="3"/>
    </row>
    <row r="185" spans="2:6" x14ac:dyDescent="0.2">
      <c r="B185" s="3"/>
      <c r="F185" s="3"/>
    </row>
    <row r="186" spans="2:6" x14ac:dyDescent="0.2">
      <c r="B186" s="3"/>
      <c r="F186" s="3"/>
    </row>
    <row r="187" spans="2:6" x14ac:dyDescent="0.2">
      <c r="B187" s="3"/>
      <c r="F187" s="3"/>
    </row>
    <row r="188" spans="2:6" x14ac:dyDescent="0.2">
      <c r="B188" s="3"/>
      <c r="F188" s="3"/>
    </row>
    <row r="189" spans="2:6" x14ac:dyDescent="0.2">
      <c r="B189" s="3"/>
      <c r="F189" s="3"/>
    </row>
    <row r="190" spans="2:6" x14ac:dyDescent="0.2">
      <c r="B190" s="3"/>
      <c r="F190" s="3"/>
    </row>
    <row r="191" spans="2:6" x14ac:dyDescent="0.2">
      <c r="B191" s="3"/>
      <c r="F191" s="3"/>
    </row>
    <row r="192" spans="2:6" x14ac:dyDescent="0.2">
      <c r="B192" s="3"/>
      <c r="F192" s="3"/>
    </row>
    <row r="193" spans="2:6" x14ac:dyDescent="0.2">
      <c r="B193" s="3"/>
      <c r="F193" s="3"/>
    </row>
    <row r="194" spans="2:6" x14ac:dyDescent="0.2">
      <c r="B194" s="3"/>
      <c r="F194" s="3"/>
    </row>
    <row r="195" spans="2:6" x14ac:dyDescent="0.2">
      <c r="B195" s="3"/>
      <c r="F195" s="3"/>
    </row>
    <row r="196" spans="2:6" x14ac:dyDescent="0.2">
      <c r="B196" s="3"/>
      <c r="F196" s="3"/>
    </row>
    <row r="197" spans="2:6" x14ac:dyDescent="0.2">
      <c r="B197" s="3"/>
      <c r="F197" s="3"/>
    </row>
    <row r="198" spans="2:6" x14ac:dyDescent="0.2">
      <c r="B198" s="3"/>
      <c r="F198" s="3"/>
    </row>
    <row r="199" spans="2:6" x14ac:dyDescent="0.2">
      <c r="B199" s="3"/>
      <c r="F199" s="3"/>
    </row>
    <row r="200" spans="2:6" x14ac:dyDescent="0.2">
      <c r="B200" s="3"/>
      <c r="F200" s="3"/>
    </row>
    <row r="201" spans="2:6" x14ac:dyDescent="0.2">
      <c r="B201" s="3"/>
      <c r="F201" s="3"/>
    </row>
    <row r="202" spans="2:6" x14ac:dyDescent="0.2">
      <c r="B202" s="3"/>
      <c r="F202" s="3"/>
    </row>
    <row r="203" spans="2:6" x14ac:dyDescent="0.2">
      <c r="B203" s="3"/>
      <c r="F203" s="3"/>
    </row>
    <row r="204" spans="2:6" x14ac:dyDescent="0.2">
      <c r="B204" s="3"/>
      <c r="F204" s="3"/>
    </row>
    <row r="205" spans="2:6" x14ac:dyDescent="0.2">
      <c r="B205" s="3"/>
      <c r="F205" s="3"/>
    </row>
    <row r="206" spans="2:6" x14ac:dyDescent="0.2">
      <c r="B206" s="3"/>
      <c r="F206" s="3"/>
    </row>
    <row r="207" spans="2:6" x14ac:dyDescent="0.2">
      <c r="B207" s="3"/>
      <c r="F207" s="3"/>
    </row>
    <row r="208" spans="2:6" x14ac:dyDescent="0.2">
      <c r="B208" s="3"/>
      <c r="F208" s="3"/>
    </row>
    <row r="209" spans="2:6" x14ac:dyDescent="0.2">
      <c r="B209" s="3"/>
      <c r="F209" s="3"/>
    </row>
    <row r="210" spans="2:6" x14ac:dyDescent="0.2">
      <c r="B210" s="3"/>
      <c r="F210" s="3"/>
    </row>
    <row r="211" spans="2:6" x14ac:dyDescent="0.2">
      <c r="B211" s="3"/>
      <c r="F211" s="3"/>
    </row>
    <row r="212" spans="2:6" x14ac:dyDescent="0.2">
      <c r="B212" s="3"/>
      <c r="F212" s="3"/>
    </row>
    <row r="213" spans="2:6" x14ac:dyDescent="0.2">
      <c r="B213" s="3"/>
      <c r="F213" s="3"/>
    </row>
    <row r="214" spans="2:6" x14ac:dyDescent="0.2">
      <c r="B214" s="3"/>
      <c r="F214" s="3"/>
    </row>
    <row r="215" spans="2:6" x14ac:dyDescent="0.2">
      <c r="B215" s="3"/>
      <c r="F215" s="3"/>
    </row>
    <row r="216" spans="2:6" x14ac:dyDescent="0.2">
      <c r="B216" s="3"/>
      <c r="F216" s="3"/>
    </row>
    <row r="217" spans="2:6" x14ac:dyDescent="0.2">
      <c r="B217" s="3"/>
      <c r="F217" s="3"/>
    </row>
    <row r="218" spans="2:6" x14ac:dyDescent="0.2">
      <c r="B218" s="3"/>
      <c r="F218" s="3"/>
    </row>
    <row r="219" spans="2:6" x14ac:dyDescent="0.2">
      <c r="B219" s="3"/>
      <c r="F219" s="3"/>
    </row>
    <row r="220" spans="2:6" x14ac:dyDescent="0.2">
      <c r="B220" s="3"/>
      <c r="F220" s="3"/>
    </row>
    <row r="221" spans="2:6" x14ac:dyDescent="0.2">
      <c r="B221" s="3"/>
      <c r="F221" s="3"/>
    </row>
    <row r="222" spans="2:6" x14ac:dyDescent="0.2">
      <c r="B222" s="3"/>
      <c r="F222" s="3"/>
    </row>
    <row r="223" spans="2:6" x14ac:dyDescent="0.2">
      <c r="B223" s="3"/>
      <c r="F223" s="3"/>
    </row>
    <row r="224" spans="2:6" x14ac:dyDescent="0.2">
      <c r="B224" s="3"/>
      <c r="F224" s="3"/>
    </row>
    <row r="225" spans="2:6" x14ac:dyDescent="0.2">
      <c r="B225" s="3"/>
      <c r="F225" s="3"/>
    </row>
    <row r="226" spans="2:6" x14ac:dyDescent="0.2">
      <c r="B226" s="3"/>
      <c r="F226" s="3"/>
    </row>
    <row r="227" spans="2:6" x14ac:dyDescent="0.2">
      <c r="B227" s="3"/>
      <c r="F227" s="3"/>
    </row>
    <row r="228" spans="2:6" x14ac:dyDescent="0.2">
      <c r="B228" s="3"/>
      <c r="F228" s="3"/>
    </row>
    <row r="229" spans="2:6" x14ac:dyDescent="0.2">
      <c r="B229" s="3"/>
      <c r="F229" s="3"/>
    </row>
    <row r="230" spans="2:6" x14ac:dyDescent="0.2">
      <c r="B230" s="3"/>
      <c r="F230" s="3"/>
    </row>
    <row r="231" spans="2:6" x14ac:dyDescent="0.2">
      <c r="B231" s="3"/>
      <c r="F231" s="3"/>
    </row>
    <row r="232" spans="2:6" x14ac:dyDescent="0.2">
      <c r="B232" s="3"/>
      <c r="F232" s="3"/>
    </row>
    <row r="233" spans="2:6" x14ac:dyDescent="0.2">
      <c r="B233" s="3"/>
      <c r="F233" s="3"/>
    </row>
    <row r="234" spans="2:6" x14ac:dyDescent="0.2">
      <c r="B234" s="3"/>
      <c r="F234" s="3"/>
    </row>
    <row r="235" spans="2:6" x14ac:dyDescent="0.2">
      <c r="B235" s="3"/>
      <c r="F235" s="3"/>
    </row>
    <row r="236" spans="2:6" x14ac:dyDescent="0.2">
      <c r="B236" s="3"/>
      <c r="F236" s="3"/>
    </row>
    <row r="237" spans="2:6" x14ac:dyDescent="0.2">
      <c r="B237" s="3"/>
      <c r="F237" s="3"/>
    </row>
    <row r="238" spans="2:6" x14ac:dyDescent="0.2">
      <c r="B238" s="3"/>
      <c r="F238" s="3"/>
    </row>
    <row r="239" spans="2:6" x14ac:dyDescent="0.2">
      <c r="B239" s="3"/>
      <c r="F239" s="3"/>
    </row>
    <row r="240" spans="2:6" x14ac:dyDescent="0.2">
      <c r="B240" s="3"/>
      <c r="F240" s="3"/>
    </row>
    <row r="241" spans="2:6" x14ac:dyDescent="0.2">
      <c r="B241" s="3"/>
      <c r="F241" s="3"/>
    </row>
    <row r="242" spans="2:6" x14ac:dyDescent="0.2">
      <c r="B242" s="3"/>
      <c r="F242" s="3"/>
    </row>
    <row r="243" spans="2:6" x14ac:dyDescent="0.2">
      <c r="B243" s="3"/>
      <c r="F243" s="3"/>
    </row>
    <row r="244" spans="2:6" x14ac:dyDescent="0.2">
      <c r="B244" s="3"/>
      <c r="F244" s="3"/>
    </row>
    <row r="245" spans="2:6" x14ac:dyDescent="0.2">
      <c r="B245" s="3"/>
      <c r="F245" s="3"/>
    </row>
    <row r="246" spans="2:6" x14ac:dyDescent="0.2">
      <c r="B246" s="3"/>
      <c r="F246" s="3"/>
    </row>
    <row r="247" spans="2:6" x14ac:dyDescent="0.2">
      <c r="B247" s="3"/>
      <c r="F247" s="3"/>
    </row>
    <row r="248" spans="2:6" x14ac:dyDescent="0.2">
      <c r="B248" s="3"/>
      <c r="F248" s="3"/>
    </row>
    <row r="249" spans="2:6" x14ac:dyDescent="0.2">
      <c r="B249" s="3"/>
      <c r="F249" s="3"/>
    </row>
    <row r="250" spans="2:6" x14ac:dyDescent="0.2">
      <c r="B250" s="3"/>
      <c r="F250" s="3"/>
    </row>
    <row r="251" spans="2:6" x14ac:dyDescent="0.2">
      <c r="B251" s="3"/>
      <c r="F251" s="3"/>
    </row>
    <row r="252" spans="2:6" x14ac:dyDescent="0.2">
      <c r="B252" s="3"/>
      <c r="F252" s="3"/>
    </row>
    <row r="253" spans="2:6" x14ac:dyDescent="0.2">
      <c r="B253" s="3"/>
      <c r="F253" s="3"/>
    </row>
    <row r="254" spans="2:6" x14ac:dyDescent="0.2">
      <c r="B254" s="3"/>
      <c r="F254" s="3"/>
    </row>
    <row r="255" spans="2:6" x14ac:dyDescent="0.2">
      <c r="B255" s="3"/>
      <c r="F255" s="3"/>
    </row>
    <row r="256" spans="2:6" x14ac:dyDescent="0.2">
      <c r="B256" s="3"/>
      <c r="F256" s="3"/>
    </row>
    <row r="257" spans="2:6" x14ac:dyDescent="0.2">
      <c r="B257" s="3"/>
      <c r="F257" s="3"/>
    </row>
    <row r="258" spans="2:6" x14ac:dyDescent="0.2">
      <c r="B258" s="3"/>
      <c r="F258" s="3"/>
    </row>
    <row r="259" spans="2:6" x14ac:dyDescent="0.2">
      <c r="B259" s="3"/>
      <c r="F259" s="3"/>
    </row>
    <row r="260" spans="2:6" x14ac:dyDescent="0.2">
      <c r="B260" s="3"/>
      <c r="F260" s="3"/>
    </row>
    <row r="261" spans="2:6" x14ac:dyDescent="0.2">
      <c r="B261" s="3"/>
      <c r="F261" s="3"/>
    </row>
    <row r="262" spans="2:6" x14ac:dyDescent="0.2">
      <c r="B262" s="3"/>
      <c r="F262" s="3"/>
    </row>
    <row r="263" spans="2:6" x14ac:dyDescent="0.2">
      <c r="B263" s="3"/>
      <c r="F263" s="3"/>
    </row>
    <row r="264" spans="2:6" x14ac:dyDescent="0.2">
      <c r="B264" s="3"/>
      <c r="F264" s="3"/>
    </row>
    <row r="265" spans="2:6" x14ac:dyDescent="0.2">
      <c r="B265" s="3"/>
      <c r="F265" s="3"/>
    </row>
    <row r="266" spans="2:6" x14ac:dyDescent="0.2">
      <c r="B266" s="3"/>
      <c r="F266" s="3"/>
    </row>
    <row r="267" spans="2:6" x14ac:dyDescent="0.2">
      <c r="B267" s="3"/>
      <c r="F267" s="3"/>
    </row>
    <row r="268" spans="2:6" x14ac:dyDescent="0.2">
      <c r="B268" s="3"/>
      <c r="F268" s="3"/>
    </row>
    <row r="269" spans="2:6" x14ac:dyDescent="0.2">
      <c r="B269" s="3"/>
      <c r="F269" s="3"/>
    </row>
    <row r="270" spans="2:6" x14ac:dyDescent="0.2">
      <c r="B270" s="3"/>
      <c r="F270" s="3"/>
    </row>
    <row r="271" spans="2:6" x14ac:dyDescent="0.2">
      <c r="B271" s="3"/>
      <c r="F271" s="3"/>
    </row>
    <row r="272" spans="2:6" x14ac:dyDescent="0.2">
      <c r="B272" s="3"/>
      <c r="F272" s="3"/>
    </row>
    <row r="273" spans="2:6" x14ac:dyDescent="0.2">
      <c r="B273" s="3"/>
      <c r="F273" s="3"/>
    </row>
    <row r="274" spans="2:6" x14ac:dyDescent="0.2">
      <c r="B274" s="3"/>
      <c r="F274" s="3"/>
    </row>
    <row r="275" spans="2:6" x14ac:dyDescent="0.2">
      <c r="B275" s="3"/>
      <c r="F275" s="3"/>
    </row>
    <row r="276" spans="2:6" x14ac:dyDescent="0.2">
      <c r="B276" s="3"/>
      <c r="F276" s="3"/>
    </row>
    <row r="277" spans="2:6" x14ac:dyDescent="0.2">
      <c r="B277" s="3"/>
      <c r="F277" s="3"/>
    </row>
    <row r="278" spans="2:6" x14ac:dyDescent="0.2">
      <c r="B278" s="3"/>
      <c r="F278" s="3"/>
    </row>
    <row r="279" spans="2:6" x14ac:dyDescent="0.2">
      <c r="B279" s="3"/>
      <c r="F279" s="3"/>
    </row>
    <row r="280" spans="2:6" x14ac:dyDescent="0.2">
      <c r="B280" s="3"/>
      <c r="F280" s="3"/>
    </row>
    <row r="281" spans="2:6" x14ac:dyDescent="0.2">
      <c r="B281" s="3"/>
      <c r="F281" s="3"/>
    </row>
    <row r="282" spans="2:6" x14ac:dyDescent="0.2">
      <c r="B282" s="3"/>
      <c r="F282" s="3"/>
    </row>
    <row r="283" spans="2:6" x14ac:dyDescent="0.2">
      <c r="B283" s="3"/>
      <c r="F283" s="3"/>
    </row>
    <row r="284" spans="2:6" x14ac:dyDescent="0.2">
      <c r="B284" s="3"/>
      <c r="F284" s="3"/>
    </row>
    <row r="285" spans="2:6" x14ac:dyDescent="0.2">
      <c r="B285" s="3"/>
      <c r="F285" s="3"/>
    </row>
    <row r="286" spans="2:6" x14ac:dyDescent="0.2">
      <c r="B286" s="3"/>
      <c r="F286" s="3"/>
    </row>
    <row r="287" spans="2:6" x14ac:dyDescent="0.2">
      <c r="B287" s="3"/>
      <c r="F287" s="3"/>
    </row>
    <row r="288" spans="2:6" x14ac:dyDescent="0.2">
      <c r="B288" s="3"/>
      <c r="F288" s="3"/>
    </row>
    <row r="289" spans="2:6" x14ac:dyDescent="0.2">
      <c r="B289" s="3"/>
      <c r="F289" s="3"/>
    </row>
    <row r="290" spans="2:6" x14ac:dyDescent="0.2">
      <c r="B290" s="3"/>
      <c r="F290" s="3"/>
    </row>
    <row r="291" spans="2:6" x14ac:dyDescent="0.2">
      <c r="B291" s="3"/>
      <c r="F291" s="3"/>
    </row>
    <row r="292" spans="2:6" x14ac:dyDescent="0.2">
      <c r="B292" s="3"/>
      <c r="F292" s="3"/>
    </row>
    <row r="293" spans="2:6" x14ac:dyDescent="0.2">
      <c r="B293" s="3"/>
      <c r="F293" s="3"/>
    </row>
    <row r="294" spans="2:6" x14ac:dyDescent="0.2">
      <c r="B294" s="3"/>
      <c r="F294" s="3"/>
    </row>
    <row r="295" spans="2:6" x14ac:dyDescent="0.2">
      <c r="B295" s="3"/>
      <c r="F295" s="3"/>
    </row>
    <row r="296" spans="2:6" x14ac:dyDescent="0.2">
      <c r="B296" s="3"/>
      <c r="F296" s="3"/>
    </row>
    <row r="297" spans="2:6" x14ac:dyDescent="0.2">
      <c r="B297" s="3"/>
      <c r="F297" s="3"/>
    </row>
    <row r="298" spans="2:6" x14ac:dyDescent="0.2">
      <c r="B298" s="3"/>
      <c r="F298" s="3"/>
    </row>
    <row r="299" spans="2:6" x14ac:dyDescent="0.2">
      <c r="B299" s="3"/>
      <c r="F299" s="3"/>
    </row>
    <row r="300" spans="2:6" x14ac:dyDescent="0.2">
      <c r="B300" s="3"/>
      <c r="F300" s="3"/>
    </row>
    <row r="301" spans="2:6" x14ac:dyDescent="0.2">
      <c r="B301" s="3"/>
      <c r="F301" s="3"/>
    </row>
    <row r="302" spans="2:6" x14ac:dyDescent="0.2">
      <c r="B302" s="3"/>
      <c r="F302" s="3"/>
    </row>
    <row r="303" spans="2:6" x14ac:dyDescent="0.2">
      <c r="B303" s="3"/>
      <c r="F303" s="3"/>
    </row>
    <row r="304" spans="2:6" x14ac:dyDescent="0.2">
      <c r="B304" s="3"/>
      <c r="F304" s="3"/>
    </row>
    <row r="305" spans="2:6" x14ac:dyDescent="0.2">
      <c r="B305" s="3"/>
      <c r="F305" s="3"/>
    </row>
    <row r="306" spans="2:6" x14ac:dyDescent="0.2">
      <c r="B306" s="3"/>
      <c r="F306" s="3"/>
    </row>
    <row r="307" spans="2:6" x14ac:dyDescent="0.2">
      <c r="B307" s="3"/>
      <c r="F307" s="3"/>
    </row>
    <row r="308" spans="2:6" x14ac:dyDescent="0.2">
      <c r="B308" s="3"/>
      <c r="F308" s="3"/>
    </row>
    <row r="309" spans="2:6" x14ac:dyDescent="0.2">
      <c r="B309" s="3"/>
      <c r="F309" s="3"/>
    </row>
    <row r="310" spans="2:6" x14ac:dyDescent="0.2">
      <c r="B310" s="3"/>
      <c r="F310" s="3"/>
    </row>
    <row r="311" spans="2:6" x14ac:dyDescent="0.2">
      <c r="B311" s="3"/>
      <c r="F311" s="3"/>
    </row>
    <row r="312" spans="2:6" x14ac:dyDescent="0.2">
      <c r="B312" s="3"/>
      <c r="F312" s="3"/>
    </row>
    <row r="313" spans="2:6" x14ac:dyDescent="0.2">
      <c r="B313" s="3"/>
      <c r="F313" s="3"/>
    </row>
    <row r="314" spans="2:6" x14ac:dyDescent="0.2">
      <c r="B314" s="3"/>
      <c r="F314" s="3"/>
    </row>
    <row r="315" spans="2:6" x14ac:dyDescent="0.2">
      <c r="B315" s="3"/>
      <c r="F315" s="3"/>
    </row>
    <row r="316" spans="2:6" x14ac:dyDescent="0.2">
      <c r="B316" s="3"/>
      <c r="F316" s="3"/>
    </row>
    <row r="317" spans="2:6" x14ac:dyDescent="0.2">
      <c r="B317" s="3"/>
      <c r="F317" s="3"/>
    </row>
    <row r="318" spans="2:6" x14ac:dyDescent="0.2">
      <c r="B318" s="3"/>
      <c r="F318" s="3"/>
    </row>
    <row r="319" spans="2:6" x14ac:dyDescent="0.2">
      <c r="B319" s="3"/>
      <c r="F319" s="3"/>
    </row>
    <row r="320" spans="2:6" x14ac:dyDescent="0.2">
      <c r="B320" s="3"/>
      <c r="F320" s="3"/>
    </row>
    <row r="321" spans="2:6" x14ac:dyDescent="0.2">
      <c r="B321" s="3"/>
      <c r="F321" s="3"/>
    </row>
    <row r="322" spans="2:6" x14ac:dyDescent="0.2">
      <c r="B322" s="3"/>
      <c r="F322" s="3"/>
    </row>
    <row r="323" spans="2:6" x14ac:dyDescent="0.2">
      <c r="B323" s="3"/>
      <c r="F323" s="3"/>
    </row>
    <row r="324" spans="2:6" x14ac:dyDescent="0.2">
      <c r="B324" s="3"/>
      <c r="F324" s="3"/>
    </row>
    <row r="325" spans="2:6" x14ac:dyDescent="0.2">
      <c r="B325" s="3"/>
      <c r="F325" s="3"/>
    </row>
    <row r="326" spans="2:6" x14ac:dyDescent="0.2">
      <c r="B326" s="3"/>
      <c r="F326" s="3"/>
    </row>
    <row r="327" spans="2:6" x14ac:dyDescent="0.2">
      <c r="B327" s="3"/>
      <c r="F327" s="3"/>
    </row>
    <row r="328" spans="2:6" x14ac:dyDescent="0.2">
      <c r="B328" s="3"/>
      <c r="F328" s="3"/>
    </row>
    <row r="329" spans="2:6" x14ac:dyDescent="0.2">
      <c r="B329" s="3"/>
      <c r="F329" s="3"/>
    </row>
    <row r="330" spans="2:6" x14ac:dyDescent="0.2">
      <c r="B330" s="3"/>
      <c r="F330" s="3"/>
    </row>
    <row r="331" spans="2:6" x14ac:dyDescent="0.2">
      <c r="B331" s="3"/>
      <c r="F331" s="3"/>
    </row>
    <row r="332" spans="2:6" x14ac:dyDescent="0.2">
      <c r="B332" s="3"/>
      <c r="F332" s="3"/>
    </row>
    <row r="333" spans="2:6" x14ac:dyDescent="0.2">
      <c r="B333" s="3"/>
      <c r="F333" s="3"/>
    </row>
    <row r="334" spans="2:6" x14ac:dyDescent="0.2">
      <c r="B334" s="3"/>
      <c r="F334" s="3"/>
    </row>
    <row r="335" spans="2:6" x14ac:dyDescent="0.2">
      <c r="B335" s="3"/>
      <c r="F335" s="3"/>
    </row>
    <row r="336" spans="2:6" x14ac:dyDescent="0.2">
      <c r="B336" s="3"/>
      <c r="F336" s="3"/>
    </row>
    <row r="337" spans="2:6" x14ac:dyDescent="0.2">
      <c r="B337" s="3"/>
      <c r="F337" s="3"/>
    </row>
    <row r="338" spans="2:6" x14ac:dyDescent="0.2">
      <c r="B338" s="3"/>
      <c r="F338" s="3"/>
    </row>
    <row r="339" spans="2:6" x14ac:dyDescent="0.2">
      <c r="B339" s="3"/>
      <c r="F339" s="3"/>
    </row>
    <row r="340" spans="2:6" x14ac:dyDescent="0.2">
      <c r="B340" s="3"/>
      <c r="F340" s="3"/>
    </row>
    <row r="341" spans="2:6" x14ac:dyDescent="0.2">
      <c r="B341" s="3"/>
      <c r="F341" s="3"/>
    </row>
    <row r="342" spans="2:6" x14ac:dyDescent="0.2">
      <c r="B342" s="3"/>
      <c r="F342" s="3"/>
    </row>
    <row r="343" spans="2:6" x14ac:dyDescent="0.2">
      <c r="B343" s="3"/>
      <c r="F343" s="3"/>
    </row>
    <row r="344" spans="2:6" x14ac:dyDescent="0.2">
      <c r="B344" s="3"/>
      <c r="F344" s="3"/>
    </row>
    <row r="345" spans="2:6" x14ac:dyDescent="0.2">
      <c r="B345" s="3"/>
      <c r="F345" s="3"/>
    </row>
    <row r="346" spans="2:6" x14ac:dyDescent="0.2">
      <c r="B346" s="3"/>
      <c r="F346" s="3"/>
    </row>
    <row r="347" spans="2:6" x14ac:dyDescent="0.2">
      <c r="B347" s="3"/>
      <c r="F347" s="3"/>
    </row>
    <row r="348" spans="2:6" x14ac:dyDescent="0.2">
      <c r="B348" s="3"/>
      <c r="F348" s="3"/>
    </row>
    <row r="349" spans="2:6" x14ac:dyDescent="0.2">
      <c r="B349" s="3"/>
      <c r="F349" s="3"/>
    </row>
    <row r="350" spans="2:6" x14ac:dyDescent="0.2">
      <c r="B350" s="3"/>
      <c r="F350" s="3"/>
    </row>
    <row r="351" spans="2:6" x14ac:dyDescent="0.2">
      <c r="B351" s="3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  <row r="753" spans="2:6" x14ac:dyDescent="0.2">
      <c r="B753" s="3"/>
      <c r="F753" s="3"/>
    </row>
    <row r="754" spans="2:6" x14ac:dyDescent="0.2">
      <c r="B754" s="3"/>
      <c r="F754" s="3"/>
    </row>
    <row r="755" spans="2:6" x14ac:dyDescent="0.2">
      <c r="B755" s="3"/>
      <c r="F755" s="3"/>
    </row>
    <row r="756" spans="2:6" x14ac:dyDescent="0.2">
      <c r="B756" s="3"/>
      <c r="F756" s="3"/>
    </row>
    <row r="757" spans="2:6" x14ac:dyDescent="0.2">
      <c r="B757" s="3"/>
      <c r="F757" s="3"/>
    </row>
    <row r="758" spans="2:6" x14ac:dyDescent="0.2">
      <c r="B758" s="3"/>
      <c r="F758" s="3"/>
    </row>
    <row r="759" spans="2:6" x14ac:dyDescent="0.2">
      <c r="B759" s="3"/>
      <c r="F759" s="3"/>
    </row>
    <row r="760" spans="2:6" x14ac:dyDescent="0.2">
      <c r="B760" s="3"/>
      <c r="F760" s="3"/>
    </row>
    <row r="761" spans="2:6" x14ac:dyDescent="0.2">
      <c r="B761" s="3"/>
      <c r="F761" s="3"/>
    </row>
    <row r="762" spans="2:6" x14ac:dyDescent="0.2">
      <c r="B762" s="3"/>
      <c r="F762" s="3"/>
    </row>
    <row r="763" spans="2:6" x14ac:dyDescent="0.2">
      <c r="B763" s="3"/>
      <c r="F763" s="3"/>
    </row>
    <row r="764" spans="2:6" x14ac:dyDescent="0.2">
      <c r="B764" s="3"/>
      <c r="F764" s="3"/>
    </row>
    <row r="765" spans="2:6" x14ac:dyDescent="0.2">
      <c r="B765" s="3"/>
      <c r="F765" s="3"/>
    </row>
    <row r="766" spans="2:6" x14ac:dyDescent="0.2">
      <c r="B766" s="3"/>
      <c r="F766" s="3"/>
    </row>
    <row r="767" spans="2:6" x14ac:dyDescent="0.2">
      <c r="B767" s="3"/>
      <c r="F767" s="3"/>
    </row>
    <row r="768" spans="2:6" x14ac:dyDescent="0.2">
      <c r="B768" s="3"/>
      <c r="F768" s="3"/>
    </row>
    <row r="769" spans="2:6" x14ac:dyDescent="0.2">
      <c r="B769" s="3"/>
      <c r="F769" s="3"/>
    </row>
    <row r="770" spans="2:6" x14ac:dyDescent="0.2">
      <c r="B770" s="3"/>
      <c r="F770" s="3"/>
    </row>
    <row r="771" spans="2:6" x14ac:dyDescent="0.2">
      <c r="B771" s="3"/>
      <c r="F771" s="3"/>
    </row>
    <row r="772" spans="2:6" x14ac:dyDescent="0.2">
      <c r="B772" s="3"/>
      <c r="F772" s="3"/>
    </row>
    <row r="773" spans="2:6" x14ac:dyDescent="0.2">
      <c r="B773" s="3"/>
      <c r="F773" s="3"/>
    </row>
    <row r="774" spans="2:6" x14ac:dyDescent="0.2">
      <c r="B774" s="3"/>
      <c r="F774" s="3"/>
    </row>
    <row r="775" spans="2:6" x14ac:dyDescent="0.2">
      <c r="B775" s="3"/>
      <c r="F775" s="3"/>
    </row>
    <row r="776" spans="2:6" x14ac:dyDescent="0.2">
      <c r="B776" s="3"/>
      <c r="F776" s="3"/>
    </row>
    <row r="777" spans="2:6" x14ac:dyDescent="0.2">
      <c r="B777" s="3"/>
      <c r="F777" s="3"/>
    </row>
    <row r="778" spans="2:6" x14ac:dyDescent="0.2">
      <c r="B778" s="3"/>
      <c r="F778" s="3"/>
    </row>
    <row r="779" spans="2:6" x14ac:dyDescent="0.2">
      <c r="B779" s="3"/>
      <c r="F779" s="3"/>
    </row>
    <row r="780" spans="2:6" x14ac:dyDescent="0.2">
      <c r="B780" s="3"/>
      <c r="F780" s="3"/>
    </row>
    <row r="781" spans="2:6" x14ac:dyDescent="0.2">
      <c r="B781" s="3"/>
      <c r="F781" s="3"/>
    </row>
    <row r="782" spans="2:6" x14ac:dyDescent="0.2">
      <c r="B782" s="3"/>
      <c r="F782" s="3"/>
    </row>
    <row r="783" spans="2:6" x14ac:dyDescent="0.2">
      <c r="B783" s="3"/>
      <c r="F783" s="3"/>
    </row>
    <row r="784" spans="2:6" x14ac:dyDescent="0.2">
      <c r="B784" s="3"/>
      <c r="F784" s="3"/>
    </row>
    <row r="785" spans="2:6" x14ac:dyDescent="0.2">
      <c r="B785" s="3"/>
      <c r="F785" s="3"/>
    </row>
    <row r="786" spans="2:6" x14ac:dyDescent="0.2">
      <c r="B786" s="3"/>
      <c r="F786" s="3"/>
    </row>
    <row r="787" spans="2:6" x14ac:dyDescent="0.2">
      <c r="B787" s="3"/>
      <c r="F787" s="3"/>
    </row>
    <row r="788" spans="2:6" x14ac:dyDescent="0.2">
      <c r="B788" s="3"/>
      <c r="F788" s="3"/>
    </row>
    <row r="789" spans="2:6" x14ac:dyDescent="0.2">
      <c r="B789" s="3"/>
      <c r="F789" s="3"/>
    </row>
    <row r="790" spans="2:6" x14ac:dyDescent="0.2">
      <c r="B790" s="3"/>
      <c r="F790" s="3"/>
    </row>
    <row r="791" spans="2:6" x14ac:dyDescent="0.2">
      <c r="B791" s="3"/>
      <c r="F791" s="3"/>
    </row>
    <row r="792" spans="2:6" x14ac:dyDescent="0.2">
      <c r="B792" s="3"/>
      <c r="F792" s="3"/>
    </row>
    <row r="793" spans="2:6" x14ac:dyDescent="0.2">
      <c r="B793" s="3"/>
      <c r="F793" s="3"/>
    </row>
    <row r="794" spans="2:6" x14ac:dyDescent="0.2">
      <c r="B794" s="3"/>
      <c r="F794" s="3"/>
    </row>
    <row r="795" spans="2:6" x14ac:dyDescent="0.2">
      <c r="B795" s="3"/>
      <c r="F795" s="3"/>
    </row>
    <row r="796" spans="2:6" x14ac:dyDescent="0.2">
      <c r="B796" s="3"/>
      <c r="F796" s="3"/>
    </row>
    <row r="797" spans="2:6" x14ac:dyDescent="0.2">
      <c r="B797" s="3"/>
      <c r="F797" s="3"/>
    </row>
    <row r="798" spans="2:6" x14ac:dyDescent="0.2">
      <c r="B798" s="3"/>
      <c r="F798" s="3"/>
    </row>
    <row r="799" spans="2:6" x14ac:dyDescent="0.2">
      <c r="B799" s="3"/>
      <c r="F799" s="3"/>
    </row>
    <row r="800" spans="2:6" x14ac:dyDescent="0.2">
      <c r="B800" s="3"/>
      <c r="F800" s="3"/>
    </row>
    <row r="801" spans="2:6" x14ac:dyDescent="0.2">
      <c r="B801" s="3"/>
      <c r="F801" s="3"/>
    </row>
    <row r="802" spans="2:6" x14ac:dyDescent="0.2">
      <c r="B802" s="3"/>
      <c r="F802" s="3"/>
    </row>
    <row r="803" spans="2:6" x14ac:dyDescent="0.2">
      <c r="B803" s="3"/>
      <c r="F803" s="3"/>
    </row>
    <row r="804" spans="2:6" x14ac:dyDescent="0.2">
      <c r="B804" s="3"/>
      <c r="F804" s="3"/>
    </row>
    <row r="805" spans="2:6" x14ac:dyDescent="0.2">
      <c r="B805" s="3"/>
      <c r="F805" s="3"/>
    </row>
    <row r="806" spans="2:6" x14ac:dyDescent="0.2">
      <c r="B806" s="3"/>
      <c r="F806" s="3"/>
    </row>
    <row r="807" spans="2:6" x14ac:dyDescent="0.2">
      <c r="B807" s="3"/>
      <c r="F807" s="3"/>
    </row>
    <row r="808" spans="2:6" x14ac:dyDescent="0.2">
      <c r="B808" s="3"/>
      <c r="F808" s="3"/>
    </row>
    <row r="809" spans="2:6" x14ac:dyDescent="0.2">
      <c r="B809" s="3"/>
      <c r="F809" s="3"/>
    </row>
    <row r="810" spans="2:6" x14ac:dyDescent="0.2">
      <c r="B810" s="3"/>
      <c r="F810" s="3"/>
    </row>
    <row r="811" spans="2:6" x14ac:dyDescent="0.2">
      <c r="B811" s="3"/>
      <c r="F811" s="3"/>
    </row>
    <row r="812" spans="2:6" x14ac:dyDescent="0.2">
      <c r="B812" s="3"/>
      <c r="F812" s="3"/>
    </row>
    <row r="813" spans="2:6" x14ac:dyDescent="0.2">
      <c r="B813" s="3"/>
      <c r="F813" s="3"/>
    </row>
    <row r="814" spans="2:6" x14ac:dyDescent="0.2">
      <c r="B814" s="3"/>
      <c r="F814" s="3"/>
    </row>
    <row r="815" spans="2:6" x14ac:dyDescent="0.2">
      <c r="B815" s="3"/>
      <c r="F815" s="3"/>
    </row>
    <row r="816" spans="2:6" x14ac:dyDescent="0.2">
      <c r="B816" s="3"/>
      <c r="F816" s="3"/>
    </row>
    <row r="817" spans="2:6" x14ac:dyDescent="0.2">
      <c r="B817" s="3"/>
      <c r="F817" s="3"/>
    </row>
    <row r="818" spans="2:6" x14ac:dyDescent="0.2">
      <c r="B818" s="3"/>
      <c r="F818" s="3"/>
    </row>
    <row r="819" spans="2:6" x14ac:dyDescent="0.2">
      <c r="B819" s="3"/>
      <c r="F819" s="3"/>
    </row>
    <row r="820" spans="2:6" x14ac:dyDescent="0.2">
      <c r="B820" s="3"/>
      <c r="F820" s="3"/>
    </row>
    <row r="821" spans="2:6" x14ac:dyDescent="0.2">
      <c r="B821" s="3"/>
      <c r="F821" s="3"/>
    </row>
    <row r="822" spans="2:6" x14ac:dyDescent="0.2">
      <c r="B822" s="3"/>
      <c r="F822" s="3"/>
    </row>
    <row r="823" spans="2:6" x14ac:dyDescent="0.2">
      <c r="B823" s="3"/>
      <c r="F823" s="3"/>
    </row>
    <row r="824" spans="2:6" x14ac:dyDescent="0.2">
      <c r="B824" s="3"/>
      <c r="F824" s="3"/>
    </row>
    <row r="825" spans="2:6" x14ac:dyDescent="0.2">
      <c r="B825" s="3"/>
      <c r="F825" s="3"/>
    </row>
    <row r="826" spans="2:6" x14ac:dyDescent="0.2">
      <c r="B826" s="3"/>
      <c r="F826" s="3"/>
    </row>
    <row r="827" spans="2:6" x14ac:dyDescent="0.2">
      <c r="B827" s="3"/>
      <c r="F827" s="3"/>
    </row>
    <row r="828" spans="2:6" x14ac:dyDescent="0.2">
      <c r="B828" s="3"/>
      <c r="F828" s="3"/>
    </row>
    <row r="829" spans="2:6" x14ac:dyDescent="0.2">
      <c r="B829" s="3"/>
      <c r="F829" s="3"/>
    </row>
    <row r="830" spans="2:6" x14ac:dyDescent="0.2">
      <c r="B830" s="3"/>
      <c r="F830" s="3"/>
    </row>
    <row r="831" spans="2:6" x14ac:dyDescent="0.2">
      <c r="B831" s="3"/>
      <c r="F831" s="3"/>
    </row>
    <row r="832" spans="2:6" x14ac:dyDescent="0.2">
      <c r="B832" s="3"/>
      <c r="F832" s="3"/>
    </row>
    <row r="833" spans="2:6" x14ac:dyDescent="0.2">
      <c r="B833" s="3"/>
      <c r="F833" s="3"/>
    </row>
    <row r="834" spans="2:6" x14ac:dyDescent="0.2">
      <c r="B834" s="3"/>
      <c r="F834" s="3"/>
    </row>
    <row r="835" spans="2:6" x14ac:dyDescent="0.2">
      <c r="B835" s="3"/>
      <c r="F835" s="3"/>
    </row>
    <row r="836" spans="2:6" x14ac:dyDescent="0.2">
      <c r="B836" s="3"/>
      <c r="F836" s="3"/>
    </row>
    <row r="837" spans="2:6" x14ac:dyDescent="0.2">
      <c r="B837" s="3"/>
      <c r="F837" s="3"/>
    </row>
    <row r="838" spans="2:6" x14ac:dyDescent="0.2">
      <c r="B838" s="3"/>
      <c r="F838" s="3"/>
    </row>
    <row r="839" spans="2:6" x14ac:dyDescent="0.2">
      <c r="B839" s="3"/>
      <c r="F839" s="3"/>
    </row>
    <row r="840" spans="2:6" x14ac:dyDescent="0.2">
      <c r="B840" s="3"/>
      <c r="F840" s="3"/>
    </row>
    <row r="841" spans="2:6" x14ac:dyDescent="0.2">
      <c r="B841" s="3"/>
      <c r="F841" s="3"/>
    </row>
    <row r="842" spans="2:6" x14ac:dyDescent="0.2">
      <c r="B842" s="3"/>
      <c r="F842" s="3"/>
    </row>
    <row r="843" spans="2:6" x14ac:dyDescent="0.2">
      <c r="B843" s="3"/>
      <c r="F843" s="3"/>
    </row>
    <row r="844" spans="2:6" x14ac:dyDescent="0.2">
      <c r="B844" s="3"/>
      <c r="F844" s="3"/>
    </row>
    <row r="845" spans="2:6" x14ac:dyDescent="0.2">
      <c r="B845" s="3"/>
      <c r="F845" s="3"/>
    </row>
    <row r="846" spans="2:6" x14ac:dyDescent="0.2">
      <c r="B846" s="3"/>
      <c r="F846" s="3"/>
    </row>
    <row r="847" spans="2:6" x14ac:dyDescent="0.2">
      <c r="B847" s="3"/>
      <c r="F847" s="3"/>
    </row>
    <row r="848" spans="2:6" x14ac:dyDescent="0.2">
      <c r="B848" s="3"/>
      <c r="F848" s="3"/>
    </row>
    <row r="849" spans="2:6" x14ac:dyDescent="0.2">
      <c r="B849" s="3"/>
      <c r="F849" s="3"/>
    </row>
    <row r="850" spans="2:6" x14ac:dyDescent="0.2">
      <c r="B850" s="3"/>
      <c r="F850" s="3"/>
    </row>
    <row r="851" spans="2:6" x14ac:dyDescent="0.2">
      <c r="B851" s="3"/>
      <c r="F851" s="3"/>
    </row>
    <row r="852" spans="2:6" x14ac:dyDescent="0.2">
      <c r="B852" s="3"/>
      <c r="F852" s="3"/>
    </row>
    <row r="853" spans="2:6" x14ac:dyDescent="0.2">
      <c r="B853" s="3"/>
      <c r="F853" s="3"/>
    </row>
    <row r="854" spans="2:6" x14ac:dyDescent="0.2">
      <c r="B854" s="3"/>
      <c r="F854" s="3"/>
    </row>
  </sheetData>
  <phoneticPr fontId="8" type="noConversion"/>
  <hyperlinks>
    <hyperlink ref="P11" r:id="rId1" display="http://www.bav-astro.de/sfs/BAVM_link.php?BAVMnr=178" xr:uid="{00000000-0004-0000-0200-000000000000}"/>
    <hyperlink ref="P12" r:id="rId2" display="http://var.astro.cz/oejv/issues/oejv137.pdf" xr:uid="{00000000-0004-0000-0200-000001000000}"/>
    <hyperlink ref="P24" r:id="rId3" display="http://www.bav-astro.de/sfs/BAVM_link.php?BAVMnr=212" xr:uid="{00000000-0004-0000-0200-000002000000}"/>
    <hyperlink ref="P13" r:id="rId4" display="http://www.bav-astro.de/sfs/BAVM_link.php?BAVMnr=215" xr:uid="{00000000-0004-0000-0200-000003000000}"/>
    <hyperlink ref="P14" r:id="rId5" display="http://www.bav-astro.de/sfs/BAVM_link.php?BAVMnr=215" xr:uid="{00000000-0004-0000-0200-000004000000}"/>
    <hyperlink ref="P15" r:id="rId6" display="http://www.bav-astro.de/sfs/BAVM_link.php?BAVMnr=215" xr:uid="{00000000-0004-0000-0200-000005000000}"/>
    <hyperlink ref="P25" r:id="rId7" display="http://www.bav-astro.de/sfs/BAVM_link.php?BAVMnr=215" xr:uid="{00000000-0004-0000-0200-000006000000}"/>
    <hyperlink ref="P16" r:id="rId8" display="http://www.bav-astro.de/sfs/BAVM_link.php?BAVMnr=215" xr:uid="{00000000-0004-0000-0200-000007000000}"/>
    <hyperlink ref="P17" r:id="rId9" display="http://www.bav-astro.de/sfs/BAVM_link.php?BAVMnr=228" xr:uid="{00000000-0004-0000-0200-000008000000}"/>
    <hyperlink ref="P18" r:id="rId10" display="http://www.bav-astro.de/sfs/BAVM_link.php?BAVMnr=232" xr:uid="{00000000-0004-0000-0200-000009000000}"/>
    <hyperlink ref="P19" r:id="rId11" display="http://www.bav-astro.de/sfs/BAVM_link.php?BAVMnr=234" xr:uid="{00000000-0004-0000-0200-00000A000000}"/>
    <hyperlink ref="P20" r:id="rId12" display="http://www.bav-astro.de/sfs/BAVM_link.php?BAVMnr=234" xr:uid="{00000000-0004-0000-0200-00000B000000}"/>
    <hyperlink ref="P21" r:id="rId13" display="http://www.bav-astro.de/sfs/BAVM_link.php?BAVMnr=238" xr:uid="{00000000-0004-0000-0200-00000C000000}"/>
    <hyperlink ref="P22" r:id="rId14" display="http://www.bav-astro.de/sfs/BAVM_link.php?BAVMnr=239" xr:uid="{00000000-0004-0000-0200-00000D000000}"/>
    <hyperlink ref="P23" r:id="rId15" display="http://www.bav-astro.de/sfs/BAVM_link.php?BAVMnr=239" xr:uid="{00000000-0004-0000-0200-00000E000000}"/>
    <hyperlink ref="P26" r:id="rId16" display="http://www.bav-astro.de/sfs/BAVM_link.php?BAVMnr=241" xr:uid="{00000000-0004-0000-0200-00000F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 1</vt:lpstr>
      <vt:lpstr>Active 2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2023-08-22T05:29:12Z</dcterms:modified>
</cp:coreProperties>
</file>