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2127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<sst xmlns="http://schemas.openxmlformats.org/spreadsheetml/2006/main" count="473" uniqueCount="227">
  <si>
    <t>VSB-063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</si>
  <si>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</si>
  <si>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</si>
  <si>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</si>
  <si>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</si>
  <si>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</si>
  <si>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</si>
  <si>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</si>
  <si>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</si>
  <si>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</si>
  <si>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</si>
  <si>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</si>
  <si>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</si>
  <si>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</si>
  <si>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</si>
  <si>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</si>
  <si>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</si>
  <si>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</si>
  <si>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</si>
  <si>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</si>
  <si>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</si>
  <si>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</si>
  <si>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</si>
  <si>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</si>
  <si>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</si>
  <si>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</si>
  <si>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</si>
  <si>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</si>
  <si>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</si>
  <si>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</si>
  <si>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Vandenbroere J</t>
  </si>
  <si>
    <t>BBSAG Bull.95</t>
  </si>
  <si>
    <t>B</t>
  </si>
  <si>
    <t>Peter H</t>
  </si>
  <si>
    <t>BBSAG Bull.98</t>
  </si>
  <si>
    <t>BBSAG Bull.102</t>
  </si>
  <si>
    <t>BBSAG Bull.107</t>
  </si>
  <si>
    <t>BBSAG Bull.110</t>
  </si>
  <si>
    <t>Diethelm R</t>
  </si>
  <si>
    <t>BBSAG Bull.113</t>
  </si>
  <si>
    <t>BBSAG Bull.115</t>
  </si>
  <si>
    <t>BBSAG Bull.116</t>
  </si>
  <si>
    <t># of data points:</t>
  </si>
  <si>
    <t>PS Lyr / GSC 02132-02021</t>
  </si>
  <si>
    <t>EA/SD</t>
  </si>
  <si>
    <t>IBVS 5731</t>
  </si>
  <si>
    <t>Checked by ToMcat 2006-12-09</t>
  </si>
  <si>
    <t>IBVS 6070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</si>
  <si>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</si>
  <si>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</si>
  <si>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</si>
  <si>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</si>
  <si>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</si>
  <si>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</si>
  <si>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</si>
  <si>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</si>
  <si>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</si>
  <si>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</si>
  <si>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</si>
  <si>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</si>
  <si>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</si>
  <si>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</si>
  <si>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</si>
  <si>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</si>
  <si>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</si>
  <si>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</si>
  <si>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</si>
  <si>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</si>
  <si>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</si>
  <si>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</si>
  <si>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</si>
  <si>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2432775.427 </t>
  </si>
  <si>
    <t> 11.08.1948 22:14 </t>
  </si>
  <si>
    <t> -0.010 </t>
  </si>
  <si>
    <t>P </t>
  </si>
  <si>
    <t> A.A.Wachmann </t>
  </si>
  <si>
    <t> AHSB 6.3.22 </t>
  </si>
  <si>
    <t>2433542.335 </t>
  </si>
  <si>
    <t> 17.09.1950 20:02 </t>
  </si>
  <si>
    <t>2433895.390 </t>
  </si>
  <si>
    <t> 05.09.1951 21:21 </t>
  </si>
  <si>
    <t> -0.012 </t>
  </si>
  <si>
    <t>2433924.349 </t>
  </si>
  <si>
    <t> 04.10.1951 20:22 </t>
  </si>
  <si>
    <t> 0.008 </t>
  </si>
  <si>
    <t>2434122.600 </t>
  </si>
  <si>
    <t> 20.04.1952 02:24 </t>
  </si>
  <si>
    <t> 0.022 </t>
  </si>
  <si>
    <t>2434604.420 </t>
  </si>
  <si>
    <t> 14.08.1953 22:04 </t>
  </si>
  <si>
    <t>2434627.557 </t>
  </si>
  <si>
    <t> 07.09.1953 01:22 </t>
  </si>
  <si>
    <t> -0.018 </t>
  </si>
  <si>
    <t>2434678.238 </t>
  </si>
  <si>
    <t> 27.10.1953 17:42 </t>
  </si>
  <si>
    <t> 0.019 </t>
  </si>
  <si>
    <t>2435044.327 </t>
  </si>
  <si>
    <t> 28.10.1954 19:50 </t>
  </si>
  <si>
    <t> 0.021 </t>
  </si>
  <si>
    <t>2435070.345 </t>
  </si>
  <si>
    <t> 23.11.1954 20:16 </t>
  </si>
  <si>
    <t> -0.006 </t>
  </si>
  <si>
    <t>2435313.445 </t>
  </si>
  <si>
    <t> 24.07.1955 22:40 </t>
  </si>
  <si>
    <t> 0.001 </t>
  </si>
  <si>
    <t>2435371.330 </t>
  </si>
  <si>
    <t> 20.09.1955 19:55 </t>
  </si>
  <si>
    <t> 0.006 </t>
  </si>
  <si>
    <t>2435429.206 </t>
  </si>
  <si>
    <t> 17.11.1955 16:56 </t>
  </si>
  <si>
    <t> 0.003 </t>
  </si>
  <si>
    <t>2436812.510 </t>
  </si>
  <si>
    <t> 01.09.1959 00:14 </t>
  </si>
  <si>
    <t> -0.008 </t>
  </si>
  <si>
    <t>2436815.415 </t>
  </si>
  <si>
    <t> 03.09.1959 21:57 </t>
  </si>
  <si>
    <t>2436818.303 </t>
  </si>
  <si>
    <t> 06.09.1959 19:16 </t>
  </si>
  <si>
    <t>2436844.353 </t>
  </si>
  <si>
    <t> 02.10.1959 20:28 </t>
  </si>
  <si>
    <t> R.Reimann </t>
  </si>
  <si>
    <t> HABZ 72 </t>
  </si>
  <si>
    <t>2436899.337 </t>
  </si>
  <si>
    <t> 26.11.1959 20:05 </t>
  </si>
  <si>
    <t> -0.000 </t>
  </si>
  <si>
    <t>2437932.459 </t>
  </si>
  <si>
    <t> 24.09.1962 23:00 </t>
  </si>
  <si>
    <t> -0.023 </t>
  </si>
  <si>
    <t>2437964.293 </t>
  </si>
  <si>
    <t> 26.10.1962 19:01 </t>
  </si>
  <si>
    <t>2438262.387 </t>
  </si>
  <si>
    <t> 20.08.1963 21:17 </t>
  </si>
  <si>
    <t> -0.007 </t>
  </si>
  <si>
    <t>2438288.433 </t>
  </si>
  <si>
    <t> 15.09.1963 22:23 </t>
  </si>
  <si>
    <t>2446002.287 </t>
  </si>
  <si>
    <t> 28.10.1984 18:53 </t>
  </si>
  <si>
    <t> -0.016 </t>
  </si>
  <si>
    <t>V </t>
  </si>
  <si>
    <t> H.Grzelczyk </t>
  </si>
  <si>
    <t>BAVM 39 </t>
  </si>
  <si>
    <t>2448016.573 </t>
  </si>
  <si>
    <t> 05.05.1990 01:45 </t>
  </si>
  <si>
    <t> 0.070 </t>
  </si>
  <si>
    <t> J.Vandenbroere </t>
  </si>
  <si>
    <t> BBS 95 </t>
  </si>
  <si>
    <t>2448443.423 </t>
  </si>
  <si>
    <t> 05.07.1991 22:09 </t>
  </si>
  <si>
    <t> 0.060 </t>
  </si>
  <si>
    <t> H.Peter </t>
  </si>
  <si>
    <t> BBS 98 </t>
  </si>
  <si>
    <t>2448841.365 </t>
  </si>
  <si>
    <t> 06.08.1992 20:45 </t>
  </si>
  <si>
    <t> 0.082 </t>
  </si>
  <si>
    <t> BBS 102 </t>
  </si>
  <si>
    <t>2448883.310 </t>
  </si>
  <si>
    <t> 17.09.1992 19:26 </t>
  </si>
  <si>
    <t> 0.065 </t>
  </si>
  <si>
    <t>2448909.373 </t>
  </si>
  <si>
    <t> 13.10.1992 20:57 </t>
  </si>
  <si>
    <t>2449560.423 </t>
  </si>
  <si>
    <t> 26.07.1994 22:09 </t>
  </si>
  <si>
    <t> BBS 107 </t>
  </si>
  <si>
    <t>2449929.421 </t>
  </si>
  <si>
    <t> 30.07.1995 22:06 </t>
  </si>
  <si>
    <t> 0.007 </t>
  </si>
  <si>
    <t> BBS 110 </t>
  </si>
  <si>
    <t>2450013.335 </t>
  </si>
  <si>
    <t> 22.10.1995 20:02 </t>
  </si>
  <si>
    <t> -0.004 </t>
  </si>
  <si>
    <t>2450314.338 </t>
  </si>
  <si>
    <t> 18.08.1996 20:06 </t>
  </si>
  <si>
    <t> 0.027 </t>
  </si>
  <si>
    <t>E </t>
  </si>
  <si>
    <t>?</t>
  </si>
  <si>
    <t> R.Diethelm </t>
  </si>
  <si>
    <t> BBS 113 </t>
  </si>
  <si>
    <t>2450369.278 </t>
  </si>
  <si>
    <t> 12.10.1996 18:40 </t>
  </si>
  <si>
    <t>2450599.369 </t>
  </si>
  <si>
    <t> 30.05.1997 20:51 </t>
  </si>
  <si>
    <t> BBS 115 </t>
  </si>
  <si>
    <t>2450638.442 </t>
  </si>
  <si>
    <t> 08.07.1997 22:36 </t>
  </si>
  <si>
    <t>2450696.320 </t>
  </si>
  <si>
    <t> 04.09.1997 19:40 </t>
  </si>
  <si>
    <t> BBS 116 </t>
  </si>
  <si>
    <t>2453658.2966 </t>
  </si>
  <si>
    <t> 14.10.2005 19:07 </t>
  </si>
  <si>
    <t> 0.0094 </t>
  </si>
  <si>
    <t>C </t>
  </si>
  <si>
    <t>-I</t>
  </si>
  <si>
    <t> Frank </t>
  </si>
  <si>
    <t>BAVM 178 </t>
  </si>
  <si>
    <t>2455060.4250 </t>
  </si>
  <si>
    <t> 16.08.2009 22:12 </t>
  </si>
  <si>
    <t>14139</t>
  </si>
  <si>
    <t> 0.0118 </t>
  </si>
  <si>
    <t>o</t>
  </si>
  <si>
    <t> H.Jungbluth </t>
  </si>
  <si>
    <t>BAVM 212 </t>
  </si>
  <si>
    <t>2455076.3420 </t>
  </si>
  <si>
    <t> 01.09.2009 20:12 </t>
  </si>
  <si>
    <t>14150</t>
  </si>
  <si>
    <t> 0.0120 </t>
  </si>
  <si>
    <t> F.Agerer </t>
  </si>
  <si>
    <t>2455097.3207 </t>
  </si>
  <si>
    <t> 22.09.2009 19:41 </t>
  </si>
  <si>
    <t>14164.5</t>
  </si>
  <si>
    <t> 0.0095 </t>
  </si>
  <si>
    <t> P.Frank </t>
  </si>
  <si>
    <t>2456167.3762 </t>
  </si>
  <si>
    <t> 27.08.2012 21:01 </t>
  </si>
  <si>
    <t>14904</t>
  </si>
  <si>
    <t> 0.0215 </t>
  </si>
  <si>
    <t>BAVM 231 </t>
  </si>
  <si>
    <t>2456897.3748 </t>
  </si>
  <si>
    <t> 27.08.2014 20:59 </t>
  </si>
  <si>
    <t>15408.5</t>
  </si>
  <si>
    <t> 0.0175 </t>
  </si>
  <si>
    <t>BAVM 238 </t>
  </si>
  <si>
    <t>II</t>
  </si>
  <si>
    <t>VSB 060</t>
  </si>
  <si>
    <t>OEJV 0179</t>
  </si>
  <si>
    <t>Rc</t>
  </si>
  <si>
    <t>BAD?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</si>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</sst>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0"/>
      <color indexed="12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u val="single"/>
      <sz val="10"/>
      <color indexed="2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4" fillId="24" borderId="18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30" fillId="0" borderId="0" xfId="63" applyFont="1" applyAlignment="1">
      <alignment horizontal="left"/>
      <protection/>
    </xf>
    <xf numFmtId="0" fontId="30" fillId="0" borderId="0" xfId="63" applyFont="1" applyAlignment="1">
      <alignment horizontal="center"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rmal_A_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525"/>
          <c:w val="0.9027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0.008</c:v>
                  </c:pt>
                  <c:pt idx="29">
                    <c:v>0.006</c:v>
                  </c:pt>
                  <c:pt idx="30">
                    <c:v>0.005</c:v>
                  </c:pt>
                  <c:pt idx="31">
                    <c:v>0.004</c:v>
                  </c:pt>
                  <c:pt idx="32">
                    <c:v>0.002</c:v>
                  </c:pt>
                  <c:pt idx="33">
                    <c:v>0.005</c:v>
                  </c:pt>
                  <c:pt idx="34">
                    <c:v>0.006</c:v>
                  </c:pt>
                  <c:pt idx="35">
                    <c:v>0.004</c:v>
                  </c:pt>
                  <c:pt idx="36">
                    <c:v>0.005</c:v>
                  </c:pt>
                  <c:pt idx="37">
                    <c:v>0.001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0.001</c:v>
                  </c:pt>
                  <c:pt idx="42">
                    <c:v>0.0384</c:v>
                  </c:pt>
                  <c:pt idx="43">
                    <c:v>0</c:v>
                  </c:pt>
                  <c:pt idx="44">
                    <c:v>0.0014</c:v>
                  </c:pt>
                  <c:pt idx="45">
                    <c:v>0.0005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2814040"/>
        <c:axId val="25331865"/>
      </c:scatterChart>
      <c:valAx>
        <c:axId val="2281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1865"/>
        <c:crosses val="autoZero"/>
        <c:crossBetween val="midCat"/>
        <c:dispUnits/>
      </c:valAx>
      <c:valAx>
        <c:axId val="2533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0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305"/>
          <c:w val="0.83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57150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91050" y="0"/>
        <a:ext cx="5562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39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212" TargetMode="External" /><Relationship Id="rId4" Type="http://schemas.openxmlformats.org/officeDocument/2006/relationships/hyperlink" Target="http://www.bav-astro.de/sfs/BAVM_link.php?BAVMnr=212" TargetMode="External" /><Relationship Id="rId5" Type="http://schemas.openxmlformats.org/officeDocument/2006/relationships/hyperlink" Target="http://www.bav-astro.de/sfs/BAVM_link.php?BAVMnr=212" TargetMode="External" /><Relationship Id="rId6" Type="http://schemas.openxmlformats.org/officeDocument/2006/relationships/hyperlink" Target="http://www.bav-astro.de/sfs/BAVM_link.php?BAVMnr=231" TargetMode="External" /><Relationship Id="rId7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26</v>
      </c>
      <c r="B2" s="17" t="s">
        <v>44</v>
      </c>
    </row>
    <row r="4" spans="1:4" ht="14.25" thickBot="1" thickTop="1">
      <c r="A4" s="8" t="s">
        <v>1</v>
      </c>
      <c r="C4" s="3">
        <v>34601.529</v>
      </c>
      <c r="D4" s="4">
        <v>1.4469824</v>
      </c>
    </row>
    <row r="5" spans="1:4" ht="13.5" thickTop="1">
      <c r="A5" s="22" t="s">
        <v>49</v>
      </c>
      <c r="B5" s="23"/>
      <c r="C5" s="24">
        <v>-9.5</v>
      </c>
      <c r="D5" s="23" t="s">
        <v>50</v>
      </c>
    </row>
    <row r="6" ht="12.75">
      <c r="A6" s="8" t="s">
        <v>2</v>
      </c>
    </row>
    <row r="7" spans="1:3" ht="12.75">
      <c r="A7" t="s">
        <v>3</v>
      </c>
      <c r="C7">
        <f>+C4</f>
        <v>34601.529</v>
      </c>
    </row>
    <row r="8" spans="1:4" ht="12.75">
      <c r="A8" t="s">
        <v>4</v>
      </c>
      <c r="C8">
        <f>+D4</f>
        <v>1.4469824</v>
      </c>
      <c r="D8" s="21" t="s">
        <v>46</v>
      </c>
    </row>
    <row r="9" spans="1:4" ht="12.75">
      <c r="A9" s="26" t="s">
        <v>51</v>
      </c>
      <c r="B9" s="27">
        <v>50</v>
      </c>
      <c r="C9" s="25" t="str">
        <f>"F"&amp;B9</f>
        <v>F50</v>
      </c>
      <c r="D9" s="11" t="str">
        <f>"G"&amp;B9</f>
        <v>G50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17</v>
      </c>
      <c r="C11" s="31">
        <f ca="1">INTERCEPT(INDIRECT($D$9):G990,INDIRECT($C$9):F990)</f>
        <v>-0.0333592328443872</v>
      </c>
      <c r="D11" s="6"/>
    </row>
    <row r="12" spans="1:4" ht="12.75">
      <c r="A12" t="s">
        <v>18</v>
      </c>
      <c r="C12" s="31">
        <f ca="1">SLOPE(INDIRECT($D$9):G990,INDIRECT($C$9):F990)</f>
        <v>3.2724635816182306E-06</v>
      </c>
      <c r="D12" s="6"/>
    </row>
    <row r="13" spans="1:3" ht="12.75">
      <c r="A13" t="s">
        <v>20</v>
      </c>
      <c r="C13" s="6" t="s">
        <v>15</v>
      </c>
    </row>
    <row r="14" ht="12.75">
      <c r="A14" t="s">
        <v>25</v>
      </c>
    </row>
    <row r="15" spans="1:6" ht="12.75">
      <c r="A15" s="5" t="s">
        <v>19</v>
      </c>
      <c r="C15" s="12">
        <f>(C7+C11)+(C8+C12)*INT(MAX(F21:F3531))</f>
        <v>58009.38286421052</v>
      </c>
      <c r="E15" s="28" t="s">
        <v>52</v>
      </c>
      <c r="F15" s="24">
        <v>1</v>
      </c>
    </row>
    <row r="16" spans="1:6" ht="12.75">
      <c r="A16" s="8" t="s">
        <v>5</v>
      </c>
      <c r="C16" s="13">
        <f>+C8+C12</f>
        <v>1.4469856724635817</v>
      </c>
      <c r="E16" s="28" t="s">
        <v>53</v>
      </c>
      <c r="F16" s="29">
        <f ca="1">NOW()+15018.5+$C$5/24</f>
        <v>59903.680607407405</v>
      </c>
    </row>
    <row r="17" spans="1:6" ht="13.5" thickBot="1">
      <c r="A17" s="14" t="s">
        <v>42</v>
      </c>
      <c r="C17">
        <f>COUNT(C21:C2189)</f>
        <v>48</v>
      </c>
      <c r="E17" s="28" t="s">
        <v>54</v>
      </c>
      <c r="F17" s="29">
        <f>ROUND(2*(F16-$C$7)/$C$8,0)/2+F15</f>
        <v>17487</v>
      </c>
    </row>
    <row r="18" spans="1:6" ht="14.25" thickBot="1" thickTop="1">
      <c r="A18" s="8" t="s">
        <v>6</v>
      </c>
      <c r="C18" s="3">
        <f>+C15</f>
        <v>58009.38286421052</v>
      </c>
      <c r="D18" s="4">
        <f>+C16</f>
        <v>1.4469856724635817</v>
      </c>
      <c r="E18" s="28" t="s">
        <v>55</v>
      </c>
      <c r="F18" s="11">
        <f>ROUND(2*(F16-$C$15)/$C$16,0)/2+F15</f>
        <v>1310</v>
      </c>
    </row>
    <row r="19" spans="5:6" ht="13.5" thickTop="1">
      <c r="E19" s="28" t="s">
        <v>56</v>
      </c>
      <c r="F19" s="30">
        <f>+$C$15+$C$16*F18-15018.5-$C$5/24</f>
        <v>44886.82992847115</v>
      </c>
    </row>
    <row r="20" spans="1:21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65</v>
      </c>
      <c r="I20" s="10" t="s">
        <v>68</v>
      </c>
      <c r="J20" s="10" t="s">
        <v>62</v>
      </c>
      <c r="K20" s="10" t="s">
        <v>60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16</v>
      </c>
      <c r="U20" s="48" t="s">
        <v>225</v>
      </c>
    </row>
    <row r="21" spans="1:17" ht="12.75">
      <c r="A21" s="45" t="s">
        <v>76</v>
      </c>
      <c r="B21" s="47" t="s">
        <v>48</v>
      </c>
      <c r="C21" s="46">
        <v>32775.427</v>
      </c>
      <c r="D21" s="15"/>
      <c r="E21">
        <f aca="true" t="shared" si="0" ref="E21:E63">+(C21-C$7)/C$8</f>
        <v>-1262.0070568930203</v>
      </c>
      <c r="F21">
        <f aca="true" t="shared" si="1" ref="F21:F67">ROUND(2*E21,0)/2</f>
        <v>-1262</v>
      </c>
      <c r="G21">
        <f>+C21-(C$7+F21*C$8)</f>
        <v>-0.010211200002231635</v>
      </c>
      <c r="H21">
        <f>+G21</f>
        <v>-0.010211200002231635</v>
      </c>
      <c r="O21">
        <f aca="true" t="shared" si="2" ref="O21:O63">+C$11+C$12*F21</f>
        <v>-0.03748908188438941</v>
      </c>
      <c r="Q21" s="2">
        <f aca="true" t="shared" si="3" ref="Q21:Q63">+C21-15018.5</f>
        <v>17756.927000000003</v>
      </c>
    </row>
    <row r="22" spans="1:17" ht="12.75">
      <c r="A22" s="45" t="s">
        <v>76</v>
      </c>
      <c r="B22" s="47" t="s">
        <v>48</v>
      </c>
      <c r="C22" s="46">
        <v>33542.335</v>
      </c>
      <c r="D22" s="15"/>
      <c r="E22">
        <f t="shared" si="0"/>
        <v>-732.0019925605199</v>
      </c>
      <c r="F22">
        <f t="shared" si="1"/>
        <v>-732</v>
      </c>
      <c r="G22">
        <f>+C22-(C$7+F22*C$8)</f>
        <v>-0.0028832000025431626</v>
      </c>
      <c r="H22">
        <f>+G22</f>
        <v>-0.0028832000025431626</v>
      </c>
      <c r="O22">
        <f t="shared" si="2"/>
        <v>-0.03575467618613175</v>
      </c>
      <c r="Q22" s="2">
        <f t="shared" si="3"/>
        <v>18523.835</v>
      </c>
    </row>
    <row r="23" spans="1:17" ht="12.75">
      <c r="A23" s="45" t="s">
        <v>76</v>
      </c>
      <c r="B23" s="47" t="s">
        <v>48</v>
      </c>
      <c r="C23" s="46">
        <v>33895.39</v>
      </c>
      <c r="D23" s="15"/>
      <c r="E23">
        <f t="shared" si="0"/>
        <v>-488.00800894330354</v>
      </c>
      <c r="F23">
        <f t="shared" si="1"/>
        <v>-488</v>
      </c>
      <c r="G23">
        <f>+C23-(C$7+F23*C$8)</f>
        <v>-0.011588800000026822</v>
      </c>
      <c r="H23">
        <f>+G23</f>
        <v>-0.011588800000026822</v>
      </c>
      <c r="O23">
        <f t="shared" si="2"/>
        <v>-0.034956195072216895</v>
      </c>
      <c r="Q23" s="2">
        <f t="shared" si="3"/>
        <v>18876.89</v>
      </c>
    </row>
    <row r="24" spans="1:17" ht="12.75">
      <c r="A24" s="45" t="s">
        <v>76</v>
      </c>
      <c r="B24" s="47" t="s">
        <v>48</v>
      </c>
      <c r="C24" s="46">
        <v>33924.349</v>
      </c>
      <c r="D24" s="15"/>
      <c r="E24">
        <f t="shared" si="0"/>
        <v>-467.9946349036452</v>
      </c>
      <c r="F24">
        <f t="shared" si="1"/>
        <v>-468</v>
      </c>
      <c r="G24">
        <f>+C24-(C$7+F24*C$8)</f>
        <v>0.007763200002955273</v>
      </c>
      <c r="H24">
        <f>+G24</f>
        <v>0.007763200002955273</v>
      </c>
      <c r="O24">
        <f t="shared" si="2"/>
        <v>-0.03489074580058453</v>
      </c>
      <c r="Q24" s="2">
        <f t="shared" si="3"/>
        <v>18905.849000000002</v>
      </c>
    </row>
    <row r="25" spans="1:17" ht="12.75">
      <c r="A25" s="45" t="s">
        <v>76</v>
      </c>
      <c r="B25" s="47" t="s">
        <v>48</v>
      </c>
      <c r="C25" s="46">
        <v>34122.6</v>
      </c>
      <c r="D25" s="15"/>
      <c r="E25">
        <f t="shared" si="0"/>
        <v>-330.9846754183076</v>
      </c>
      <c r="F25">
        <f t="shared" si="1"/>
        <v>-331</v>
      </c>
      <c r="G25">
        <f>+C25-(C$7+F25*C$8)</f>
        <v>0.022174399993673433</v>
      </c>
      <c r="H25">
        <f>+G25</f>
        <v>0.022174399993673433</v>
      </c>
      <c r="O25">
        <f t="shared" si="2"/>
        <v>-0.03444241828990283</v>
      </c>
      <c r="Q25" s="2">
        <f t="shared" si="3"/>
        <v>19104.1</v>
      </c>
    </row>
    <row r="26" spans="1:17" ht="12.75">
      <c r="A26" t="s">
        <v>13</v>
      </c>
      <c r="C26" s="15">
        <v>34601.529</v>
      </c>
      <c r="D26" s="15" t="s">
        <v>15</v>
      </c>
      <c r="E26">
        <f t="shared" si="0"/>
        <v>0</v>
      </c>
      <c r="F26">
        <f t="shared" si="1"/>
        <v>0</v>
      </c>
      <c r="H26" s="11">
        <v>0</v>
      </c>
      <c r="O26">
        <f t="shared" si="2"/>
        <v>-0.0333592328443872</v>
      </c>
      <c r="Q26" s="2">
        <f t="shared" si="3"/>
        <v>19583.029000000002</v>
      </c>
    </row>
    <row r="27" spans="1:17" ht="12.75">
      <c r="A27" s="45" t="s">
        <v>76</v>
      </c>
      <c r="B27" s="47" t="s">
        <v>48</v>
      </c>
      <c r="C27" s="46">
        <v>34604.42</v>
      </c>
      <c r="D27" s="15"/>
      <c r="E27">
        <f t="shared" si="0"/>
        <v>1.9979510462573586</v>
      </c>
      <c r="F27">
        <f t="shared" si="1"/>
        <v>2</v>
      </c>
      <c r="G27">
        <f aca="true" t="shared" si="4" ref="G27:G63">+C27-(C$7+F27*C$8)</f>
        <v>-0.0029648000054294243</v>
      </c>
      <c r="H27">
        <f aca="true" t="shared" si="5" ref="H27:H37">+G27</f>
        <v>-0.0029648000054294243</v>
      </c>
      <c r="O27">
        <f t="shared" si="2"/>
        <v>-0.03335268791722396</v>
      </c>
      <c r="Q27" s="2">
        <f t="shared" si="3"/>
        <v>19585.92</v>
      </c>
    </row>
    <row r="28" spans="1:17" ht="12.75">
      <c r="A28" s="45" t="s">
        <v>76</v>
      </c>
      <c r="B28" s="47" t="s">
        <v>48</v>
      </c>
      <c r="C28" s="46">
        <v>34627.557</v>
      </c>
      <c r="D28" s="15"/>
      <c r="E28">
        <f t="shared" si="0"/>
        <v>17.98777925702374</v>
      </c>
      <c r="F28">
        <f t="shared" si="1"/>
        <v>18</v>
      </c>
      <c r="G28">
        <f t="shared" si="4"/>
        <v>-0.017683199999737553</v>
      </c>
      <c r="H28">
        <f t="shared" si="5"/>
        <v>-0.017683199999737553</v>
      </c>
      <c r="O28">
        <f t="shared" si="2"/>
        <v>-0.033300328499918076</v>
      </c>
      <c r="Q28" s="2">
        <f t="shared" si="3"/>
        <v>19609.057</v>
      </c>
    </row>
    <row r="29" spans="1:17" ht="12.75">
      <c r="A29" s="45" t="s">
        <v>76</v>
      </c>
      <c r="B29" s="47" t="s">
        <v>48</v>
      </c>
      <c r="C29" s="46">
        <v>34678.238</v>
      </c>
      <c r="D29" s="15"/>
      <c r="E29">
        <f t="shared" si="0"/>
        <v>53.01308433329616</v>
      </c>
      <c r="F29">
        <f t="shared" si="1"/>
        <v>53</v>
      </c>
      <c r="G29">
        <f t="shared" si="4"/>
        <v>0.01893279999785591</v>
      </c>
      <c r="H29">
        <f t="shared" si="5"/>
        <v>0.01893279999785591</v>
      </c>
      <c r="O29">
        <f t="shared" si="2"/>
        <v>-0.033185792274561435</v>
      </c>
      <c r="Q29" s="2">
        <f t="shared" si="3"/>
        <v>19659.737999999998</v>
      </c>
    </row>
    <row r="30" spans="1:17" ht="12.75">
      <c r="A30" s="45" t="s">
        <v>76</v>
      </c>
      <c r="B30" s="47" t="s">
        <v>48</v>
      </c>
      <c r="C30" s="46">
        <v>35044.327</v>
      </c>
      <c r="D30" s="15"/>
      <c r="E30">
        <f t="shared" si="0"/>
        <v>306.01477944721046</v>
      </c>
      <c r="F30">
        <f t="shared" si="1"/>
        <v>306</v>
      </c>
      <c r="G30">
        <f t="shared" si="4"/>
        <v>0.02138559999730205</v>
      </c>
      <c r="H30">
        <f t="shared" si="5"/>
        <v>0.02138559999730205</v>
      </c>
      <c r="O30">
        <f t="shared" si="2"/>
        <v>-0.03235785898841202</v>
      </c>
      <c r="Q30" s="2">
        <f t="shared" si="3"/>
        <v>20025.826999999997</v>
      </c>
    </row>
    <row r="31" spans="1:17" ht="12.75">
      <c r="A31" s="45" t="s">
        <v>76</v>
      </c>
      <c r="B31" s="47" t="s">
        <v>48</v>
      </c>
      <c r="C31" s="46">
        <v>35070.345</v>
      </c>
      <c r="D31" s="15"/>
      <c r="E31">
        <f t="shared" si="0"/>
        <v>323.9956477701449</v>
      </c>
      <c r="F31">
        <f t="shared" si="1"/>
        <v>324</v>
      </c>
      <c r="G31">
        <f t="shared" si="4"/>
        <v>-0.00629760000447277</v>
      </c>
      <c r="H31">
        <f t="shared" si="5"/>
        <v>-0.00629760000447277</v>
      </c>
      <c r="O31">
        <f t="shared" si="2"/>
        <v>-0.0322989546439429</v>
      </c>
      <c r="Q31" s="2">
        <f t="shared" si="3"/>
        <v>20051.845</v>
      </c>
    </row>
    <row r="32" spans="1:17" ht="12.75">
      <c r="A32" s="45" t="s">
        <v>76</v>
      </c>
      <c r="B32" s="47" t="s">
        <v>48</v>
      </c>
      <c r="C32" s="46">
        <v>35313.445</v>
      </c>
      <c r="D32" s="15"/>
      <c r="E32">
        <f t="shared" si="0"/>
        <v>492.00045556877365</v>
      </c>
      <c r="F32">
        <f t="shared" si="1"/>
        <v>492</v>
      </c>
      <c r="G32">
        <f t="shared" si="4"/>
        <v>0.0006591999990632758</v>
      </c>
      <c r="H32">
        <f t="shared" si="5"/>
        <v>0.0006591999990632758</v>
      </c>
      <c r="O32">
        <f t="shared" si="2"/>
        <v>-0.03174918076223103</v>
      </c>
      <c r="Q32" s="2">
        <f t="shared" si="3"/>
        <v>20294.945</v>
      </c>
    </row>
    <row r="33" spans="1:17" ht="12.75">
      <c r="A33" s="45" t="s">
        <v>76</v>
      </c>
      <c r="B33" s="47" t="s">
        <v>48</v>
      </c>
      <c r="C33" s="46">
        <v>35371.33</v>
      </c>
      <c r="D33" s="15"/>
      <c r="E33">
        <f t="shared" si="0"/>
        <v>532.0043975655816</v>
      </c>
      <c r="F33">
        <f t="shared" si="1"/>
        <v>532</v>
      </c>
      <c r="G33">
        <f t="shared" si="4"/>
        <v>0.0063632000019424595</v>
      </c>
      <c r="H33">
        <f t="shared" si="5"/>
        <v>0.0063632000019424595</v>
      </c>
      <c r="O33">
        <f t="shared" si="2"/>
        <v>-0.0316182822189663</v>
      </c>
      <c r="Q33" s="2">
        <f t="shared" si="3"/>
        <v>20352.83</v>
      </c>
    </row>
    <row r="34" spans="1:17" ht="12.75">
      <c r="A34" s="45" t="s">
        <v>76</v>
      </c>
      <c r="B34" s="47" t="s">
        <v>48</v>
      </c>
      <c r="C34" s="46">
        <v>35429.206</v>
      </c>
      <c r="D34" s="15"/>
      <c r="E34">
        <f t="shared" si="0"/>
        <v>572.0021197217022</v>
      </c>
      <c r="F34">
        <f t="shared" si="1"/>
        <v>572</v>
      </c>
      <c r="G34">
        <f t="shared" si="4"/>
        <v>0.003067199999350123</v>
      </c>
      <c r="H34">
        <f t="shared" si="5"/>
        <v>0.003067199999350123</v>
      </c>
      <c r="O34">
        <f t="shared" si="2"/>
        <v>-0.03148738367570157</v>
      </c>
      <c r="Q34" s="2">
        <f t="shared" si="3"/>
        <v>20410.706</v>
      </c>
    </row>
    <row r="35" spans="1:17" ht="12.75">
      <c r="A35" s="45" t="s">
        <v>76</v>
      </c>
      <c r="B35" s="47" t="s">
        <v>48</v>
      </c>
      <c r="C35" s="46">
        <v>36812.51</v>
      </c>
      <c r="D35" s="15"/>
      <c r="E35">
        <f t="shared" si="0"/>
        <v>1527.994397167512</v>
      </c>
      <c r="F35">
        <f t="shared" si="1"/>
        <v>1528</v>
      </c>
      <c r="G35">
        <f t="shared" si="4"/>
        <v>-0.008107200002996251</v>
      </c>
      <c r="H35">
        <f t="shared" si="5"/>
        <v>-0.008107200002996251</v>
      </c>
      <c r="O35">
        <f t="shared" si="2"/>
        <v>-0.028358908491674543</v>
      </c>
      <c r="Q35" s="2">
        <f t="shared" si="3"/>
        <v>21794.010000000002</v>
      </c>
    </row>
    <row r="36" spans="1:17" ht="12.75">
      <c r="A36" s="45" t="s">
        <v>76</v>
      </c>
      <c r="B36" s="47" t="s">
        <v>48</v>
      </c>
      <c r="C36" s="46">
        <v>36815.415</v>
      </c>
      <c r="D36" s="15"/>
      <c r="E36">
        <f t="shared" si="0"/>
        <v>1530.0020235215015</v>
      </c>
      <c r="F36">
        <f t="shared" si="1"/>
        <v>1530</v>
      </c>
      <c r="G36">
        <f t="shared" si="4"/>
        <v>0.0029280000017024577</v>
      </c>
      <c r="H36">
        <f t="shared" si="5"/>
        <v>0.0029280000017024577</v>
      </c>
      <c r="O36">
        <f t="shared" si="2"/>
        <v>-0.028352363564511308</v>
      </c>
      <c r="Q36" s="2">
        <f t="shared" si="3"/>
        <v>21796.915</v>
      </c>
    </row>
    <row r="37" spans="1:17" ht="12.75">
      <c r="A37" s="45" t="s">
        <v>76</v>
      </c>
      <c r="B37" s="47" t="s">
        <v>48</v>
      </c>
      <c r="C37" s="46">
        <v>36818.303</v>
      </c>
      <c r="D37" s="15"/>
      <c r="E37">
        <f t="shared" si="0"/>
        <v>1531.997901287533</v>
      </c>
      <c r="F37">
        <f t="shared" si="1"/>
        <v>1532</v>
      </c>
      <c r="G37">
        <f t="shared" si="4"/>
        <v>-0.0030368000007001683</v>
      </c>
      <c r="H37">
        <f t="shared" si="5"/>
        <v>-0.0030368000007001683</v>
      </c>
      <c r="O37">
        <f t="shared" si="2"/>
        <v>-0.028345818637348072</v>
      </c>
      <c r="Q37" s="2">
        <f t="shared" si="3"/>
        <v>21799.803</v>
      </c>
    </row>
    <row r="38" spans="1:17" ht="12.75">
      <c r="A38" s="45" t="s">
        <v>121</v>
      </c>
      <c r="B38" s="47" t="s">
        <v>48</v>
      </c>
      <c r="C38" s="46">
        <v>36844.353</v>
      </c>
      <c r="D38" s="15"/>
      <c r="E38">
        <f t="shared" si="0"/>
        <v>1550.0008845995642</v>
      </c>
      <c r="F38">
        <f t="shared" si="1"/>
        <v>1550</v>
      </c>
      <c r="G38">
        <f t="shared" si="4"/>
        <v>0.0012799999967683107</v>
      </c>
      <c r="I38">
        <f aca="true" t="shared" si="6" ref="I38:I57">+G38</f>
        <v>0.0012799999967683107</v>
      </c>
      <c r="O38">
        <f t="shared" si="2"/>
        <v>-0.028286914292878943</v>
      </c>
      <c r="Q38" s="2">
        <f t="shared" si="3"/>
        <v>21825.853000000003</v>
      </c>
    </row>
    <row r="39" spans="1:17" ht="12.75">
      <c r="A39" s="45" t="s">
        <v>121</v>
      </c>
      <c r="B39" s="47" t="s">
        <v>48</v>
      </c>
      <c r="C39" s="46">
        <v>36899.337</v>
      </c>
      <c r="D39" s="15"/>
      <c r="E39">
        <f t="shared" si="0"/>
        <v>1587.9999646160156</v>
      </c>
      <c r="F39">
        <f t="shared" si="1"/>
        <v>1588</v>
      </c>
      <c r="G39">
        <f t="shared" si="4"/>
        <v>-5.1200004236306995E-05</v>
      </c>
      <c r="I39">
        <f t="shared" si="6"/>
        <v>-5.1200004236306995E-05</v>
      </c>
      <c r="O39">
        <f t="shared" si="2"/>
        <v>-0.02816256067677745</v>
      </c>
      <c r="Q39" s="2">
        <f t="shared" si="3"/>
        <v>21880.837</v>
      </c>
    </row>
    <row r="40" spans="1:17" ht="12.75">
      <c r="A40" s="45" t="s">
        <v>121</v>
      </c>
      <c r="B40" s="47" t="s">
        <v>48</v>
      </c>
      <c r="C40" s="46">
        <v>37932.459</v>
      </c>
      <c r="D40" s="15"/>
      <c r="E40">
        <f t="shared" si="0"/>
        <v>2301.9837698095016</v>
      </c>
      <c r="F40">
        <f t="shared" si="1"/>
        <v>2302</v>
      </c>
      <c r="G40">
        <f t="shared" si="4"/>
        <v>-0.023484799996367656</v>
      </c>
      <c r="I40">
        <f t="shared" si="6"/>
        <v>-0.023484799996367656</v>
      </c>
      <c r="O40">
        <f t="shared" si="2"/>
        <v>-0.025826021679502036</v>
      </c>
      <c r="Q40" s="2">
        <f t="shared" si="3"/>
        <v>22913.959000000003</v>
      </c>
    </row>
    <row r="41" spans="1:17" ht="12.75">
      <c r="A41" s="45" t="s">
        <v>121</v>
      </c>
      <c r="B41" s="47" t="s">
        <v>48</v>
      </c>
      <c r="C41" s="46">
        <v>37964.293</v>
      </c>
      <c r="D41" s="15"/>
      <c r="E41">
        <f t="shared" si="0"/>
        <v>2323.9840374008663</v>
      </c>
      <c r="F41">
        <f t="shared" si="1"/>
        <v>2324</v>
      </c>
      <c r="G41">
        <f t="shared" si="4"/>
        <v>-0.023097600002074614</v>
      </c>
      <c r="I41">
        <f t="shared" si="6"/>
        <v>-0.023097600002074614</v>
      </c>
      <c r="O41">
        <f t="shared" si="2"/>
        <v>-0.025754027480706432</v>
      </c>
      <c r="Q41" s="2">
        <f t="shared" si="3"/>
        <v>22945.792999999998</v>
      </c>
    </row>
    <row r="42" spans="1:17" ht="12.75">
      <c r="A42" s="45" t="s">
        <v>121</v>
      </c>
      <c r="B42" s="47" t="s">
        <v>48</v>
      </c>
      <c r="C42" s="46">
        <v>38262.387</v>
      </c>
      <c r="D42" s="15"/>
      <c r="E42">
        <f t="shared" si="0"/>
        <v>2529.994836150046</v>
      </c>
      <c r="F42">
        <f t="shared" si="1"/>
        <v>2530</v>
      </c>
      <c r="G42">
        <f t="shared" si="4"/>
        <v>-0.007471999997505918</v>
      </c>
      <c r="I42">
        <f t="shared" si="6"/>
        <v>-0.007471999997505918</v>
      </c>
      <c r="O42">
        <f t="shared" si="2"/>
        <v>-0.02507989998289308</v>
      </c>
      <c r="Q42" s="2">
        <f t="shared" si="3"/>
        <v>23243.887000000002</v>
      </c>
    </row>
    <row r="43" spans="1:17" ht="12.75">
      <c r="A43" s="45" t="s">
        <v>121</v>
      </c>
      <c r="B43" s="47" t="s">
        <v>48</v>
      </c>
      <c r="C43" s="46">
        <v>38288.433</v>
      </c>
      <c r="D43" s="15"/>
      <c r="E43">
        <f t="shared" si="0"/>
        <v>2547.9950550884346</v>
      </c>
      <c r="F43">
        <f t="shared" si="1"/>
        <v>2548</v>
      </c>
      <c r="G43">
        <f t="shared" si="4"/>
        <v>-0.007155200008128304</v>
      </c>
      <c r="I43">
        <f t="shared" si="6"/>
        <v>-0.007155200008128304</v>
      </c>
      <c r="O43">
        <f t="shared" si="2"/>
        <v>-0.02502099563842395</v>
      </c>
      <c r="Q43" s="2">
        <f t="shared" si="3"/>
        <v>23269.932999999997</v>
      </c>
    </row>
    <row r="44" spans="1:17" ht="12.75">
      <c r="A44" s="45" t="s">
        <v>140</v>
      </c>
      <c r="B44" s="47" t="s">
        <v>48</v>
      </c>
      <c r="C44" s="46">
        <v>46002.287</v>
      </c>
      <c r="D44" s="15"/>
      <c r="E44">
        <f t="shared" si="0"/>
        <v>7878.988714721059</v>
      </c>
      <c r="F44">
        <f t="shared" si="1"/>
        <v>7879</v>
      </c>
      <c r="G44">
        <f t="shared" si="4"/>
        <v>-0.016329600010067225</v>
      </c>
      <c r="I44">
        <f t="shared" si="6"/>
        <v>-0.016329600010067225</v>
      </c>
      <c r="O44">
        <f t="shared" si="2"/>
        <v>-0.0075754922848171626</v>
      </c>
      <c r="Q44" s="2">
        <f t="shared" si="3"/>
        <v>30983.786999999997</v>
      </c>
    </row>
    <row r="45" spans="1:31" ht="12.75" customHeight="1">
      <c r="A45" t="s">
        <v>31</v>
      </c>
      <c r="C45" s="16">
        <v>48016.573</v>
      </c>
      <c r="D45" s="15"/>
      <c r="E45">
        <f t="shared" si="0"/>
        <v>9271.048493748089</v>
      </c>
      <c r="F45">
        <f t="shared" si="1"/>
        <v>9271</v>
      </c>
      <c r="O45">
        <f t="shared" si="2"/>
        <v>-0.003020222979204585</v>
      </c>
      <c r="Q45" s="2">
        <f t="shared" si="3"/>
        <v>32998.073</v>
      </c>
      <c r="U45">
        <f>+C45-(C$7+F45*C$8)</f>
        <v>0.07016959999600658</v>
      </c>
      <c r="AA45">
        <v>9</v>
      </c>
      <c r="AC45" t="s">
        <v>30</v>
      </c>
      <c r="AE45" t="s">
        <v>32</v>
      </c>
    </row>
    <row r="46" spans="1:31" ht="12.75" customHeight="1">
      <c r="A46" t="s">
        <v>34</v>
      </c>
      <c r="C46" s="16">
        <v>48443.423</v>
      </c>
      <c r="D46" s="15">
        <v>0.006</v>
      </c>
      <c r="E46">
        <f t="shared" si="0"/>
        <v>9566.041715503934</v>
      </c>
      <c r="F46">
        <f t="shared" si="1"/>
        <v>9566</v>
      </c>
      <c r="O46">
        <f t="shared" si="2"/>
        <v>-0.0020548462226272074</v>
      </c>
      <c r="Q46" s="2">
        <f t="shared" si="3"/>
        <v>33424.923</v>
      </c>
      <c r="U46">
        <f>+C46-(C$7+F46*C$8)</f>
        <v>0.06036160000076052</v>
      </c>
      <c r="AA46">
        <v>8</v>
      </c>
      <c r="AC46" t="s">
        <v>33</v>
      </c>
      <c r="AE46" t="s">
        <v>32</v>
      </c>
    </row>
    <row r="47" spans="1:31" ht="12.75" customHeight="1">
      <c r="A47" t="s">
        <v>35</v>
      </c>
      <c r="C47" s="16">
        <v>48841.365</v>
      </c>
      <c r="D47" s="15">
        <v>0.005</v>
      </c>
      <c r="E47">
        <f t="shared" si="0"/>
        <v>9841.05680898399</v>
      </c>
      <c r="F47">
        <f t="shared" si="1"/>
        <v>9841</v>
      </c>
      <c r="O47">
        <f t="shared" si="2"/>
        <v>-0.001154918737682191</v>
      </c>
      <c r="Q47" s="2">
        <f t="shared" si="3"/>
        <v>33822.865</v>
      </c>
      <c r="U47">
        <f>+C47-(C$7+F47*C$8)</f>
        <v>0.08220159999473253</v>
      </c>
      <c r="AA47">
        <v>6</v>
      </c>
      <c r="AC47" t="s">
        <v>33</v>
      </c>
      <c r="AE47" t="s">
        <v>32</v>
      </c>
    </row>
    <row r="48" spans="1:31" ht="12.75" customHeight="1">
      <c r="A48" t="s">
        <v>35</v>
      </c>
      <c r="C48" s="16">
        <v>48883.31</v>
      </c>
      <c r="D48" s="15">
        <v>0.007</v>
      </c>
      <c r="E48">
        <f t="shared" si="0"/>
        <v>9870.044722036699</v>
      </c>
      <c r="F48">
        <f t="shared" si="1"/>
        <v>9870</v>
      </c>
      <c r="O48">
        <f t="shared" si="2"/>
        <v>-0.0010600172938152672</v>
      </c>
      <c r="Q48" s="2">
        <f t="shared" si="3"/>
        <v>33864.81</v>
      </c>
      <c r="U48">
        <f>+C48-(C$7+F48*C$8)</f>
        <v>0.0647119999921415</v>
      </c>
      <c r="AA48">
        <v>8</v>
      </c>
      <c r="AC48" t="s">
        <v>33</v>
      </c>
      <c r="AE48" t="s">
        <v>32</v>
      </c>
    </row>
    <row r="49" spans="1:31" ht="12.75" customHeight="1">
      <c r="A49" t="s">
        <v>35</v>
      </c>
      <c r="C49" s="16">
        <v>48909.373</v>
      </c>
      <c r="D49" s="15">
        <v>0.008</v>
      </c>
      <c r="E49">
        <f t="shared" si="0"/>
        <v>9888.05668956305</v>
      </c>
      <c r="F49">
        <f t="shared" si="1"/>
        <v>9888</v>
      </c>
      <c r="O49">
        <f t="shared" si="2"/>
        <v>-0.0010011129493461349</v>
      </c>
      <c r="Q49" s="2">
        <f t="shared" si="3"/>
        <v>33890.873</v>
      </c>
      <c r="U49">
        <f>+C49-(C$7+F49*C$8)</f>
        <v>0.0820287999958964</v>
      </c>
      <c r="AA49">
        <v>13</v>
      </c>
      <c r="AC49" t="s">
        <v>30</v>
      </c>
      <c r="AE49" t="s">
        <v>32</v>
      </c>
    </row>
    <row r="50" spans="1:31" ht="12.75" customHeight="1">
      <c r="A50" t="s">
        <v>36</v>
      </c>
      <c r="C50" s="16">
        <v>49560.423</v>
      </c>
      <c r="D50" s="15">
        <v>0.006</v>
      </c>
      <c r="E50">
        <f t="shared" si="0"/>
        <v>10337.993053681925</v>
      </c>
      <c r="F50">
        <f t="shared" si="1"/>
        <v>10338</v>
      </c>
      <c r="G50">
        <f t="shared" si="4"/>
        <v>-0.010051199998997618</v>
      </c>
      <c r="I50">
        <f t="shared" si="6"/>
        <v>-0.010051199998997618</v>
      </c>
      <c r="O50">
        <f t="shared" si="2"/>
        <v>0.0004714956623820682</v>
      </c>
      <c r="Q50" s="2">
        <f t="shared" si="3"/>
        <v>34541.923</v>
      </c>
      <c r="AA50">
        <v>6</v>
      </c>
      <c r="AC50" t="s">
        <v>33</v>
      </c>
      <c r="AE50" t="s">
        <v>32</v>
      </c>
    </row>
    <row r="51" spans="1:31" ht="12.75" customHeight="1">
      <c r="A51" t="s">
        <v>37</v>
      </c>
      <c r="C51" s="16">
        <v>49929.421</v>
      </c>
      <c r="D51" s="15">
        <v>0.005</v>
      </c>
      <c r="E51">
        <f t="shared" si="0"/>
        <v>10593.005139523466</v>
      </c>
      <c r="F51">
        <f t="shared" si="1"/>
        <v>10593</v>
      </c>
      <c r="G51">
        <f t="shared" si="4"/>
        <v>0.007436799998686183</v>
      </c>
      <c r="I51">
        <f t="shared" si="6"/>
        <v>0.007436799998686183</v>
      </c>
      <c r="O51">
        <f t="shared" si="2"/>
        <v>0.0013059738756947131</v>
      </c>
      <c r="Q51" s="2">
        <f t="shared" si="3"/>
        <v>34910.921</v>
      </c>
      <c r="AA51">
        <v>8</v>
      </c>
      <c r="AC51" t="s">
        <v>33</v>
      </c>
      <c r="AE51" t="s">
        <v>32</v>
      </c>
    </row>
    <row r="52" spans="1:31" ht="12.75" customHeight="1">
      <c r="A52" t="s">
        <v>37</v>
      </c>
      <c r="C52" s="16">
        <v>50013.335</v>
      </c>
      <c r="D52" s="15">
        <v>0.004</v>
      </c>
      <c r="E52">
        <f t="shared" si="0"/>
        <v>10650.997551870705</v>
      </c>
      <c r="F52">
        <f t="shared" si="1"/>
        <v>10651</v>
      </c>
      <c r="G52">
        <f t="shared" si="4"/>
        <v>-0.0035424000016064383</v>
      </c>
      <c r="I52">
        <f t="shared" si="6"/>
        <v>-0.0035424000016064383</v>
      </c>
      <c r="O52">
        <f t="shared" si="2"/>
        <v>0.0014957767634285746</v>
      </c>
      <c r="Q52" s="2">
        <f t="shared" si="3"/>
        <v>34994.835</v>
      </c>
      <c r="AA52">
        <v>8</v>
      </c>
      <c r="AC52" t="s">
        <v>33</v>
      </c>
      <c r="AE52" t="s">
        <v>32</v>
      </c>
    </row>
    <row r="53" spans="1:31" ht="12.75" customHeight="1">
      <c r="A53" t="s">
        <v>39</v>
      </c>
      <c r="C53" s="16">
        <v>50314.338</v>
      </c>
      <c r="D53" s="15">
        <v>0.002</v>
      </c>
      <c r="E53">
        <f t="shared" si="0"/>
        <v>10859.01874134751</v>
      </c>
      <c r="F53">
        <f t="shared" si="1"/>
        <v>10859</v>
      </c>
      <c r="G53">
        <f t="shared" si="4"/>
        <v>0.027118400001199916</v>
      </c>
      <c r="I53">
        <f t="shared" si="6"/>
        <v>0.027118400001199916</v>
      </c>
      <c r="O53">
        <f t="shared" si="2"/>
        <v>0.0021764491884051634</v>
      </c>
      <c r="Q53" s="2">
        <f t="shared" si="3"/>
        <v>35295.838</v>
      </c>
      <c r="AA53">
        <v>10</v>
      </c>
      <c r="AC53" t="s">
        <v>38</v>
      </c>
      <c r="AE53" t="s">
        <v>32</v>
      </c>
    </row>
    <row r="54" spans="1:31" ht="12.75" customHeight="1">
      <c r="A54" t="s">
        <v>39</v>
      </c>
      <c r="C54" s="16">
        <v>50369.278</v>
      </c>
      <c r="D54" s="15">
        <v>0.005</v>
      </c>
      <c r="E54">
        <f t="shared" si="0"/>
        <v>10896.987413253953</v>
      </c>
      <c r="F54">
        <f t="shared" si="1"/>
        <v>10897</v>
      </c>
      <c r="G54">
        <f t="shared" si="4"/>
        <v>-0.018212800001492724</v>
      </c>
      <c r="I54">
        <f t="shared" si="6"/>
        <v>-0.018212800001492724</v>
      </c>
      <c r="O54">
        <f t="shared" si="2"/>
        <v>0.0023008028045066603</v>
      </c>
      <c r="Q54" s="2">
        <f t="shared" si="3"/>
        <v>35350.778</v>
      </c>
      <c r="AA54">
        <v>7</v>
      </c>
      <c r="AC54" t="s">
        <v>33</v>
      </c>
      <c r="AE54" t="s">
        <v>32</v>
      </c>
    </row>
    <row r="55" spans="1:31" ht="12.75" customHeight="1">
      <c r="A55" t="s">
        <v>40</v>
      </c>
      <c r="C55" s="16">
        <v>50599.369</v>
      </c>
      <c r="D55" s="15">
        <v>0.006</v>
      </c>
      <c r="E55">
        <f t="shared" si="0"/>
        <v>11056.001786891116</v>
      </c>
      <c r="F55">
        <f t="shared" si="1"/>
        <v>11056</v>
      </c>
      <c r="G55">
        <f t="shared" si="4"/>
        <v>0.002585599992016796</v>
      </c>
      <c r="I55">
        <f t="shared" si="6"/>
        <v>0.002585599992016796</v>
      </c>
      <c r="O55">
        <f t="shared" si="2"/>
        <v>0.002821124513983954</v>
      </c>
      <c r="Q55" s="2">
        <f t="shared" si="3"/>
        <v>35580.869</v>
      </c>
      <c r="AA55">
        <v>8</v>
      </c>
      <c r="AC55" t="s">
        <v>33</v>
      </c>
      <c r="AE55" t="s">
        <v>32</v>
      </c>
    </row>
    <row r="56" spans="1:31" ht="12.75" customHeight="1">
      <c r="A56" t="s">
        <v>40</v>
      </c>
      <c r="C56" s="16">
        <v>50638.442</v>
      </c>
      <c r="D56" s="15">
        <v>0.004</v>
      </c>
      <c r="E56">
        <f t="shared" si="0"/>
        <v>11083.004879672344</v>
      </c>
      <c r="F56">
        <f t="shared" si="1"/>
        <v>11083</v>
      </c>
      <c r="G56">
        <f t="shared" si="4"/>
        <v>0.007060800002363976</v>
      </c>
      <c r="I56">
        <f t="shared" si="6"/>
        <v>0.007060800002363976</v>
      </c>
      <c r="O56">
        <f t="shared" si="2"/>
        <v>0.0029094810306876454</v>
      </c>
      <c r="Q56" s="2">
        <f t="shared" si="3"/>
        <v>35619.942</v>
      </c>
      <c r="AA56">
        <v>8</v>
      </c>
      <c r="AC56" t="s">
        <v>33</v>
      </c>
      <c r="AE56" t="s">
        <v>32</v>
      </c>
    </row>
    <row r="57" spans="1:31" ht="12.75" customHeight="1">
      <c r="A57" t="s">
        <v>41</v>
      </c>
      <c r="C57" s="16">
        <v>50696.32</v>
      </c>
      <c r="D57" s="15">
        <v>0.005</v>
      </c>
      <c r="E57">
        <f t="shared" si="0"/>
        <v>11123.003984015284</v>
      </c>
      <c r="F57">
        <f t="shared" si="1"/>
        <v>11123</v>
      </c>
      <c r="G57">
        <f t="shared" si="4"/>
        <v>0.005764800000179093</v>
      </c>
      <c r="I57">
        <f t="shared" si="6"/>
        <v>0.005764800000179093</v>
      </c>
      <c r="O57">
        <f t="shared" si="2"/>
        <v>0.0030403795739523745</v>
      </c>
      <c r="Q57" s="2">
        <f t="shared" si="3"/>
        <v>35677.82</v>
      </c>
      <c r="AA57">
        <v>6</v>
      </c>
      <c r="AC57" t="s">
        <v>33</v>
      </c>
      <c r="AE57" t="s">
        <v>32</v>
      </c>
    </row>
    <row r="58" spans="1:17" ht="12.75" customHeight="1">
      <c r="A58" s="18" t="s">
        <v>45</v>
      </c>
      <c r="B58" s="19"/>
      <c r="C58" s="20">
        <v>53658.2966</v>
      </c>
      <c r="D58" s="20">
        <v>0.001</v>
      </c>
      <c r="E58">
        <f t="shared" si="0"/>
        <v>13170.0064907493</v>
      </c>
      <c r="F58">
        <f t="shared" si="1"/>
        <v>13170</v>
      </c>
      <c r="G58">
        <f t="shared" si="4"/>
        <v>0.009391999999934342</v>
      </c>
      <c r="J58">
        <f>+G58</f>
        <v>0.009391999999934342</v>
      </c>
      <c r="O58">
        <f t="shared" si="2"/>
        <v>0.009739112525524896</v>
      </c>
      <c r="Q58" s="2">
        <f t="shared" si="3"/>
        <v>38639.7966</v>
      </c>
    </row>
    <row r="59" spans="1:17" ht="12.75" customHeight="1">
      <c r="A59" s="45" t="s">
        <v>200</v>
      </c>
      <c r="B59" s="47" t="s">
        <v>48</v>
      </c>
      <c r="C59" s="46">
        <v>55060.425</v>
      </c>
      <c r="D59" s="15"/>
      <c r="E59">
        <f t="shared" si="0"/>
        <v>14139.008186968964</v>
      </c>
      <c r="F59">
        <f t="shared" si="1"/>
        <v>14139</v>
      </c>
      <c r="G59">
        <f t="shared" si="4"/>
        <v>0.011846399997011758</v>
      </c>
      <c r="I59">
        <f>+G59</f>
        <v>0.011846399997011758</v>
      </c>
      <c r="O59">
        <f t="shared" si="2"/>
        <v>0.012910129736112962</v>
      </c>
      <c r="Q59" s="2">
        <f t="shared" si="3"/>
        <v>40041.925</v>
      </c>
    </row>
    <row r="60" spans="1:17" ht="12.75" customHeight="1">
      <c r="A60" s="45" t="s">
        <v>200</v>
      </c>
      <c r="B60" s="47" t="s">
        <v>48</v>
      </c>
      <c r="C60" s="46">
        <v>55076.342</v>
      </c>
      <c r="D60" s="15"/>
      <c r="E60">
        <f t="shared" si="0"/>
        <v>14150.008320764644</v>
      </c>
      <c r="F60">
        <f t="shared" si="1"/>
        <v>14150</v>
      </c>
      <c r="G60">
        <f t="shared" si="4"/>
        <v>0.01203999999415828</v>
      </c>
      <c r="I60">
        <f>+G60</f>
        <v>0.01203999999415828</v>
      </c>
      <c r="O60">
        <f t="shared" si="2"/>
        <v>0.01294612683551076</v>
      </c>
      <c r="Q60" s="2">
        <f t="shared" si="3"/>
        <v>40057.842</v>
      </c>
    </row>
    <row r="61" spans="1:17" ht="12.75" customHeight="1">
      <c r="A61" s="45" t="s">
        <v>200</v>
      </c>
      <c r="B61" s="47" t="s">
        <v>221</v>
      </c>
      <c r="C61" s="46">
        <v>55097.3207</v>
      </c>
      <c r="D61" s="15"/>
      <c r="E61">
        <f t="shared" si="0"/>
        <v>14164.506562070135</v>
      </c>
      <c r="F61">
        <f t="shared" si="1"/>
        <v>14164.5</v>
      </c>
      <c r="G61">
        <f t="shared" si="4"/>
        <v>0.009495199992670678</v>
      </c>
      <c r="K61">
        <f>+G61</f>
        <v>0.009495199992670678</v>
      </c>
      <c r="O61">
        <f t="shared" si="2"/>
        <v>0.012993577557444229</v>
      </c>
      <c r="Q61" s="2">
        <f t="shared" si="3"/>
        <v>40078.8207</v>
      </c>
    </row>
    <row r="62" spans="1:17" ht="12.75" customHeight="1">
      <c r="A62" s="49" t="s">
        <v>47</v>
      </c>
      <c r="B62" s="50" t="s">
        <v>48</v>
      </c>
      <c r="C62" s="51">
        <v>56167.3762</v>
      </c>
      <c r="D62" s="51">
        <v>0.001</v>
      </c>
      <c r="E62">
        <f t="shared" si="0"/>
        <v>14904.014865695668</v>
      </c>
      <c r="F62">
        <f t="shared" si="1"/>
        <v>14904</v>
      </c>
      <c r="G62">
        <f t="shared" si="4"/>
        <v>0.021510399994440377</v>
      </c>
      <c r="J62">
        <f>+G62</f>
        <v>0.021510399994440377</v>
      </c>
      <c r="O62">
        <f t="shared" si="2"/>
        <v>0.01541356437605091</v>
      </c>
      <c r="Q62" s="2">
        <f t="shared" si="3"/>
        <v>41148.8762</v>
      </c>
    </row>
    <row r="63" spans="1:17" ht="12.75" customHeight="1">
      <c r="A63" s="52" t="s">
        <v>57</v>
      </c>
      <c r="B63" s="53" t="s">
        <v>48</v>
      </c>
      <c r="C63" s="52">
        <v>56897.3748</v>
      </c>
      <c r="D63" s="52">
        <v>0.0384</v>
      </c>
      <c r="E63">
        <f t="shared" si="0"/>
        <v>15408.512086947288</v>
      </c>
      <c r="F63">
        <f t="shared" si="1"/>
        <v>15408.5</v>
      </c>
      <c r="G63">
        <f t="shared" si="4"/>
        <v>0.017489599995315075</v>
      </c>
      <c r="J63">
        <f>+G63</f>
        <v>0.017489599995315075</v>
      </c>
      <c r="O63">
        <f t="shared" si="2"/>
        <v>0.017064522252977304</v>
      </c>
      <c r="Q63" s="2">
        <f t="shared" si="3"/>
        <v>41878.8748</v>
      </c>
    </row>
    <row r="64" spans="1:17" ht="12.75" customHeight="1">
      <c r="A64" s="54" t="s">
        <v>222</v>
      </c>
      <c r="B64" s="55" t="s">
        <v>48</v>
      </c>
      <c r="C64" s="54">
        <v>57225.1203</v>
      </c>
      <c r="D64" s="54" t="s">
        <v>224</v>
      </c>
      <c r="E64">
        <f>+(C64-C$7)/C$8</f>
        <v>15635.014841922059</v>
      </c>
      <c r="F64">
        <f t="shared" si="1"/>
        <v>15635</v>
      </c>
      <c r="G64">
        <f>+C64-(C$7+F64*C$8)</f>
        <v>0.021476000001712237</v>
      </c>
      <c r="K64">
        <f>+G64</f>
        <v>0.021476000001712237</v>
      </c>
      <c r="O64">
        <f>+C$11+C$12*F64</f>
        <v>0.017805735254213834</v>
      </c>
      <c r="Q64" s="2">
        <f>+C64-15018.5</f>
        <v>42206.6203</v>
      </c>
    </row>
    <row r="65" spans="1:17" ht="12.75" customHeight="1">
      <c r="A65" s="56" t="s">
        <v>223</v>
      </c>
      <c r="B65" s="57" t="s">
        <v>221</v>
      </c>
      <c r="C65" s="58">
        <v>57279.37152</v>
      </c>
      <c r="D65" s="58">
        <v>0.0014</v>
      </c>
      <c r="E65">
        <f>+(C65-C$7)/C$8</f>
        <v>15672.50750251005</v>
      </c>
      <c r="F65">
        <f t="shared" si="1"/>
        <v>15672.5</v>
      </c>
      <c r="G65">
        <f>+C65-(C$7+F65*C$8)</f>
        <v>0.010855999993509613</v>
      </c>
      <c r="K65">
        <f>+G65</f>
        <v>0.010855999993509613</v>
      </c>
      <c r="O65">
        <f>+C$11+C$12*F65</f>
        <v>0.017928452638524515</v>
      </c>
      <c r="Q65" s="2">
        <f>+C65-15018.5</f>
        <v>42260.87152</v>
      </c>
    </row>
    <row r="66" spans="1:17" ht="12.75" customHeight="1">
      <c r="A66" s="56" t="s">
        <v>223</v>
      </c>
      <c r="B66" s="57" t="s">
        <v>48</v>
      </c>
      <c r="C66" s="58">
        <v>57627.38257</v>
      </c>
      <c r="D66" s="58">
        <v>0.0005</v>
      </c>
      <c r="E66">
        <f>+(C66-C$7)/C$8</f>
        <v>15913.015645525475</v>
      </c>
      <c r="F66">
        <f t="shared" si="1"/>
        <v>15913</v>
      </c>
      <c r="G66">
        <f>+C66-(C$7+F66*C$8)</f>
        <v>0.02263880000100471</v>
      </c>
      <c r="K66">
        <f>+G66</f>
        <v>0.02263880000100471</v>
      </c>
      <c r="O66">
        <f>+C$11+C$12*F66</f>
        <v>0.018715480129903705</v>
      </c>
      <c r="Q66" s="2">
        <f>+C66-15018.5</f>
        <v>42608.88257</v>
      </c>
    </row>
    <row r="67" spans="1:17" ht="12.75" customHeight="1">
      <c r="A67" s="59" t="s">
        <v>0</v>
      </c>
      <c r="B67" s="60" t="s">
        <v>48</v>
      </c>
      <c r="C67" s="59">
        <v>57542.0113</v>
      </c>
      <c r="D67" s="59" t="s">
        <v>224</v>
      </c>
      <c r="E67">
        <f>+(C67-C$7)/C$8</f>
        <v>15854.016123485673</v>
      </c>
      <c r="F67">
        <f t="shared" si="1"/>
        <v>15854</v>
      </c>
      <c r="G67">
        <f>+C67-(C$7+F67*C$8)</f>
        <v>0.023330399999395013</v>
      </c>
      <c r="K67">
        <f>+G67</f>
        <v>0.023330399999395013</v>
      </c>
      <c r="O67">
        <f>+C$11+C$12*F67</f>
        <v>0.018522404778588228</v>
      </c>
      <c r="Q67" s="2">
        <f>+C67-15018.5</f>
        <v>42523.5113</v>
      </c>
    </row>
    <row r="68" spans="1:17" ht="12.75" customHeight="1">
      <c r="A68" s="61" t="s">
        <v>226</v>
      </c>
      <c r="B68" s="62" t="s">
        <v>48</v>
      </c>
      <c r="C68" s="63">
        <v>58009.37519000005</v>
      </c>
      <c r="D68" s="63">
        <v>0.0003</v>
      </c>
      <c r="E68">
        <f>+(C68-C$7)/C$8</f>
        <v>16177.008227605289</v>
      </c>
      <c r="F68">
        <f>ROUND(2*E68,0)/2</f>
        <v>16177</v>
      </c>
      <c r="G68">
        <f>+C68-(C$7+F68*C$8)</f>
        <v>0.011905200051842257</v>
      </c>
      <c r="K68">
        <f>+G68</f>
        <v>0.011905200051842257</v>
      </c>
      <c r="O68">
        <f>+C$11+C$12*F68</f>
        <v>0.019579410515450917</v>
      </c>
      <c r="Q68" s="2">
        <f>+C68-15018.5</f>
        <v>42990.87519000005</v>
      </c>
    </row>
    <row r="69" spans="2:4" ht="12.75" customHeight="1">
      <c r="B69" s="6"/>
      <c r="C69" s="15"/>
      <c r="D69" s="15"/>
    </row>
    <row r="70" spans="2:4" ht="12.75" customHeight="1">
      <c r="B70" s="6"/>
      <c r="C70" s="15"/>
      <c r="D70" s="15"/>
    </row>
    <row r="71" spans="2:4" ht="12.75" customHeight="1">
      <c r="B71" s="6"/>
      <c r="C71" s="15"/>
      <c r="D71" s="15"/>
    </row>
    <row r="72" spans="2:4" ht="12.75" customHeight="1">
      <c r="B72" s="6"/>
      <c r="C72" s="15"/>
      <c r="D72" s="15"/>
    </row>
    <row r="73" spans="2:4" ht="12.75" customHeight="1">
      <c r="B73" s="6"/>
      <c r="C73" s="15"/>
      <c r="D73" s="15"/>
    </row>
    <row r="74" spans="2:4" ht="12.75" customHeight="1">
      <c r="B74" s="6"/>
      <c r="C74" s="15"/>
      <c r="D74" s="15"/>
    </row>
    <row r="75" spans="2:4" ht="12.75" customHeight="1">
      <c r="B75" s="6"/>
      <c r="C75" s="15"/>
      <c r="D75" s="15"/>
    </row>
    <row r="76" spans="2:4" ht="12.75" customHeight="1">
      <c r="B76" s="6"/>
      <c r="C76" s="15"/>
      <c r="D76" s="15"/>
    </row>
    <row r="77" spans="2:4" ht="12.75" customHeight="1">
      <c r="B77" s="6"/>
      <c r="C77" s="15"/>
      <c r="D77" s="15"/>
    </row>
    <row r="78" spans="2:4" ht="12.75" customHeight="1">
      <c r="B78" s="6"/>
      <c r="C78" s="15"/>
      <c r="D78" s="15"/>
    </row>
    <row r="79" spans="2:4" ht="12.75" customHeight="1">
      <c r="B79" s="6"/>
      <c r="C79" s="15"/>
      <c r="D79" s="15"/>
    </row>
    <row r="80" spans="2:4" ht="12.75" customHeight="1">
      <c r="B80" s="6"/>
      <c r="C80" s="15"/>
      <c r="D80" s="15"/>
    </row>
    <row r="81" spans="3:4" ht="12.75" customHeight="1">
      <c r="C81" s="15"/>
      <c r="D81" s="15"/>
    </row>
    <row r="82" spans="3:4" ht="12.75" customHeight="1">
      <c r="C82" s="15"/>
      <c r="D82" s="15"/>
    </row>
    <row r="83" spans="3:4" ht="12.75" customHeight="1">
      <c r="C83" s="15"/>
      <c r="D83" s="15"/>
    </row>
    <row r="84" spans="3:4" ht="12.75" customHeight="1">
      <c r="C84" s="15"/>
      <c r="D84" s="15"/>
    </row>
    <row r="85" spans="3:4" ht="12.75" customHeight="1">
      <c r="C85" s="15"/>
      <c r="D85" s="15"/>
    </row>
    <row r="86" spans="3:4" ht="12.75" customHeight="1">
      <c r="C86" s="15"/>
      <c r="D86" s="15"/>
    </row>
    <row r="87" spans="3:4" ht="12.75" customHeight="1">
      <c r="C87" s="15"/>
      <c r="D87" s="15"/>
    </row>
    <row r="88" spans="3:4" ht="12.75" customHeight="1">
      <c r="C88" s="15"/>
      <c r="D88" s="15"/>
    </row>
    <row r="89" spans="3:4" ht="12.75" customHeight="1">
      <c r="C89" s="15"/>
      <c r="D89" s="15"/>
    </row>
    <row r="90" spans="3:4" ht="12.75" customHeight="1">
      <c r="C90" s="15"/>
      <c r="D90" s="15"/>
    </row>
    <row r="91" spans="3:4" ht="12.75" customHeight="1">
      <c r="C91" s="15"/>
      <c r="D91" s="15"/>
    </row>
    <row r="92" spans="3:4" ht="12.75" customHeight="1">
      <c r="C92" s="15"/>
      <c r="D92" s="15"/>
    </row>
    <row r="93" spans="3:4" ht="12.75" customHeight="1">
      <c r="C93" s="15"/>
      <c r="D93" s="15"/>
    </row>
    <row r="94" spans="3:4" ht="12.75" customHeight="1">
      <c r="C94" s="15"/>
      <c r="D94" s="15"/>
    </row>
    <row r="95" spans="3:4" ht="12.75" customHeight="1">
      <c r="C95" s="15"/>
      <c r="D95" s="15"/>
    </row>
    <row r="96" spans="3:4" ht="12.75" customHeight="1">
      <c r="C96" s="15"/>
      <c r="D96" s="15"/>
    </row>
    <row r="97" spans="3:4" ht="12.75" customHeight="1">
      <c r="C97" s="15"/>
      <c r="D97" s="15"/>
    </row>
    <row r="98" spans="3:4" ht="12.75" customHeight="1">
      <c r="C98" s="15"/>
      <c r="D98" s="15"/>
    </row>
    <row r="99" spans="3:4" ht="12.75" customHeight="1">
      <c r="C99" s="15"/>
      <c r="D99" s="15"/>
    </row>
    <row r="100" spans="3:4" ht="12.75" customHeight="1">
      <c r="C100" s="15"/>
      <c r="D100" s="15"/>
    </row>
    <row r="101" spans="3:4" ht="12.75" customHeight="1">
      <c r="C101" s="15"/>
      <c r="D101" s="15"/>
    </row>
    <row r="102" spans="3:4" ht="12.75" customHeight="1">
      <c r="C102" s="15"/>
      <c r="D102" s="15"/>
    </row>
    <row r="103" spans="3:4" ht="12.75" customHeight="1">
      <c r="C103" s="15"/>
      <c r="D103" s="15"/>
    </row>
    <row r="104" spans="3:4" ht="12.75" customHeight="1">
      <c r="C104" s="15"/>
      <c r="D104" s="15"/>
    </row>
    <row r="105" spans="3:4" ht="12.75" customHeight="1">
      <c r="C105" s="15"/>
      <c r="D105" s="15"/>
    </row>
    <row r="106" spans="3:4" ht="12.75" customHeight="1">
      <c r="C106" s="15"/>
      <c r="D106" s="15"/>
    </row>
    <row r="107" spans="3:4" ht="12.75" customHeight="1">
      <c r="C107" s="15"/>
      <c r="D107" s="15"/>
    </row>
    <row r="108" spans="3:4" ht="12.75" customHeight="1">
      <c r="C108" s="15"/>
      <c r="D108" s="15"/>
    </row>
    <row r="109" spans="3:4" ht="12.75" customHeight="1">
      <c r="C109" s="15"/>
      <c r="D109" s="15"/>
    </row>
    <row r="110" spans="3:4" ht="12.75" customHeight="1">
      <c r="C110" s="15"/>
      <c r="D110" s="15"/>
    </row>
    <row r="111" spans="3:4" ht="12.75" customHeight="1">
      <c r="C111" s="15"/>
      <c r="D111" s="15"/>
    </row>
    <row r="112" spans="3:4" ht="12.75" customHeight="1">
      <c r="C112" s="15"/>
      <c r="D112" s="15"/>
    </row>
    <row r="113" spans="3:4" ht="12.75" customHeight="1">
      <c r="C113" s="15"/>
      <c r="D113" s="15"/>
    </row>
    <row r="114" spans="3:4" ht="12.75" customHeight="1">
      <c r="C114" s="15"/>
      <c r="D114" s="15"/>
    </row>
    <row r="115" spans="3:4" ht="12.75" customHeight="1">
      <c r="C115" s="15"/>
      <c r="D115" s="15"/>
    </row>
    <row r="116" spans="3:4" ht="12.75" customHeight="1">
      <c r="C116" s="15"/>
      <c r="D116" s="15"/>
    </row>
    <row r="117" spans="3:4" ht="12.75" customHeight="1">
      <c r="C117" s="15"/>
      <c r="D117" s="15"/>
    </row>
    <row r="118" spans="3:4" ht="12.75" customHeight="1">
      <c r="C118" s="15"/>
      <c r="D118" s="15"/>
    </row>
    <row r="119" spans="3:4" ht="12.75" customHeight="1">
      <c r="C119" s="15"/>
      <c r="D119" s="15"/>
    </row>
    <row r="120" spans="3:4" ht="12.75" customHeight="1">
      <c r="C120" s="15"/>
      <c r="D120" s="15"/>
    </row>
    <row r="121" spans="3:4" ht="12.75" customHeight="1">
      <c r="C121" s="15"/>
      <c r="D121" s="15"/>
    </row>
    <row r="122" spans="3:4" ht="12.75" customHeight="1">
      <c r="C122" s="15"/>
      <c r="D122" s="15"/>
    </row>
    <row r="123" spans="3:4" ht="12.75" customHeight="1">
      <c r="C123" s="15"/>
      <c r="D123" s="15"/>
    </row>
    <row r="124" spans="3:4" ht="12.75" customHeight="1">
      <c r="C124" s="15"/>
      <c r="D124" s="15"/>
    </row>
    <row r="125" spans="3:4" ht="12.75" customHeight="1">
      <c r="C125" s="15"/>
      <c r="D125" s="15"/>
    </row>
    <row r="126" spans="3:4" ht="12.75" customHeight="1">
      <c r="C126" s="15"/>
      <c r="D126" s="15"/>
    </row>
    <row r="127" spans="3:4" ht="12.75" customHeight="1">
      <c r="C127" s="15"/>
      <c r="D127" s="15"/>
    </row>
    <row r="128" spans="3:4" ht="12.75" customHeight="1">
      <c r="C128" s="15"/>
      <c r="D128" s="15"/>
    </row>
    <row r="129" spans="3:4" ht="12.75" customHeight="1">
      <c r="C129" s="15"/>
      <c r="D129" s="15"/>
    </row>
    <row r="130" spans="3:4" ht="12.75" customHeight="1">
      <c r="C130" s="15"/>
      <c r="D130" s="15"/>
    </row>
    <row r="131" spans="3:4" ht="12.75" customHeight="1">
      <c r="C131" s="15"/>
      <c r="D131" s="15"/>
    </row>
    <row r="132" spans="3:4" ht="12.75" customHeight="1">
      <c r="C132" s="15"/>
      <c r="D132" s="15"/>
    </row>
    <row r="133" spans="3:4" ht="12.75" customHeight="1">
      <c r="C133" s="15"/>
      <c r="D133" s="15"/>
    </row>
    <row r="134" spans="3:4" ht="12.75" customHeight="1">
      <c r="C134" s="15"/>
      <c r="D134" s="15"/>
    </row>
    <row r="135" spans="3:4" ht="12.75" customHeight="1">
      <c r="C135" s="15"/>
      <c r="D135" s="15"/>
    </row>
    <row r="136" spans="3:4" ht="12.75" customHeight="1">
      <c r="C136" s="15"/>
      <c r="D136" s="15"/>
    </row>
    <row r="137" spans="3:4" ht="12.75" customHeight="1">
      <c r="C137" s="15"/>
      <c r="D137" s="15"/>
    </row>
    <row r="138" spans="3:4" ht="12.75" customHeight="1">
      <c r="C138" s="15"/>
      <c r="D138" s="15"/>
    </row>
    <row r="139" spans="3:4" ht="12.75" customHeight="1">
      <c r="C139" s="15"/>
      <c r="D139" s="15"/>
    </row>
    <row r="140" spans="3:4" ht="12.75" customHeight="1">
      <c r="C140" s="15"/>
      <c r="D140" s="15"/>
    </row>
    <row r="141" spans="3:4" ht="12.75" customHeight="1">
      <c r="C141" s="15"/>
      <c r="D141" s="15"/>
    </row>
    <row r="142" spans="3:4" ht="12.75" customHeight="1">
      <c r="C142" s="15"/>
      <c r="D142" s="15"/>
    </row>
    <row r="143" spans="3:4" ht="12.75" customHeight="1">
      <c r="C143" s="15"/>
      <c r="D143" s="15"/>
    </row>
    <row r="144" spans="3:4" ht="12.75" customHeight="1">
      <c r="C144" s="15"/>
      <c r="D144" s="15"/>
    </row>
    <row r="145" spans="3:4" ht="12.75" customHeight="1">
      <c r="C145" s="15"/>
      <c r="D145" s="15"/>
    </row>
    <row r="146" spans="3:4" ht="12.75" customHeight="1">
      <c r="C146" s="15"/>
      <c r="D146" s="15"/>
    </row>
    <row r="147" spans="3:4" ht="12.75" customHeight="1">
      <c r="C147" s="15"/>
      <c r="D147" s="15"/>
    </row>
    <row r="148" spans="3:4" ht="12.75" customHeight="1">
      <c r="C148" s="15"/>
      <c r="D148" s="15"/>
    </row>
    <row r="149" spans="3:4" ht="12.75" customHeight="1">
      <c r="C149" s="15"/>
      <c r="D149" s="15"/>
    </row>
    <row r="150" spans="3:4" ht="12.75" customHeight="1">
      <c r="C150" s="15"/>
      <c r="D150" s="15"/>
    </row>
    <row r="151" spans="3:4" ht="12.75" customHeight="1">
      <c r="C151" s="15"/>
      <c r="D151" s="15"/>
    </row>
    <row r="152" spans="3:4" ht="12.75" customHeight="1">
      <c r="C152" s="15"/>
      <c r="D152" s="15"/>
    </row>
    <row r="153" spans="3:4" ht="12.75" customHeight="1">
      <c r="C153" s="15"/>
      <c r="D153" s="15"/>
    </row>
    <row r="154" spans="3:4" ht="12.75" customHeight="1">
      <c r="C154" s="15"/>
      <c r="D154" s="15"/>
    </row>
    <row r="155" spans="3:4" ht="12.75" customHeight="1">
      <c r="C155" s="15"/>
      <c r="D155" s="15"/>
    </row>
    <row r="156" spans="3:4" ht="12.75" customHeight="1">
      <c r="C156" s="15"/>
      <c r="D156" s="15"/>
    </row>
    <row r="157" spans="3:4" ht="12.75" customHeight="1">
      <c r="C157" s="15"/>
      <c r="D157" s="15"/>
    </row>
    <row r="158" spans="3:4" ht="12.75" customHeight="1">
      <c r="C158" s="15"/>
      <c r="D158" s="15"/>
    </row>
    <row r="159" spans="3:4" ht="12.75" customHeight="1">
      <c r="C159" s="15"/>
      <c r="D159" s="15"/>
    </row>
    <row r="160" spans="3:4" ht="12.75" customHeight="1">
      <c r="C160" s="15"/>
      <c r="D160" s="15"/>
    </row>
    <row r="161" spans="3:4" ht="12.75" customHeight="1">
      <c r="C161" s="15"/>
      <c r="D161" s="15"/>
    </row>
    <row r="162" spans="3:4" ht="12.75" customHeight="1">
      <c r="C162" s="15"/>
      <c r="D162" s="15"/>
    </row>
    <row r="163" spans="3:4" ht="12.75" customHeight="1">
      <c r="C163" s="15"/>
      <c r="D163" s="15"/>
    </row>
    <row r="164" spans="3:4" ht="12.75" customHeight="1">
      <c r="C164" s="15"/>
      <c r="D164" s="15"/>
    </row>
    <row r="165" spans="3:4" ht="12.75" customHeight="1">
      <c r="C165" s="15"/>
      <c r="D165" s="15"/>
    </row>
    <row r="166" spans="3:4" ht="12.75" customHeight="1">
      <c r="C166" s="15"/>
      <c r="D166" s="15"/>
    </row>
    <row r="167" spans="3:4" ht="12.75" customHeight="1">
      <c r="C167" s="15"/>
      <c r="D167" s="15"/>
    </row>
    <row r="168" spans="3:4" ht="12.75" customHeight="1">
      <c r="C168" s="15"/>
      <c r="D168" s="15"/>
    </row>
    <row r="169" spans="3:4" ht="12.75" customHeight="1">
      <c r="C169" s="15"/>
      <c r="D169" s="15"/>
    </row>
    <row r="170" spans="3:4" ht="12.75" customHeight="1">
      <c r="C170" s="15"/>
      <c r="D170" s="15"/>
    </row>
    <row r="171" spans="3:4" ht="12.75" customHeight="1">
      <c r="C171" s="15"/>
      <c r="D171" s="15"/>
    </row>
    <row r="172" spans="3:4" ht="12.75" customHeight="1">
      <c r="C172" s="15"/>
      <c r="D172" s="15"/>
    </row>
    <row r="173" spans="3:4" ht="12.75" customHeight="1">
      <c r="C173" s="15"/>
      <c r="D173" s="15"/>
    </row>
    <row r="174" spans="3:4" ht="12.75" customHeight="1">
      <c r="C174" s="15"/>
      <c r="D174" s="15"/>
    </row>
    <row r="175" spans="3:4" ht="12.75" customHeight="1">
      <c r="C175" s="15"/>
      <c r="D175" s="15"/>
    </row>
    <row r="176" spans="3:4" ht="12.75" customHeight="1">
      <c r="C176" s="15"/>
      <c r="D176" s="15"/>
    </row>
    <row r="177" spans="3:4" ht="12.75" customHeight="1">
      <c r="C177" s="15"/>
      <c r="D177" s="15"/>
    </row>
    <row r="178" spans="3:4" ht="12.75" customHeight="1">
      <c r="C178" s="15"/>
      <c r="D178" s="15"/>
    </row>
    <row r="179" spans="3:4" ht="12.75" customHeight="1">
      <c r="C179" s="15"/>
      <c r="D179" s="15"/>
    </row>
    <row r="180" spans="3:4" ht="12.75" customHeight="1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</sheetData>
  <sheetProtection/>
  <protectedRanges>
    <protectedRange sqref="A68:D68" name="Range1"/>
  </protectedRanges>
  <hyperlinks>
    <hyperlink ref="H63810" r:id="rId1" display="http://vsolj.cetus-net.org/bulletin.html"/>
    <hyperlink ref="H63803" r:id="rId2" display="https://www.aavso.org/ejaavso"/>
    <hyperlink ref="I63810" r:id="rId3" display="http://vsolj.cetus-net.org/bulletin.html"/>
    <hyperlink ref="AQ57461" r:id="rId4" display="http://cdsbib.u-strasbg.fr/cgi-bin/cdsbib?1990RMxAA..21..381G"/>
    <hyperlink ref="H63807" r:id="rId5" display="https://www.aavso.org/ejaavso"/>
    <hyperlink ref="AP4825" r:id="rId6" display="http://cdsbib.u-strasbg.fr/cgi-bin/cdsbib?1990RMxAA..21..381G"/>
    <hyperlink ref="AP4828" r:id="rId7" display="http://cdsbib.u-strasbg.fr/cgi-bin/cdsbib?1990RMxAA..21..381G"/>
    <hyperlink ref="AP4826" r:id="rId8" display="http://cdsbib.u-strasbg.fr/cgi-bin/cdsbib?1990RMxAA..21..381G"/>
    <hyperlink ref="AP4810" r:id="rId9" display="http://cdsbib.u-strasbg.fr/cgi-bin/cdsbib?1990RMxAA..21..381G"/>
    <hyperlink ref="AQ5039" r:id="rId10" display="http://cdsbib.u-strasbg.fr/cgi-bin/cdsbib?1990RMxAA..21..381G"/>
    <hyperlink ref="AQ5043" r:id="rId11" display="http://cdsbib.u-strasbg.fr/cgi-bin/cdsbib?1990RMxAA..21..381G"/>
    <hyperlink ref="AQ64723" r:id="rId12" display="http://cdsbib.u-strasbg.fr/cgi-bin/cdsbib?1990RMxAA..21..381G"/>
    <hyperlink ref="I1931" r:id="rId13" display="http://vsolj.cetus-net.org/bulletin.html"/>
    <hyperlink ref="H1931" r:id="rId14" display="http://vsolj.cetus-net.org/bulletin.html"/>
    <hyperlink ref="AQ65384" r:id="rId15" display="http://cdsbib.u-strasbg.fr/cgi-bin/cdsbib?1990RMxAA..21..381G"/>
    <hyperlink ref="AQ65383" r:id="rId16" display="http://cdsbib.u-strasbg.fr/cgi-bin/cdsbib?1990RMxAA..21..381G"/>
    <hyperlink ref="AP3101" r:id="rId17" display="http://cdsbib.u-strasbg.fr/cgi-bin/cdsbib?1990RMxAA..21..381G"/>
    <hyperlink ref="AP3119" r:id="rId18" display="http://cdsbib.u-strasbg.fr/cgi-bin/cdsbib?1990RMxAA..21..381G"/>
    <hyperlink ref="AP3120" r:id="rId19" display="http://cdsbib.u-strasbg.fr/cgi-bin/cdsbib?1990RMxAA..21..381G"/>
    <hyperlink ref="AP3116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6"/>
  <sheetViews>
    <sheetView zoomScalePageLayoutView="0" workbookViewId="0" topLeftCell="A6">
      <selection activeCell="A27" sqref="A27:C52"/>
    </sheetView>
  </sheetViews>
  <sheetFormatPr defaultColWidth="9.140625" defaultRowHeight="12.75"/>
  <cols>
    <col min="1" max="1" width="19.7109375" style="15" customWidth="1"/>
    <col min="2" max="2" width="4.421875" style="23" customWidth="1"/>
    <col min="3" max="3" width="12.7109375" style="15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15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32" t="s">
        <v>58</v>
      </c>
      <c r="I1" s="33" t="s">
        <v>59</v>
      </c>
      <c r="J1" s="34" t="s">
        <v>60</v>
      </c>
    </row>
    <row r="2" spans="9:10" ht="12.75">
      <c r="I2" s="35" t="s">
        <v>61</v>
      </c>
      <c r="J2" s="36" t="s">
        <v>62</v>
      </c>
    </row>
    <row r="3" spans="1:10" ht="12.75">
      <c r="A3" s="37" t="s">
        <v>63</v>
      </c>
      <c r="I3" s="35" t="s">
        <v>64</v>
      </c>
      <c r="J3" s="36" t="s">
        <v>65</v>
      </c>
    </row>
    <row r="4" spans="9:10" ht="12.75">
      <c r="I4" s="35" t="s">
        <v>66</v>
      </c>
      <c r="J4" s="36" t="s">
        <v>65</v>
      </c>
    </row>
    <row r="5" spans="9:10" ht="13.5" thickBot="1">
      <c r="I5" s="38" t="s">
        <v>67</v>
      </c>
      <c r="J5" s="39" t="s">
        <v>68</v>
      </c>
    </row>
    <row r="10" ht="13.5" thickBot="1"/>
    <row r="11" spans="1:16" ht="12.75" customHeight="1" thickBot="1">
      <c r="A11" s="15" t="str">
        <f aca="true" t="shared" si="0" ref="A11:A52">P11</f>
        <v> BBS 95 </v>
      </c>
      <c r="B11" s="6" t="str">
        <f aca="true" t="shared" si="1" ref="B11:B52">IF(H11=INT(H11),"I","II")</f>
        <v>I</v>
      </c>
      <c r="C11" s="15">
        <f aca="true" t="shared" si="2" ref="C11:C52">1*G11</f>
        <v>48016.573</v>
      </c>
      <c r="D11" s="23" t="str">
        <f aca="true" t="shared" si="3" ref="D11:D52">VLOOKUP(F11,I$1:J$5,2,FALSE)</f>
        <v>vis</v>
      </c>
      <c r="E11" s="40">
        <f>VLOOKUP(C11,A!C$21:E$971,3,FALSE)</f>
        <v>9271.048493748089</v>
      </c>
      <c r="F11" s="6" t="s">
        <v>67</v>
      </c>
      <c r="G11" s="23" t="str">
        <f aca="true" t="shared" si="4" ref="G11:G52">MID(I11,3,LEN(I11)-3)</f>
        <v>48016.573</v>
      </c>
      <c r="H11" s="15">
        <f aca="true" t="shared" si="5" ref="H11:H52">1*K11</f>
        <v>9271</v>
      </c>
      <c r="I11" s="41" t="s">
        <v>141</v>
      </c>
      <c r="J11" s="42" t="s">
        <v>142</v>
      </c>
      <c r="K11" s="41">
        <v>9271</v>
      </c>
      <c r="L11" s="41" t="s">
        <v>143</v>
      </c>
      <c r="M11" s="42" t="s">
        <v>138</v>
      </c>
      <c r="N11" s="42"/>
      <c r="O11" s="43" t="s">
        <v>144</v>
      </c>
      <c r="P11" s="43" t="s">
        <v>145</v>
      </c>
    </row>
    <row r="12" spans="1:16" ht="12.75" customHeight="1" thickBot="1">
      <c r="A12" s="15" t="str">
        <f t="shared" si="0"/>
        <v> BBS 98 </v>
      </c>
      <c r="B12" s="6" t="str">
        <f t="shared" si="1"/>
        <v>I</v>
      </c>
      <c r="C12" s="15">
        <f t="shared" si="2"/>
        <v>48443.423</v>
      </c>
      <c r="D12" s="23" t="str">
        <f t="shared" si="3"/>
        <v>vis</v>
      </c>
      <c r="E12" s="40">
        <f>VLOOKUP(C12,A!C$21:E$971,3,FALSE)</f>
        <v>9566.041715503934</v>
      </c>
      <c r="F12" s="6" t="s">
        <v>67</v>
      </c>
      <c r="G12" s="23" t="str">
        <f t="shared" si="4"/>
        <v>48443.423</v>
      </c>
      <c r="H12" s="15">
        <f t="shared" si="5"/>
        <v>9566</v>
      </c>
      <c r="I12" s="41" t="s">
        <v>146</v>
      </c>
      <c r="J12" s="42" t="s">
        <v>147</v>
      </c>
      <c r="K12" s="41">
        <v>9566</v>
      </c>
      <c r="L12" s="41" t="s">
        <v>148</v>
      </c>
      <c r="M12" s="42" t="s">
        <v>138</v>
      </c>
      <c r="N12" s="42"/>
      <c r="O12" s="43" t="s">
        <v>149</v>
      </c>
      <c r="P12" s="43" t="s">
        <v>150</v>
      </c>
    </row>
    <row r="13" spans="1:16" ht="12.75" customHeight="1" thickBot="1">
      <c r="A13" s="15" t="str">
        <f t="shared" si="0"/>
        <v> BBS 102 </v>
      </c>
      <c r="B13" s="6" t="str">
        <f t="shared" si="1"/>
        <v>I</v>
      </c>
      <c r="C13" s="15">
        <f t="shared" si="2"/>
        <v>48841.365</v>
      </c>
      <c r="D13" s="23" t="str">
        <f t="shared" si="3"/>
        <v>vis</v>
      </c>
      <c r="E13" s="40">
        <f>VLOOKUP(C13,A!C$21:E$971,3,FALSE)</f>
        <v>9841.05680898399</v>
      </c>
      <c r="F13" s="6" t="s">
        <v>67</v>
      </c>
      <c r="G13" s="23" t="str">
        <f t="shared" si="4"/>
        <v>48841.365</v>
      </c>
      <c r="H13" s="15">
        <f t="shared" si="5"/>
        <v>9841</v>
      </c>
      <c r="I13" s="41" t="s">
        <v>151</v>
      </c>
      <c r="J13" s="42" t="s">
        <v>152</v>
      </c>
      <c r="K13" s="41">
        <v>9841</v>
      </c>
      <c r="L13" s="41" t="s">
        <v>153</v>
      </c>
      <c r="M13" s="42" t="s">
        <v>138</v>
      </c>
      <c r="N13" s="42"/>
      <c r="O13" s="43" t="s">
        <v>149</v>
      </c>
      <c r="P13" s="43" t="s">
        <v>154</v>
      </c>
    </row>
    <row r="14" spans="1:16" ht="12.75" customHeight="1" thickBot="1">
      <c r="A14" s="15" t="str">
        <f t="shared" si="0"/>
        <v> BBS 102 </v>
      </c>
      <c r="B14" s="6" t="str">
        <f t="shared" si="1"/>
        <v>I</v>
      </c>
      <c r="C14" s="15">
        <f t="shared" si="2"/>
        <v>48883.31</v>
      </c>
      <c r="D14" s="23" t="str">
        <f t="shared" si="3"/>
        <v>vis</v>
      </c>
      <c r="E14" s="40">
        <f>VLOOKUP(C14,A!C$21:E$971,3,FALSE)</f>
        <v>9870.044722036699</v>
      </c>
      <c r="F14" s="6" t="s">
        <v>67</v>
      </c>
      <c r="G14" s="23" t="str">
        <f t="shared" si="4"/>
        <v>48883.310</v>
      </c>
      <c r="H14" s="15">
        <f t="shared" si="5"/>
        <v>9870</v>
      </c>
      <c r="I14" s="41" t="s">
        <v>155</v>
      </c>
      <c r="J14" s="42" t="s">
        <v>156</v>
      </c>
      <c r="K14" s="41">
        <v>9870</v>
      </c>
      <c r="L14" s="41" t="s">
        <v>157</v>
      </c>
      <c r="M14" s="42" t="s">
        <v>138</v>
      </c>
      <c r="N14" s="42"/>
      <c r="O14" s="43" t="s">
        <v>149</v>
      </c>
      <c r="P14" s="43" t="s">
        <v>154</v>
      </c>
    </row>
    <row r="15" spans="1:16" ht="12.75" customHeight="1" thickBot="1">
      <c r="A15" s="15" t="str">
        <f t="shared" si="0"/>
        <v> BBS 102 </v>
      </c>
      <c r="B15" s="6" t="str">
        <f t="shared" si="1"/>
        <v>I</v>
      </c>
      <c r="C15" s="15">
        <f t="shared" si="2"/>
        <v>48909.373</v>
      </c>
      <c r="D15" s="23" t="str">
        <f t="shared" si="3"/>
        <v>vis</v>
      </c>
      <c r="E15" s="40">
        <f>VLOOKUP(C15,A!C$21:E$971,3,FALSE)</f>
        <v>9888.05668956305</v>
      </c>
      <c r="F15" s="6" t="s">
        <v>67</v>
      </c>
      <c r="G15" s="23" t="str">
        <f t="shared" si="4"/>
        <v>48909.373</v>
      </c>
      <c r="H15" s="15">
        <f t="shared" si="5"/>
        <v>9888</v>
      </c>
      <c r="I15" s="41" t="s">
        <v>158</v>
      </c>
      <c r="J15" s="42" t="s">
        <v>159</v>
      </c>
      <c r="K15" s="41">
        <v>9888</v>
      </c>
      <c r="L15" s="41" t="s">
        <v>153</v>
      </c>
      <c r="M15" s="42" t="s">
        <v>138</v>
      </c>
      <c r="N15" s="42"/>
      <c r="O15" s="43" t="s">
        <v>144</v>
      </c>
      <c r="P15" s="43" t="s">
        <v>154</v>
      </c>
    </row>
    <row r="16" spans="1:16" ht="12.75" customHeight="1" thickBot="1">
      <c r="A16" s="15" t="str">
        <f t="shared" si="0"/>
        <v> BBS 107 </v>
      </c>
      <c r="B16" s="6" t="str">
        <f t="shared" si="1"/>
        <v>I</v>
      </c>
      <c r="C16" s="15">
        <f t="shared" si="2"/>
        <v>49560.423</v>
      </c>
      <c r="D16" s="23" t="str">
        <f t="shared" si="3"/>
        <v>vis</v>
      </c>
      <c r="E16" s="40">
        <f>VLOOKUP(C16,A!C$21:E$971,3,FALSE)</f>
        <v>10337.993053681925</v>
      </c>
      <c r="F16" s="6" t="s">
        <v>67</v>
      </c>
      <c r="G16" s="23" t="str">
        <f t="shared" si="4"/>
        <v>49560.423</v>
      </c>
      <c r="H16" s="15">
        <f t="shared" si="5"/>
        <v>10338</v>
      </c>
      <c r="I16" s="41" t="s">
        <v>160</v>
      </c>
      <c r="J16" s="42" t="s">
        <v>161</v>
      </c>
      <c r="K16" s="41">
        <v>10338</v>
      </c>
      <c r="L16" s="41" t="s">
        <v>73</v>
      </c>
      <c r="M16" s="42" t="s">
        <v>138</v>
      </c>
      <c r="N16" s="42"/>
      <c r="O16" s="43" t="s">
        <v>149</v>
      </c>
      <c r="P16" s="43" t="s">
        <v>162</v>
      </c>
    </row>
    <row r="17" spans="1:16" ht="12.75" customHeight="1" thickBot="1">
      <c r="A17" s="15" t="str">
        <f t="shared" si="0"/>
        <v> BBS 110 </v>
      </c>
      <c r="B17" s="6" t="str">
        <f t="shared" si="1"/>
        <v>I</v>
      </c>
      <c r="C17" s="15">
        <f t="shared" si="2"/>
        <v>49929.421</v>
      </c>
      <c r="D17" s="23" t="str">
        <f t="shared" si="3"/>
        <v>vis</v>
      </c>
      <c r="E17" s="40">
        <f>VLOOKUP(C17,A!C$21:E$971,3,FALSE)</f>
        <v>10593.005139523466</v>
      </c>
      <c r="F17" s="6" t="s">
        <v>67</v>
      </c>
      <c r="G17" s="23" t="str">
        <f t="shared" si="4"/>
        <v>49929.421</v>
      </c>
      <c r="H17" s="15">
        <f t="shared" si="5"/>
        <v>10593</v>
      </c>
      <c r="I17" s="41" t="s">
        <v>163</v>
      </c>
      <c r="J17" s="42" t="s">
        <v>164</v>
      </c>
      <c r="K17" s="41">
        <v>10593</v>
      </c>
      <c r="L17" s="41" t="s">
        <v>165</v>
      </c>
      <c r="M17" s="42" t="s">
        <v>138</v>
      </c>
      <c r="N17" s="42"/>
      <c r="O17" s="43" t="s">
        <v>149</v>
      </c>
      <c r="P17" s="43" t="s">
        <v>166</v>
      </c>
    </row>
    <row r="18" spans="1:16" ht="12.75" customHeight="1" thickBot="1">
      <c r="A18" s="15" t="str">
        <f t="shared" si="0"/>
        <v> BBS 110 </v>
      </c>
      <c r="B18" s="6" t="str">
        <f t="shared" si="1"/>
        <v>I</v>
      </c>
      <c r="C18" s="15">
        <f t="shared" si="2"/>
        <v>50013.335</v>
      </c>
      <c r="D18" s="23" t="str">
        <f t="shared" si="3"/>
        <v>vis</v>
      </c>
      <c r="E18" s="40">
        <f>VLOOKUP(C18,A!C$21:E$971,3,FALSE)</f>
        <v>10650.997551870705</v>
      </c>
      <c r="F18" s="6" t="s">
        <v>67</v>
      </c>
      <c r="G18" s="23" t="str">
        <f t="shared" si="4"/>
        <v>50013.335</v>
      </c>
      <c r="H18" s="15">
        <f t="shared" si="5"/>
        <v>10651</v>
      </c>
      <c r="I18" s="41" t="s">
        <v>167</v>
      </c>
      <c r="J18" s="42" t="s">
        <v>168</v>
      </c>
      <c r="K18" s="41">
        <v>10651</v>
      </c>
      <c r="L18" s="41" t="s">
        <v>169</v>
      </c>
      <c r="M18" s="42" t="s">
        <v>138</v>
      </c>
      <c r="N18" s="42"/>
      <c r="O18" s="43" t="s">
        <v>149</v>
      </c>
      <c r="P18" s="43" t="s">
        <v>166</v>
      </c>
    </row>
    <row r="19" spans="1:16" ht="12.75" customHeight="1" thickBot="1">
      <c r="A19" s="15" t="str">
        <f t="shared" si="0"/>
        <v> BBS 113 </v>
      </c>
      <c r="B19" s="6" t="str">
        <f t="shared" si="1"/>
        <v>I</v>
      </c>
      <c r="C19" s="15">
        <f t="shared" si="2"/>
        <v>50314.338</v>
      </c>
      <c r="D19" s="23" t="str">
        <f t="shared" si="3"/>
        <v>vis</v>
      </c>
      <c r="E19" s="40">
        <f>VLOOKUP(C19,A!C$21:E$971,3,FALSE)</f>
        <v>10859.01874134751</v>
      </c>
      <c r="F19" s="6" t="s">
        <v>67</v>
      </c>
      <c r="G19" s="23" t="str">
        <f t="shared" si="4"/>
        <v>50314.338</v>
      </c>
      <c r="H19" s="15">
        <f t="shared" si="5"/>
        <v>10859</v>
      </c>
      <c r="I19" s="41" t="s">
        <v>170</v>
      </c>
      <c r="J19" s="42" t="s">
        <v>171</v>
      </c>
      <c r="K19" s="41">
        <v>10859</v>
      </c>
      <c r="L19" s="41" t="s">
        <v>172</v>
      </c>
      <c r="M19" s="42" t="s">
        <v>173</v>
      </c>
      <c r="N19" s="42" t="s">
        <v>174</v>
      </c>
      <c r="O19" s="43" t="s">
        <v>175</v>
      </c>
      <c r="P19" s="43" t="s">
        <v>176</v>
      </c>
    </row>
    <row r="20" spans="1:16" ht="12.75" customHeight="1" thickBot="1">
      <c r="A20" s="15" t="str">
        <f t="shared" si="0"/>
        <v> BBS 113 </v>
      </c>
      <c r="B20" s="6" t="str">
        <f t="shared" si="1"/>
        <v>I</v>
      </c>
      <c r="C20" s="15">
        <f t="shared" si="2"/>
        <v>50369.278</v>
      </c>
      <c r="D20" s="23" t="str">
        <f t="shared" si="3"/>
        <v>vis</v>
      </c>
      <c r="E20" s="40">
        <f>VLOOKUP(C20,A!C$21:E$971,3,FALSE)</f>
        <v>10896.987413253953</v>
      </c>
      <c r="F20" s="6" t="s">
        <v>67</v>
      </c>
      <c r="G20" s="23" t="str">
        <f t="shared" si="4"/>
        <v>50369.278</v>
      </c>
      <c r="H20" s="15">
        <f t="shared" si="5"/>
        <v>10897</v>
      </c>
      <c r="I20" s="41" t="s">
        <v>177</v>
      </c>
      <c r="J20" s="42" t="s">
        <v>178</v>
      </c>
      <c r="K20" s="41">
        <v>10897</v>
      </c>
      <c r="L20" s="41" t="s">
        <v>92</v>
      </c>
      <c r="M20" s="42" t="s">
        <v>138</v>
      </c>
      <c r="N20" s="42"/>
      <c r="O20" s="43" t="s">
        <v>149</v>
      </c>
      <c r="P20" s="43" t="s">
        <v>176</v>
      </c>
    </row>
    <row r="21" spans="1:16" ht="12.75" customHeight="1" thickBot="1">
      <c r="A21" s="15" t="str">
        <f t="shared" si="0"/>
        <v> BBS 115 </v>
      </c>
      <c r="B21" s="6" t="str">
        <f t="shared" si="1"/>
        <v>I</v>
      </c>
      <c r="C21" s="15">
        <f t="shared" si="2"/>
        <v>50599.369</v>
      </c>
      <c r="D21" s="23" t="str">
        <f t="shared" si="3"/>
        <v>vis</v>
      </c>
      <c r="E21" s="40">
        <f>VLOOKUP(C21,A!C$21:E$971,3,FALSE)</f>
        <v>11056.001786891116</v>
      </c>
      <c r="F21" s="6" t="s">
        <v>67</v>
      </c>
      <c r="G21" s="23" t="str">
        <f t="shared" si="4"/>
        <v>50599.369</v>
      </c>
      <c r="H21" s="15">
        <f t="shared" si="5"/>
        <v>11056</v>
      </c>
      <c r="I21" s="41" t="s">
        <v>179</v>
      </c>
      <c r="J21" s="42" t="s">
        <v>180</v>
      </c>
      <c r="K21" s="41">
        <v>11056</v>
      </c>
      <c r="L21" s="41" t="s">
        <v>110</v>
      </c>
      <c r="M21" s="42" t="s">
        <v>138</v>
      </c>
      <c r="N21" s="42"/>
      <c r="O21" s="43" t="s">
        <v>149</v>
      </c>
      <c r="P21" s="43" t="s">
        <v>181</v>
      </c>
    </row>
    <row r="22" spans="1:16" ht="12.75" customHeight="1" thickBot="1">
      <c r="A22" s="15" t="str">
        <f t="shared" si="0"/>
        <v> BBS 115 </v>
      </c>
      <c r="B22" s="6" t="str">
        <f t="shared" si="1"/>
        <v>I</v>
      </c>
      <c r="C22" s="15">
        <f t="shared" si="2"/>
        <v>50638.442</v>
      </c>
      <c r="D22" s="23" t="str">
        <f t="shared" si="3"/>
        <v>vis</v>
      </c>
      <c r="E22" s="40">
        <f>VLOOKUP(C22,A!C$21:E$971,3,FALSE)</f>
        <v>11083.004879672344</v>
      </c>
      <c r="F22" s="6" t="s">
        <v>67</v>
      </c>
      <c r="G22" s="23" t="str">
        <f t="shared" si="4"/>
        <v>50638.442</v>
      </c>
      <c r="H22" s="15">
        <f t="shared" si="5"/>
        <v>11083</v>
      </c>
      <c r="I22" s="41" t="s">
        <v>182</v>
      </c>
      <c r="J22" s="42" t="s">
        <v>183</v>
      </c>
      <c r="K22" s="41">
        <v>11083</v>
      </c>
      <c r="L22" s="41" t="s">
        <v>165</v>
      </c>
      <c r="M22" s="42" t="s">
        <v>138</v>
      </c>
      <c r="N22" s="42"/>
      <c r="O22" s="43" t="s">
        <v>149</v>
      </c>
      <c r="P22" s="43" t="s">
        <v>181</v>
      </c>
    </row>
    <row r="23" spans="1:16" ht="12.75" customHeight="1" thickBot="1">
      <c r="A23" s="15" t="str">
        <f t="shared" si="0"/>
        <v> BBS 116 </v>
      </c>
      <c r="B23" s="6" t="str">
        <f t="shared" si="1"/>
        <v>I</v>
      </c>
      <c r="C23" s="15">
        <f t="shared" si="2"/>
        <v>50696.32</v>
      </c>
      <c r="D23" s="23" t="str">
        <f t="shared" si="3"/>
        <v>vis</v>
      </c>
      <c r="E23" s="40">
        <f>VLOOKUP(C23,A!C$21:E$971,3,FALSE)</f>
        <v>11123.003984015284</v>
      </c>
      <c r="F23" s="6" t="s">
        <v>67</v>
      </c>
      <c r="G23" s="23" t="str">
        <f t="shared" si="4"/>
        <v>50696.320</v>
      </c>
      <c r="H23" s="15">
        <f t="shared" si="5"/>
        <v>11123</v>
      </c>
      <c r="I23" s="41" t="s">
        <v>184</v>
      </c>
      <c r="J23" s="42" t="s">
        <v>185</v>
      </c>
      <c r="K23" s="41">
        <v>11123</v>
      </c>
      <c r="L23" s="41" t="s">
        <v>107</v>
      </c>
      <c r="M23" s="42" t="s">
        <v>138</v>
      </c>
      <c r="N23" s="42"/>
      <c r="O23" s="43" t="s">
        <v>149</v>
      </c>
      <c r="P23" s="43" t="s">
        <v>186</v>
      </c>
    </row>
    <row r="24" spans="1:16" ht="12.75" customHeight="1" thickBot="1">
      <c r="A24" s="15" t="str">
        <f t="shared" si="0"/>
        <v>BAVM 178 </v>
      </c>
      <c r="B24" s="6" t="str">
        <f t="shared" si="1"/>
        <v>I</v>
      </c>
      <c r="C24" s="15">
        <f t="shared" si="2"/>
        <v>53658.2966</v>
      </c>
      <c r="D24" s="23" t="str">
        <f t="shared" si="3"/>
        <v>vis</v>
      </c>
      <c r="E24" s="40">
        <f>VLOOKUP(C24,A!C$21:E$971,3,FALSE)</f>
        <v>13170.0064907493</v>
      </c>
      <c r="F24" s="6" t="s">
        <v>67</v>
      </c>
      <c r="G24" s="23" t="str">
        <f t="shared" si="4"/>
        <v>53658.2966</v>
      </c>
      <c r="H24" s="15">
        <f t="shared" si="5"/>
        <v>13170</v>
      </c>
      <c r="I24" s="41" t="s">
        <v>187</v>
      </c>
      <c r="J24" s="42" t="s">
        <v>188</v>
      </c>
      <c r="K24" s="41">
        <v>13170</v>
      </c>
      <c r="L24" s="41" t="s">
        <v>189</v>
      </c>
      <c r="M24" s="42" t="s">
        <v>190</v>
      </c>
      <c r="N24" s="42" t="s">
        <v>191</v>
      </c>
      <c r="O24" s="43" t="s">
        <v>192</v>
      </c>
      <c r="P24" s="44" t="s">
        <v>193</v>
      </c>
    </row>
    <row r="25" spans="1:16" ht="12.75" customHeight="1" thickBot="1">
      <c r="A25" s="15" t="str">
        <f t="shared" si="0"/>
        <v>BAVM 231 </v>
      </c>
      <c r="B25" s="6" t="str">
        <f t="shared" si="1"/>
        <v>I</v>
      </c>
      <c r="C25" s="15">
        <f t="shared" si="2"/>
        <v>56167.3762</v>
      </c>
      <c r="D25" s="23" t="str">
        <f t="shared" si="3"/>
        <v>vis</v>
      </c>
      <c r="E25" s="40">
        <f>VLOOKUP(C25,A!C$21:E$971,3,FALSE)</f>
        <v>14904.014865695668</v>
      </c>
      <c r="F25" s="6" t="s">
        <v>67</v>
      </c>
      <c r="G25" s="23" t="str">
        <f t="shared" si="4"/>
        <v>56167.3762</v>
      </c>
      <c r="H25" s="15">
        <f t="shared" si="5"/>
        <v>14904</v>
      </c>
      <c r="I25" s="41" t="s">
        <v>211</v>
      </c>
      <c r="J25" s="42" t="s">
        <v>212</v>
      </c>
      <c r="K25" s="41" t="s">
        <v>213</v>
      </c>
      <c r="L25" s="41" t="s">
        <v>214</v>
      </c>
      <c r="M25" s="42" t="s">
        <v>190</v>
      </c>
      <c r="N25" s="42" t="s">
        <v>67</v>
      </c>
      <c r="O25" s="43" t="s">
        <v>210</v>
      </c>
      <c r="P25" s="44" t="s">
        <v>215</v>
      </c>
    </row>
    <row r="26" spans="1:16" ht="12.75" customHeight="1" thickBot="1">
      <c r="A26" s="15" t="str">
        <f t="shared" si="0"/>
        <v>BAVM 238 </v>
      </c>
      <c r="B26" s="6" t="str">
        <f t="shared" si="1"/>
        <v>II</v>
      </c>
      <c r="C26" s="15">
        <f t="shared" si="2"/>
        <v>56897.3748</v>
      </c>
      <c r="D26" s="23" t="str">
        <f t="shared" si="3"/>
        <v>vis</v>
      </c>
      <c r="E26" s="40">
        <f>VLOOKUP(C26,A!C$21:E$971,3,FALSE)</f>
        <v>15408.512086947288</v>
      </c>
      <c r="F26" s="6" t="s">
        <v>67</v>
      </c>
      <c r="G26" s="23" t="str">
        <f t="shared" si="4"/>
        <v>56897.3748</v>
      </c>
      <c r="H26" s="15">
        <f t="shared" si="5"/>
        <v>15408.5</v>
      </c>
      <c r="I26" s="41" t="s">
        <v>216</v>
      </c>
      <c r="J26" s="42" t="s">
        <v>217</v>
      </c>
      <c r="K26" s="41" t="s">
        <v>218</v>
      </c>
      <c r="L26" s="41" t="s">
        <v>219</v>
      </c>
      <c r="M26" s="42" t="s">
        <v>190</v>
      </c>
      <c r="N26" s="42" t="s">
        <v>191</v>
      </c>
      <c r="O26" s="43" t="s">
        <v>205</v>
      </c>
      <c r="P26" s="44" t="s">
        <v>220</v>
      </c>
    </row>
    <row r="27" spans="1:16" ht="12.75" customHeight="1" thickBot="1">
      <c r="A27" s="15" t="str">
        <f t="shared" si="0"/>
        <v> AHSB 6.3.22 </v>
      </c>
      <c r="B27" s="6" t="str">
        <f t="shared" si="1"/>
        <v>I</v>
      </c>
      <c r="C27" s="15">
        <f t="shared" si="2"/>
        <v>32775.427</v>
      </c>
      <c r="D27" s="23" t="str">
        <f t="shared" si="3"/>
        <v>vis</v>
      </c>
      <c r="E27" s="40">
        <f>VLOOKUP(C27,A!C$21:E$971,3,FALSE)</f>
        <v>-1262.0070568930203</v>
      </c>
      <c r="F27" s="6" t="s">
        <v>67</v>
      </c>
      <c r="G27" s="23" t="str">
        <f t="shared" si="4"/>
        <v>32775.427</v>
      </c>
      <c r="H27" s="15">
        <f t="shared" si="5"/>
        <v>-1262</v>
      </c>
      <c r="I27" s="41" t="s">
        <v>71</v>
      </c>
      <c r="J27" s="42" t="s">
        <v>72</v>
      </c>
      <c r="K27" s="41">
        <v>-1262</v>
      </c>
      <c r="L27" s="41" t="s">
        <v>73</v>
      </c>
      <c r="M27" s="42" t="s">
        <v>74</v>
      </c>
      <c r="N27" s="42"/>
      <c r="O27" s="43" t="s">
        <v>75</v>
      </c>
      <c r="P27" s="43" t="s">
        <v>76</v>
      </c>
    </row>
    <row r="28" spans="1:16" ht="12.75" customHeight="1" thickBot="1">
      <c r="A28" s="15" t="str">
        <f t="shared" si="0"/>
        <v> AHSB 6.3.22 </v>
      </c>
      <c r="B28" s="6" t="str">
        <f t="shared" si="1"/>
        <v>I</v>
      </c>
      <c r="C28" s="15">
        <f t="shared" si="2"/>
        <v>33542.335</v>
      </c>
      <c r="D28" s="23" t="str">
        <f t="shared" si="3"/>
        <v>vis</v>
      </c>
      <c r="E28" s="40">
        <f>VLOOKUP(C28,A!C$21:E$971,3,FALSE)</f>
        <v>-732.0019925605199</v>
      </c>
      <c r="F28" s="6" t="s">
        <v>67</v>
      </c>
      <c r="G28" s="23" t="str">
        <f t="shared" si="4"/>
        <v>33542.335</v>
      </c>
      <c r="H28" s="15">
        <f t="shared" si="5"/>
        <v>-732</v>
      </c>
      <c r="I28" s="41" t="s">
        <v>77</v>
      </c>
      <c r="J28" s="42" t="s">
        <v>78</v>
      </c>
      <c r="K28" s="41">
        <v>-732</v>
      </c>
      <c r="L28" s="41" t="s">
        <v>69</v>
      </c>
      <c r="M28" s="42" t="s">
        <v>74</v>
      </c>
      <c r="N28" s="42"/>
      <c r="O28" s="43" t="s">
        <v>75</v>
      </c>
      <c r="P28" s="43" t="s">
        <v>76</v>
      </c>
    </row>
    <row r="29" spans="1:16" ht="12.75" customHeight="1" thickBot="1">
      <c r="A29" s="15" t="str">
        <f t="shared" si="0"/>
        <v> AHSB 6.3.22 </v>
      </c>
      <c r="B29" s="6" t="str">
        <f t="shared" si="1"/>
        <v>I</v>
      </c>
      <c r="C29" s="15">
        <f t="shared" si="2"/>
        <v>33895.39</v>
      </c>
      <c r="D29" s="23" t="str">
        <f t="shared" si="3"/>
        <v>vis</v>
      </c>
      <c r="E29" s="40">
        <f>VLOOKUP(C29,A!C$21:E$971,3,FALSE)</f>
        <v>-488.00800894330354</v>
      </c>
      <c r="F29" s="6" t="s">
        <v>67</v>
      </c>
      <c r="G29" s="23" t="str">
        <f t="shared" si="4"/>
        <v>33895.390</v>
      </c>
      <c r="H29" s="15">
        <f t="shared" si="5"/>
        <v>-488</v>
      </c>
      <c r="I29" s="41" t="s">
        <v>79</v>
      </c>
      <c r="J29" s="42" t="s">
        <v>80</v>
      </c>
      <c r="K29" s="41">
        <v>-488</v>
      </c>
      <c r="L29" s="41" t="s">
        <v>81</v>
      </c>
      <c r="M29" s="42" t="s">
        <v>74</v>
      </c>
      <c r="N29" s="42"/>
      <c r="O29" s="43" t="s">
        <v>75</v>
      </c>
      <c r="P29" s="43" t="s">
        <v>76</v>
      </c>
    </row>
    <row r="30" spans="1:16" ht="12.75" customHeight="1" thickBot="1">
      <c r="A30" s="15" t="str">
        <f t="shared" si="0"/>
        <v> AHSB 6.3.22 </v>
      </c>
      <c r="B30" s="6" t="str">
        <f t="shared" si="1"/>
        <v>I</v>
      </c>
      <c r="C30" s="15">
        <f t="shared" si="2"/>
        <v>33924.349</v>
      </c>
      <c r="D30" s="23" t="str">
        <f t="shared" si="3"/>
        <v>vis</v>
      </c>
      <c r="E30" s="40">
        <f>VLOOKUP(C30,A!C$21:E$971,3,FALSE)</f>
        <v>-467.9946349036452</v>
      </c>
      <c r="F30" s="6" t="s">
        <v>67</v>
      </c>
      <c r="G30" s="23" t="str">
        <f t="shared" si="4"/>
        <v>33924.349</v>
      </c>
      <c r="H30" s="15">
        <f t="shared" si="5"/>
        <v>-468</v>
      </c>
      <c r="I30" s="41" t="s">
        <v>82</v>
      </c>
      <c r="J30" s="42" t="s">
        <v>83</v>
      </c>
      <c r="K30" s="41">
        <v>-468</v>
      </c>
      <c r="L30" s="41" t="s">
        <v>84</v>
      </c>
      <c r="M30" s="42" t="s">
        <v>74</v>
      </c>
      <c r="N30" s="42"/>
      <c r="O30" s="43" t="s">
        <v>75</v>
      </c>
      <c r="P30" s="43" t="s">
        <v>76</v>
      </c>
    </row>
    <row r="31" spans="1:16" ht="12.75" customHeight="1" thickBot="1">
      <c r="A31" s="15" t="str">
        <f t="shared" si="0"/>
        <v> AHSB 6.3.22 </v>
      </c>
      <c r="B31" s="6" t="str">
        <f t="shared" si="1"/>
        <v>I</v>
      </c>
      <c r="C31" s="15">
        <f t="shared" si="2"/>
        <v>34122.6</v>
      </c>
      <c r="D31" s="23" t="str">
        <f t="shared" si="3"/>
        <v>vis</v>
      </c>
      <c r="E31" s="40">
        <f>VLOOKUP(C31,A!C$21:E$971,3,FALSE)</f>
        <v>-330.9846754183076</v>
      </c>
      <c r="F31" s="6" t="s">
        <v>67</v>
      </c>
      <c r="G31" s="23" t="str">
        <f t="shared" si="4"/>
        <v>34122.600</v>
      </c>
      <c r="H31" s="15">
        <f t="shared" si="5"/>
        <v>-331</v>
      </c>
      <c r="I31" s="41" t="s">
        <v>85</v>
      </c>
      <c r="J31" s="42" t="s">
        <v>86</v>
      </c>
      <c r="K31" s="41">
        <v>-331</v>
      </c>
      <c r="L31" s="41" t="s">
        <v>87</v>
      </c>
      <c r="M31" s="42" t="s">
        <v>74</v>
      </c>
      <c r="N31" s="42"/>
      <c r="O31" s="43" t="s">
        <v>75</v>
      </c>
      <c r="P31" s="43" t="s">
        <v>76</v>
      </c>
    </row>
    <row r="32" spans="1:16" ht="12.75" customHeight="1" thickBot="1">
      <c r="A32" s="15" t="str">
        <f t="shared" si="0"/>
        <v> AHSB 6.3.22 </v>
      </c>
      <c r="B32" s="6" t="str">
        <f t="shared" si="1"/>
        <v>I</v>
      </c>
      <c r="C32" s="15">
        <f t="shared" si="2"/>
        <v>34604.42</v>
      </c>
      <c r="D32" s="23" t="str">
        <f t="shared" si="3"/>
        <v>vis</v>
      </c>
      <c r="E32" s="40">
        <f>VLOOKUP(C32,A!C$21:E$971,3,FALSE)</f>
        <v>1.9979510462573586</v>
      </c>
      <c r="F32" s="6" t="s">
        <v>67</v>
      </c>
      <c r="G32" s="23" t="str">
        <f t="shared" si="4"/>
        <v>34604.420</v>
      </c>
      <c r="H32" s="15">
        <f t="shared" si="5"/>
        <v>2</v>
      </c>
      <c r="I32" s="41" t="s">
        <v>88</v>
      </c>
      <c r="J32" s="42" t="s">
        <v>89</v>
      </c>
      <c r="K32" s="41">
        <v>2</v>
      </c>
      <c r="L32" s="41" t="s">
        <v>69</v>
      </c>
      <c r="M32" s="42" t="s">
        <v>74</v>
      </c>
      <c r="N32" s="42"/>
      <c r="O32" s="43" t="s">
        <v>75</v>
      </c>
      <c r="P32" s="43" t="s">
        <v>76</v>
      </c>
    </row>
    <row r="33" spans="1:16" ht="12.75" customHeight="1" thickBot="1">
      <c r="A33" s="15" t="str">
        <f t="shared" si="0"/>
        <v> AHSB 6.3.22 </v>
      </c>
      <c r="B33" s="6" t="str">
        <f t="shared" si="1"/>
        <v>I</v>
      </c>
      <c r="C33" s="15">
        <f t="shared" si="2"/>
        <v>34627.557</v>
      </c>
      <c r="D33" s="23" t="str">
        <f t="shared" si="3"/>
        <v>vis</v>
      </c>
      <c r="E33" s="40">
        <f>VLOOKUP(C33,A!C$21:E$971,3,FALSE)</f>
        <v>17.98777925702374</v>
      </c>
      <c r="F33" s="6" t="s">
        <v>67</v>
      </c>
      <c r="G33" s="23" t="str">
        <f t="shared" si="4"/>
        <v>34627.557</v>
      </c>
      <c r="H33" s="15">
        <f t="shared" si="5"/>
        <v>18</v>
      </c>
      <c r="I33" s="41" t="s">
        <v>90</v>
      </c>
      <c r="J33" s="42" t="s">
        <v>91</v>
      </c>
      <c r="K33" s="41">
        <v>18</v>
      </c>
      <c r="L33" s="41" t="s">
        <v>92</v>
      </c>
      <c r="M33" s="42" t="s">
        <v>74</v>
      </c>
      <c r="N33" s="42"/>
      <c r="O33" s="43" t="s">
        <v>75</v>
      </c>
      <c r="P33" s="43" t="s">
        <v>76</v>
      </c>
    </row>
    <row r="34" spans="1:16" ht="12.75" customHeight="1" thickBot="1">
      <c r="A34" s="15" t="str">
        <f t="shared" si="0"/>
        <v> AHSB 6.3.22 </v>
      </c>
      <c r="B34" s="6" t="str">
        <f t="shared" si="1"/>
        <v>I</v>
      </c>
      <c r="C34" s="15">
        <f t="shared" si="2"/>
        <v>34678.238</v>
      </c>
      <c r="D34" s="23" t="str">
        <f t="shared" si="3"/>
        <v>vis</v>
      </c>
      <c r="E34" s="40">
        <f>VLOOKUP(C34,A!C$21:E$971,3,FALSE)</f>
        <v>53.01308433329616</v>
      </c>
      <c r="F34" s="6" t="s">
        <v>67</v>
      </c>
      <c r="G34" s="23" t="str">
        <f t="shared" si="4"/>
        <v>34678.238</v>
      </c>
      <c r="H34" s="15">
        <f t="shared" si="5"/>
        <v>53</v>
      </c>
      <c r="I34" s="41" t="s">
        <v>93</v>
      </c>
      <c r="J34" s="42" t="s">
        <v>94</v>
      </c>
      <c r="K34" s="41">
        <v>53</v>
      </c>
      <c r="L34" s="41" t="s">
        <v>95</v>
      </c>
      <c r="M34" s="42" t="s">
        <v>74</v>
      </c>
      <c r="N34" s="42"/>
      <c r="O34" s="43" t="s">
        <v>75</v>
      </c>
      <c r="P34" s="43" t="s">
        <v>76</v>
      </c>
    </row>
    <row r="35" spans="1:16" ht="12.75" customHeight="1" thickBot="1">
      <c r="A35" s="15" t="str">
        <f t="shared" si="0"/>
        <v> AHSB 6.3.22 </v>
      </c>
      <c r="B35" s="6" t="str">
        <f t="shared" si="1"/>
        <v>I</v>
      </c>
      <c r="C35" s="15">
        <f t="shared" si="2"/>
        <v>35044.327</v>
      </c>
      <c r="D35" s="23" t="str">
        <f t="shared" si="3"/>
        <v>vis</v>
      </c>
      <c r="E35" s="40">
        <f>VLOOKUP(C35,A!C$21:E$971,3,FALSE)</f>
        <v>306.01477944721046</v>
      </c>
      <c r="F35" s="6" t="s">
        <v>67</v>
      </c>
      <c r="G35" s="23" t="str">
        <f t="shared" si="4"/>
        <v>35044.327</v>
      </c>
      <c r="H35" s="15">
        <f t="shared" si="5"/>
        <v>306</v>
      </c>
      <c r="I35" s="41" t="s">
        <v>96</v>
      </c>
      <c r="J35" s="42" t="s">
        <v>97</v>
      </c>
      <c r="K35" s="41">
        <v>306</v>
      </c>
      <c r="L35" s="41" t="s">
        <v>98</v>
      </c>
      <c r="M35" s="42" t="s">
        <v>74</v>
      </c>
      <c r="N35" s="42"/>
      <c r="O35" s="43" t="s">
        <v>75</v>
      </c>
      <c r="P35" s="43" t="s">
        <v>76</v>
      </c>
    </row>
    <row r="36" spans="1:16" ht="12.75" customHeight="1" thickBot="1">
      <c r="A36" s="15" t="str">
        <f t="shared" si="0"/>
        <v> AHSB 6.3.22 </v>
      </c>
      <c r="B36" s="6" t="str">
        <f t="shared" si="1"/>
        <v>I</v>
      </c>
      <c r="C36" s="15">
        <f t="shared" si="2"/>
        <v>35070.345</v>
      </c>
      <c r="D36" s="23" t="str">
        <f t="shared" si="3"/>
        <v>vis</v>
      </c>
      <c r="E36" s="40">
        <f>VLOOKUP(C36,A!C$21:E$971,3,FALSE)</f>
        <v>323.9956477701449</v>
      </c>
      <c r="F36" s="6" t="s">
        <v>67</v>
      </c>
      <c r="G36" s="23" t="str">
        <f t="shared" si="4"/>
        <v>35070.345</v>
      </c>
      <c r="H36" s="15">
        <f t="shared" si="5"/>
        <v>324</v>
      </c>
      <c r="I36" s="41" t="s">
        <v>99</v>
      </c>
      <c r="J36" s="42" t="s">
        <v>100</v>
      </c>
      <c r="K36" s="41">
        <v>324</v>
      </c>
      <c r="L36" s="41" t="s">
        <v>101</v>
      </c>
      <c r="M36" s="42" t="s">
        <v>74</v>
      </c>
      <c r="N36" s="42"/>
      <c r="O36" s="43" t="s">
        <v>75</v>
      </c>
      <c r="P36" s="43" t="s">
        <v>76</v>
      </c>
    </row>
    <row r="37" spans="1:16" ht="12.75" customHeight="1" thickBot="1">
      <c r="A37" s="15" t="str">
        <f t="shared" si="0"/>
        <v> AHSB 6.3.22 </v>
      </c>
      <c r="B37" s="6" t="str">
        <f t="shared" si="1"/>
        <v>I</v>
      </c>
      <c r="C37" s="15">
        <f t="shared" si="2"/>
        <v>35313.445</v>
      </c>
      <c r="D37" s="23" t="str">
        <f t="shared" si="3"/>
        <v>vis</v>
      </c>
      <c r="E37" s="40">
        <f>VLOOKUP(C37,A!C$21:E$971,3,FALSE)</f>
        <v>492.00045556877365</v>
      </c>
      <c r="F37" s="6" t="s">
        <v>67</v>
      </c>
      <c r="G37" s="23" t="str">
        <f t="shared" si="4"/>
        <v>35313.445</v>
      </c>
      <c r="H37" s="15">
        <f t="shared" si="5"/>
        <v>492</v>
      </c>
      <c r="I37" s="41" t="s">
        <v>102</v>
      </c>
      <c r="J37" s="42" t="s">
        <v>103</v>
      </c>
      <c r="K37" s="41">
        <v>492</v>
      </c>
      <c r="L37" s="41" t="s">
        <v>104</v>
      </c>
      <c r="M37" s="42" t="s">
        <v>74</v>
      </c>
      <c r="N37" s="42"/>
      <c r="O37" s="43" t="s">
        <v>75</v>
      </c>
      <c r="P37" s="43" t="s">
        <v>76</v>
      </c>
    </row>
    <row r="38" spans="1:16" ht="12.75" customHeight="1" thickBot="1">
      <c r="A38" s="15" t="str">
        <f t="shared" si="0"/>
        <v> AHSB 6.3.22 </v>
      </c>
      <c r="B38" s="6" t="str">
        <f t="shared" si="1"/>
        <v>I</v>
      </c>
      <c r="C38" s="15">
        <f t="shared" si="2"/>
        <v>35371.33</v>
      </c>
      <c r="D38" s="23" t="str">
        <f t="shared" si="3"/>
        <v>vis</v>
      </c>
      <c r="E38" s="40">
        <f>VLOOKUP(C38,A!C$21:E$971,3,FALSE)</f>
        <v>532.0043975655816</v>
      </c>
      <c r="F38" s="6" t="s">
        <v>67</v>
      </c>
      <c r="G38" s="23" t="str">
        <f t="shared" si="4"/>
        <v>35371.330</v>
      </c>
      <c r="H38" s="15">
        <f t="shared" si="5"/>
        <v>532</v>
      </c>
      <c r="I38" s="41" t="s">
        <v>105</v>
      </c>
      <c r="J38" s="42" t="s">
        <v>106</v>
      </c>
      <c r="K38" s="41">
        <v>532</v>
      </c>
      <c r="L38" s="41" t="s">
        <v>107</v>
      </c>
      <c r="M38" s="42" t="s">
        <v>74</v>
      </c>
      <c r="N38" s="42"/>
      <c r="O38" s="43" t="s">
        <v>75</v>
      </c>
      <c r="P38" s="43" t="s">
        <v>76</v>
      </c>
    </row>
    <row r="39" spans="1:16" ht="12.75" customHeight="1" thickBot="1">
      <c r="A39" s="15" t="str">
        <f t="shared" si="0"/>
        <v> AHSB 6.3.22 </v>
      </c>
      <c r="B39" s="6" t="str">
        <f t="shared" si="1"/>
        <v>I</v>
      </c>
      <c r="C39" s="15">
        <f t="shared" si="2"/>
        <v>35429.206</v>
      </c>
      <c r="D39" s="23" t="str">
        <f t="shared" si="3"/>
        <v>vis</v>
      </c>
      <c r="E39" s="40">
        <f>VLOOKUP(C39,A!C$21:E$971,3,FALSE)</f>
        <v>572.0021197217022</v>
      </c>
      <c r="F39" s="6" t="s">
        <v>67</v>
      </c>
      <c r="G39" s="23" t="str">
        <f t="shared" si="4"/>
        <v>35429.206</v>
      </c>
      <c r="H39" s="15">
        <f t="shared" si="5"/>
        <v>572</v>
      </c>
      <c r="I39" s="41" t="s">
        <v>108</v>
      </c>
      <c r="J39" s="42" t="s">
        <v>109</v>
      </c>
      <c r="K39" s="41">
        <v>572</v>
      </c>
      <c r="L39" s="41" t="s">
        <v>110</v>
      </c>
      <c r="M39" s="42" t="s">
        <v>74</v>
      </c>
      <c r="N39" s="42"/>
      <c r="O39" s="43" t="s">
        <v>75</v>
      </c>
      <c r="P39" s="43" t="s">
        <v>76</v>
      </c>
    </row>
    <row r="40" spans="1:16" ht="12.75" customHeight="1" thickBot="1">
      <c r="A40" s="15" t="str">
        <f t="shared" si="0"/>
        <v> AHSB 6.3.22 </v>
      </c>
      <c r="B40" s="6" t="str">
        <f t="shared" si="1"/>
        <v>I</v>
      </c>
      <c r="C40" s="15">
        <f t="shared" si="2"/>
        <v>36812.51</v>
      </c>
      <c r="D40" s="23" t="str">
        <f t="shared" si="3"/>
        <v>vis</v>
      </c>
      <c r="E40" s="40">
        <f>VLOOKUP(C40,A!C$21:E$971,3,FALSE)</f>
        <v>1527.994397167512</v>
      </c>
      <c r="F40" s="6" t="s">
        <v>67</v>
      </c>
      <c r="G40" s="23" t="str">
        <f t="shared" si="4"/>
        <v>36812.510</v>
      </c>
      <c r="H40" s="15">
        <f t="shared" si="5"/>
        <v>1528</v>
      </c>
      <c r="I40" s="41" t="s">
        <v>111</v>
      </c>
      <c r="J40" s="42" t="s">
        <v>112</v>
      </c>
      <c r="K40" s="41">
        <v>1528</v>
      </c>
      <c r="L40" s="41" t="s">
        <v>113</v>
      </c>
      <c r="M40" s="42" t="s">
        <v>74</v>
      </c>
      <c r="N40" s="42"/>
      <c r="O40" s="43" t="s">
        <v>75</v>
      </c>
      <c r="P40" s="43" t="s">
        <v>76</v>
      </c>
    </row>
    <row r="41" spans="1:16" ht="12.75" customHeight="1" thickBot="1">
      <c r="A41" s="15" t="str">
        <f t="shared" si="0"/>
        <v> AHSB 6.3.22 </v>
      </c>
      <c r="B41" s="6" t="str">
        <f t="shared" si="1"/>
        <v>I</v>
      </c>
      <c r="C41" s="15">
        <f t="shared" si="2"/>
        <v>36815.415</v>
      </c>
      <c r="D41" s="23" t="str">
        <f t="shared" si="3"/>
        <v>vis</v>
      </c>
      <c r="E41" s="40">
        <f>VLOOKUP(C41,A!C$21:E$971,3,FALSE)</f>
        <v>1530.0020235215015</v>
      </c>
      <c r="F41" s="6" t="s">
        <v>67</v>
      </c>
      <c r="G41" s="23" t="str">
        <f t="shared" si="4"/>
        <v>36815.415</v>
      </c>
      <c r="H41" s="15">
        <f t="shared" si="5"/>
        <v>1530</v>
      </c>
      <c r="I41" s="41" t="s">
        <v>114</v>
      </c>
      <c r="J41" s="42" t="s">
        <v>115</v>
      </c>
      <c r="K41" s="41">
        <v>1530</v>
      </c>
      <c r="L41" s="41" t="s">
        <v>110</v>
      </c>
      <c r="M41" s="42" t="s">
        <v>74</v>
      </c>
      <c r="N41" s="42"/>
      <c r="O41" s="43" t="s">
        <v>75</v>
      </c>
      <c r="P41" s="43" t="s">
        <v>76</v>
      </c>
    </row>
    <row r="42" spans="1:16" ht="12.75" customHeight="1" thickBot="1">
      <c r="A42" s="15" t="str">
        <f t="shared" si="0"/>
        <v> AHSB 6.3.22 </v>
      </c>
      <c r="B42" s="6" t="str">
        <f t="shared" si="1"/>
        <v>I</v>
      </c>
      <c r="C42" s="15">
        <f t="shared" si="2"/>
        <v>36818.303</v>
      </c>
      <c r="D42" s="23" t="str">
        <f t="shared" si="3"/>
        <v>vis</v>
      </c>
      <c r="E42" s="40">
        <f>VLOOKUP(C42,A!C$21:E$971,3,FALSE)</f>
        <v>1531.997901287533</v>
      </c>
      <c r="F42" s="6" t="s">
        <v>67</v>
      </c>
      <c r="G42" s="23" t="str">
        <f t="shared" si="4"/>
        <v>36818.303</v>
      </c>
      <c r="H42" s="15">
        <f t="shared" si="5"/>
        <v>1532</v>
      </c>
      <c r="I42" s="41" t="s">
        <v>116</v>
      </c>
      <c r="J42" s="42" t="s">
        <v>117</v>
      </c>
      <c r="K42" s="41">
        <v>1532</v>
      </c>
      <c r="L42" s="41" t="s">
        <v>69</v>
      </c>
      <c r="M42" s="42" t="s">
        <v>74</v>
      </c>
      <c r="N42" s="42"/>
      <c r="O42" s="43" t="s">
        <v>75</v>
      </c>
      <c r="P42" s="43" t="s">
        <v>76</v>
      </c>
    </row>
    <row r="43" spans="1:16" ht="12.75" customHeight="1" thickBot="1">
      <c r="A43" s="15" t="str">
        <f t="shared" si="0"/>
        <v> HABZ 72 </v>
      </c>
      <c r="B43" s="6" t="str">
        <f t="shared" si="1"/>
        <v>I</v>
      </c>
      <c r="C43" s="15">
        <f t="shared" si="2"/>
        <v>36844.353</v>
      </c>
      <c r="D43" s="23" t="str">
        <f t="shared" si="3"/>
        <v>vis</v>
      </c>
      <c r="E43" s="40">
        <f>VLOOKUP(C43,A!C$21:E$971,3,FALSE)</f>
        <v>1550.0008845995642</v>
      </c>
      <c r="F43" s="6" t="s">
        <v>67</v>
      </c>
      <c r="G43" s="23" t="str">
        <f t="shared" si="4"/>
        <v>36844.353</v>
      </c>
      <c r="H43" s="15">
        <f t="shared" si="5"/>
        <v>1550</v>
      </c>
      <c r="I43" s="41" t="s">
        <v>118</v>
      </c>
      <c r="J43" s="42" t="s">
        <v>119</v>
      </c>
      <c r="K43" s="41">
        <v>1550</v>
      </c>
      <c r="L43" s="41" t="s">
        <v>104</v>
      </c>
      <c r="M43" s="42" t="s">
        <v>70</v>
      </c>
      <c r="N43" s="42"/>
      <c r="O43" s="43" t="s">
        <v>120</v>
      </c>
      <c r="P43" s="43" t="s">
        <v>121</v>
      </c>
    </row>
    <row r="44" spans="1:16" ht="12.75" customHeight="1" thickBot="1">
      <c r="A44" s="15" t="str">
        <f t="shared" si="0"/>
        <v> HABZ 72 </v>
      </c>
      <c r="B44" s="6" t="str">
        <f t="shared" si="1"/>
        <v>I</v>
      </c>
      <c r="C44" s="15">
        <f t="shared" si="2"/>
        <v>36899.337</v>
      </c>
      <c r="D44" s="23" t="str">
        <f t="shared" si="3"/>
        <v>vis</v>
      </c>
      <c r="E44" s="40">
        <f>VLOOKUP(C44,A!C$21:E$971,3,FALSE)</f>
        <v>1587.9999646160156</v>
      </c>
      <c r="F44" s="6" t="s">
        <v>67</v>
      </c>
      <c r="G44" s="23" t="str">
        <f t="shared" si="4"/>
        <v>36899.337</v>
      </c>
      <c r="H44" s="15">
        <f t="shared" si="5"/>
        <v>1588</v>
      </c>
      <c r="I44" s="41" t="s">
        <v>122</v>
      </c>
      <c r="J44" s="42" t="s">
        <v>123</v>
      </c>
      <c r="K44" s="41">
        <v>1588</v>
      </c>
      <c r="L44" s="41" t="s">
        <v>124</v>
      </c>
      <c r="M44" s="42" t="s">
        <v>74</v>
      </c>
      <c r="N44" s="42"/>
      <c r="O44" s="43" t="s">
        <v>120</v>
      </c>
      <c r="P44" s="43" t="s">
        <v>121</v>
      </c>
    </row>
    <row r="45" spans="1:16" ht="12.75" customHeight="1" thickBot="1">
      <c r="A45" s="15" t="str">
        <f t="shared" si="0"/>
        <v> HABZ 72 </v>
      </c>
      <c r="B45" s="6" t="str">
        <f t="shared" si="1"/>
        <v>I</v>
      </c>
      <c r="C45" s="15">
        <f t="shared" si="2"/>
        <v>37932.459</v>
      </c>
      <c r="D45" s="23" t="str">
        <f t="shared" si="3"/>
        <v>vis</v>
      </c>
      <c r="E45" s="40">
        <f>VLOOKUP(C45,A!C$21:E$971,3,FALSE)</f>
        <v>2301.9837698095016</v>
      </c>
      <c r="F45" s="6" t="s">
        <v>67</v>
      </c>
      <c r="G45" s="23" t="str">
        <f t="shared" si="4"/>
        <v>37932.459</v>
      </c>
      <c r="H45" s="15">
        <f t="shared" si="5"/>
        <v>2302</v>
      </c>
      <c r="I45" s="41" t="s">
        <v>125</v>
      </c>
      <c r="J45" s="42" t="s">
        <v>126</v>
      </c>
      <c r="K45" s="41">
        <v>2302</v>
      </c>
      <c r="L45" s="41" t="s">
        <v>127</v>
      </c>
      <c r="M45" s="42" t="s">
        <v>74</v>
      </c>
      <c r="N45" s="42"/>
      <c r="O45" s="43" t="s">
        <v>120</v>
      </c>
      <c r="P45" s="43" t="s">
        <v>121</v>
      </c>
    </row>
    <row r="46" spans="1:16" ht="12.75" customHeight="1" thickBot="1">
      <c r="A46" s="15" t="str">
        <f t="shared" si="0"/>
        <v> HABZ 72 </v>
      </c>
      <c r="B46" s="6" t="str">
        <f t="shared" si="1"/>
        <v>I</v>
      </c>
      <c r="C46" s="15">
        <f t="shared" si="2"/>
        <v>37964.293</v>
      </c>
      <c r="D46" s="23" t="str">
        <f t="shared" si="3"/>
        <v>vis</v>
      </c>
      <c r="E46" s="40">
        <f>VLOOKUP(C46,A!C$21:E$971,3,FALSE)</f>
        <v>2323.9840374008663</v>
      </c>
      <c r="F46" s="6" t="s">
        <v>67</v>
      </c>
      <c r="G46" s="23" t="str">
        <f t="shared" si="4"/>
        <v>37964.293</v>
      </c>
      <c r="H46" s="15">
        <f t="shared" si="5"/>
        <v>2324</v>
      </c>
      <c r="I46" s="41" t="s">
        <v>128</v>
      </c>
      <c r="J46" s="42" t="s">
        <v>129</v>
      </c>
      <c r="K46" s="41">
        <v>2324</v>
      </c>
      <c r="L46" s="41" t="s">
        <v>127</v>
      </c>
      <c r="M46" s="42" t="s">
        <v>74</v>
      </c>
      <c r="N46" s="42"/>
      <c r="O46" s="43" t="s">
        <v>120</v>
      </c>
      <c r="P46" s="43" t="s">
        <v>121</v>
      </c>
    </row>
    <row r="47" spans="1:16" ht="12.75" customHeight="1" thickBot="1">
      <c r="A47" s="15" t="str">
        <f t="shared" si="0"/>
        <v> HABZ 72 </v>
      </c>
      <c r="B47" s="6" t="str">
        <f t="shared" si="1"/>
        <v>I</v>
      </c>
      <c r="C47" s="15">
        <f t="shared" si="2"/>
        <v>38262.387</v>
      </c>
      <c r="D47" s="23" t="str">
        <f t="shared" si="3"/>
        <v>vis</v>
      </c>
      <c r="E47" s="40">
        <f>VLOOKUP(C47,A!C$21:E$971,3,FALSE)</f>
        <v>2529.994836150046</v>
      </c>
      <c r="F47" s="6" t="s">
        <v>67</v>
      </c>
      <c r="G47" s="23" t="str">
        <f t="shared" si="4"/>
        <v>38262.387</v>
      </c>
      <c r="H47" s="15">
        <f t="shared" si="5"/>
        <v>2530</v>
      </c>
      <c r="I47" s="41" t="s">
        <v>130</v>
      </c>
      <c r="J47" s="42" t="s">
        <v>131</v>
      </c>
      <c r="K47" s="41">
        <v>2530</v>
      </c>
      <c r="L47" s="41" t="s">
        <v>132</v>
      </c>
      <c r="M47" s="42" t="s">
        <v>74</v>
      </c>
      <c r="N47" s="42"/>
      <c r="O47" s="43" t="s">
        <v>120</v>
      </c>
      <c r="P47" s="43" t="s">
        <v>121</v>
      </c>
    </row>
    <row r="48" spans="1:16" ht="12.75" customHeight="1" thickBot="1">
      <c r="A48" s="15" t="str">
        <f t="shared" si="0"/>
        <v> HABZ 72 </v>
      </c>
      <c r="B48" s="6" t="str">
        <f t="shared" si="1"/>
        <v>I</v>
      </c>
      <c r="C48" s="15">
        <f t="shared" si="2"/>
        <v>38288.433</v>
      </c>
      <c r="D48" s="23" t="str">
        <f t="shared" si="3"/>
        <v>vis</v>
      </c>
      <c r="E48" s="40">
        <f>VLOOKUP(C48,A!C$21:E$971,3,FALSE)</f>
        <v>2547.9950550884346</v>
      </c>
      <c r="F48" s="6" t="s">
        <v>67</v>
      </c>
      <c r="G48" s="23" t="str">
        <f t="shared" si="4"/>
        <v>38288.433</v>
      </c>
      <c r="H48" s="15">
        <f t="shared" si="5"/>
        <v>2548</v>
      </c>
      <c r="I48" s="41" t="s">
        <v>133</v>
      </c>
      <c r="J48" s="42" t="s">
        <v>134</v>
      </c>
      <c r="K48" s="41">
        <v>2548</v>
      </c>
      <c r="L48" s="41" t="s">
        <v>132</v>
      </c>
      <c r="M48" s="42" t="s">
        <v>74</v>
      </c>
      <c r="N48" s="42"/>
      <c r="O48" s="43" t="s">
        <v>120</v>
      </c>
      <c r="P48" s="43" t="s">
        <v>121</v>
      </c>
    </row>
    <row r="49" spans="1:16" ht="12.75" customHeight="1" thickBot="1">
      <c r="A49" s="15" t="str">
        <f t="shared" si="0"/>
        <v>BAVM 39 </v>
      </c>
      <c r="B49" s="6" t="str">
        <f t="shared" si="1"/>
        <v>I</v>
      </c>
      <c r="C49" s="15">
        <f t="shared" si="2"/>
        <v>46002.287</v>
      </c>
      <c r="D49" s="23" t="str">
        <f t="shared" si="3"/>
        <v>vis</v>
      </c>
      <c r="E49" s="40">
        <f>VLOOKUP(C49,A!C$21:E$971,3,FALSE)</f>
        <v>7878.988714721059</v>
      </c>
      <c r="F49" s="6" t="s">
        <v>67</v>
      </c>
      <c r="G49" s="23" t="str">
        <f t="shared" si="4"/>
        <v>46002.287</v>
      </c>
      <c r="H49" s="15">
        <f t="shared" si="5"/>
        <v>7879</v>
      </c>
      <c r="I49" s="41" t="s">
        <v>135</v>
      </c>
      <c r="J49" s="42" t="s">
        <v>136</v>
      </c>
      <c r="K49" s="41">
        <v>7879</v>
      </c>
      <c r="L49" s="41" t="s">
        <v>137</v>
      </c>
      <c r="M49" s="42" t="s">
        <v>138</v>
      </c>
      <c r="N49" s="42"/>
      <c r="O49" s="43" t="s">
        <v>139</v>
      </c>
      <c r="P49" s="44" t="s">
        <v>140</v>
      </c>
    </row>
    <row r="50" spans="1:16" ht="12.75" customHeight="1" thickBot="1">
      <c r="A50" s="15" t="str">
        <f t="shared" si="0"/>
        <v>BAVM 212 </v>
      </c>
      <c r="B50" s="6" t="str">
        <f t="shared" si="1"/>
        <v>I</v>
      </c>
      <c r="C50" s="15">
        <f t="shared" si="2"/>
        <v>55060.425</v>
      </c>
      <c r="D50" s="23" t="str">
        <f t="shared" si="3"/>
        <v>vis</v>
      </c>
      <c r="E50" s="40">
        <f>VLOOKUP(C50,A!C$21:E$971,3,FALSE)</f>
        <v>14139.008186968964</v>
      </c>
      <c r="F50" s="6" t="s">
        <v>67</v>
      </c>
      <c r="G50" s="23" t="str">
        <f t="shared" si="4"/>
        <v>55060.4250</v>
      </c>
      <c r="H50" s="15">
        <f t="shared" si="5"/>
        <v>14139</v>
      </c>
      <c r="I50" s="41" t="s">
        <v>194</v>
      </c>
      <c r="J50" s="42" t="s">
        <v>195</v>
      </c>
      <c r="K50" s="41" t="s">
        <v>196</v>
      </c>
      <c r="L50" s="41" t="s">
        <v>197</v>
      </c>
      <c r="M50" s="42" t="s">
        <v>190</v>
      </c>
      <c r="N50" s="42" t="s">
        <v>198</v>
      </c>
      <c r="O50" s="43" t="s">
        <v>199</v>
      </c>
      <c r="P50" s="44" t="s">
        <v>200</v>
      </c>
    </row>
    <row r="51" spans="1:16" ht="12.75" customHeight="1" thickBot="1">
      <c r="A51" s="15" t="str">
        <f t="shared" si="0"/>
        <v>BAVM 212 </v>
      </c>
      <c r="B51" s="6" t="str">
        <f t="shared" si="1"/>
        <v>I</v>
      </c>
      <c r="C51" s="15">
        <f t="shared" si="2"/>
        <v>55076.342</v>
      </c>
      <c r="D51" s="23" t="str">
        <f t="shared" si="3"/>
        <v>vis</v>
      </c>
      <c r="E51" s="40">
        <f>VLOOKUP(C51,A!C$21:E$971,3,FALSE)</f>
        <v>14150.008320764644</v>
      </c>
      <c r="F51" s="6" t="s">
        <v>67</v>
      </c>
      <c r="G51" s="23" t="str">
        <f t="shared" si="4"/>
        <v>55076.3420</v>
      </c>
      <c r="H51" s="15">
        <f t="shared" si="5"/>
        <v>14150</v>
      </c>
      <c r="I51" s="41" t="s">
        <v>201</v>
      </c>
      <c r="J51" s="42" t="s">
        <v>202</v>
      </c>
      <c r="K51" s="41" t="s">
        <v>203</v>
      </c>
      <c r="L51" s="41" t="s">
        <v>204</v>
      </c>
      <c r="M51" s="42" t="s">
        <v>190</v>
      </c>
      <c r="N51" s="42" t="s">
        <v>191</v>
      </c>
      <c r="O51" s="43" t="s">
        <v>205</v>
      </c>
      <c r="P51" s="44" t="s">
        <v>200</v>
      </c>
    </row>
    <row r="52" spans="1:16" ht="12.75" customHeight="1" thickBot="1">
      <c r="A52" s="15" t="str">
        <f t="shared" si="0"/>
        <v>BAVM 212 </v>
      </c>
      <c r="B52" s="6" t="str">
        <f t="shared" si="1"/>
        <v>II</v>
      </c>
      <c r="C52" s="15">
        <f t="shared" si="2"/>
        <v>55097.3207</v>
      </c>
      <c r="D52" s="23" t="str">
        <f t="shared" si="3"/>
        <v>vis</v>
      </c>
      <c r="E52" s="40">
        <f>VLOOKUP(C52,A!C$21:E$971,3,FALSE)</f>
        <v>14164.506562070135</v>
      </c>
      <c r="F52" s="6" t="s">
        <v>67</v>
      </c>
      <c r="G52" s="23" t="str">
        <f t="shared" si="4"/>
        <v>55097.3207</v>
      </c>
      <c r="H52" s="15">
        <f t="shared" si="5"/>
        <v>14164.5</v>
      </c>
      <c r="I52" s="41" t="s">
        <v>206</v>
      </c>
      <c r="J52" s="42" t="s">
        <v>207</v>
      </c>
      <c r="K52" s="41" t="s">
        <v>208</v>
      </c>
      <c r="L52" s="41" t="s">
        <v>209</v>
      </c>
      <c r="M52" s="42" t="s">
        <v>190</v>
      </c>
      <c r="N52" s="42" t="s">
        <v>191</v>
      </c>
      <c r="O52" s="43" t="s">
        <v>210</v>
      </c>
      <c r="P52" s="44" t="s">
        <v>200</v>
      </c>
    </row>
    <row r="53" spans="2:6" ht="12.75">
      <c r="B53" s="6"/>
      <c r="E53" s="40"/>
      <c r="F53" s="6"/>
    </row>
    <row r="54" spans="2:6" ht="12.75">
      <c r="B54" s="6"/>
      <c r="E54" s="40"/>
      <c r="F54" s="6"/>
    </row>
    <row r="55" spans="2:6" ht="12.75">
      <c r="B55" s="6"/>
      <c r="E55" s="40"/>
      <c r="F55" s="6"/>
    </row>
    <row r="56" spans="2:6" ht="12.75">
      <c r="B56" s="6"/>
      <c r="E56" s="40"/>
      <c r="F56" s="6"/>
    </row>
    <row r="57" spans="2:6" ht="12.75">
      <c r="B57" s="6"/>
      <c r="E57" s="40"/>
      <c r="F57" s="6"/>
    </row>
    <row r="58" spans="2:6" ht="12.75">
      <c r="B58" s="6"/>
      <c r="E58" s="40"/>
      <c r="F58" s="6"/>
    </row>
    <row r="59" spans="2:6" ht="12.75">
      <c r="B59" s="6"/>
      <c r="E59" s="40"/>
      <c r="F59" s="6"/>
    </row>
    <row r="60" spans="2:6" ht="12.75">
      <c r="B60" s="6"/>
      <c r="E60" s="40"/>
      <c r="F60" s="6"/>
    </row>
    <row r="61" spans="2:6" ht="12.75">
      <c r="B61" s="6"/>
      <c r="E61" s="40"/>
      <c r="F61" s="6"/>
    </row>
    <row r="62" spans="2:6" ht="12.75">
      <c r="B62" s="6"/>
      <c r="E62" s="40"/>
      <c r="F62" s="6"/>
    </row>
    <row r="63" spans="2:6" ht="12.75">
      <c r="B63" s="6"/>
      <c r="E63" s="40"/>
      <c r="F63" s="6"/>
    </row>
    <row r="64" spans="2:6" ht="12.75">
      <c r="B64" s="6"/>
      <c r="E64" s="40"/>
      <c r="F64" s="6"/>
    </row>
    <row r="65" spans="2:6" ht="12.75">
      <c r="B65" s="6"/>
      <c r="E65" s="40"/>
      <c r="F65" s="6"/>
    </row>
    <row r="66" spans="2:6" ht="12.75">
      <c r="B66" s="6"/>
      <c r="E66" s="40"/>
      <c r="F66" s="6"/>
    </row>
    <row r="67" spans="2:6" ht="12.75">
      <c r="B67" s="6"/>
      <c r="E67" s="40"/>
      <c r="F67" s="6"/>
    </row>
    <row r="68" spans="2:6" ht="12.75">
      <c r="B68" s="6"/>
      <c r="E68" s="40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</sheetData>
  <sheetProtection/>
  <hyperlinks>
    <hyperlink ref="P49" r:id="rId1" display="http://www.bav-astro.de/sfs/BAVM_link.php?BAVMnr=39"/>
    <hyperlink ref="P24" r:id="rId2" display="http://www.bav-astro.de/sfs/BAVM_link.php?BAVMnr=178"/>
    <hyperlink ref="P50" r:id="rId3" display="http://www.bav-astro.de/sfs/BAVM_link.php?BAVMnr=212"/>
    <hyperlink ref="P51" r:id="rId4" display="http://www.bav-astro.de/sfs/BAVM_link.php?BAVMnr=212"/>
    <hyperlink ref="P52" r:id="rId5" display="http://www.bav-astro.de/sfs/BAVM_link.php?BAVMnr=212"/>
    <hyperlink ref="P25" r:id="rId6" display="http://www.bav-astro.de/sfs/BAVM_link.php?BAVMnr=231"/>
    <hyperlink ref="P26" r:id="rId7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