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<sst xmlns="http://schemas.openxmlformats.org/spreadsheetml/2006/main" count="50" uniqueCount="46">
  <si>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</si>
  <si>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</si>
  <si>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</si>
  <si>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</si>
  <si>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</si>
  <si>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</si>
  <si>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</si>
  <si>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</si>
  <si>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</si>
  <si>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</si>
  <si>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</si>
  <si>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</si>
  <si>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</si>
  <si>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</si>
  <si>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</si>
  <si>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</si>
  <si>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</si>
  <si>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</si>
  <si>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</si>
  <si>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</si>
  <si>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</si>
  <si>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</si>
  <si>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</si>
  <si>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</si>
  <si>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</si>
  <si>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</si>
  <si>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</si>
  <si>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</si>
  <si>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</si>
  <si>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</si>
  <si>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EA/SD</t>
  </si>
  <si>
    <t>IBVS 5583</t>
  </si>
  <si>
    <t>I</t>
  </si>
  <si>
    <t># of data points:</t>
  </si>
  <si>
    <t>V336 Lyr / ??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</si>
  <si>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</si>
  <si>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</si>
  <si>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</si>
  <si>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</si>
  <si>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</si>
  <si>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</si>
  <si>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IBVS 5781</t>
  </si>
  <si>
    <t>Start of linear fit &gt;&gt;&gt;&gt;&gt;&gt;&gt;&gt;&gt;&gt;&gt;&gt;&gt;&gt;&gt;&gt;&gt;&gt;&gt;&gt;&gt;</t>
  </si>
  <si>
    <t>OEJV 0074</t>
  </si>
  <si>
    <t>CCD</t>
  </si>
  <si>
    <t>OEJV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</si>
</sst>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V336 Lyr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"/>
          <c:w val="0.906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0.0034</c:v>
                  </c:pt>
                  <c:pt idx="2">
                    <c:v>0.0012</c:v>
                  </c:pt>
                  <c:pt idx="3">
                    <c:v>0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1356132"/>
        <c:axId val="36660869"/>
      </c:scatterChart>
      <c:val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crossBetween val="midCat"/>
        <c:dispUnits/>
      </c:val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5613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5"/>
          <c:y val="0.9305"/>
          <c:w val="0.759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19050</xdr:rowOff>
    </xdr:from>
    <xdr:to>
      <xdr:col>15</xdr:col>
      <xdr:colOff>228600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9525" y="19050"/>
        <a:ext cx="589597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34</v>
      </c>
    </row>
    <row r="2" spans="1:2" ht="12.75">
      <c r="A2" t="s">
        <v>24</v>
      </c>
      <c r="B2" t="s">
        <v>30</v>
      </c>
    </row>
    <row r="3" ht="13.5" thickBot="1"/>
    <row r="4" spans="1:4" ht="14.25" thickBot="1" thickTop="1">
      <c r="A4" s="6" t="s">
        <v>0</v>
      </c>
      <c r="C4" s="3">
        <v>38932.458</v>
      </c>
      <c r="D4" s="4">
        <v>1.90513</v>
      </c>
    </row>
    <row r="5" ht="13.5" thickTop="1"/>
    <row r="6" ht="12.75">
      <c r="A6" s="6" t="s">
        <v>1</v>
      </c>
    </row>
    <row r="7" spans="1:3" ht="12.75">
      <c r="A7" t="s">
        <v>2</v>
      </c>
      <c r="C7">
        <f>+C4</f>
        <v>38932.458</v>
      </c>
    </row>
    <row r="8" spans="1:3" ht="12.75">
      <c r="A8" t="s">
        <v>3</v>
      </c>
      <c r="C8">
        <f>+D4</f>
        <v>1.90513</v>
      </c>
    </row>
    <row r="9" spans="1:5" ht="12.75">
      <c r="A9" s="14" t="s">
        <v>35</v>
      </c>
      <c r="B9" s="11"/>
      <c r="C9" s="15">
        <v>-9.5</v>
      </c>
      <c r="D9" s="11" t="s">
        <v>36</v>
      </c>
      <c r="E9" s="11"/>
    </row>
    <row r="10" spans="1:5" ht="13.5" thickBot="1">
      <c r="A10" s="11"/>
      <c r="B10" s="11"/>
      <c r="C10" s="5" t="s">
        <v>20</v>
      </c>
      <c r="D10" s="5" t="s">
        <v>21</v>
      </c>
      <c r="E10" s="11"/>
    </row>
    <row r="11" spans="1:7" ht="12.75">
      <c r="A11" s="11" t="s">
        <v>16</v>
      </c>
      <c r="B11" s="11"/>
      <c r="C11" s="29">
        <f ca="1">INTERCEPT(INDIRECT($G$11):G992,INDIRECT($F$11):F992)</f>
        <v>0.08865033279314924</v>
      </c>
      <c r="D11" s="16"/>
      <c r="E11" s="11"/>
      <c r="F11" s="30" t="str">
        <f>"F"&amp;E19</f>
        <v>F22</v>
      </c>
      <c r="G11" s="31" t="str">
        <f>"G"&amp;E19</f>
        <v>G22</v>
      </c>
    </row>
    <row r="12" spans="1:5" ht="12.75">
      <c r="A12" s="11" t="s">
        <v>17</v>
      </c>
      <c r="B12" s="11"/>
      <c r="C12" s="29">
        <f ca="1">SLOPE(INDIRECT($G$11):G992,INDIRECT($F$11):F992)</f>
        <v>-1.144474002741903E-05</v>
      </c>
      <c r="D12" s="16"/>
      <c r="E12" s="11"/>
    </row>
    <row r="13" spans="1:5" ht="12.75">
      <c r="A13" s="11" t="s">
        <v>19</v>
      </c>
      <c r="B13" s="11"/>
      <c r="C13" s="16" t="s">
        <v>14</v>
      </c>
      <c r="D13" s="16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7" t="s">
        <v>18</v>
      </c>
      <c r="B15" s="11"/>
      <c r="C15" s="18">
        <f>(C7+C11)+(C8+C12)*INT(MAX(F21:F3533))</f>
        <v>53933.45015444982</v>
      </c>
      <c r="D15" s="19" t="s">
        <v>37</v>
      </c>
      <c r="E15" s="20">
        <f ca="1">TODAY()+15018.5-B9/24</f>
        <v>59903.5</v>
      </c>
    </row>
    <row r="16" spans="1:5" ht="12.75">
      <c r="A16" s="21" t="s">
        <v>4</v>
      </c>
      <c r="B16" s="11"/>
      <c r="C16" s="22">
        <f>+C8+C12</f>
        <v>1.9051185552599725</v>
      </c>
      <c r="D16" s="19" t="s">
        <v>38</v>
      </c>
      <c r="E16" s="20">
        <f>ROUND(2*(E15-C15)/C16,0)/2+1</f>
        <v>3134.5</v>
      </c>
    </row>
    <row r="17" spans="1:5" ht="13.5" thickBot="1">
      <c r="A17" s="19" t="s">
        <v>33</v>
      </c>
      <c r="B17" s="11"/>
      <c r="C17" s="11">
        <f>COUNT(C21:C2191)</f>
        <v>4</v>
      </c>
      <c r="D17" s="19" t="s">
        <v>39</v>
      </c>
      <c r="E17" s="23">
        <f>+C15+C16*E16-15018.5-C9/24</f>
        <v>44886.94009924554</v>
      </c>
    </row>
    <row r="18" spans="1:5" ht="12.75">
      <c r="A18" s="21" t="s">
        <v>5</v>
      </c>
      <c r="B18" s="11"/>
      <c r="C18" s="24">
        <f>+C15</f>
        <v>53933.45015444982</v>
      </c>
      <c r="D18" s="25">
        <f>+C16</f>
        <v>1.9051185552599725</v>
      </c>
      <c r="E18" s="26" t="s">
        <v>40</v>
      </c>
    </row>
    <row r="19" spans="1:5" ht="13.5" thickTop="1">
      <c r="A19" s="32" t="s">
        <v>42</v>
      </c>
      <c r="E19" s="33">
        <v>22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29</v>
      </c>
      <c r="J20" s="8" t="s">
        <v>45</v>
      </c>
      <c r="K20" s="8" t="s">
        <v>25</v>
      </c>
      <c r="L20" s="8" t="s">
        <v>26</v>
      </c>
      <c r="M20" s="8" t="s">
        <v>27</v>
      </c>
      <c r="N20" s="8" t="s">
        <v>28</v>
      </c>
      <c r="O20" s="8" t="s">
        <v>23</v>
      </c>
      <c r="P20" s="7" t="s">
        <v>22</v>
      </c>
      <c r="Q20" s="5" t="s">
        <v>15</v>
      </c>
    </row>
    <row r="21" spans="1:17" ht="12.75">
      <c r="A21" t="s">
        <v>12</v>
      </c>
      <c r="C21" s="13">
        <f>+C4</f>
        <v>38932.458</v>
      </c>
      <c r="D21" s="13" t="s">
        <v>14</v>
      </c>
      <c r="E21">
        <f>+(C21-C$7)/C$8</f>
        <v>0</v>
      </c>
      <c r="F21">
        <f>ROUND(2*E21,0)/2</f>
        <v>0</v>
      </c>
      <c r="G21">
        <v>0</v>
      </c>
      <c r="H21" s="37">
        <v>0</v>
      </c>
      <c r="O21">
        <f>+C$11+C$12*$F21</f>
        <v>0.08865033279314924</v>
      </c>
      <c r="Q21" s="2">
        <f>+C21-15018.5</f>
        <v>23913.958</v>
      </c>
    </row>
    <row r="22" spans="1:17" ht="12.75">
      <c r="A22" s="10" t="s">
        <v>31</v>
      </c>
      <c r="B22" s="9" t="s">
        <v>32</v>
      </c>
      <c r="C22" s="12">
        <v>52365.5586</v>
      </c>
      <c r="D22" s="12">
        <v>0.0034</v>
      </c>
      <c r="E22">
        <f>+(C22-C$7)/C$8</f>
        <v>7051.015206311379</v>
      </c>
      <c r="F22">
        <f>ROUND(2*E22,0)/2</f>
        <v>7051</v>
      </c>
      <c r="G22">
        <f>+C22-(C$7+F22*C$8)</f>
        <v>0.028969999999389984</v>
      </c>
      <c r="I22">
        <f>+G22</f>
        <v>0.028969999999389984</v>
      </c>
      <c r="O22">
        <f>+C$11+C$12*$F22</f>
        <v>0.007953470859817666</v>
      </c>
      <c r="Q22" s="2">
        <f>+C22-15018.5</f>
        <v>37347.0586</v>
      </c>
    </row>
    <row r="23" spans="1:17" ht="12.75">
      <c r="A23" s="27" t="s">
        <v>41</v>
      </c>
      <c r="B23" s="16" t="s">
        <v>32</v>
      </c>
      <c r="C23" s="28">
        <v>53933.4464</v>
      </c>
      <c r="D23" s="13">
        <v>0.0012</v>
      </c>
      <c r="E23">
        <f>+(C23-C$7)/C$8</f>
        <v>7873.9972600295005</v>
      </c>
      <c r="F23">
        <f>ROUND(2*E23,0)/2</f>
        <v>7874</v>
      </c>
      <c r="G23">
        <f>+C23-(C$7+F23*C$8)</f>
        <v>-0.005219999999098945</v>
      </c>
      <c r="I23">
        <f>+G23</f>
        <v>-0.005219999999098945</v>
      </c>
      <c r="O23">
        <f>+C$11+C$12*$F23</f>
        <v>-0.0014655501827482015</v>
      </c>
      <c r="Q23" s="2">
        <f>+C23-15018.5</f>
        <v>38914.9464</v>
      </c>
    </row>
    <row r="24" spans="1:17" ht="12.75">
      <c r="A24" s="34" t="s">
        <v>43</v>
      </c>
      <c r="B24" s="35" t="s">
        <v>32</v>
      </c>
      <c r="C24" s="36">
        <v>52024.5041</v>
      </c>
      <c r="D24" s="36" t="s">
        <v>44</v>
      </c>
      <c r="E24">
        <f>+(C24-C$7)/C$8</f>
        <v>6871.99618923643</v>
      </c>
      <c r="F24">
        <f>ROUND(2*E24,0)/2</f>
        <v>6872</v>
      </c>
      <c r="G24">
        <f>+C24-(C$7+F24*C$8)</f>
        <v>-0.007259999998495914</v>
      </c>
      <c r="J24">
        <f>+G24</f>
        <v>-0.007259999998495914</v>
      </c>
      <c r="O24">
        <f>+C$11+C$12*$F24</f>
        <v>0.010002079324725674</v>
      </c>
      <c r="Q24" s="2">
        <f>+C24-15018.5</f>
        <v>37006.0041</v>
      </c>
    </row>
    <row r="25" spans="3:17" ht="12.75">
      <c r="C25" s="13"/>
      <c r="D25" s="13"/>
      <c r="Q25" s="2"/>
    </row>
    <row r="26" spans="3:17" ht="12.75">
      <c r="C26" s="13"/>
      <c r="D26" s="13"/>
      <c r="Q26" s="2"/>
    </row>
    <row r="27" spans="3:17" ht="12.75">
      <c r="C27" s="13"/>
      <c r="D27" s="13"/>
      <c r="Q27" s="2"/>
    </row>
    <row r="28" spans="3:17" ht="12.75">
      <c r="C28" s="13"/>
      <c r="D28" s="13"/>
      <c r="Q28" s="2"/>
    </row>
    <row r="29" spans="3:17" ht="12.75">
      <c r="C29" s="13"/>
      <c r="D29" s="13"/>
      <c r="Q29" s="2"/>
    </row>
    <row r="30" spans="3:17" ht="12.75">
      <c r="C30" s="13"/>
      <c r="D30" s="13"/>
      <c r="Q30" s="2"/>
    </row>
    <row r="31" spans="3:17" ht="12.75">
      <c r="C31" s="13"/>
      <c r="D31" s="13"/>
      <c r="Q31" s="2"/>
    </row>
    <row r="32" spans="3:17" ht="12.75">
      <c r="C32" s="13"/>
      <c r="D32" s="13"/>
      <c r="Q32" s="2"/>
    </row>
    <row r="33" spans="3:17" ht="12.75">
      <c r="C33" s="13"/>
      <c r="D33" s="13"/>
      <c r="Q33" s="2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2022-11-20T03:22:51Z</dcterms:modified>
  <cp:category/>
  <cp:version/>
  <cp:contentType/>
  <cp:contentStatus/>
</cp:coreProperties>
</file>