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0" windowWidth="8520" windowHeight="13170" activeTab="0"/>
  </bookViews>
  <sheets>
    <sheet name="A" sheetId="1" r:id="rId1"/>
    <sheet name="Q_fit" sheetId="2" r:id="rId2"/>
    <sheet name="BAV" sheetId="3" r:id="rId3"/>
  </sheets>
  <definedNames>
    <definedName name="solver_adj" localSheetId="0" hidden="1">'A'!$E$11:$E$13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'A'!$E$14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<sst xmlns="http://schemas.openxmlformats.org/spreadsheetml/2006/main" count="509" uniqueCount="281">
  <si>
    <t>IBVS 6230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</si>
  <si>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</si>
  <si>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</si>
  <si>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</si>
  <si>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</si>
  <si>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</si>
  <si>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</si>
  <si>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</si>
  <si>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</si>
  <si>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</si>
  <si>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</si>
  <si>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</si>
  <si>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</si>
  <si>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</si>
  <si>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</si>
  <si>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</si>
  <si>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</si>
  <si>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</si>
  <si>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</si>
  <si>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</si>
  <si>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</si>
  <si>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</si>
  <si>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</si>
  <si>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</si>
  <si>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S5</t>
  </si>
  <si>
    <t>Misc</t>
  </si>
  <si>
    <t>Locher K</t>
  </si>
  <si>
    <t>B</t>
  </si>
  <si>
    <t>v</t>
  </si>
  <si>
    <t>Elias D</t>
  </si>
  <si>
    <t>K</t>
  </si>
  <si>
    <t># of data points:</t>
  </si>
  <si>
    <t>S6</t>
  </si>
  <si>
    <t>Start of linear fit (row #)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</si>
  <si>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</si>
  <si>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</si>
  <si>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</si>
  <si>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</si>
  <si>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</si>
  <si>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</si>
  <si>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</si>
  <si>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Linear Ephemeris =</t>
  </si>
  <si>
    <t>Quad. Ephemeris =</t>
  </si>
  <si>
    <t>Quad Fit</t>
  </si>
  <si>
    <r>
      <t>Y = A + B.X + C.X</t>
    </r>
    <r>
      <rPr>
        <b/>
        <vertAlign val="superscript"/>
        <sz val="10"/>
        <rFont val="Arial"/>
        <family val="2"/>
      </rPr>
      <t>2</t>
    </r>
  </si>
  <si>
    <t>ZA =</t>
  </si>
  <si>
    <t>X2.X4-X3.X3</t>
  </si>
  <si>
    <t>A</t>
  </si>
  <si>
    <t xml:space="preserve">ZB = </t>
  </si>
  <si>
    <t>X1.X4-X2.X3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</si>
  <si>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</si>
  <si>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</si>
  <si>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</si>
  <si>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</si>
  <si>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</si>
  <si>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</si>
  <si>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</si>
  <si>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</si>
  <si>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C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</si>
  <si>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</si>
  <si>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</si>
  <si>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</si>
  <si>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</si>
  <si>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</si>
  <si>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</si>
  <si>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</si>
  <si>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</si>
  <si>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</si>
  <si>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</si>
  <si>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>E</t>
  </si>
  <si>
    <t xml:space="preserve">C = </t>
  </si>
  <si>
    <t xml:space="preserve">ZF = </t>
  </si>
  <si>
    <t>N.X2-X1.X1</t>
  </si>
  <si>
    <t>F</t>
  </si>
  <si>
    <t xml:space="preserve">δy = </t>
  </si>
  <si>
    <t>MM =</t>
  </si>
  <si>
    <t>many terms</t>
  </si>
  <si>
    <t>G</t>
  </si>
  <si>
    <t>H</t>
  </si>
  <si>
    <t>I</t>
  </si>
  <si>
    <t>J</t>
  </si>
  <si>
    <t>Start Row</t>
  </si>
  <si>
    <t>L</t>
  </si>
  <si>
    <t>End Row</t>
  </si>
  <si>
    <t>M</t>
  </si>
  <si>
    <t>N</t>
  </si>
  <si>
    <t>O</t>
  </si>
  <si>
    <t>P</t>
  </si>
  <si>
    <t>SCALE FACTORS</t>
  </si>
  <si>
    <t xml:space="preserve">N = </t>
  </si>
  <si>
    <t>Q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</si>
  <si>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</si>
  <si>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</si>
  <si>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</si>
  <si>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</si>
  <si>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</si>
  <si>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</si>
  <si>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</si>
  <si>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</si>
  <si>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</si>
  <si>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</si>
  <si>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X</t>
  </si>
  <si>
    <t>Y</t>
  </si>
  <si>
    <t>Q.Fit</t>
  </si>
  <si>
    <r>
      <t>err</t>
    </r>
    <r>
      <rPr>
        <b/>
        <vertAlign val="superscript"/>
        <sz val="10"/>
        <rFont val="Arial"/>
        <family val="2"/>
      </rPr>
      <t>2</t>
    </r>
  </si>
  <si>
    <t>for δA</t>
  </si>
  <si>
    <t>for δB</t>
  </si>
  <si>
    <t>for δC</t>
  </si>
  <si>
    <t>Dev'n</t>
  </si>
  <si>
    <t>T</t>
  </si>
  <si>
    <t>U</t>
  </si>
  <si>
    <t>V</t>
  </si>
  <si>
    <t>W</t>
  </si>
  <si>
    <t>Z</t>
  </si>
  <si>
    <t xml:space="preserve">V0579 Lyr / GSC 3131-0476               </t>
  </si>
  <si>
    <t>Kreiner Eph.</t>
  </si>
  <si>
    <t>EW</t>
  </si>
  <si>
    <t>J.M. Kreiner, 2004, Acta Astronomica, vol. 54, pp 207-210.</t>
  </si>
  <si>
    <t>Kreiner</t>
  </si>
  <si>
    <t>IBVS 5438</t>
  </si>
  <si>
    <t>II</t>
  </si>
  <si>
    <t>IBVS 5543</t>
  </si>
  <si>
    <t>IBVS 5713</t>
  </si>
  <si>
    <t>IBVS 5781</t>
  </si>
  <si>
    <t>IBVS 5837</t>
  </si>
  <si>
    <t>IBVS 5920</t>
  </si>
  <si>
    <t>IBVS 5945</t>
  </si>
  <si>
    <t>IBVS 6010</t>
  </si>
  <si>
    <r>
      <t>diff</t>
    </r>
    <r>
      <rPr>
        <b/>
        <vertAlign val="superscript"/>
        <sz val="10"/>
        <rFont val="Arial"/>
        <family val="2"/>
      </rPr>
      <t>2</t>
    </r>
  </si>
  <si>
    <r>
      <t>wt.diff</t>
    </r>
    <r>
      <rPr>
        <b/>
        <vertAlign val="superscript"/>
        <sz val="10"/>
        <rFont val="Arial"/>
        <family val="2"/>
      </rPr>
      <t>2</t>
    </r>
  </si>
  <si>
    <t>wt</t>
  </si>
  <si>
    <t xml:space="preserve">Correlation = </t>
  </si>
  <si>
    <t>dP/dt</t>
  </si>
  <si>
    <t>days/year</t>
  </si>
  <si>
    <t>w</t>
  </si>
  <si>
    <t>w*X</t>
  </si>
  <si>
    <t>w*Y</t>
  </si>
  <si>
    <t>w*YX</t>
  </si>
  <si>
    <t>ZA</t>
  </si>
  <si>
    <t>ZB</t>
  </si>
  <si>
    <t>ZC</t>
  </si>
  <si>
    <t>ZD</t>
  </si>
  <si>
    <t>ZE</t>
  </si>
  <si>
    <t>ZF</t>
  </si>
  <si>
    <r>
      <t>w*X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</si>
  <si>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3</t>
    </r>
  </si>
  <si>
    <r>
      <t>w*X</t>
    </r>
    <r>
      <rPr>
        <b/>
        <vertAlign val="superscript"/>
        <sz val="10"/>
        <rFont val="Arial"/>
        <family val="2"/>
      </rPr>
      <t>4</t>
    </r>
  </si>
  <si>
    <r>
      <t>w*YX</t>
    </r>
    <r>
      <rPr>
        <b/>
        <vertAlign val="superscript"/>
        <sz val="10"/>
        <rFont val="Arial"/>
        <family val="2"/>
      </rPr>
      <t>2</t>
    </r>
  </si>
  <si>
    <t>OEJV 0160</t>
  </si>
  <si>
    <t>IBVS 6070</t>
  </si>
  <si>
    <t>IBVS 6084</t>
  </si>
  <si>
    <t>pg</t>
  </si>
  <si>
    <t>vis</t>
  </si>
  <si>
    <t>PE</t>
  </si>
  <si>
    <t>CCD</t>
  </si>
  <si>
    <t>Minima from the Lichtenknecker Database of the BAV</t>
  </si>
  <si>
    <t>http://www.bav-astro.de/LkDB/index.php?lang=en&amp;sprache_dial=en</t>
  </si>
  <si>
    <t>2451257.8242 </t>
  </si>
  <si>
    <t> 20.03.1999 07:46 </t>
  </si>
  <si>
    <t> -0.0672 </t>
  </si>
  <si>
    <t>E </t>
  </si>
  <si>
    <t>?</t>
  </si>
  <si>
    <t> Blättler&amp;Diethelm </t>
  </si>
  <si>
    <t>IBVS 4982 </t>
  </si>
  <si>
    <t>2451308.7108 </t>
  </si>
  <si>
    <t> 10.05.1999 05:03 </t>
  </si>
  <si>
    <t> -0.0690 </t>
  </si>
  <si>
    <t>2451757.368 </t>
  </si>
  <si>
    <t> 31.07.2000 20:49 </t>
  </si>
  <si>
    <t> -0.056 </t>
  </si>
  <si>
    <t> E.Blättler </t>
  </si>
  <si>
    <t> BBS 123 </t>
  </si>
  <si>
    <t>2451757.4888 </t>
  </si>
  <si>
    <t> 31.07.2000 23:43 </t>
  </si>
  <si>
    <t> -0.0564 </t>
  </si>
  <si>
    <t>2451768.5408 </t>
  </si>
  <si>
    <t> 12.08.2000 00:58 </t>
  </si>
  <si>
    <t> -0.0565 </t>
  </si>
  <si>
    <t>2451773.4002 </t>
  </si>
  <si>
    <t> 16.08.2000 21:36 </t>
  </si>
  <si>
    <t> -0.0552 </t>
  </si>
  <si>
    <t>2451773.5197 </t>
  </si>
  <si>
    <t> 17.08.2000 00:28 </t>
  </si>
  <si>
    <t> -0.0571 </t>
  </si>
  <si>
    <t>2451781.4137 </t>
  </si>
  <si>
    <t> 24.08.2000 21:55 </t>
  </si>
  <si>
    <t> -0.0575 </t>
  </si>
  <si>
    <t>2451781.5355 </t>
  </si>
  <si>
    <t> 25.08.2000 00:51 </t>
  </si>
  <si>
    <t> -0.0572 </t>
  </si>
  <si>
    <t>2452116.3887 </t>
  </si>
  <si>
    <t> 25.07.2001 21:19 </t>
  </si>
  <si>
    <t> -0.0473 </t>
  </si>
  <si>
    <t> BBS 126 </t>
  </si>
  <si>
    <t>2452116.508 </t>
  </si>
  <si>
    <t> 26.07.2001 00:11 </t>
  </si>
  <si>
    <t> -0.049 </t>
  </si>
  <si>
    <t>2452652.244 </t>
  </si>
  <si>
    <t> 12.01.2003 17:51 </t>
  </si>
  <si>
    <t> -0.038 </t>
  </si>
  <si>
    <t> BBS 129 </t>
  </si>
  <si>
    <t>2453151.4236 </t>
  </si>
  <si>
    <t> 25.05.2004 22:09 </t>
  </si>
  <si>
    <t> -0.0267 </t>
  </si>
  <si>
    <t> BBS 130 </t>
  </si>
  <si>
    <t>2453629.3480 </t>
  </si>
  <si>
    <t> 15.09.2005 20:21 </t>
  </si>
  <si>
    <t> -0.0162 </t>
  </si>
  <si>
    <t>IBVS 5713 </t>
  </si>
  <si>
    <t>2454018.3642 </t>
  </si>
  <si>
    <t> 09.10.2006 20:44 </t>
  </si>
  <si>
    <t> -0.0109 </t>
  </si>
  <si>
    <t>C </t>
  </si>
  <si>
    <t> BBS 133 (=IBVS 5781) </t>
  </si>
  <si>
    <t>2454384.3040 </t>
  </si>
  <si>
    <t> 10.10.2007 19:17 </t>
  </si>
  <si>
    <t> -0.0061 </t>
  </si>
  <si>
    <t>IBVS 5837 </t>
  </si>
  <si>
    <t>2454671.4189 </t>
  </si>
  <si>
    <t> 23.07.2008 22:03 </t>
  </si>
  <si>
    <t> -0.0038 </t>
  </si>
  <si>
    <t>o</t>
  </si>
  <si>
    <t> H.Jungbluth </t>
  </si>
  <si>
    <t>BAVM 203 </t>
  </si>
  <si>
    <t>2454996.4256 </t>
  </si>
  <si>
    <t> 13.06.2009 22:12 </t>
  </si>
  <si>
    <t> -0.0028 </t>
  </si>
  <si>
    <t>BAVM 212 </t>
  </si>
  <si>
    <t>2455104.4012 </t>
  </si>
  <si>
    <t> 29.09.2009 21:37 </t>
  </si>
  <si>
    <t> 0.0019 </t>
  </si>
  <si>
    <t>IBVS 5920 </t>
  </si>
  <si>
    <t>2455339.7746 </t>
  </si>
  <si>
    <t> 23.05.2010 06:35 </t>
  </si>
  <si>
    <t> 0.0012 </t>
  </si>
  <si>
    <t> R.Diethelm </t>
  </si>
  <si>
    <t>IBVS 5945 </t>
  </si>
  <si>
    <t>2455379.4885 </t>
  </si>
  <si>
    <t> 01.07.2010 23:43 </t>
  </si>
  <si>
    <t> 0.0003 </t>
  </si>
  <si>
    <t>-I</t>
  </si>
  <si>
    <t> F.Agerer </t>
  </si>
  <si>
    <t>BAVM 215 </t>
  </si>
  <si>
    <t>2455674.3741 </t>
  </si>
  <si>
    <t> 22.04.2011 20:58 </t>
  </si>
  <si>
    <t>13068</t>
  </si>
  <si>
    <t>BAVM 220 </t>
  </si>
  <si>
    <t>2455674.4950 </t>
  </si>
  <si>
    <t> 22.04.2011 23:52 </t>
  </si>
  <si>
    <t>13068.5</t>
  </si>
  <si>
    <t> -0.0002 </t>
  </si>
  <si>
    <t>2455707.4079 </t>
  </si>
  <si>
    <t> 25.05.2011 21:47 </t>
  </si>
  <si>
    <t>13204</t>
  </si>
  <si>
    <t> -0.0008 </t>
  </si>
  <si>
    <t>2455707.5289 </t>
  </si>
  <si>
    <t> 26.05.2011 00:41 </t>
  </si>
  <si>
    <t>13204.5</t>
  </si>
  <si>
    <t> -0.0013 </t>
  </si>
  <si>
    <t>2455776.39413 </t>
  </si>
  <si>
    <t> 02.08.2011 21:27 </t>
  </si>
  <si>
    <t>13488</t>
  </si>
  <si>
    <t> 0.00063 </t>
  </si>
  <si>
    <t> J.Starzomski </t>
  </si>
  <si>
    <t>OEJV 0160 </t>
  </si>
  <si>
    <t>2456177.4256 </t>
  </si>
  <si>
    <t> 06.09.2012 22:12 </t>
  </si>
  <si>
    <t>15139</t>
  </si>
  <si>
    <t> -0.0026 </t>
  </si>
  <si>
    <t>BAVM 231 </t>
  </si>
  <si>
    <t>2456492.4709 </t>
  </si>
  <si>
    <t> 18.07.2013 23:18 </t>
  </si>
  <si>
    <t>16436</t>
  </si>
  <si>
    <t> -0.0039 </t>
  </si>
  <si>
    <t>BAVM 232 </t>
  </si>
  <si>
    <t>IBVS 5984</t>
  </si>
  <si>
    <t>IBVS 6152</t>
  </si>
  <si>
    <t>IBVS 6157</t>
  </si>
  <si>
    <t>BAD?</t>
  </si>
  <si>
    <t>IBVS 6195</t>
  </si>
  <si>
    <t>OEJV 0179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</si>
</sst>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E+00"/>
    <numFmt numFmtId="177" formatCode="0.0%"/>
    <numFmt numFmtId="178" formatCode="0E+00"/>
    <numFmt numFmtId="179" formatCode="0.00000"/>
    <numFmt numFmtId="180" formatCode="0.0000"/>
    <numFmt numFmtId="181" formatCode="0.000"/>
    <numFmt numFmtId="182" formatCode="0.000000"/>
    <numFmt numFmtId="183" formatCode="[$-1009]dddd\,\ yyyy\ mmmm\ dd"/>
    <numFmt numFmtId="184" formatCode="[&lt;=9999999]###\-####;###\-###\-####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i/>
      <sz val="10"/>
      <color indexed="2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7.35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9.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4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23" fillId="23" borderId="5" applyNumberFormat="0" applyFont="0" applyAlignment="0" applyProtection="0"/>
    <xf numFmtId="0" fontId="34" fillId="20" borderId="6" applyNumberFormat="0" applyAlignment="0" applyProtection="0"/>
    <xf numFmtId="1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8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  <xf numFmtId="0" fontId="12" fillId="0" borderId="0" xfId="0" applyFont="1" applyAlignment="1">
      <alignment/>
    </xf>
    <xf numFmtId="0" fontId="1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176" fontId="9" fillId="0" borderId="9" xfId="0" applyNumberFormat="1" applyFont="1" applyBorder="1" applyAlignment="1">
      <alignment horizontal="center"/>
    </xf>
    <xf numFmtId="177" fontId="4" fillId="0" borderId="0" xfId="0" applyNumberFormat="1" applyFont="1" applyAlignment="1">
      <alignment vertical="top"/>
    </xf>
    <xf numFmtId="14" fontId="0" fillId="0" borderId="0" xfId="0" applyNumberFormat="1" applyAlignment="1">
      <alignment vertical="top"/>
    </xf>
    <xf numFmtId="0" fontId="4" fillId="0" borderId="16" xfId="0" applyFont="1" applyBorder="1" applyAlignment="1">
      <alignment vertical="top"/>
    </xf>
    <xf numFmtId="0" fontId="16" fillId="0" borderId="17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176" fontId="9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176" fontId="9" fillId="0" borderId="11" xfId="0" applyNumberFormat="1" applyFont="1" applyBorder="1" applyAlignment="1">
      <alignment horizontal="center"/>
    </xf>
    <xf numFmtId="0" fontId="15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176" fontId="9" fillId="0" borderId="0" xfId="0" applyNumberFormat="1" applyFont="1" applyAlignment="1">
      <alignment horizontal="center"/>
    </xf>
    <xf numFmtId="0" fontId="0" fillId="0" borderId="0" xfId="0" applyFill="1" applyBorder="1" applyAlignment="1">
      <alignment vertical="top"/>
    </xf>
    <xf numFmtId="0" fontId="17" fillId="0" borderId="0" xfId="0" applyFont="1" applyAlignment="1">
      <alignment vertical="top"/>
    </xf>
    <xf numFmtId="177" fontId="17" fillId="0" borderId="0" xfId="0" applyNumberFormat="1" applyFont="1" applyAlignment="1">
      <alignment vertical="top"/>
    </xf>
    <xf numFmtId="10" fontId="17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vertical="top"/>
    </xf>
    <xf numFmtId="0" fontId="15" fillId="0" borderId="0" xfId="0" applyFont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7" borderId="5" xfId="0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5" xfId="0" applyFont="1" applyBorder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11" fontId="0" fillId="0" borderId="0" xfId="0" applyNumberFormat="1" applyAlignment="1">
      <alignment/>
    </xf>
    <xf numFmtId="0" fontId="4" fillId="0" borderId="8" xfId="0" applyFont="1" applyFill="1" applyBorder="1" applyAlignment="1">
      <alignment horizontal="center"/>
    </xf>
    <xf numFmtId="0" fontId="12" fillId="0" borderId="0" xfId="0" applyFont="1" applyAlignment="1" applyProtection="1">
      <alignment horizontal="left"/>
      <protection locked="0"/>
    </xf>
    <xf numFmtId="10" fontId="4" fillId="0" borderId="0" xfId="0" applyNumberFormat="1" applyFont="1" applyFill="1" applyBorder="1" applyAlignment="1">
      <alignment vertical="top"/>
    </xf>
    <xf numFmtId="0" fontId="19" fillId="0" borderId="0" xfId="0" applyFont="1" applyAlignment="1">
      <alignment vertical="top"/>
    </xf>
    <xf numFmtId="0" fontId="12" fillId="7" borderId="20" xfId="0" applyFont="1" applyFill="1" applyBorder="1" applyAlignment="1">
      <alignment vertical="top"/>
    </xf>
    <xf numFmtId="0" fontId="9" fillId="0" borderId="0" xfId="0" applyFont="1" applyAlignment="1">
      <alignment horizontal="left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21" fillId="0" borderId="0" xfId="57" applyAlignment="1" applyProtection="1">
      <alignment horizontal="left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 quotePrefix="1">
      <alignment/>
    </xf>
    <xf numFmtId="0" fontId="5" fillId="24" borderId="23" xfId="0" applyFont="1" applyFill="1" applyBorder="1" applyAlignment="1">
      <alignment horizontal="left" vertical="top" wrapText="1" indent="1"/>
    </xf>
    <xf numFmtId="0" fontId="5" fillId="24" borderId="23" xfId="0" applyFont="1" applyFill="1" applyBorder="1" applyAlignment="1">
      <alignment horizontal="center" vertical="top" wrapText="1"/>
    </xf>
    <xf numFmtId="0" fontId="5" fillId="24" borderId="23" xfId="0" applyFont="1" applyFill="1" applyBorder="1" applyAlignment="1">
      <alignment horizontal="right" vertical="top" wrapText="1"/>
    </xf>
    <xf numFmtId="0" fontId="21" fillId="24" borderId="23" xfId="57" applyFill="1" applyBorder="1" applyAlignment="1" applyProtection="1">
      <alignment horizontal="right" vertical="top" wrapText="1"/>
      <protection/>
    </xf>
    <xf numFmtId="0" fontId="0" fillId="0" borderId="8" xfId="0" applyFont="1" applyBorder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9" fillId="25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Alignment="1">
      <alignment horizontal="left"/>
      <protection/>
    </xf>
    <xf numFmtId="0" fontId="37" fillId="0" borderId="0" xfId="61" applyFont="1" applyAlignment="1">
      <alignment horizontal="left" vertical="center" wrapText="1"/>
      <protection/>
    </xf>
    <xf numFmtId="0" fontId="37" fillId="0" borderId="0" xfId="61" applyFont="1" applyAlignment="1">
      <alignment horizontal="center" vertical="center" wrapText="1"/>
      <protection/>
    </xf>
    <xf numFmtId="0" fontId="37" fillId="0" borderId="0" xfId="61" applyFont="1" applyAlignment="1">
      <alignment horizontal="left" wrapText="1"/>
      <protection/>
    </xf>
    <xf numFmtId="0" fontId="5" fillId="0" borderId="0" xfId="0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V0579 Lyr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045"/>
          <c:w val="0.905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A!$F$21:$F$1005</c:f>
              <c:numCache/>
            </c:numRef>
          </c:xVal>
          <c:yVal>
            <c:numRef>
              <c:f>A!$H$21:$H$1005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A!$D$21:$D$1005</c:f>
                <c:numCache>
                  <c:ptCount val="98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0.004</c:v>
                  </c:pt>
                  <c:pt idx="13">
                    <c:v>0.0007</c:v>
                  </c:pt>
                  <c:pt idx="14">
                    <c:v>0.0009</c:v>
                  </c:pt>
                  <c:pt idx="15">
                    <c:v>0.0009</c:v>
                  </c:pt>
                  <c:pt idx="16">
                    <c:v>0.0009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0.0006</c:v>
                  </c:pt>
                  <c:pt idx="22">
                    <c:v>0</c:v>
                  </c:pt>
                  <c:pt idx="23">
                    <c:v>0.0012</c:v>
                  </c:pt>
                  <c:pt idx="24">
                    <c:v>0.0004</c:v>
                  </c:pt>
                  <c:pt idx="25">
                    <c:v>0.0009</c:v>
                  </c:pt>
                  <c:pt idx="26">
                    <c:v>0.0007</c:v>
                  </c:pt>
                  <c:pt idx="27">
                    <c:v>0.0005</c:v>
                  </c:pt>
                  <c:pt idx="28">
                    <c:v>0.0007</c:v>
                  </c:pt>
                  <c:pt idx="29">
                    <c:v>0.0014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0.0005</c:v>
                  </c:pt>
                  <c:pt idx="35">
                    <c:v>0.0011</c:v>
                  </c:pt>
                  <c:pt idx="36">
                    <c:v>0.001</c:v>
                  </c:pt>
                  <c:pt idx="37">
                    <c:v>0.0018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</c:numCache>
              </c:numRef>
            </c:plus>
            <c:minus>
              <c:numRef>
                <c:f>A!$D$21:$D$1005</c:f>
                <c:numCache>
                  <c:ptCount val="98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0.004</c:v>
                  </c:pt>
                  <c:pt idx="13">
                    <c:v>0.0007</c:v>
                  </c:pt>
                  <c:pt idx="14">
                    <c:v>0.0009</c:v>
                  </c:pt>
                  <c:pt idx="15">
                    <c:v>0.0009</c:v>
                  </c:pt>
                  <c:pt idx="16">
                    <c:v>0.0009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0.0006</c:v>
                  </c:pt>
                  <c:pt idx="22">
                    <c:v>0</c:v>
                  </c:pt>
                  <c:pt idx="23">
                    <c:v>0.0012</c:v>
                  </c:pt>
                  <c:pt idx="24">
                    <c:v>0.0004</c:v>
                  </c:pt>
                  <c:pt idx="25">
                    <c:v>0.0009</c:v>
                  </c:pt>
                  <c:pt idx="26">
                    <c:v>0.0007</c:v>
                  </c:pt>
                  <c:pt idx="27">
                    <c:v>0.0005</c:v>
                  </c:pt>
                  <c:pt idx="28">
                    <c:v>0.0007</c:v>
                  </c:pt>
                  <c:pt idx="29">
                    <c:v>0.0014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0.0005</c:v>
                  </c:pt>
                  <c:pt idx="35">
                    <c:v>0.0011</c:v>
                  </c:pt>
                  <c:pt idx="36">
                    <c:v>0.001</c:v>
                  </c:pt>
                  <c:pt idx="37">
                    <c:v>0.0018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A!$F$21:$F$1005</c:f>
              <c:numCache/>
            </c:numRef>
          </c:xVal>
          <c:yVal>
            <c:numRef>
              <c:f>A!$I$21:$I$1005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A!$D$21:$D$56</c:f>
                <c:numCache>
                  <c:ptCount val="3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0.004</c:v>
                  </c:pt>
                  <c:pt idx="13">
                    <c:v>0.0007</c:v>
                  </c:pt>
                  <c:pt idx="14">
                    <c:v>0.0009</c:v>
                  </c:pt>
                  <c:pt idx="15">
                    <c:v>0.0009</c:v>
                  </c:pt>
                  <c:pt idx="16">
                    <c:v>0.0009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0.0006</c:v>
                  </c:pt>
                  <c:pt idx="22">
                    <c:v>0</c:v>
                  </c:pt>
                  <c:pt idx="23">
                    <c:v>0.0012</c:v>
                  </c:pt>
                  <c:pt idx="24">
                    <c:v>0.0004</c:v>
                  </c:pt>
                  <c:pt idx="25">
                    <c:v>0.0009</c:v>
                  </c:pt>
                  <c:pt idx="26">
                    <c:v>0.0007</c:v>
                  </c:pt>
                  <c:pt idx="27">
                    <c:v>0.0005</c:v>
                  </c:pt>
                  <c:pt idx="28">
                    <c:v>0.0007</c:v>
                  </c:pt>
                  <c:pt idx="29">
                    <c:v>0.0014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0.0005</c:v>
                  </c:pt>
                  <c:pt idx="35">
                    <c:v>0.0011</c:v>
                  </c:pt>
                </c:numCache>
              </c:numRef>
            </c:plus>
            <c:minus>
              <c:numRef>
                <c:f>A!$D$21:$D$56</c:f>
                <c:numCache>
                  <c:ptCount val="3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0.004</c:v>
                  </c:pt>
                  <c:pt idx="13">
                    <c:v>0.0007</c:v>
                  </c:pt>
                  <c:pt idx="14">
                    <c:v>0.0009</c:v>
                  </c:pt>
                  <c:pt idx="15">
                    <c:v>0.0009</c:v>
                  </c:pt>
                  <c:pt idx="16">
                    <c:v>0.0009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0.0006</c:v>
                  </c:pt>
                  <c:pt idx="22">
                    <c:v>0</c:v>
                  </c:pt>
                  <c:pt idx="23">
                    <c:v>0.0012</c:v>
                  </c:pt>
                  <c:pt idx="24">
                    <c:v>0.0004</c:v>
                  </c:pt>
                  <c:pt idx="25">
                    <c:v>0.0009</c:v>
                  </c:pt>
                  <c:pt idx="26">
                    <c:v>0.0007</c:v>
                  </c:pt>
                  <c:pt idx="27">
                    <c:v>0.0005</c:v>
                  </c:pt>
                  <c:pt idx="28">
                    <c:v>0.0007</c:v>
                  </c:pt>
                  <c:pt idx="29">
                    <c:v>0.0014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0.0005</c:v>
                  </c:pt>
                  <c:pt idx="35">
                    <c:v>0.0011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A!$F$21:$F$1005</c:f>
              <c:numCache/>
            </c:numRef>
          </c:xVal>
          <c:yVal>
            <c:numRef>
              <c:f>A!$J$21:$J$1005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A!$D$21:$D$105</c:f>
                <c:numCache>
                  <c:ptCount val="8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0.004</c:v>
                  </c:pt>
                  <c:pt idx="13">
                    <c:v>0.0007</c:v>
                  </c:pt>
                  <c:pt idx="14">
                    <c:v>0.0009</c:v>
                  </c:pt>
                  <c:pt idx="15">
                    <c:v>0.0009</c:v>
                  </c:pt>
                  <c:pt idx="16">
                    <c:v>0.0009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0.0006</c:v>
                  </c:pt>
                  <c:pt idx="22">
                    <c:v>0</c:v>
                  </c:pt>
                  <c:pt idx="23">
                    <c:v>0.0012</c:v>
                  </c:pt>
                  <c:pt idx="24">
                    <c:v>0.0004</c:v>
                  </c:pt>
                  <c:pt idx="25">
                    <c:v>0.0009</c:v>
                  </c:pt>
                  <c:pt idx="26">
                    <c:v>0.0007</c:v>
                  </c:pt>
                  <c:pt idx="27">
                    <c:v>0.0005</c:v>
                  </c:pt>
                  <c:pt idx="28">
                    <c:v>0.0007</c:v>
                  </c:pt>
                  <c:pt idx="29">
                    <c:v>0.0014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0.0005</c:v>
                  </c:pt>
                  <c:pt idx="35">
                    <c:v>0.0011</c:v>
                  </c:pt>
                  <c:pt idx="36">
                    <c:v>0.001</c:v>
                  </c:pt>
                  <c:pt idx="37">
                    <c:v>0.0018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</c:numCache>
              </c:numRef>
            </c:plus>
            <c:minus>
              <c:numRef>
                <c:f>A!$D$21:$D$105</c:f>
                <c:numCache>
                  <c:ptCount val="8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0.004</c:v>
                  </c:pt>
                  <c:pt idx="13">
                    <c:v>0.0007</c:v>
                  </c:pt>
                  <c:pt idx="14">
                    <c:v>0.0009</c:v>
                  </c:pt>
                  <c:pt idx="15">
                    <c:v>0.0009</c:v>
                  </c:pt>
                  <c:pt idx="16">
                    <c:v>0.0009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0.0006</c:v>
                  </c:pt>
                  <c:pt idx="22">
                    <c:v>0</c:v>
                  </c:pt>
                  <c:pt idx="23">
                    <c:v>0.0012</c:v>
                  </c:pt>
                  <c:pt idx="24">
                    <c:v>0.0004</c:v>
                  </c:pt>
                  <c:pt idx="25">
                    <c:v>0.0009</c:v>
                  </c:pt>
                  <c:pt idx="26">
                    <c:v>0.0007</c:v>
                  </c:pt>
                  <c:pt idx="27">
                    <c:v>0.0005</c:v>
                  </c:pt>
                  <c:pt idx="28">
                    <c:v>0.0007</c:v>
                  </c:pt>
                  <c:pt idx="29">
                    <c:v>0.0014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0.0005</c:v>
                  </c:pt>
                  <c:pt idx="35">
                    <c:v>0.0011</c:v>
                  </c:pt>
                  <c:pt idx="36">
                    <c:v>0.001</c:v>
                  </c:pt>
                  <c:pt idx="37">
                    <c:v>0.0018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A!$F$21:$F$1005</c:f>
              <c:numCache/>
            </c:numRef>
          </c:xVal>
          <c:yVal>
            <c:numRef>
              <c:f>A!$K$21:$K$1005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A!$D$21:$D$105</c:f>
                <c:numCache>
                  <c:ptCount val="8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0.004</c:v>
                  </c:pt>
                  <c:pt idx="13">
                    <c:v>0.0007</c:v>
                  </c:pt>
                  <c:pt idx="14">
                    <c:v>0.0009</c:v>
                  </c:pt>
                  <c:pt idx="15">
                    <c:v>0.0009</c:v>
                  </c:pt>
                  <c:pt idx="16">
                    <c:v>0.0009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0.0006</c:v>
                  </c:pt>
                  <c:pt idx="22">
                    <c:v>0</c:v>
                  </c:pt>
                  <c:pt idx="23">
                    <c:v>0.0012</c:v>
                  </c:pt>
                  <c:pt idx="24">
                    <c:v>0.0004</c:v>
                  </c:pt>
                  <c:pt idx="25">
                    <c:v>0.0009</c:v>
                  </c:pt>
                  <c:pt idx="26">
                    <c:v>0.0007</c:v>
                  </c:pt>
                  <c:pt idx="27">
                    <c:v>0.0005</c:v>
                  </c:pt>
                  <c:pt idx="28">
                    <c:v>0.0007</c:v>
                  </c:pt>
                  <c:pt idx="29">
                    <c:v>0.0014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0.0005</c:v>
                  </c:pt>
                  <c:pt idx="35">
                    <c:v>0.0011</c:v>
                  </c:pt>
                  <c:pt idx="36">
                    <c:v>0.001</c:v>
                  </c:pt>
                  <c:pt idx="37">
                    <c:v>0.0018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</c:numCache>
              </c:numRef>
            </c:plus>
            <c:minus>
              <c:numRef>
                <c:f>A!$D$21:$D$105</c:f>
                <c:numCache>
                  <c:ptCount val="8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0.004</c:v>
                  </c:pt>
                  <c:pt idx="13">
                    <c:v>0.0007</c:v>
                  </c:pt>
                  <c:pt idx="14">
                    <c:v>0.0009</c:v>
                  </c:pt>
                  <c:pt idx="15">
                    <c:v>0.0009</c:v>
                  </c:pt>
                  <c:pt idx="16">
                    <c:v>0.0009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0.0006</c:v>
                  </c:pt>
                  <c:pt idx="22">
                    <c:v>0</c:v>
                  </c:pt>
                  <c:pt idx="23">
                    <c:v>0.0012</c:v>
                  </c:pt>
                  <c:pt idx="24">
                    <c:v>0.0004</c:v>
                  </c:pt>
                  <c:pt idx="25">
                    <c:v>0.0009</c:v>
                  </c:pt>
                  <c:pt idx="26">
                    <c:v>0.0007</c:v>
                  </c:pt>
                  <c:pt idx="27">
                    <c:v>0.0005</c:v>
                  </c:pt>
                  <c:pt idx="28">
                    <c:v>0.0007</c:v>
                  </c:pt>
                  <c:pt idx="29">
                    <c:v>0.0014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0.0005</c:v>
                  </c:pt>
                  <c:pt idx="35">
                    <c:v>0.0011</c:v>
                  </c:pt>
                  <c:pt idx="36">
                    <c:v>0.001</c:v>
                  </c:pt>
                  <c:pt idx="37">
                    <c:v>0.0018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A!$F$21:$F$1005</c:f>
              <c:numCache/>
            </c:numRef>
          </c:xVal>
          <c:yVal>
            <c:numRef>
              <c:f>A!$L$21:$L$1005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A!$D$21:$D$105</c:f>
                <c:numCache>
                  <c:ptCount val="8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0.004</c:v>
                  </c:pt>
                  <c:pt idx="13">
                    <c:v>0.0007</c:v>
                  </c:pt>
                  <c:pt idx="14">
                    <c:v>0.0009</c:v>
                  </c:pt>
                  <c:pt idx="15">
                    <c:v>0.0009</c:v>
                  </c:pt>
                  <c:pt idx="16">
                    <c:v>0.0009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0.0006</c:v>
                  </c:pt>
                  <c:pt idx="22">
                    <c:v>0</c:v>
                  </c:pt>
                  <c:pt idx="23">
                    <c:v>0.0012</c:v>
                  </c:pt>
                  <c:pt idx="24">
                    <c:v>0.0004</c:v>
                  </c:pt>
                  <c:pt idx="25">
                    <c:v>0.0009</c:v>
                  </c:pt>
                  <c:pt idx="26">
                    <c:v>0.0007</c:v>
                  </c:pt>
                  <c:pt idx="27">
                    <c:v>0.0005</c:v>
                  </c:pt>
                  <c:pt idx="28">
                    <c:v>0.0007</c:v>
                  </c:pt>
                  <c:pt idx="29">
                    <c:v>0.0014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0.0005</c:v>
                  </c:pt>
                  <c:pt idx="35">
                    <c:v>0.0011</c:v>
                  </c:pt>
                  <c:pt idx="36">
                    <c:v>0.001</c:v>
                  </c:pt>
                  <c:pt idx="37">
                    <c:v>0.0018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</c:numCache>
              </c:numRef>
            </c:plus>
            <c:minus>
              <c:numRef>
                <c:f>A!$D$21:$D$105</c:f>
                <c:numCache>
                  <c:ptCount val="8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0.004</c:v>
                  </c:pt>
                  <c:pt idx="13">
                    <c:v>0.0007</c:v>
                  </c:pt>
                  <c:pt idx="14">
                    <c:v>0.0009</c:v>
                  </c:pt>
                  <c:pt idx="15">
                    <c:v>0.0009</c:v>
                  </c:pt>
                  <c:pt idx="16">
                    <c:v>0.0009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0.0006</c:v>
                  </c:pt>
                  <c:pt idx="22">
                    <c:v>0</c:v>
                  </c:pt>
                  <c:pt idx="23">
                    <c:v>0.0012</c:v>
                  </c:pt>
                  <c:pt idx="24">
                    <c:v>0.0004</c:v>
                  </c:pt>
                  <c:pt idx="25">
                    <c:v>0.0009</c:v>
                  </c:pt>
                  <c:pt idx="26">
                    <c:v>0.0007</c:v>
                  </c:pt>
                  <c:pt idx="27">
                    <c:v>0.0005</c:v>
                  </c:pt>
                  <c:pt idx="28">
                    <c:v>0.0007</c:v>
                  </c:pt>
                  <c:pt idx="29">
                    <c:v>0.0014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0.0005</c:v>
                  </c:pt>
                  <c:pt idx="35">
                    <c:v>0.0011</c:v>
                  </c:pt>
                  <c:pt idx="36">
                    <c:v>0.001</c:v>
                  </c:pt>
                  <c:pt idx="37">
                    <c:v>0.0018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A!$F$21:$F$1005</c:f>
              <c:numCache/>
            </c:numRef>
          </c:xVal>
          <c:yVal>
            <c:numRef>
              <c:f>A!$M$21:$M$1005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A!$D$21:$D$105</c:f>
                <c:numCache>
                  <c:ptCount val="8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0.004</c:v>
                  </c:pt>
                  <c:pt idx="13">
                    <c:v>0.0007</c:v>
                  </c:pt>
                  <c:pt idx="14">
                    <c:v>0.0009</c:v>
                  </c:pt>
                  <c:pt idx="15">
                    <c:v>0.0009</c:v>
                  </c:pt>
                  <c:pt idx="16">
                    <c:v>0.0009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0.0006</c:v>
                  </c:pt>
                  <c:pt idx="22">
                    <c:v>0</c:v>
                  </c:pt>
                  <c:pt idx="23">
                    <c:v>0.0012</c:v>
                  </c:pt>
                  <c:pt idx="24">
                    <c:v>0.0004</c:v>
                  </c:pt>
                  <c:pt idx="25">
                    <c:v>0.0009</c:v>
                  </c:pt>
                  <c:pt idx="26">
                    <c:v>0.0007</c:v>
                  </c:pt>
                  <c:pt idx="27">
                    <c:v>0.0005</c:v>
                  </c:pt>
                  <c:pt idx="28">
                    <c:v>0.0007</c:v>
                  </c:pt>
                  <c:pt idx="29">
                    <c:v>0.0014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0.0005</c:v>
                  </c:pt>
                  <c:pt idx="35">
                    <c:v>0.0011</c:v>
                  </c:pt>
                  <c:pt idx="36">
                    <c:v>0.001</c:v>
                  </c:pt>
                  <c:pt idx="37">
                    <c:v>0.0018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</c:numCache>
              </c:numRef>
            </c:plus>
            <c:minus>
              <c:numRef>
                <c:f>A!$D$21:$D$105</c:f>
                <c:numCache>
                  <c:ptCount val="8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0.004</c:v>
                  </c:pt>
                  <c:pt idx="13">
                    <c:v>0.0007</c:v>
                  </c:pt>
                  <c:pt idx="14">
                    <c:v>0.0009</c:v>
                  </c:pt>
                  <c:pt idx="15">
                    <c:v>0.0009</c:v>
                  </c:pt>
                  <c:pt idx="16">
                    <c:v>0.0009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0.0006</c:v>
                  </c:pt>
                  <c:pt idx="22">
                    <c:v>0</c:v>
                  </c:pt>
                  <c:pt idx="23">
                    <c:v>0.0012</c:v>
                  </c:pt>
                  <c:pt idx="24">
                    <c:v>0.0004</c:v>
                  </c:pt>
                  <c:pt idx="25">
                    <c:v>0.0009</c:v>
                  </c:pt>
                  <c:pt idx="26">
                    <c:v>0.0007</c:v>
                  </c:pt>
                  <c:pt idx="27">
                    <c:v>0.0005</c:v>
                  </c:pt>
                  <c:pt idx="28">
                    <c:v>0.0007</c:v>
                  </c:pt>
                  <c:pt idx="29">
                    <c:v>0.0014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0.0005</c:v>
                  </c:pt>
                  <c:pt idx="35">
                    <c:v>0.0011</c:v>
                  </c:pt>
                  <c:pt idx="36">
                    <c:v>0.001</c:v>
                  </c:pt>
                  <c:pt idx="37">
                    <c:v>0.0018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A!$F$21:$F$1005</c:f>
              <c:numCache/>
            </c:numRef>
          </c:xVal>
          <c:yVal>
            <c:numRef>
              <c:f>A!$N$21:$N$1005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A!$F$21:$F$1005</c:f>
              <c:numCache/>
            </c:numRef>
          </c:xVal>
          <c:yVal>
            <c:numRef>
              <c:f>A!$O$21:$O$1005</c:f>
              <c:numCache/>
            </c:numRef>
          </c:yVal>
          <c:smooth val="0"/>
        </c:ser>
        <c:ser>
          <c:idx val="8"/>
          <c:order val="8"/>
          <c:tx>
            <c:strRef>
              <c:f>A!$X$1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A!$W$2:$W$25</c:f>
              <c:numCache/>
            </c:numRef>
          </c:xVal>
          <c:yVal>
            <c:numRef>
              <c:f>A!$X$2:$X$25</c:f>
              <c:numCache/>
            </c:numRef>
          </c:yVal>
          <c:smooth val="0"/>
        </c:ser>
        <c:ser>
          <c:idx val="9"/>
          <c:order val="9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A!$F$21:$F$1005</c:f>
              <c:numCache/>
            </c:numRef>
          </c:xVal>
          <c:yVal>
            <c:numRef>
              <c:f>A!$U$21:$U$1005</c:f>
              <c:numCache/>
            </c:numRef>
          </c:yVal>
          <c:smooth val="0"/>
        </c:ser>
        <c:axId val="66679139"/>
        <c:axId val="63241340"/>
      </c:scatterChart>
      <c:valAx>
        <c:axId val="66679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41340"/>
        <c:crosses val="autoZero"/>
        <c:crossBetween val="midCat"/>
        <c:dispUnits/>
      </c:valAx>
      <c:valAx>
        <c:axId val="63241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913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25"/>
          <c:y val="0.931"/>
          <c:w val="0.910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V579 Lyr - Eclipse Timing Differences (O-C)</a:t>
            </a:r>
          </a:p>
        </c:rich>
      </c:tx>
      <c:layout>
        <c:manualLayout>
          <c:xMode val="factor"/>
          <c:yMode val="factor"/>
          <c:x val="-0.00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4475"/>
          <c:w val="0.97625"/>
          <c:h val="0.9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A!$D$21:$D$50</c:f>
                <c:numCach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0.004</c:v>
                  </c:pt>
                  <c:pt idx="13">
                    <c:v>0.0007</c:v>
                  </c:pt>
                  <c:pt idx="14">
                    <c:v>0.0009</c:v>
                  </c:pt>
                  <c:pt idx="15">
                    <c:v>0.0009</c:v>
                  </c:pt>
                  <c:pt idx="16">
                    <c:v>0.0009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0.0006</c:v>
                  </c:pt>
                  <c:pt idx="22">
                    <c:v>0</c:v>
                  </c:pt>
                  <c:pt idx="23">
                    <c:v>0.0012</c:v>
                  </c:pt>
                  <c:pt idx="24">
                    <c:v>0.0004</c:v>
                  </c:pt>
                  <c:pt idx="25">
                    <c:v>0.0009</c:v>
                  </c:pt>
                  <c:pt idx="26">
                    <c:v>0.0007</c:v>
                  </c:pt>
                  <c:pt idx="27">
                    <c:v>0.0005</c:v>
                  </c:pt>
                  <c:pt idx="28">
                    <c:v>0.0007</c:v>
                  </c:pt>
                  <c:pt idx="29">
                    <c:v>0.0014</c:v>
                  </c:pt>
                </c:numCache>
              </c:numRef>
            </c:plus>
            <c:minus>
              <c:numRef>
                <c:f>A!$D$21:$D$50</c:f>
                <c:numCach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0.004</c:v>
                  </c:pt>
                  <c:pt idx="13">
                    <c:v>0.0007</c:v>
                  </c:pt>
                  <c:pt idx="14">
                    <c:v>0.0009</c:v>
                  </c:pt>
                  <c:pt idx="15">
                    <c:v>0.0009</c:v>
                  </c:pt>
                  <c:pt idx="16">
                    <c:v>0.0009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0.0006</c:v>
                  </c:pt>
                  <c:pt idx="22">
                    <c:v>0</c:v>
                  </c:pt>
                  <c:pt idx="23">
                    <c:v>0.0012</c:v>
                  </c:pt>
                  <c:pt idx="24">
                    <c:v>0.0004</c:v>
                  </c:pt>
                  <c:pt idx="25">
                    <c:v>0.0009</c:v>
                  </c:pt>
                  <c:pt idx="26">
                    <c:v>0.0007</c:v>
                  </c:pt>
                  <c:pt idx="27">
                    <c:v>0.0005</c:v>
                  </c:pt>
                  <c:pt idx="28">
                    <c:v>0.0007</c:v>
                  </c:pt>
                  <c:pt idx="29">
                    <c:v>0.0014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A!$F$21:$F$1005</c:f>
              <c:numCache/>
            </c:numRef>
          </c:xVal>
          <c:yVal>
            <c:numRef>
              <c:f>A!$G$21:$G$1005</c:f>
              <c:numCache/>
            </c:numRef>
          </c:yVal>
          <c:smooth val="0"/>
        </c:ser>
        <c:ser>
          <c:idx val="8"/>
          <c:order val="1"/>
          <c:tx>
            <c:strRef>
              <c:f>A!$X$1</c:f>
              <c:strCache>
                <c:ptCount val="1"/>
                <c:pt idx="0">
                  <c:v>Q. Fit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A!$W$2:$W$25</c:f>
              <c:numCache/>
            </c:numRef>
          </c:xVal>
          <c:yVal>
            <c:numRef>
              <c:f>A!$X$2:$X$25</c:f>
              <c:numCache/>
            </c:numRef>
          </c:yVal>
          <c:smooth val="0"/>
        </c:ser>
        <c:axId val="32301149"/>
        <c:axId val="22274886"/>
      </c:scatterChart>
      <c:valAx>
        <c:axId val="32301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25"/>
              <c:y val="0.064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74886"/>
        <c:crosses val="autoZero"/>
        <c:crossBetween val="midCat"/>
        <c:dispUnits/>
      </c:valAx>
      <c:valAx>
        <c:axId val="22274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1149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6.  V0579 Lyr - [52500.0623, 0.2429093]</a:t>
            </a:r>
          </a:p>
        </c:rich>
      </c:tx>
      <c:layout>
        <c:manualLayout>
          <c:xMode val="factor"/>
          <c:yMode val="factor"/>
          <c:x val="0.008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5"/>
          <c:w val="1"/>
          <c:h val="0.9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A!$D$21:$D$50</c:f>
                <c:numCach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0.004</c:v>
                  </c:pt>
                  <c:pt idx="13">
                    <c:v>0.0007</c:v>
                  </c:pt>
                  <c:pt idx="14">
                    <c:v>0.0009</c:v>
                  </c:pt>
                  <c:pt idx="15">
                    <c:v>0.0009</c:v>
                  </c:pt>
                  <c:pt idx="16">
                    <c:v>0.0009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0.0006</c:v>
                  </c:pt>
                  <c:pt idx="22">
                    <c:v>0</c:v>
                  </c:pt>
                  <c:pt idx="23">
                    <c:v>0.0012</c:v>
                  </c:pt>
                  <c:pt idx="24">
                    <c:v>0.0004</c:v>
                  </c:pt>
                  <c:pt idx="25">
                    <c:v>0.0009</c:v>
                  </c:pt>
                  <c:pt idx="26">
                    <c:v>0.0007</c:v>
                  </c:pt>
                  <c:pt idx="27">
                    <c:v>0.0005</c:v>
                  </c:pt>
                  <c:pt idx="28">
                    <c:v>0.0007</c:v>
                  </c:pt>
                  <c:pt idx="29">
                    <c:v>0.0014</c:v>
                  </c:pt>
                </c:numCache>
              </c:numRef>
            </c:plus>
            <c:minus>
              <c:numRef>
                <c:f>A!$D$21:$D$50</c:f>
                <c:numCache>
                  <c:ptCount val="3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0.004</c:v>
                  </c:pt>
                  <c:pt idx="13">
                    <c:v>0.0007</c:v>
                  </c:pt>
                  <c:pt idx="14">
                    <c:v>0.0009</c:v>
                  </c:pt>
                  <c:pt idx="15">
                    <c:v>0.0009</c:v>
                  </c:pt>
                  <c:pt idx="16">
                    <c:v>0.0009</c:v>
                  </c:pt>
                  <c:pt idx="17">
                    <c:v>NaN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0.0006</c:v>
                  </c:pt>
                  <c:pt idx="22">
                    <c:v>0</c:v>
                  </c:pt>
                  <c:pt idx="23">
                    <c:v>0.0012</c:v>
                  </c:pt>
                  <c:pt idx="24">
                    <c:v>0.0004</c:v>
                  </c:pt>
                  <c:pt idx="25">
                    <c:v>0.0009</c:v>
                  </c:pt>
                  <c:pt idx="26">
                    <c:v>0.0007</c:v>
                  </c:pt>
                  <c:pt idx="27">
                    <c:v>0.0005</c:v>
                  </c:pt>
                  <c:pt idx="28">
                    <c:v>0.0007</c:v>
                  </c:pt>
                  <c:pt idx="29">
                    <c:v>0.0014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A!$F$21:$F$1005</c:f>
              <c:numCache/>
            </c:numRef>
          </c:xVal>
          <c:yVal>
            <c:numRef>
              <c:f>A!$G$21:$G$1005</c:f>
              <c:numCache/>
            </c:numRef>
          </c:yVal>
          <c:smooth val="0"/>
        </c:ser>
        <c:ser>
          <c:idx val="8"/>
          <c:order val="1"/>
          <c:tx>
            <c:strRef>
              <c:f>A!$X$1</c:f>
              <c:strCache>
                <c:ptCount val="1"/>
                <c:pt idx="0">
                  <c:v>Q. Fit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A!$W$2:$W$25</c:f>
              <c:numCache/>
            </c:numRef>
          </c:xVal>
          <c:yVal>
            <c:numRef>
              <c:f>A!$X$2:$X$25</c:f>
              <c:numCache/>
            </c:numRef>
          </c:yVal>
          <c:smooth val="0"/>
        </c:ser>
        <c:axId val="66256247"/>
        <c:axId val="59435312"/>
      </c:scatterChart>
      <c:valAx>
        <c:axId val="6625624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35312"/>
        <c:crosses val="autoZero"/>
        <c:crossBetween val="midCat"/>
        <c:dispUnits/>
      </c:valAx>
      <c:valAx>
        <c:axId val="5943531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6247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V579 Lyr -- O-C Diagr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7575"/>
          <c:w val="0.9725"/>
          <c:h val="0.891"/>
        </c:manualLayout>
      </c:layout>
      <c:scatterChart>
        <c:scatterStyle val="lineMarker"/>
        <c:varyColors val="0"/>
        <c:ser>
          <c:idx val="0"/>
          <c:order val="0"/>
          <c:tx>
            <c:strRef>
              <c:f>Q_fit!$E$20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Q_fit!$D$21:$D$111</c:f>
              <c:numCache/>
            </c:numRef>
          </c:xVal>
          <c:yVal>
            <c:numRef>
              <c:f>Q_fit!$E$21:$E$111</c:f>
              <c:numCache/>
            </c:numRef>
          </c:yVal>
          <c:smooth val="0"/>
        </c:ser>
        <c:ser>
          <c:idx val="1"/>
          <c:order val="1"/>
          <c:tx>
            <c:strRef>
              <c:f>Q_fit!$V$1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Q_fit!$U$2:$U$27</c:f>
              <c:numCache/>
            </c:numRef>
          </c:xVal>
          <c:yVal>
            <c:numRef>
              <c:f>Q_fit!$V$2:$V$27</c:f>
              <c:numCache/>
            </c:numRef>
          </c:yVal>
          <c:smooth val="0"/>
        </c:ser>
        <c:axId val="65155761"/>
        <c:axId val="49530938"/>
      </c:scatterChart>
      <c:valAx>
        <c:axId val="65155761"/>
        <c:scaling>
          <c:orientation val="minMax"/>
          <c:max val="1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Cycle/10^n</a:t>
                </a:r>
              </a:p>
            </c:rich>
          </c:tx>
          <c:layout>
            <c:manualLayout>
              <c:xMode val="factor"/>
              <c:yMode val="factor"/>
              <c:x val="-0.002"/>
              <c:y val="0.0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30938"/>
        <c:crosses val="autoZero"/>
        <c:crossBetween val="midCat"/>
        <c:dispUnits/>
      </c:valAx>
      <c:valAx>
        <c:axId val="49530938"/>
        <c:scaling>
          <c:orientation val="minMax"/>
          <c:max val="0.01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557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75"/>
          <c:y val="0.947"/>
          <c:w val="0.1395"/>
          <c:h val="0.04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16</xdr:col>
      <xdr:colOff>161925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352925" y="0"/>
        <a:ext cx="57435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276225</xdr:colOff>
      <xdr:row>19</xdr:row>
      <xdr:rowOff>133350</xdr:rowOff>
    </xdr:from>
    <xdr:to>
      <xdr:col>38</xdr:col>
      <xdr:colOff>638175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16354425" y="3409950"/>
        <a:ext cx="9277350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400050</xdr:colOff>
      <xdr:row>3</xdr:row>
      <xdr:rowOff>47625</xdr:rowOff>
    </xdr:from>
    <xdr:to>
      <xdr:col>33</xdr:col>
      <xdr:colOff>104775</xdr:colOff>
      <xdr:row>17</xdr:row>
      <xdr:rowOff>142875</xdr:rowOff>
    </xdr:to>
    <xdr:graphicFrame>
      <xdr:nvGraphicFramePr>
        <xdr:cNvPr id="3" name="Chart 3"/>
        <xdr:cNvGraphicFramePr/>
      </xdr:nvGraphicFramePr>
      <xdr:xfrm>
        <a:off x="17164050" y="647700"/>
        <a:ext cx="45053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9</xdr:row>
      <xdr:rowOff>66675</xdr:rowOff>
    </xdr:from>
    <xdr:to>
      <xdr:col>19</xdr:col>
      <xdr:colOff>66675</xdr:colOff>
      <xdr:row>35</xdr:row>
      <xdr:rowOff>38100</xdr:rowOff>
    </xdr:to>
    <xdr:graphicFrame>
      <xdr:nvGraphicFramePr>
        <xdr:cNvPr id="1" name="Chart 2"/>
        <xdr:cNvGraphicFramePr/>
      </xdr:nvGraphicFramePr>
      <xdr:xfrm>
        <a:off x="4324350" y="1619250"/>
        <a:ext cx="78009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hyperlink" Target="http://cdsbib.u-strasbg.fr/cgi-bin/cdsbib?1990RMxAA..21..381G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vsolj.cetus-net.org/bulletin.html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s://www.aavso.org/ejaavso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Relationship Id="rId2" Type="http://schemas.openxmlformats.org/officeDocument/2006/relationships/hyperlink" Target="http://www.konkoly.hu/cgi-bin/IBVS?4982" TargetMode="External" /><Relationship Id="rId3" Type="http://schemas.openxmlformats.org/officeDocument/2006/relationships/hyperlink" Target="http://www.konkoly.hu/cgi-bin/IBVS?4982" TargetMode="External" /><Relationship Id="rId4" Type="http://schemas.openxmlformats.org/officeDocument/2006/relationships/hyperlink" Target="http://www.konkoly.hu/cgi-bin/IBVS?5713" TargetMode="External" /><Relationship Id="rId5" Type="http://schemas.openxmlformats.org/officeDocument/2006/relationships/hyperlink" Target="http://www.konkoly.hu/cgi-bin/IBVS?5837" TargetMode="External" /><Relationship Id="rId6" Type="http://schemas.openxmlformats.org/officeDocument/2006/relationships/hyperlink" Target="http://www.bav-astro.de/sfs/BAVM_link.php?BAVMnr=203" TargetMode="External" /><Relationship Id="rId7" Type="http://schemas.openxmlformats.org/officeDocument/2006/relationships/hyperlink" Target="http://www.bav-astro.de/sfs/BAVM_link.php?BAVMnr=212" TargetMode="External" /><Relationship Id="rId8" Type="http://schemas.openxmlformats.org/officeDocument/2006/relationships/hyperlink" Target="http://www.konkoly.hu/cgi-bin/IBVS?5920" TargetMode="External" /><Relationship Id="rId9" Type="http://schemas.openxmlformats.org/officeDocument/2006/relationships/hyperlink" Target="http://www.konkoly.hu/cgi-bin/IBVS?5945" TargetMode="External" /><Relationship Id="rId10" Type="http://schemas.openxmlformats.org/officeDocument/2006/relationships/hyperlink" Target="http://www.bav-astro.de/sfs/BAVM_link.php?BAVMnr=215" TargetMode="External" /><Relationship Id="rId11" Type="http://schemas.openxmlformats.org/officeDocument/2006/relationships/hyperlink" Target="http://www.bav-astro.de/sfs/BAVM_link.php?BAVMnr=220" TargetMode="External" /><Relationship Id="rId12" Type="http://schemas.openxmlformats.org/officeDocument/2006/relationships/hyperlink" Target="http://www.bav-astro.de/sfs/BAVM_link.php?BAVMnr=220" TargetMode="External" /><Relationship Id="rId13" Type="http://schemas.openxmlformats.org/officeDocument/2006/relationships/hyperlink" Target="http://www.bav-astro.de/sfs/BAVM_link.php?BAVMnr=220" TargetMode="External" /><Relationship Id="rId14" Type="http://schemas.openxmlformats.org/officeDocument/2006/relationships/hyperlink" Target="http://www.bav-astro.de/sfs/BAVM_link.php?BAVMnr=220" TargetMode="External" /><Relationship Id="rId15" Type="http://schemas.openxmlformats.org/officeDocument/2006/relationships/hyperlink" Target="http://var.astro.cz/oejv/issues/oejv0160.pdf" TargetMode="External" /><Relationship Id="rId16" Type="http://schemas.openxmlformats.org/officeDocument/2006/relationships/hyperlink" Target="http://www.bav-astro.de/sfs/BAVM_link.php?BAVMnr=231" TargetMode="External" /><Relationship Id="rId17" Type="http://schemas.openxmlformats.org/officeDocument/2006/relationships/hyperlink" Target="http://www.bav-astro.de/sfs/BAVM_link.php?BAVMnr=232" TargetMode="External" /><Relationship Id="rId1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2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5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24" ht="21" thickBot="1">
      <c r="A1" s="1" t="s">
        <v>114</v>
      </c>
      <c r="W1" s="4" t="s">
        <v>9</v>
      </c>
      <c r="X1" s="6" t="s">
        <v>20</v>
      </c>
    </row>
    <row r="2" spans="1:24" ht="12.75">
      <c r="A2" t="s">
        <v>23</v>
      </c>
      <c r="B2" t="s">
        <v>116</v>
      </c>
      <c r="C2" s="3"/>
      <c r="D2" s="3"/>
      <c r="R2">
        <v>52500.0623</v>
      </c>
      <c r="S2">
        <v>0.2429093</v>
      </c>
      <c r="W2" s="24">
        <v>0</v>
      </c>
      <c r="X2" s="24">
        <f aca="true" t="shared" si="0" ref="X2:X24">+D$11+D$12*W2+D$13*W2^2</f>
        <v>0.0031217485319227295</v>
      </c>
    </row>
    <row r="3" spans="3:24" ht="13.5" thickBot="1">
      <c r="C3" s="76" t="s">
        <v>117</v>
      </c>
      <c r="W3" s="24">
        <v>1000</v>
      </c>
      <c r="X3" s="24">
        <f t="shared" si="0"/>
        <v>0.003278954364009149</v>
      </c>
    </row>
    <row r="4" spans="1:24" ht="14.25" thickBot="1" thickTop="1">
      <c r="A4" s="5" t="s">
        <v>115</v>
      </c>
      <c r="C4" s="74">
        <v>52500.0623</v>
      </c>
      <c r="D4" s="75">
        <v>0.2429093</v>
      </c>
      <c r="W4" s="24">
        <v>2000</v>
      </c>
      <c r="X4" s="24">
        <f t="shared" si="0"/>
        <v>0.003022324503246902</v>
      </c>
    </row>
    <row r="5" spans="1:24" ht="13.5" thickTop="1">
      <c r="A5" s="29" t="s">
        <v>34</v>
      </c>
      <c r="B5" s="30"/>
      <c r="C5" s="31">
        <v>-9.5</v>
      </c>
      <c r="D5" s="30" t="s">
        <v>35</v>
      </c>
      <c r="W5" s="24">
        <v>3000</v>
      </c>
      <c r="X5" s="24">
        <f t="shared" si="0"/>
        <v>0.0023518589496359884</v>
      </c>
    </row>
    <row r="6" spans="1:24" ht="12.75">
      <c r="A6" s="5" t="s">
        <v>1</v>
      </c>
      <c r="W6" s="24">
        <v>4000</v>
      </c>
      <c r="X6" s="24">
        <f t="shared" si="0"/>
        <v>0.001267557703176409</v>
      </c>
    </row>
    <row r="7" spans="1:24" ht="12.75">
      <c r="A7" t="s">
        <v>2</v>
      </c>
      <c r="C7">
        <f>+C4</f>
        <v>52500.0623</v>
      </c>
      <c r="W7" s="24">
        <v>5000</v>
      </c>
      <c r="X7" s="24">
        <f t="shared" si="0"/>
        <v>-0.0002305792361318379</v>
      </c>
    </row>
    <row r="8" spans="1:24" ht="12.75">
      <c r="A8" t="s">
        <v>3</v>
      </c>
      <c r="C8">
        <f>+D4</f>
        <v>0.2429093</v>
      </c>
      <c r="W8" s="24">
        <v>6000</v>
      </c>
      <c r="X8" s="24">
        <f t="shared" si="0"/>
        <v>-0.0021425518682887503</v>
      </c>
    </row>
    <row r="9" spans="1:24" ht="12.75">
      <c r="A9" s="16" t="s">
        <v>33</v>
      </c>
      <c r="C9" s="35">
        <v>46</v>
      </c>
      <c r="D9" s="16" t="str">
        <f>"F"&amp;C9</f>
        <v>F46</v>
      </c>
      <c r="E9" s="16" t="str">
        <f>"G"&amp;C9</f>
        <v>G46</v>
      </c>
      <c r="W9" s="24">
        <v>7000</v>
      </c>
      <c r="X9" s="24">
        <f t="shared" si="0"/>
        <v>-0.004468360193294328</v>
      </c>
    </row>
    <row r="10" spans="3:24" ht="13.5" thickBot="1">
      <c r="C10" s="4" t="s">
        <v>18</v>
      </c>
      <c r="D10" s="4" t="s">
        <v>19</v>
      </c>
      <c r="W10" s="24">
        <v>8000</v>
      </c>
      <c r="X10" s="24">
        <f t="shared" si="0"/>
        <v>-0.007208004211148575</v>
      </c>
    </row>
    <row r="11" spans="1:24" ht="12.75">
      <c r="A11" t="s">
        <v>14</v>
      </c>
      <c r="C11" s="14">
        <f ca="1">INTERCEPT(INDIRECT(E9):G1005,INDIRECT(D9):$F1005)</f>
        <v>0.05523328708976128</v>
      </c>
      <c r="D11" s="3">
        <f>+E11*F11</f>
        <v>0.0031217485319227295</v>
      </c>
      <c r="E11" s="9">
        <v>0.0031217485319227295</v>
      </c>
      <c r="F11">
        <v>1</v>
      </c>
      <c r="W11" s="24">
        <v>9000</v>
      </c>
      <c r="X11" s="24">
        <f t="shared" si="0"/>
        <v>-0.010361483921851485</v>
      </c>
    </row>
    <row r="12" spans="1:24" ht="12.75">
      <c r="A12" t="s">
        <v>15</v>
      </c>
      <c r="C12" s="14">
        <f ca="1">SLOPE(INDIRECT(E9):G1005,INDIRECT(D9):$F1005)</f>
        <v>-6.332382554107267E-06</v>
      </c>
      <c r="D12" s="3">
        <f>+E12*F12</f>
        <v>3.6412367851075256E-07</v>
      </c>
      <c r="E12" s="10">
        <v>0.0036412367851075254</v>
      </c>
      <c r="F12" s="80">
        <v>0.0001</v>
      </c>
      <c r="W12" s="24">
        <v>10000</v>
      </c>
      <c r="X12" s="24">
        <f t="shared" si="0"/>
        <v>-0.013928799325403064</v>
      </c>
    </row>
    <row r="13" spans="1:24" ht="13.5" thickBot="1">
      <c r="A13" t="s">
        <v>17</v>
      </c>
      <c r="C13" s="3" t="s">
        <v>12</v>
      </c>
      <c r="D13" s="3">
        <f>+E13*F13</f>
        <v>-2.069178464243332E-10</v>
      </c>
      <c r="E13" s="11">
        <v>-0.02069178464243332</v>
      </c>
      <c r="F13" s="80">
        <v>1E-08</v>
      </c>
      <c r="W13" s="24">
        <v>11000</v>
      </c>
      <c r="X13" s="24">
        <f t="shared" si="0"/>
        <v>-0.01790995042180331</v>
      </c>
    </row>
    <row r="14" spans="1:24" ht="12.75">
      <c r="A14" t="s">
        <v>22</v>
      </c>
      <c r="E14">
        <f>SUM(T21:T950)</f>
        <v>0.0002179957824041441</v>
      </c>
      <c r="W14" s="24">
        <v>12000</v>
      </c>
      <c r="X14" s="24">
        <f t="shared" si="0"/>
        <v>-0.02230493721105222</v>
      </c>
    </row>
    <row r="15" spans="1:24" ht="12.75">
      <c r="A15" s="2" t="s">
        <v>16</v>
      </c>
      <c r="C15" s="12">
        <f>(C7+C11)+(C8+C12)*INT(MAX(F21:F3533))</f>
        <v>57543.268946960496</v>
      </c>
      <c r="D15" s="8">
        <f>+C7+INT(MAX(F21:F1588))*C8+D11+D12*INT(MAX(F21:F4023))+D13*INT(MAX(F21:F4050)^2)</f>
        <v>57543.26666984817</v>
      </c>
      <c r="E15" s="32" t="s">
        <v>36</v>
      </c>
      <c r="F15" s="31">
        <v>1</v>
      </c>
      <c r="W15" s="24">
        <v>13000</v>
      </c>
      <c r="X15" s="24">
        <f t="shared" si="0"/>
        <v>-0.027113759693149796</v>
      </c>
    </row>
    <row r="16" spans="1:24" ht="12.75">
      <c r="A16" s="5" t="s">
        <v>4</v>
      </c>
      <c r="C16" s="13">
        <f>+C8+C12</f>
        <v>0.2429029676174459</v>
      </c>
      <c r="D16" s="8">
        <f>+C8+D12+2*D13*MAX(F21:F896)</f>
        <v>0.24290107186010573</v>
      </c>
      <c r="E16" s="32" t="s">
        <v>37</v>
      </c>
      <c r="F16" s="33">
        <f ca="1">NOW()+15018.5+$C$5/24</f>
        <v>59903.6924568287</v>
      </c>
      <c r="W16" s="24">
        <v>14000</v>
      </c>
      <c r="X16" s="24">
        <f t="shared" si="0"/>
        <v>-0.03233641786809603</v>
      </c>
    </row>
    <row r="17" spans="1:24" ht="13.5" thickBot="1">
      <c r="A17" s="14" t="s">
        <v>31</v>
      </c>
      <c r="C17">
        <f>COUNT(C21:C4739)</f>
        <v>38</v>
      </c>
      <c r="E17" s="32" t="s">
        <v>38</v>
      </c>
      <c r="F17" s="33">
        <f>ROUND(2*(F16-$C$7)/$C$8,0)/2+F15</f>
        <v>30480</v>
      </c>
      <c r="W17" s="24">
        <v>15000</v>
      </c>
      <c r="X17" s="24">
        <f t="shared" si="0"/>
        <v>-0.03797291173589095</v>
      </c>
    </row>
    <row r="18" spans="1:24" ht="14.25" thickBot="1" thickTop="1">
      <c r="A18" s="5" t="s">
        <v>41</v>
      </c>
      <c r="C18" s="113">
        <f>+C15</f>
        <v>57543.268946960496</v>
      </c>
      <c r="D18" s="114">
        <f>C16</f>
        <v>0.2429029676174459</v>
      </c>
      <c r="E18" s="32" t="s">
        <v>39</v>
      </c>
      <c r="F18" s="8">
        <f>ROUND(2*(F16-$C$15)/$C$16,0)/2+F15</f>
        <v>9718.5</v>
      </c>
      <c r="W18" s="24">
        <v>16000</v>
      </c>
      <c r="X18" s="24">
        <f t="shared" si="0"/>
        <v>-0.044023241296534524</v>
      </c>
    </row>
    <row r="19" spans="1:24" ht="13.5" thickBot="1">
      <c r="A19" s="5" t="s">
        <v>42</v>
      </c>
      <c r="C19" s="17">
        <f>+D15</f>
        <v>57543.26666984817</v>
      </c>
      <c r="D19" s="18">
        <f>+D16</f>
        <v>0.24290107186010573</v>
      </c>
      <c r="E19" s="32" t="s">
        <v>40</v>
      </c>
      <c r="F19" s="34">
        <f>+$C$15+$C$16*F18-15018.5-$C$5/24</f>
        <v>44885.81727108398</v>
      </c>
      <c r="W19" s="24">
        <v>17000</v>
      </c>
      <c r="X19" s="24">
        <f t="shared" si="0"/>
        <v>-0.05048740655002677</v>
      </c>
    </row>
    <row r="20" spans="1:24" ht="1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151</v>
      </c>
      <c r="I20" s="7" t="s">
        <v>152</v>
      </c>
      <c r="J20" s="7" t="s">
        <v>153</v>
      </c>
      <c r="K20" s="7" t="s">
        <v>154</v>
      </c>
      <c r="L20" s="7" t="s">
        <v>24</v>
      </c>
      <c r="M20" s="7" t="s">
        <v>32</v>
      </c>
      <c r="N20" s="7" t="s">
        <v>25</v>
      </c>
      <c r="O20" s="7" t="s">
        <v>21</v>
      </c>
      <c r="P20" s="15" t="s">
        <v>20</v>
      </c>
      <c r="Q20" s="4" t="s">
        <v>13</v>
      </c>
      <c r="R20" s="81" t="s">
        <v>128</v>
      </c>
      <c r="S20" s="6" t="s">
        <v>130</v>
      </c>
      <c r="T20" s="81" t="s">
        <v>129</v>
      </c>
      <c r="U20" s="6" t="s">
        <v>278</v>
      </c>
      <c r="W20" s="24">
        <v>18000</v>
      </c>
      <c r="X20" s="24">
        <f t="shared" si="0"/>
        <v>-0.057365407496367676</v>
      </c>
    </row>
    <row r="21" spans="1:32" s="24" customFormat="1" ht="12.75">
      <c r="A21" s="19" t="s">
        <v>163</v>
      </c>
      <c r="B21" s="20" t="s">
        <v>79</v>
      </c>
      <c r="C21" s="21">
        <v>51257.8242</v>
      </c>
      <c r="D21" s="21" t="s">
        <v>153</v>
      </c>
      <c r="E21" s="24">
        <f aca="true" t="shared" si="1" ref="E21:E58">+(C21-C$7)/C$8</f>
        <v>-5113.999752170852</v>
      </c>
      <c r="F21" s="24">
        <f aca="true" t="shared" si="2" ref="F21:F53">ROUND(2*E21,0)/2</f>
        <v>-5114</v>
      </c>
      <c r="G21" s="24">
        <f aca="true" t="shared" si="3" ref="G21:G54">+C21-(C$7+F21*C$8)</f>
        <v>6.02000072831288E-05</v>
      </c>
      <c r="J21" s="24">
        <f aca="true" t="shared" si="4" ref="J21:J31">G21</f>
        <v>6.02000072831288E-05</v>
      </c>
      <c r="P21" s="26">
        <f aca="true" t="shared" si="5" ref="P21:P58">+D$11+D$12*F21+D$13*F21^2</f>
        <v>-0.0041519015698454585</v>
      </c>
      <c r="Q21" s="27">
        <f aca="true" t="shared" si="6" ref="Q21:Q58">+C21-15018.5</f>
        <v>36239.3242</v>
      </c>
      <c r="R21" s="24">
        <f aca="true" t="shared" si="7" ref="R21:R54">+(P21-G21)^2</f>
        <v>1.7741799696049132E-05</v>
      </c>
      <c r="S21" s="24">
        <v>1</v>
      </c>
      <c r="T21" s="24">
        <f aca="true" t="shared" si="8" ref="T21:T31">+S21*R21</f>
        <v>1.7741799696049132E-05</v>
      </c>
      <c r="W21" s="24">
        <v>19000</v>
      </c>
      <c r="X21" s="24">
        <f t="shared" si="0"/>
        <v>-0.06465724413555725</v>
      </c>
      <c r="AA21" s="24" t="s">
        <v>28</v>
      </c>
      <c r="AB21" s="24">
        <v>6</v>
      </c>
      <c r="AD21" s="24" t="s">
        <v>26</v>
      </c>
      <c r="AF21" s="24" t="s">
        <v>27</v>
      </c>
    </row>
    <row r="22" spans="1:24" s="24" customFormat="1" ht="12.75">
      <c r="A22" s="19" t="s">
        <v>163</v>
      </c>
      <c r="B22" s="20" t="s">
        <v>120</v>
      </c>
      <c r="C22" s="21">
        <v>51308.7108</v>
      </c>
      <c r="D22" s="103" t="s">
        <v>153</v>
      </c>
      <c r="E22" s="24">
        <f t="shared" si="1"/>
        <v>-4904.511683990679</v>
      </c>
      <c r="F22" s="24">
        <f t="shared" si="2"/>
        <v>-4904.5</v>
      </c>
      <c r="G22" s="24">
        <f t="shared" si="3"/>
        <v>-0.0028381499942042865</v>
      </c>
      <c r="J22" s="24">
        <f t="shared" si="4"/>
        <v>-0.0028381499942042865</v>
      </c>
      <c r="P22" s="26">
        <f t="shared" si="5"/>
        <v>-0.0036413228090951995</v>
      </c>
      <c r="Q22" s="27">
        <f t="shared" si="6"/>
        <v>36290.2108</v>
      </c>
      <c r="R22" s="24">
        <f t="shared" si="7"/>
        <v>6.450865705797927E-07</v>
      </c>
      <c r="S22" s="24">
        <v>1</v>
      </c>
      <c r="T22" s="24">
        <f t="shared" si="8"/>
        <v>6.450865705797927E-07</v>
      </c>
      <c r="W22" s="24">
        <v>20000</v>
      </c>
      <c r="X22" s="24">
        <f t="shared" si="0"/>
        <v>-0.07236291646759549</v>
      </c>
    </row>
    <row r="23" spans="1:32" s="24" customFormat="1" ht="12.75">
      <c r="A23" s="104" t="s">
        <v>171</v>
      </c>
      <c r="B23" s="78" t="s">
        <v>120</v>
      </c>
      <c r="C23" s="77">
        <v>51757.368</v>
      </c>
      <c r="D23" s="21" t="s">
        <v>153</v>
      </c>
      <c r="E23" s="24">
        <f t="shared" si="1"/>
        <v>-3057.4963576939854</v>
      </c>
      <c r="F23" s="24">
        <f t="shared" si="2"/>
        <v>-3057.5</v>
      </c>
      <c r="G23" s="24">
        <f t="shared" si="3"/>
        <v>0.000884750006662216</v>
      </c>
      <c r="J23" s="24">
        <f t="shared" si="4"/>
        <v>0.000884750006662216</v>
      </c>
      <c r="P23" s="26">
        <f t="shared" si="5"/>
        <v>7.410898791096942E-05</v>
      </c>
      <c r="Q23" s="27">
        <f t="shared" si="6"/>
        <v>36738.868</v>
      </c>
      <c r="R23" s="24">
        <f t="shared" si="7"/>
        <v>6.57138861282059E-07</v>
      </c>
      <c r="S23" s="24">
        <v>1</v>
      </c>
      <c r="T23" s="24">
        <f t="shared" si="8"/>
        <v>6.57138861282059E-07</v>
      </c>
      <c r="W23" s="24">
        <v>21000</v>
      </c>
      <c r="X23" s="24">
        <f t="shared" si="0"/>
        <v>-0.08048242449248241</v>
      </c>
      <c r="AA23" s="24" t="s">
        <v>28</v>
      </c>
      <c r="AB23" s="24">
        <v>6</v>
      </c>
      <c r="AD23" s="24" t="s">
        <v>26</v>
      </c>
      <c r="AF23" s="24" t="s">
        <v>27</v>
      </c>
    </row>
    <row r="24" spans="1:24" s="24" customFormat="1" ht="12.75">
      <c r="A24" s="104" t="s">
        <v>171</v>
      </c>
      <c r="B24" s="78" t="s">
        <v>79</v>
      </c>
      <c r="C24" s="77">
        <v>51757.4888</v>
      </c>
      <c r="D24" s="21" t="s">
        <v>153</v>
      </c>
      <c r="E24" s="24">
        <f t="shared" si="1"/>
        <v>-3056.9990527328455</v>
      </c>
      <c r="F24" s="24">
        <f t="shared" si="2"/>
        <v>-3057</v>
      </c>
      <c r="G24" s="24">
        <f t="shared" si="3"/>
        <v>0.00023009999858913943</v>
      </c>
      <c r="J24" s="24">
        <f t="shared" si="4"/>
        <v>0.00023009999858913943</v>
      </c>
      <c r="P24" s="26">
        <f t="shared" si="5"/>
        <v>7.492364933620564E-05</v>
      </c>
      <c r="Q24" s="27">
        <f t="shared" si="6"/>
        <v>36738.9888</v>
      </c>
      <c r="R24" s="24">
        <f t="shared" si="7"/>
        <v>2.4079699367468487E-08</v>
      </c>
      <c r="S24" s="24">
        <v>1</v>
      </c>
      <c r="T24" s="24">
        <f t="shared" si="8"/>
        <v>2.4079699367468487E-08</v>
      </c>
      <c r="W24" s="24">
        <v>22000</v>
      </c>
      <c r="X24" s="24">
        <f t="shared" si="0"/>
        <v>-0.08901576821021798</v>
      </c>
    </row>
    <row r="25" spans="1:20" s="24" customFormat="1" ht="12.75">
      <c r="A25" s="104" t="s">
        <v>171</v>
      </c>
      <c r="B25" s="78" t="s">
        <v>120</v>
      </c>
      <c r="C25" s="77">
        <v>51768.5408</v>
      </c>
      <c r="D25" s="21" t="s">
        <v>153</v>
      </c>
      <c r="E25" s="24">
        <f t="shared" si="1"/>
        <v>-3011.5005889029167</v>
      </c>
      <c r="F25" s="24">
        <f t="shared" si="2"/>
        <v>-3011.5</v>
      </c>
      <c r="G25" s="24">
        <f t="shared" si="3"/>
        <v>-0.00014304999785963446</v>
      </c>
      <c r="J25" s="24">
        <f t="shared" si="4"/>
        <v>-0.00014304999785963446</v>
      </c>
      <c r="P25" s="26">
        <f t="shared" si="5"/>
        <v>0.00014862475998013067</v>
      </c>
      <c r="Q25" s="27">
        <f t="shared" si="6"/>
        <v>36750.0408</v>
      </c>
      <c r="R25" s="24">
        <f t="shared" si="7"/>
        <v>8.507416436088562E-08</v>
      </c>
      <c r="S25" s="24">
        <v>1</v>
      </c>
      <c r="T25" s="24">
        <f t="shared" si="8"/>
        <v>8.507416436088562E-08</v>
      </c>
    </row>
    <row r="26" spans="1:32" s="24" customFormat="1" ht="12.75">
      <c r="A26" s="104" t="s">
        <v>171</v>
      </c>
      <c r="B26" s="78" t="s">
        <v>120</v>
      </c>
      <c r="C26" s="77">
        <v>51773.4002</v>
      </c>
      <c r="D26" s="21" t="s">
        <v>152</v>
      </c>
      <c r="E26" s="24">
        <f t="shared" si="1"/>
        <v>-2991.4955911527527</v>
      </c>
      <c r="F26" s="24">
        <f t="shared" si="2"/>
        <v>-2991.5</v>
      </c>
      <c r="G26" s="24">
        <f t="shared" si="3"/>
        <v>0.0010709499983931892</v>
      </c>
      <c r="J26" s="24">
        <f t="shared" si="4"/>
        <v>0.0010709499983931892</v>
      </c>
      <c r="P26" s="26">
        <f t="shared" si="5"/>
        <v>0.00018074979019205135</v>
      </c>
      <c r="Q26" s="27">
        <f t="shared" si="6"/>
        <v>36754.9002</v>
      </c>
      <c r="R26" s="24">
        <f t="shared" si="7"/>
        <v>7.924564106813492E-07</v>
      </c>
      <c r="S26" s="24">
        <v>1</v>
      </c>
      <c r="T26" s="24">
        <f t="shared" si="8"/>
        <v>7.924564106813492E-07</v>
      </c>
      <c r="AA26" s="24" t="s">
        <v>28</v>
      </c>
      <c r="AF26" s="24" t="s">
        <v>30</v>
      </c>
    </row>
    <row r="27" spans="1:32" s="24" customFormat="1" ht="12.75">
      <c r="A27" s="105" t="s">
        <v>171</v>
      </c>
      <c r="B27" s="105" t="s">
        <v>79</v>
      </c>
      <c r="C27" s="21">
        <v>51773.5197</v>
      </c>
      <c r="D27" s="21" t="s">
        <v>152</v>
      </c>
      <c r="E27" s="24">
        <f t="shared" si="1"/>
        <v>-2991.003637983398</v>
      </c>
      <c r="F27" s="24">
        <f t="shared" si="2"/>
        <v>-2991</v>
      </c>
      <c r="G27" s="24">
        <f t="shared" si="3"/>
        <v>-0.000883699998666998</v>
      </c>
      <c r="J27" s="24">
        <f t="shared" si="4"/>
        <v>-0.000883699998666998</v>
      </c>
      <c r="P27" s="26">
        <f t="shared" si="5"/>
        <v>0.00018155079503942334</v>
      </c>
      <c r="Q27" s="27">
        <f t="shared" si="6"/>
        <v>36755.0197</v>
      </c>
      <c r="R27" s="24">
        <f t="shared" si="7"/>
        <v>1.1347592534921607E-06</v>
      </c>
      <c r="S27" s="24">
        <v>1</v>
      </c>
      <c r="T27" s="24">
        <f t="shared" si="8"/>
        <v>1.1347592534921607E-06</v>
      </c>
      <c r="AA27" s="24" t="s">
        <v>28</v>
      </c>
      <c r="AB27" s="24">
        <v>8</v>
      </c>
      <c r="AD27" s="24" t="s">
        <v>26</v>
      </c>
      <c r="AF27" s="24" t="s">
        <v>27</v>
      </c>
    </row>
    <row r="28" spans="1:32" s="24" customFormat="1" ht="12.75">
      <c r="A28" s="105" t="s">
        <v>171</v>
      </c>
      <c r="B28" s="105" t="s">
        <v>120</v>
      </c>
      <c r="C28" s="21">
        <v>51781.4137</v>
      </c>
      <c r="D28" s="21" t="s">
        <v>152</v>
      </c>
      <c r="E28" s="24">
        <f t="shared" si="1"/>
        <v>-2958.505911465722</v>
      </c>
      <c r="F28" s="24">
        <f t="shared" si="2"/>
        <v>-2958.5</v>
      </c>
      <c r="G28" s="24">
        <f t="shared" si="3"/>
        <v>-0.0014359499982674606</v>
      </c>
      <c r="J28" s="24">
        <f t="shared" si="4"/>
        <v>-0.0014359499982674606</v>
      </c>
      <c r="P28" s="26">
        <f t="shared" si="5"/>
        <v>0.0002333941907283238</v>
      </c>
      <c r="Q28" s="27">
        <f t="shared" si="6"/>
        <v>36762.9137</v>
      </c>
      <c r="R28" s="24">
        <f t="shared" si="7"/>
        <v>2.7867100213339933E-06</v>
      </c>
      <c r="S28" s="24">
        <v>1</v>
      </c>
      <c r="T28" s="24">
        <f t="shared" si="8"/>
        <v>2.7867100213339933E-06</v>
      </c>
      <c r="AA28" s="24" t="s">
        <v>28</v>
      </c>
      <c r="AF28" s="24" t="s">
        <v>30</v>
      </c>
    </row>
    <row r="29" spans="1:20" s="24" customFormat="1" ht="12.75">
      <c r="A29" s="105" t="s">
        <v>171</v>
      </c>
      <c r="B29" s="105" t="s">
        <v>79</v>
      </c>
      <c r="C29" s="21">
        <v>51781.5355</v>
      </c>
      <c r="D29" s="21" t="s">
        <v>152</v>
      </c>
      <c r="E29" s="24">
        <f t="shared" si="1"/>
        <v>-2958.004489741643</v>
      </c>
      <c r="F29" s="24">
        <f t="shared" si="2"/>
        <v>-2958</v>
      </c>
      <c r="G29" s="24">
        <f t="shared" si="3"/>
        <v>-0.0010906000024988316</v>
      </c>
      <c r="J29" s="24">
        <f t="shared" si="4"/>
        <v>-0.0010906000024988316</v>
      </c>
      <c r="P29" s="26">
        <f t="shared" si="5"/>
        <v>0.00023418836728676413</v>
      </c>
      <c r="Q29" s="27">
        <f t="shared" si="6"/>
        <v>36763.0355</v>
      </c>
      <c r="R29" s="24">
        <f t="shared" si="7"/>
        <v>1.7550642247191763E-06</v>
      </c>
      <c r="S29" s="24">
        <v>1</v>
      </c>
      <c r="T29" s="24">
        <f t="shared" si="8"/>
        <v>1.7550642247191763E-06</v>
      </c>
    </row>
    <row r="30" spans="1:20" s="24" customFormat="1" ht="12.75">
      <c r="A30" s="105" t="s">
        <v>193</v>
      </c>
      <c r="B30" s="105" t="s">
        <v>120</v>
      </c>
      <c r="C30" s="21">
        <v>52116.3887</v>
      </c>
      <c r="D30" s="21" t="s">
        <v>152</v>
      </c>
      <c r="E30" s="24">
        <f t="shared" si="1"/>
        <v>-1579.4932511846794</v>
      </c>
      <c r="F30" s="24">
        <f t="shared" si="2"/>
        <v>-1579.5</v>
      </c>
      <c r="G30" s="24">
        <f t="shared" si="3"/>
        <v>0.0016393500045523979</v>
      </c>
      <c r="J30" s="24">
        <f t="shared" si="4"/>
        <v>0.0016393500045523979</v>
      </c>
      <c r="P30" s="26">
        <f t="shared" si="5"/>
        <v>0.002030392348369179</v>
      </c>
      <c r="Q30" s="27">
        <f t="shared" si="6"/>
        <v>37097.8887</v>
      </c>
      <c r="R30" s="24">
        <f t="shared" si="7"/>
        <v>1.5291411465772183E-07</v>
      </c>
      <c r="S30" s="24">
        <v>1</v>
      </c>
      <c r="T30" s="24">
        <f t="shared" si="8"/>
        <v>1.5291411465772183E-07</v>
      </c>
    </row>
    <row r="31" spans="1:20" s="24" customFormat="1" ht="13.5" thickBot="1">
      <c r="A31" s="106" t="s">
        <v>193</v>
      </c>
      <c r="B31" s="106" t="s">
        <v>79</v>
      </c>
      <c r="C31" s="107">
        <v>52116.508</v>
      </c>
      <c r="D31" s="107" t="s">
        <v>152</v>
      </c>
      <c r="E31" s="102">
        <f t="shared" si="1"/>
        <v>-1579.0021213679186</v>
      </c>
      <c r="F31" s="24">
        <f t="shared" si="2"/>
        <v>-1579</v>
      </c>
      <c r="G31" s="112">
        <f t="shared" si="3"/>
        <v>-0.0005152999947313219</v>
      </c>
      <c r="J31" s="24">
        <f t="shared" si="4"/>
        <v>-0.0005152999947313219</v>
      </c>
      <c r="P31" s="26">
        <f t="shared" si="5"/>
        <v>0.0020309011852174003</v>
      </c>
      <c r="Q31" s="27">
        <f t="shared" si="6"/>
        <v>37098.008</v>
      </c>
      <c r="R31" s="24">
        <f t="shared" si="7"/>
        <v>6.483140448772265E-06</v>
      </c>
      <c r="S31" s="24">
        <v>1</v>
      </c>
      <c r="T31" s="24">
        <f t="shared" si="8"/>
        <v>6.483140448772265E-06</v>
      </c>
    </row>
    <row r="32" spans="1:18" s="24" customFormat="1" ht="12.75">
      <c r="A32" s="21" t="s">
        <v>118</v>
      </c>
      <c r="B32" s="20" t="s">
        <v>79</v>
      </c>
      <c r="C32" s="21">
        <v>52500.0623</v>
      </c>
      <c r="D32" s="108"/>
      <c r="E32" s="24">
        <f t="shared" si="1"/>
        <v>0</v>
      </c>
      <c r="F32" s="24">
        <f t="shared" si="2"/>
        <v>0</v>
      </c>
      <c r="G32" s="112">
        <f t="shared" si="3"/>
        <v>0</v>
      </c>
      <c r="J32" s="25"/>
      <c r="K32" s="24">
        <f aca="true" t="shared" si="9" ref="K32:K38">G32</f>
        <v>0</v>
      </c>
      <c r="P32" s="26">
        <f t="shared" si="5"/>
        <v>0.0031217485319227295</v>
      </c>
      <c r="Q32" s="27">
        <f t="shared" si="6"/>
        <v>37481.5623</v>
      </c>
      <c r="R32" s="24">
        <f t="shared" si="7"/>
        <v>9.745313896561717E-06</v>
      </c>
    </row>
    <row r="33" spans="1:20" s="24" customFormat="1" ht="12.75">
      <c r="A33" s="21" t="s">
        <v>119</v>
      </c>
      <c r="B33" s="20" t="s">
        <v>120</v>
      </c>
      <c r="C33" s="21">
        <v>52652.244</v>
      </c>
      <c r="D33" s="21">
        <v>0.004</v>
      </c>
      <c r="E33" s="24">
        <f t="shared" si="1"/>
        <v>626.4959801868475</v>
      </c>
      <c r="F33" s="24">
        <f t="shared" si="2"/>
        <v>626.5</v>
      </c>
      <c r="G33" s="112">
        <f t="shared" si="3"/>
        <v>-0.0009764499991433695</v>
      </c>
      <c r="J33" s="25"/>
      <c r="K33" s="24">
        <f t="shared" si="9"/>
        <v>-0.0009764499991433695</v>
      </c>
      <c r="P33" s="26">
        <f t="shared" si="5"/>
        <v>0.003268656296223011</v>
      </c>
      <c r="Q33" s="27">
        <f t="shared" si="6"/>
        <v>37633.744</v>
      </c>
      <c r="R33" s="24">
        <f t="shared" si="7"/>
        <v>1.802092745895928E-05</v>
      </c>
      <c r="S33" s="24">
        <v>0.2</v>
      </c>
      <c r="T33" s="24">
        <f aca="true" t="shared" si="10" ref="T33:T58">+S33*R33</f>
        <v>3.604185491791856E-06</v>
      </c>
    </row>
    <row r="34" spans="1:20" s="24" customFormat="1" ht="12.75">
      <c r="A34" s="77" t="s">
        <v>121</v>
      </c>
      <c r="B34" s="78" t="s">
        <v>120</v>
      </c>
      <c r="C34" s="77">
        <v>53151.4236</v>
      </c>
      <c r="D34" s="79">
        <v>0.0007</v>
      </c>
      <c r="E34" s="105">
        <f t="shared" si="1"/>
        <v>2681.50004960701</v>
      </c>
      <c r="F34" s="24">
        <f t="shared" si="2"/>
        <v>2681.5</v>
      </c>
      <c r="G34" s="24">
        <f t="shared" si="3"/>
        <v>1.2050004443153739E-05</v>
      </c>
      <c r="J34" s="25"/>
      <c r="K34" s="24">
        <f t="shared" si="9"/>
        <v>1.2050004443153739E-05</v>
      </c>
      <c r="P34" s="26">
        <f t="shared" si="5"/>
        <v>0.002610315350640776</v>
      </c>
      <c r="Q34" s="27">
        <f t="shared" si="6"/>
        <v>38132.9236</v>
      </c>
      <c r="R34" s="24">
        <f t="shared" si="7"/>
        <v>6.750982809251451E-06</v>
      </c>
      <c r="S34" s="24">
        <v>1</v>
      </c>
      <c r="T34" s="24">
        <f t="shared" si="10"/>
        <v>6.750982809251451E-06</v>
      </c>
    </row>
    <row r="35" spans="1:20" s="24" customFormat="1" ht="12.75">
      <c r="A35" s="21" t="s">
        <v>122</v>
      </c>
      <c r="B35" s="20" t="s">
        <v>79</v>
      </c>
      <c r="C35" s="21">
        <v>53629.348</v>
      </c>
      <c r="D35" s="21">
        <v>0.0009</v>
      </c>
      <c r="E35" s="105">
        <f t="shared" si="1"/>
        <v>4649.001499736734</v>
      </c>
      <c r="F35" s="24">
        <f t="shared" si="2"/>
        <v>4649</v>
      </c>
      <c r="G35" s="24">
        <f t="shared" si="3"/>
        <v>0.0003643000018200837</v>
      </c>
      <c r="J35" s="25"/>
      <c r="K35" s="24">
        <f t="shared" si="9"/>
        <v>0.0003643000018200837</v>
      </c>
      <c r="P35" s="26">
        <f t="shared" si="5"/>
        <v>0.00034240250806297397</v>
      </c>
      <c r="Q35" s="27">
        <f t="shared" si="6"/>
        <v>38610.848</v>
      </c>
      <c r="R35" s="24">
        <f t="shared" si="7"/>
        <v>4.795002328426601E-10</v>
      </c>
      <c r="S35" s="24">
        <v>1</v>
      </c>
      <c r="T35" s="24">
        <f t="shared" si="10"/>
        <v>4.795002328426601E-10</v>
      </c>
    </row>
    <row r="36" spans="1:32" s="24" customFormat="1" ht="12.75">
      <c r="A36" s="77" t="s">
        <v>122</v>
      </c>
      <c r="B36" s="78" t="s">
        <v>79</v>
      </c>
      <c r="C36" s="77">
        <v>53629.348</v>
      </c>
      <c r="D36" s="77">
        <v>0.0009</v>
      </c>
      <c r="E36" s="105">
        <f t="shared" si="1"/>
        <v>4649.001499736734</v>
      </c>
      <c r="F36" s="24">
        <f t="shared" si="2"/>
        <v>4649</v>
      </c>
      <c r="G36" s="24">
        <f t="shared" si="3"/>
        <v>0.0003643000018200837</v>
      </c>
      <c r="J36" s="25"/>
      <c r="K36" s="24">
        <f t="shared" si="9"/>
        <v>0.0003643000018200837</v>
      </c>
      <c r="P36" s="26">
        <f t="shared" si="5"/>
        <v>0.00034240250806297397</v>
      </c>
      <c r="Q36" s="27">
        <f t="shared" si="6"/>
        <v>38610.848</v>
      </c>
      <c r="R36" s="24">
        <f t="shared" si="7"/>
        <v>4.795002328426601E-10</v>
      </c>
      <c r="S36" s="24">
        <v>1</v>
      </c>
      <c r="T36" s="24">
        <f t="shared" si="10"/>
        <v>4.795002328426601E-10</v>
      </c>
      <c r="AB36" s="24">
        <v>12</v>
      </c>
      <c r="AD36" s="24" t="s">
        <v>26</v>
      </c>
      <c r="AF36" s="24" t="s">
        <v>27</v>
      </c>
    </row>
    <row r="37" spans="1:20" s="24" customFormat="1" ht="12.75">
      <c r="A37" s="77" t="s">
        <v>123</v>
      </c>
      <c r="B37" s="20" t="s">
        <v>120</v>
      </c>
      <c r="C37" s="21">
        <v>54018.3642</v>
      </c>
      <c r="D37" s="21">
        <v>0.0009</v>
      </c>
      <c r="E37" s="105">
        <f t="shared" si="1"/>
        <v>6250.488968516256</v>
      </c>
      <c r="F37" s="24">
        <f t="shared" si="2"/>
        <v>6250.5</v>
      </c>
      <c r="G37" s="24">
        <f t="shared" si="3"/>
        <v>-0.0026796499951160513</v>
      </c>
      <c r="J37" s="25"/>
      <c r="K37" s="24">
        <f t="shared" si="9"/>
        <v>-0.0026796499951160513</v>
      </c>
      <c r="P37" s="26">
        <f t="shared" si="5"/>
        <v>-0.0026863180797659404</v>
      </c>
      <c r="Q37" s="27">
        <f t="shared" si="6"/>
        <v>38999.8642</v>
      </c>
      <c r="R37" s="24">
        <f t="shared" si="7"/>
        <v>4.446335289808709E-11</v>
      </c>
      <c r="S37" s="24">
        <v>1</v>
      </c>
      <c r="T37" s="24">
        <f t="shared" si="10"/>
        <v>4.446335289808709E-11</v>
      </c>
    </row>
    <row r="38" spans="1:32" s="24" customFormat="1" ht="12.75">
      <c r="A38" s="19" t="s">
        <v>124</v>
      </c>
      <c r="B38" s="20" t="s">
        <v>79</v>
      </c>
      <c r="C38" s="21">
        <v>54384.304</v>
      </c>
      <c r="D38" s="21"/>
      <c r="E38" s="105">
        <f t="shared" si="1"/>
        <v>7756.9763693691375</v>
      </c>
      <c r="F38" s="24">
        <f t="shared" si="2"/>
        <v>7757</v>
      </c>
      <c r="G38" s="24">
        <f t="shared" si="3"/>
        <v>-0.005740100001276005</v>
      </c>
      <c r="J38" s="25"/>
      <c r="K38" s="24">
        <f t="shared" si="9"/>
        <v>-0.005740100001276005</v>
      </c>
      <c r="O38" s="24">
        <f aca="true" t="shared" si="11" ref="O38:O58">+C$11+C$12*F38</f>
        <v>0.006112995617551208</v>
      </c>
      <c r="P38" s="26">
        <f t="shared" si="5"/>
        <v>-0.00650420797004239</v>
      </c>
      <c r="Q38" s="27">
        <f t="shared" si="6"/>
        <v>39365.804</v>
      </c>
      <c r="R38" s="24">
        <f t="shared" si="7"/>
        <v>5.838609879322905E-07</v>
      </c>
      <c r="S38" s="24">
        <v>1</v>
      </c>
      <c r="T38" s="24">
        <f t="shared" si="10"/>
        <v>5.838609879322905E-07</v>
      </c>
      <c r="AA38" s="24" t="s">
        <v>28</v>
      </c>
      <c r="AB38" s="24">
        <v>6</v>
      </c>
      <c r="AD38" s="24" t="s">
        <v>26</v>
      </c>
      <c r="AF38" s="24" t="s">
        <v>27</v>
      </c>
    </row>
    <row r="39" spans="1:20" s="24" customFormat="1" ht="12.75">
      <c r="A39" s="105" t="s">
        <v>223</v>
      </c>
      <c r="B39" s="105" t="s">
        <v>79</v>
      </c>
      <c r="C39" s="21">
        <v>54671.4189</v>
      </c>
      <c r="D39" s="108" t="s">
        <v>153</v>
      </c>
      <c r="E39" s="105">
        <f t="shared" si="1"/>
        <v>8938.960344457784</v>
      </c>
      <c r="F39" s="24">
        <f t="shared" si="2"/>
        <v>8939</v>
      </c>
      <c r="G39" s="24">
        <f t="shared" si="3"/>
        <v>-0.009632699999201577</v>
      </c>
      <c r="J39" s="24">
        <f>G39</f>
        <v>-0.009632699999201577</v>
      </c>
      <c r="O39" s="24">
        <f t="shared" si="11"/>
        <v>-0.0013718805614035823</v>
      </c>
      <c r="P39" s="26">
        <f t="shared" si="5"/>
        <v>-0.010157269612173267</v>
      </c>
      <c r="Q39" s="27">
        <f t="shared" si="6"/>
        <v>39652.9189</v>
      </c>
      <c r="R39" s="24">
        <f t="shared" si="7"/>
        <v>2.751732788532684E-07</v>
      </c>
      <c r="S39" s="24">
        <v>1</v>
      </c>
      <c r="T39" s="24">
        <f t="shared" si="10"/>
        <v>2.751732788532684E-07</v>
      </c>
    </row>
    <row r="40" spans="1:20" s="24" customFormat="1" ht="12.75">
      <c r="A40" s="105" t="s">
        <v>227</v>
      </c>
      <c r="B40" s="105" t="s">
        <v>79</v>
      </c>
      <c r="C40" s="21">
        <v>54996.4256</v>
      </c>
      <c r="D40" s="108" t="s">
        <v>153</v>
      </c>
      <c r="E40" s="105">
        <f t="shared" si="1"/>
        <v>10276.935876889047</v>
      </c>
      <c r="F40" s="24">
        <f t="shared" si="2"/>
        <v>10277</v>
      </c>
      <c r="G40" s="24">
        <f t="shared" si="3"/>
        <v>-0.015576099998725113</v>
      </c>
      <c r="J40" s="24">
        <f>G40</f>
        <v>-0.015576099998725113</v>
      </c>
      <c r="O40" s="24">
        <f t="shared" si="11"/>
        <v>-0.009844608418799104</v>
      </c>
      <c r="P40" s="26">
        <f t="shared" si="5"/>
        <v>-0.014990138535084685</v>
      </c>
      <c r="Q40" s="27">
        <f t="shared" si="6"/>
        <v>39977.9256</v>
      </c>
      <c r="R40" s="24">
        <f t="shared" si="7"/>
        <v>3.433508368716321E-07</v>
      </c>
      <c r="S40" s="24">
        <v>1</v>
      </c>
      <c r="T40" s="24">
        <f t="shared" si="10"/>
        <v>3.433508368716321E-07</v>
      </c>
    </row>
    <row r="41" spans="1:20" s="24" customFormat="1" ht="12.75">
      <c r="A41" s="77" t="s">
        <v>125</v>
      </c>
      <c r="B41" s="78" t="s">
        <v>120</v>
      </c>
      <c r="C41" s="77">
        <v>55104.4012</v>
      </c>
      <c r="D41" s="77">
        <v>0.0013</v>
      </c>
      <c r="E41" s="105">
        <f t="shared" si="1"/>
        <v>10721.445823605776</v>
      </c>
      <c r="F41" s="24">
        <f t="shared" si="2"/>
        <v>10721.5</v>
      </c>
      <c r="G41" s="24">
        <f t="shared" si="3"/>
        <v>-0.013159949994587805</v>
      </c>
      <c r="J41" s="25"/>
      <c r="K41" s="24">
        <f>G41</f>
        <v>-0.013159949994587805</v>
      </c>
      <c r="O41" s="24">
        <f t="shared" si="11"/>
        <v>-0.012659352464099778</v>
      </c>
      <c r="P41" s="26">
        <f t="shared" si="5"/>
        <v>-0.016759622234960487</v>
      </c>
      <c r="Q41" s="27">
        <f t="shared" si="6"/>
        <v>40085.9012</v>
      </c>
      <c r="R41" s="24">
        <f t="shared" si="7"/>
        <v>1.2957640238109681E-05</v>
      </c>
      <c r="S41" s="24">
        <v>1</v>
      </c>
      <c r="T41" s="24">
        <f t="shared" si="10"/>
        <v>1.2957640238109681E-05</v>
      </c>
    </row>
    <row r="42" spans="1:32" s="24" customFormat="1" ht="12.75">
      <c r="A42" s="77" t="s">
        <v>126</v>
      </c>
      <c r="B42" s="78" t="s">
        <v>120</v>
      </c>
      <c r="C42" s="77">
        <v>55339.7746</v>
      </c>
      <c r="D42" s="77">
        <v>0.0006</v>
      </c>
      <c r="E42" s="105">
        <f t="shared" si="1"/>
        <v>11690.422309890973</v>
      </c>
      <c r="F42" s="24">
        <f t="shared" si="2"/>
        <v>11690.5</v>
      </c>
      <c r="G42" s="24">
        <f t="shared" si="3"/>
        <v>-0.018871649997890927</v>
      </c>
      <c r="J42" s="25"/>
      <c r="K42" s="24">
        <f>G42</f>
        <v>-0.018871649997890927</v>
      </c>
      <c r="O42" s="24">
        <f t="shared" si="11"/>
        <v>-0.018795431159029728</v>
      </c>
      <c r="P42" s="26">
        <f t="shared" si="5"/>
        <v>-0.0209004684385498</v>
      </c>
      <c r="Q42" s="27">
        <f t="shared" si="6"/>
        <v>40321.2746</v>
      </c>
      <c r="R42" s="24">
        <f t="shared" si="7"/>
        <v>4.116104265157497E-06</v>
      </c>
      <c r="S42" s="24">
        <v>1</v>
      </c>
      <c r="T42" s="24">
        <f t="shared" si="10"/>
        <v>4.116104265157497E-06</v>
      </c>
      <c r="AA42" s="24" t="s">
        <v>28</v>
      </c>
      <c r="AB42" s="24">
        <v>6</v>
      </c>
      <c r="AD42" s="24" t="s">
        <v>26</v>
      </c>
      <c r="AF42" s="24" t="s">
        <v>27</v>
      </c>
    </row>
    <row r="43" spans="1:20" s="24" customFormat="1" ht="12.75">
      <c r="A43" s="105" t="s">
        <v>242</v>
      </c>
      <c r="B43" s="105" t="s">
        <v>79</v>
      </c>
      <c r="C43" s="21">
        <v>55379.4885</v>
      </c>
      <c r="D43" s="108" t="s">
        <v>153</v>
      </c>
      <c r="E43" s="105">
        <f t="shared" si="1"/>
        <v>11853.915020956389</v>
      </c>
      <c r="F43" s="24">
        <f t="shared" si="2"/>
        <v>11854</v>
      </c>
      <c r="G43" s="24">
        <f t="shared" si="3"/>
        <v>-0.020642199997382704</v>
      </c>
      <c r="J43" s="24">
        <f>G43</f>
        <v>-0.020642199997382704</v>
      </c>
      <c r="O43" s="24">
        <f t="shared" si="11"/>
        <v>-0.01983077570662626</v>
      </c>
      <c r="P43" s="26">
        <f t="shared" si="5"/>
        <v>-0.021637469795058307</v>
      </c>
      <c r="Q43" s="27">
        <f t="shared" si="6"/>
        <v>40360.9885</v>
      </c>
      <c r="R43" s="24">
        <f t="shared" si="7"/>
        <v>9.905619701652352E-07</v>
      </c>
      <c r="S43" s="24">
        <v>1</v>
      </c>
      <c r="T43" s="24">
        <f t="shared" si="10"/>
        <v>9.905619701652352E-07</v>
      </c>
    </row>
    <row r="44" spans="1:20" s="24" customFormat="1" ht="12.75">
      <c r="A44" s="19" t="s">
        <v>275</v>
      </c>
      <c r="B44" s="19"/>
      <c r="C44" s="21">
        <v>55379.4885</v>
      </c>
      <c r="D44" s="21">
        <v>0.0012</v>
      </c>
      <c r="E44" s="105">
        <f t="shared" si="1"/>
        <v>11853.915020956389</v>
      </c>
      <c r="F44" s="24">
        <f t="shared" si="2"/>
        <v>11854</v>
      </c>
      <c r="G44" s="24">
        <f t="shared" si="3"/>
        <v>-0.020642199997382704</v>
      </c>
      <c r="J44" s="25"/>
      <c r="K44" s="24">
        <f aca="true" t="shared" si="12" ref="K44:K54">G44</f>
        <v>-0.020642199997382704</v>
      </c>
      <c r="O44" s="24">
        <f t="shared" si="11"/>
        <v>-0.01983077570662626</v>
      </c>
      <c r="P44" s="26">
        <f t="shared" si="5"/>
        <v>-0.021637469795058307</v>
      </c>
      <c r="Q44" s="27">
        <f t="shared" si="6"/>
        <v>40360.9885</v>
      </c>
      <c r="R44" s="24">
        <f t="shared" si="7"/>
        <v>9.905619701652352E-07</v>
      </c>
      <c r="S44" s="24">
        <v>0.8</v>
      </c>
      <c r="T44" s="24">
        <f t="shared" si="10"/>
        <v>7.924495761321881E-07</v>
      </c>
    </row>
    <row r="45" spans="1:20" s="24" customFormat="1" ht="12.75">
      <c r="A45" s="77" t="s">
        <v>127</v>
      </c>
      <c r="B45" s="78" t="s">
        <v>79</v>
      </c>
      <c r="C45" s="77">
        <v>55674.3741</v>
      </c>
      <c r="D45" s="77">
        <v>0.0004</v>
      </c>
      <c r="E45" s="105">
        <f t="shared" si="1"/>
        <v>13067.889125694253</v>
      </c>
      <c r="F45" s="24">
        <f t="shared" si="2"/>
        <v>13068</v>
      </c>
      <c r="G45" s="24">
        <f t="shared" si="3"/>
        <v>-0.026932399996439926</v>
      </c>
      <c r="J45" s="25"/>
      <c r="K45" s="24">
        <f t="shared" si="12"/>
        <v>-0.026932399996439926</v>
      </c>
      <c r="O45" s="24">
        <f t="shared" si="11"/>
        <v>-0.02751828812731249</v>
      </c>
      <c r="P45" s="26">
        <f t="shared" si="5"/>
        <v>-0.027455786823611154</v>
      </c>
      <c r="Q45" s="27">
        <f t="shared" si="6"/>
        <v>40655.8741</v>
      </c>
      <c r="R45" s="24">
        <f t="shared" si="7"/>
        <v>2.739337708563649E-07</v>
      </c>
      <c r="S45" s="24">
        <v>1</v>
      </c>
      <c r="T45" s="24">
        <f t="shared" si="10"/>
        <v>2.739337708563649E-07</v>
      </c>
    </row>
    <row r="46" spans="1:32" s="24" customFormat="1" ht="12.75">
      <c r="A46" s="77" t="s">
        <v>127</v>
      </c>
      <c r="B46" s="78" t="s">
        <v>79</v>
      </c>
      <c r="C46" s="77">
        <v>55674.495</v>
      </c>
      <c r="D46" s="77">
        <v>0.0009</v>
      </c>
      <c r="E46" s="105">
        <f t="shared" si="1"/>
        <v>13068.386842331705</v>
      </c>
      <c r="F46" s="24">
        <f t="shared" si="2"/>
        <v>13068.5</v>
      </c>
      <c r="G46" s="24">
        <f t="shared" si="3"/>
        <v>-0.0274870499924873</v>
      </c>
      <c r="J46" s="25"/>
      <c r="K46" s="24">
        <f t="shared" si="12"/>
        <v>-0.0274870499924873</v>
      </c>
      <c r="O46" s="24">
        <f t="shared" si="11"/>
        <v>-0.027521454318589537</v>
      </c>
      <c r="P46" s="26">
        <f t="shared" si="5"/>
        <v>-0.02745830881591843</v>
      </c>
      <c r="Q46" s="27">
        <f t="shared" si="6"/>
        <v>40655.995</v>
      </c>
      <c r="R46" s="24">
        <f t="shared" si="7"/>
        <v>8.260552305629292E-10</v>
      </c>
      <c r="S46" s="24">
        <v>1</v>
      </c>
      <c r="T46" s="24">
        <f t="shared" si="10"/>
        <v>8.260552305629292E-10</v>
      </c>
      <c r="AA46" s="24" t="s">
        <v>28</v>
      </c>
      <c r="AB46" s="24">
        <v>7</v>
      </c>
      <c r="AD46" s="24" t="s">
        <v>26</v>
      </c>
      <c r="AF46" s="24" t="s">
        <v>27</v>
      </c>
    </row>
    <row r="47" spans="1:32" s="24" customFormat="1" ht="12.75">
      <c r="A47" s="77" t="s">
        <v>127</v>
      </c>
      <c r="B47" s="78" t="s">
        <v>79</v>
      </c>
      <c r="C47" s="77">
        <v>55707.4079</v>
      </c>
      <c r="D47" s="77">
        <v>0.0007</v>
      </c>
      <c r="E47" s="105">
        <f t="shared" si="1"/>
        <v>13203.881448754744</v>
      </c>
      <c r="F47" s="24">
        <f t="shared" si="2"/>
        <v>13204</v>
      </c>
      <c r="G47" s="24">
        <f t="shared" si="3"/>
        <v>-0.028797200000553858</v>
      </c>
      <c r="J47" s="25"/>
      <c r="K47" s="24">
        <f t="shared" si="12"/>
        <v>-0.028797200000553858</v>
      </c>
      <c r="O47" s="24">
        <f t="shared" si="11"/>
        <v>-0.02837949215467108</v>
      </c>
      <c r="P47" s="26">
        <f t="shared" si="5"/>
        <v>-0.02814558181326506</v>
      </c>
      <c r="Q47" s="27">
        <f t="shared" si="6"/>
        <v>40688.9079</v>
      </c>
      <c r="R47" s="24">
        <f t="shared" si="7"/>
        <v>4.2460626200553995E-07</v>
      </c>
      <c r="S47" s="24">
        <v>1</v>
      </c>
      <c r="T47" s="24">
        <f t="shared" si="10"/>
        <v>4.2460626200553995E-07</v>
      </c>
      <c r="AA47" s="24" t="s">
        <v>28</v>
      </c>
      <c r="AB47" s="24">
        <v>6</v>
      </c>
      <c r="AD47" s="24" t="s">
        <v>26</v>
      </c>
      <c r="AF47" s="24" t="s">
        <v>27</v>
      </c>
    </row>
    <row r="48" spans="1:32" s="24" customFormat="1" ht="12.75">
      <c r="A48" s="77" t="s">
        <v>127</v>
      </c>
      <c r="B48" s="78" t="s">
        <v>79</v>
      </c>
      <c r="C48" s="77">
        <v>55707.5289</v>
      </c>
      <c r="D48" s="77">
        <v>0.0005</v>
      </c>
      <c r="E48" s="105">
        <f t="shared" si="1"/>
        <v>13204.379577068477</v>
      </c>
      <c r="F48" s="24">
        <f t="shared" si="2"/>
        <v>13204.5</v>
      </c>
      <c r="G48" s="24">
        <f t="shared" si="3"/>
        <v>-0.029251849999127444</v>
      </c>
      <c r="J48" s="25"/>
      <c r="K48" s="24">
        <f t="shared" si="12"/>
        <v>-0.029251849999127444</v>
      </c>
      <c r="O48" s="24">
        <f t="shared" si="11"/>
        <v>-0.02838265834594813</v>
      </c>
      <c r="P48" s="26">
        <f t="shared" si="5"/>
        <v>-0.02814813194639946</v>
      </c>
      <c r="Q48" s="27">
        <f t="shared" si="6"/>
        <v>40689.0289</v>
      </c>
      <c r="R48" s="24">
        <f t="shared" si="7"/>
        <v>1.2181935399176556E-06</v>
      </c>
      <c r="S48" s="24">
        <v>1</v>
      </c>
      <c r="T48" s="24">
        <f t="shared" si="10"/>
        <v>1.2181935399176556E-06</v>
      </c>
      <c r="AA48" s="24" t="s">
        <v>28</v>
      </c>
      <c r="AB48" s="24">
        <v>10</v>
      </c>
      <c r="AD48" s="24" t="s">
        <v>26</v>
      </c>
      <c r="AF48" s="24" t="s">
        <v>27</v>
      </c>
    </row>
    <row r="49" spans="1:32" s="24" customFormat="1" ht="12.75">
      <c r="A49" s="19" t="s">
        <v>148</v>
      </c>
      <c r="B49" s="20" t="s">
        <v>79</v>
      </c>
      <c r="C49" s="21">
        <v>55776.39413</v>
      </c>
      <c r="D49" s="21">
        <v>0.0007</v>
      </c>
      <c r="E49" s="105">
        <f t="shared" si="1"/>
        <v>13487.881402647008</v>
      </c>
      <c r="F49" s="24">
        <f t="shared" si="2"/>
        <v>13488</v>
      </c>
      <c r="G49" s="24">
        <f t="shared" si="3"/>
        <v>-0.028808399998524692</v>
      </c>
      <c r="K49" s="24">
        <f t="shared" si="12"/>
        <v>-0.028808399998524692</v>
      </c>
      <c r="O49" s="24">
        <f t="shared" si="11"/>
        <v>-0.030177888800037543</v>
      </c>
      <c r="P49" s="26">
        <f t="shared" si="5"/>
        <v>-0.029610717217087364</v>
      </c>
      <c r="Q49" s="27">
        <f t="shared" si="6"/>
        <v>40757.89413</v>
      </c>
      <c r="R49" s="24">
        <f t="shared" si="7"/>
        <v>6.43712919202142E-07</v>
      </c>
      <c r="S49" s="24">
        <v>1</v>
      </c>
      <c r="T49" s="24">
        <f t="shared" si="10"/>
        <v>6.43712919202142E-07</v>
      </c>
      <c r="AA49" s="24" t="s">
        <v>28</v>
      </c>
      <c r="AB49" s="24">
        <v>8</v>
      </c>
      <c r="AD49" s="24" t="s">
        <v>29</v>
      </c>
      <c r="AF49" s="24" t="s">
        <v>27</v>
      </c>
    </row>
    <row r="50" spans="1:32" s="24" customFormat="1" ht="12.75">
      <c r="A50" s="19" t="s">
        <v>149</v>
      </c>
      <c r="B50" s="20" t="s">
        <v>79</v>
      </c>
      <c r="C50" s="21">
        <v>56177.4256</v>
      </c>
      <c r="D50" s="21">
        <v>0.0014</v>
      </c>
      <c r="E50" s="105">
        <f t="shared" si="1"/>
        <v>15138.832889477697</v>
      </c>
      <c r="F50" s="24">
        <f t="shared" si="2"/>
        <v>15139</v>
      </c>
      <c r="G50" s="24">
        <f t="shared" si="3"/>
        <v>-0.04059269999561366</v>
      </c>
      <c r="J50" s="25"/>
      <c r="K50" s="24">
        <f t="shared" si="12"/>
        <v>-0.04059269999561366</v>
      </c>
      <c r="O50" s="24">
        <f t="shared" si="11"/>
        <v>-0.04063265239686863</v>
      </c>
      <c r="P50" s="26">
        <f t="shared" si="5"/>
        <v>-0.038789143823878186</v>
      </c>
      <c r="Q50" s="27">
        <f t="shared" si="6"/>
        <v>41158.9256</v>
      </c>
      <c r="R50" s="24">
        <f t="shared" si="7"/>
        <v>3.2528148646051074E-06</v>
      </c>
      <c r="S50" s="24">
        <v>0.6</v>
      </c>
      <c r="T50" s="24">
        <f t="shared" si="10"/>
        <v>1.951688918763064E-06</v>
      </c>
      <c r="AA50" s="24" t="s">
        <v>28</v>
      </c>
      <c r="AB50" s="24">
        <v>5</v>
      </c>
      <c r="AD50" s="24" t="s">
        <v>26</v>
      </c>
      <c r="AF50" s="24" t="s">
        <v>27</v>
      </c>
    </row>
    <row r="51" spans="1:32" s="24" customFormat="1" ht="12.75">
      <c r="A51" s="21" t="s">
        <v>150</v>
      </c>
      <c r="B51" s="20" t="s">
        <v>79</v>
      </c>
      <c r="C51" s="21">
        <v>56492.4709</v>
      </c>
      <c r="D51" s="21">
        <v>0.0006</v>
      </c>
      <c r="E51" s="105">
        <f t="shared" si="1"/>
        <v>16435.799699723324</v>
      </c>
      <c r="F51" s="24">
        <f t="shared" si="2"/>
        <v>16436</v>
      </c>
      <c r="G51" s="24">
        <f t="shared" si="3"/>
        <v>-0.048654799997166265</v>
      </c>
      <c r="J51" s="25"/>
      <c r="K51" s="24">
        <f t="shared" si="12"/>
        <v>-0.048654799997166265</v>
      </c>
      <c r="O51" s="24">
        <f t="shared" si="11"/>
        <v>-0.04884575256954576</v>
      </c>
      <c r="P51" s="26">
        <f t="shared" si="5"/>
        <v>-0.04679073542095001</v>
      </c>
      <c r="Q51" s="27">
        <f t="shared" si="6"/>
        <v>41473.9709</v>
      </c>
      <c r="R51" s="24">
        <f t="shared" si="7"/>
        <v>3.474736744304282E-06</v>
      </c>
      <c r="S51" s="24">
        <v>1</v>
      </c>
      <c r="T51" s="24">
        <f t="shared" si="10"/>
        <v>3.474736744304282E-06</v>
      </c>
      <c r="AA51" s="24" t="s">
        <v>28</v>
      </c>
      <c r="AB51" s="24">
        <v>6</v>
      </c>
      <c r="AD51" s="24" t="s">
        <v>26</v>
      </c>
      <c r="AF51" s="24" t="s">
        <v>27</v>
      </c>
    </row>
    <row r="52" spans="1:20" s="24" customFormat="1" ht="12.75">
      <c r="A52" s="118" t="s">
        <v>0</v>
      </c>
      <c r="B52" s="119" t="s">
        <v>120</v>
      </c>
      <c r="C52" s="120">
        <v>56506.4361</v>
      </c>
      <c r="D52" s="120">
        <v>0.0003</v>
      </c>
      <c r="E52" s="105">
        <f t="shared" si="1"/>
        <v>16493.291117301815</v>
      </c>
      <c r="F52" s="121">
        <f t="shared" si="2"/>
        <v>16493.5</v>
      </c>
      <c r="G52" s="24">
        <f t="shared" si="3"/>
        <v>-0.050739549995341804</v>
      </c>
      <c r="J52" s="25"/>
      <c r="K52" s="24">
        <f t="shared" si="12"/>
        <v>-0.050739549995341804</v>
      </c>
      <c r="O52" s="24">
        <f t="shared" si="11"/>
        <v>-0.049209864566406934</v>
      </c>
      <c r="P52" s="26">
        <f t="shared" si="5"/>
        <v>-0.04716158612980587</v>
      </c>
      <c r="Q52" s="27">
        <f t="shared" si="6"/>
        <v>41487.9361</v>
      </c>
      <c r="R52" s="24">
        <f t="shared" si="7"/>
        <v>1.2801825423080823E-05</v>
      </c>
      <c r="S52" s="24">
        <v>1</v>
      </c>
      <c r="T52" s="24">
        <f t="shared" si="10"/>
        <v>1.2801825423080823E-05</v>
      </c>
    </row>
    <row r="53" spans="1:20" s="24" customFormat="1" ht="12.75">
      <c r="A53" s="109" t="s">
        <v>276</v>
      </c>
      <c r="B53" s="20"/>
      <c r="C53" s="109">
        <v>56737.5602</v>
      </c>
      <c r="D53" s="109">
        <v>0.0002</v>
      </c>
      <c r="E53" s="105">
        <f t="shared" si="1"/>
        <v>17444.77424289643</v>
      </c>
      <c r="F53" s="24">
        <f t="shared" si="2"/>
        <v>17445</v>
      </c>
      <c r="G53" s="24">
        <f t="shared" si="3"/>
        <v>-0.054838500000187196</v>
      </c>
      <c r="J53" s="25"/>
      <c r="K53" s="24">
        <f t="shared" si="12"/>
        <v>-0.054838500000187196</v>
      </c>
      <c r="O53" s="24">
        <f t="shared" si="11"/>
        <v>-0.05523512656664</v>
      </c>
      <c r="P53" s="26">
        <f t="shared" si="5"/>
        <v>-0.05349701343602783</v>
      </c>
      <c r="Q53" s="27">
        <f t="shared" si="6"/>
        <v>41719.0602</v>
      </c>
      <c r="R53" s="24">
        <f t="shared" si="7"/>
        <v>1.799586201820106E-06</v>
      </c>
      <c r="S53" s="24">
        <v>1</v>
      </c>
      <c r="T53" s="24">
        <f t="shared" si="10"/>
        <v>1.799586201820106E-06</v>
      </c>
    </row>
    <row r="54" spans="1:20" s="24" customFormat="1" ht="12.75">
      <c r="A54" s="21" t="s">
        <v>277</v>
      </c>
      <c r="B54" s="20"/>
      <c r="C54" s="21">
        <v>57133.492</v>
      </c>
      <c r="D54" s="21">
        <v>0.0001</v>
      </c>
      <c r="E54" s="105">
        <f t="shared" si="1"/>
        <v>19074.731597349302</v>
      </c>
      <c r="F54" s="111">
        <f>ROUND(2*E54,0)/2+0.5</f>
        <v>19075</v>
      </c>
      <c r="G54" s="24">
        <f t="shared" si="3"/>
        <v>-0.06519750000006752</v>
      </c>
      <c r="J54" s="25"/>
      <c r="K54" s="24">
        <f t="shared" si="12"/>
        <v>-0.06519750000006752</v>
      </c>
      <c r="O54" s="24">
        <f t="shared" si="11"/>
        <v>-0.06555691012983483</v>
      </c>
      <c r="P54" s="26">
        <f t="shared" si="5"/>
        <v>-0.06522081463486443</v>
      </c>
      <c r="Q54" s="27">
        <f t="shared" si="6"/>
        <v>42114.992</v>
      </c>
      <c r="R54" s="24">
        <f t="shared" si="7"/>
        <v>5.435721957130995E-10</v>
      </c>
      <c r="S54" s="24">
        <v>1</v>
      </c>
      <c r="T54" s="24">
        <f t="shared" si="10"/>
        <v>5.435721957130995E-10</v>
      </c>
    </row>
    <row r="55" spans="1:21" s="24" customFormat="1" ht="12.75">
      <c r="A55" s="21" t="s">
        <v>277</v>
      </c>
      <c r="B55" s="20"/>
      <c r="C55" s="21">
        <v>57143.5612</v>
      </c>
      <c r="D55" s="21">
        <v>0.0005</v>
      </c>
      <c r="E55" s="105">
        <f t="shared" si="1"/>
        <v>19116.184106578046</v>
      </c>
      <c r="F55" s="111">
        <f>ROUND(2*E55,0)/2+0.5</f>
        <v>19116.5</v>
      </c>
      <c r="J55" s="25"/>
      <c r="O55" s="24">
        <f t="shared" si="11"/>
        <v>-0.06581970400583029</v>
      </c>
      <c r="P55" s="26">
        <f t="shared" si="5"/>
        <v>-0.0655336573738724</v>
      </c>
      <c r="Q55" s="27">
        <f t="shared" si="6"/>
        <v>42125.0612</v>
      </c>
      <c r="R55" s="24">
        <f>+(P55-U55)^2</f>
        <v>0.00012543535482001427</v>
      </c>
      <c r="S55" s="24">
        <v>1</v>
      </c>
      <c r="T55" s="24">
        <f t="shared" si="10"/>
        <v>0.00012543535482001427</v>
      </c>
      <c r="U55" s="24">
        <f>+C55-(C$7+F55*C$8)</f>
        <v>-0.07673344999784604</v>
      </c>
    </row>
    <row r="56" spans="1:20" s="24" customFormat="1" ht="12.75">
      <c r="A56" s="21" t="s">
        <v>277</v>
      </c>
      <c r="B56" s="20"/>
      <c r="C56" s="21">
        <v>57204.4217</v>
      </c>
      <c r="D56" s="21">
        <v>0.0011</v>
      </c>
      <c r="E56" s="105">
        <f t="shared" si="1"/>
        <v>19366.73235648039</v>
      </c>
      <c r="F56" s="111">
        <f>ROUND(2*E56,0)/2+0.5</f>
        <v>19367</v>
      </c>
      <c r="G56" s="24">
        <f>+C56-(C$7+F56*C$8)</f>
        <v>-0.06501310000021476</v>
      </c>
      <c r="J56" s="25"/>
      <c r="K56" s="24">
        <f>G56</f>
        <v>-0.06501310000021476</v>
      </c>
      <c r="O56" s="24">
        <f t="shared" si="11"/>
        <v>-0.06740596583563416</v>
      </c>
      <c r="P56" s="26">
        <f t="shared" si="5"/>
        <v>-0.0674371565895946</v>
      </c>
      <c r="Q56" s="27">
        <f t="shared" si="6"/>
        <v>42185.9217</v>
      </c>
      <c r="R56" s="24">
        <f>+(P56-G56)^2</f>
        <v>5.876050348515776E-06</v>
      </c>
      <c r="S56" s="24">
        <v>1</v>
      </c>
      <c r="T56" s="24">
        <f t="shared" si="10"/>
        <v>5.876050348515776E-06</v>
      </c>
    </row>
    <row r="57" spans="1:20" s="24" customFormat="1" ht="12.75">
      <c r="A57" s="110" t="s">
        <v>279</v>
      </c>
      <c r="B57" s="105"/>
      <c r="C57" s="21">
        <v>57477.927</v>
      </c>
      <c r="D57" s="21">
        <v>0.001</v>
      </c>
      <c r="E57" s="105">
        <f t="shared" si="1"/>
        <v>20492.688834886132</v>
      </c>
      <c r="F57" s="24">
        <f>ROUND(2*E57,0)/2+0.5</f>
        <v>20493</v>
      </c>
      <c r="G57" s="24">
        <f>+C57-(C$7+F57*C$8)</f>
        <v>-0.07558489999064477</v>
      </c>
      <c r="J57" s="25"/>
      <c r="K57" s="24">
        <f>G57</f>
        <v>-0.07558489999064477</v>
      </c>
      <c r="O57" s="24">
        <f t="shared" si="11"/>
        <v>-0.07453622859155895</v>
      </c>
      <c r="P57" s="26">
        <f t="shared" si="5"/>
        <v>-0.07631411460123314</v>
      </c>
      <c r="Q57" s="27">
        <f t="shared" si="6"/>
        <v>42459.427</v>
      </c>
      <c r="R57" s="24">
        <f>+(P57-G57)^2</f>
        <v>5.317539482955385E-07</v>
      </c>
      <c r="S57" s="24">
        <v>0.6</v>
      </c>
      <c r="T57" s="24">
        <f t="shared" si="10"/>
        <v>3.1905236897732313E-07</v>
      </c>
    </row>
    <row r="58" spans="1:20" s="24" customFormat="1" ht="12.75">
      <c r="A58" s="115" t="s">
        <v>280</v>
      </c>
      <c r="B58" s="116" t="s">
        <v>120</v>
      </c>
      <c r="C58" s="117">
        <v>57543.38948</v>
      </c>
      <c r="D58" s="117">
        <v>0.0018</v>
      </c>
      <c r="E58" s="105">
        <f t="shared" si="1"/>
        <v>20762.182345426874</v>
      </c>
      <c r="F58" s="111">
        <f>ROUND(2*E58,0)/2+0.5</f>
        <v>20762.5</v>
      </c>
      <c r="G58" s="24">
        <f>+C58-(C$7+F58*C$8)</f>
        <v>-0.07716124999569729</v>
      </c>
      <c r="J58" s="25"/>
      <c r="K58" s="24">
        <f>G58</f>
        <v>-0.07716124999569729</v>
      </c>
      <c r="O58" s="24">
        <f t="shared" si="11"/>
        <v>-0.07624280568989086</v>
      </c>
      <c r="P58" s="26">
        <f t="shared" si="5"/>
        <v>-0.07851656980782085</v>
      </c>
      <c r="Q58" s="27">
        <f t="shared" si="6"/>
        <v>42524.88948</v>
      </c>
      <c r="R58" s="24">
        <f>+(P58-G58)^2</f>
        <v>1.8368917931346326E-06</v>
      </c>
      <c r="S58" s="24">
        <v>0.6</v>
      </c>
      <c r="T58" s="24">
        <f t="shared" si="10"/>
        <v>1.1021350758807795E-06</v>
      </c>
    </row>
    <row r="59" spans="1:16" s="24" customFormat="1" ht="12.75">
      <c r="A59" s="105"/>
      <c r="B59" s="105"/>
      <c r="C59" s="21"/>
      <c r="D59" s="21"/>
      <c r="E59" s="105"/>
      <c r="P59" s="26"/>
    </row>
    <row r="60" spans="3:16" s="24" customFormat="1" ht="12.75">
      <c r="C60" s="23"/>
      <c r="D60" s="23"/>
      <c r="P60" s="26"/>
    </row>
    <row r="61" spans="3:16" s="24" customFormat="1" ht="12.75">
      <c r="C61" s="23"/>
      <c r="D61" s="23"/>
      <c r="P61" s="26"/>
    </row>
    <row r="62" spans="3:16" s="24" customFormat="1" ht="12.75">
      <c r="C62" s="23"/>
      <c r="D62" s="23"/>
      <c r="P62" s="26"/>
    </row>
    <row r="63" spans="3:16" s="24" customFormat="1" ht="12.75">
      <c r="C63" s="23"/>
      <c r="D63" s="23"/>
      <c r="P63" s="26"/>
    </row>
    <row r="64" spans="3:16" s="24" customFormat="1" ht="12.75">
      <c r="C64" s="23"/>
      <c r="D64" s="23"/>
      <c r="P64" s="26"/>
    </row>
    <row r="65" spans="3:16" s="24" customFormat="1" ht="12.75">
      <c r="C65" s="23"/>
      <c r="D65" s="23"/>
      <c r="P65" s="26"/>
    </row>
    <row r="66" spans="3:16" s="24" customFormat="1" ht="12.75">
      <c r="C66" s="23"/>
      <c r="D66" s="23"/>
      <c r="P66" s="26"/>
    </row>
    <row r="67" spans="3:16" s="24" customFormat="1" ht="12.75">
      <c r="C67" s="23"/>
      <c r="D67" s="23"/>
      <c r="P67" s="26"/>
    </row>
    <row r="68" spans="3:16" s="24" customFormat="1" ht="12.75">
      <c r="C68" s="23"/>
      <c r="D68" s="23"/>
      <c r="P68" s="26"/>
    </row>
    <row r="69" spans="3:16" s="24" customFormat="1" ht="12.75">
      <c r="C69" s="23"/>
      <c r="D69" s="23"/>
      <c r="P69" s="26"/>
    </row>
    <row r="70" spans="3:16" s="24" customFormat="1" ht="12.75">
      <c r="C70" s="23"/>
      <c r="D70" s="23"/>
      <c r="P70" s="26"/>
    </row>
    <row r="71" spans="3:16" s="24" customFormat="1" ht="12.75">
      <c r="C71" s="23"/>
      <c r="D71" s="23"/>
      <c r="P71" s="26"/>
    </row>
    <row r="72" spans="3:16" s="24" customFormat="1" ht="12.75">
      <c r="C72" s="23"/>
      <c r="D72" s="23"/>
      <c r="P72" s="26"/>
    </row>
    <row r="73" spans="3:16" s="24" customFormat="1" ht="12.75">
      <c r="C73" s="23"/>
      <c r="D73" s="23"/>
      <c r="P73" s="26"/>
    </row>
    <row r="74" spans="3:16" s="24" customFormat="1" ht="12.75">
      <c r="C74" s="23"/>
      <c r="D74" s="23"/>
      <c r="P74" s="26"/>
    </row>
    <row r="75" spans="3:16" s="24" customFormat="1" ht="12.75">
      <c r="C75" s="23"/>
      <c r="D75" s="23"/>
      <c r="P75" s="26"/>
    </row>
    <row r="76" spans="3:16" s="24" customFormat="1" ht="12.75">
      <c r="C76" s="23"/>
      <c r="D76" s="23"/>
      <c r="P76" s="26"/>
    </row>
    <row r="77" spans="3:16" s="24" customFormat="1" ht="12.75">
      <c r="C77" s="23"/>
      <c r="D77" s="23"/>
      <c r="P77" s="26"/>
    </row>
    <row r="78" spans="3:16" s="24" customFormat="1" ht="12.75">
      <c r="C78" s="23"/>
      <c r="D78" s="23"/>
      <c r="P78" s="26"/>
    </row>
    <row r="79" spans="3:16" s="24" customFormat="1" ht="12.75">
      <c r="C79" s="23"/>
      <c r="D79" s="23"/>
      <c r="P79" s="26"/>
    </row>
    <row r="80" spans="3:16" s="24" customFormat="1" ht="12.75">
      <c r="C80" s="23"/>
      <c r="D80" s="23"/>
      <c r="P80" s="26"/>
    </row>
    <row r="81" spans="3:16" s="24" customFormat="1" ht="12.75">
      <c r="C81" s="23"/>
      <c r="D81" s="23"/>
      <c r="P81" s="26"/>
    </row>
    <row r="82" spans="3:16" s="24" customFormat="1" ht="12.75">
      <c r="C82" s="23"/>
      <c r="D82" s="23"/>
      <c r="P82" s="26"/>
    </row>
    <row r="83" spans="3:16" s="24" customFormat="1" ht="12.75">
      <c r="C83" s="23"/>
      <c r="D83" s="23"/>
      <c r="P83" s="26"/>
    </row>
    <row r="84" spans="3:16" s="24" customFormat="1" ht="12.75">
      <c r="C84" s="23"/>
      <c r="D84" s="23"/>
      <c r="P84" s="26"/>
    </row>
    <row r="85" spans="3:16" s="24" customFormat="1" ht="12.75">
      <c r="C85" s="23"/>
      <c r="D85" s="23"/>
      <c r="P85" s="26"/>
    </row>
    <row r="86" spans="3:16" s="24" customFormat="1" ht="12.75">
      <c r="C86" s="23"/>
      <c r="D86" s="23"/>
      <c r="P86" s="26"/>
    </row>
    <row r="87" spans="3:16" s="24" customFormat="1" ht="12.75">
      <c r="C87" s="23"/>
      <c r="D87" s="23"/>
      <c r="P87" s="26"/>
    </row>
    <row r="88" spans="3:16" s="24" customFormat="1" ht="12.75">
      <c r="C88" s="23"/>
      <c r="D88" s="23"/>
      <c r="P88" s="26"/>
    </row>
    <row r="89" spans="3:16" s="24" customFormat="1" ht="12.75">
      <c r="C89" s="23"/>
      <c r="D89" s="23"/>
      <c r="P89" s="26"/>
    </row>
    <row r="90" spans="3:16" s="24" customFormat="1" ht="12.75">
      <c r="C90" s="23"/>
      <c r="D90" s="23"/>
      <c r="P90" s="26"/>
    </row>
    <row r="91" spans="3:16" s="24" customFormat="1" ht="12.75">
      <c r="C91" s="23"/>
      <c r="D91" s="23"/>
      <c r="P91" s="26"/>
    </row>
    <row r="92" spans="3:16" s="24" customFormat="1" ht="12.75">
      <c r="C92" s="23"/>
      <c r="D92" s="23"/>
      <c r="P92" s="26"/>
    </row>
    <row r="93" spans="3:16" s="24" customFormat="1" ht="12.75">
      <c r="C93" s="23"/>
      <c r="D93" s="23"/>
      <c r="P93" s="26"/>
    </row>
    <row r="94" spans="3:16" s="24" customFormat="1" ht="12.75">
      <c r="C94" s="23"/>
      <c r="D94" s="23"/>
      <c r="P94" s="26"/>
    </row>
    <row r="95" spans="3:16" s="24" customFormat="1" ht="12.75">
      <c r="C95" s="23"/>
      <c r="D95" s="23"/>
      <c r="P95" s="26"/>
    </row>
    <row r="96" spans="3:16" s="24" customFormat="1" ht="12.75">
      <c r="C96" s="23"/>
      <c r="D96" s="23"/>
      <c r="P96" s="26"/>
    </row>
    <row r="97" spans="3:16" s="24" customFormat="1" ht="12.75">
      <c r="C97" s="23"/>
      <c r="D97" s="23"/>
      <c r="P97" s="26"/>
    </row>
    <row r="98" spans="3:16" s="24" customFormat="1" ht="12.75">
      <c r="C98" s="23"/>
      <c r="D98" s="23"/>
      <c r="P98" s="26"/>
    </row>
    <row r="99" spans="3:16" s="24" customFormat="1" ht="12.75">
      <c r="C99" s="23"/>
      <c r="D99" s="23"/>
      <c r="P99" s="26"/>
    </row>
    <row r="100" spans="3:16" s="24" customFormat="1" ht="12.75">
      <c r="C100" s="23"/>
      <c r="D100" s="23"/>
      <c r="P100" s="26"/>
    </row>
    <row r="101" spans="3:16" s="24" customFormat="1" ht="12.75">
      <c r="C101" s="23"/>
      <c r="D101" s="23"/>
      <c r="P101" s="26"/>
    </row>
    <row r="102" spans="3:16" s="24" customFormat="1" ht="12.75">
      <c r="C102" s="23"/>
      <c r="D102" s="23"/>
      <c r="P102" s="26"/>
    </row>
    <row r="103" spans="3:16" s="24" customFormat="1" ht="12.75">
      <c r="C103" s="23"/>
      <c r="D103" s="23"/>
      <c r="P103" s="26"/>
    </row>
    <row r="104" spans="3:16" s="24" customFormat="1" ht="12.75">
      <c r="C104" s="23"/>
      <c r="D104" s="23"/>
      <c r="P104" s="26"/>
    </row>
    <row r="105" spans="3:16" s="24" customFormat="1" ht="12.75">
      <c r="C105" s="23"/>
      <c r="D105" s="23"/>
      <c r="P105" s="26"/>
    </row>
    <row r="106" spans="3:16" s="24" customFormat="1" ht="12.75">
      <c r="C106" s="23"/>
      <c r="D106" s="23"/>
      <c r="P106" s="26"/>
    </row>
    <row r="107" spans="3:16" s="24" customFormat="1" ht="12.75">
      <c r="C107" s="23"/>
      <c r="D107" s="23"/>
      <c r="P107" s="26"/>
    </row>
    <row r="108" spans="3:16" s="24" customFormat="1" ht="12.75">
      <c r="C108" s="23"/>
      <c r="D108" s="23"/>
      <c r="P108" s="26"/>
    </row>
    <row r="109" spans="3:16" s="24" customFormat="1" ht="12.75">
      <c r="C109" s="23"/>
      <c r="D109" s="23"/>
      <c r="P109" s="26"/>
    </row>
    <row r="110" spans="3:16" s="24" customFormat="1" ht="12.75">
      <c r="C110" s="23"/>
      <c r="D110" s="23"/>
      <c r="P110" s="26"/>
    </row>
    <row r="111" spans="3:16" s="24" customFormat="1" ht="12.75">
      <c r="C111" s="23"/>
      <c r="D111" s="23"/>
      <c r="P111" s="26"/>
    </row>
    <row r="112" spans="3:16" s="24" customFormat="1" ht="12.75">
      <c r="C112" s="23"/>
      <c r="D112" s="23"/>
      <c r="P112" s="26"/>
    </row>
    <row r="113" spans="3:16" s="24" customFormat="1" ht="12.75">
      <c r="C113" s="23"/>
      <c r="D113" s="23"/>
      <c r="P113" s="26"/>
    </row>
    <row r="114" spans="3:16" s="24" customFormat="1" ht="12.75">
      <c r="C114" s="23"/>
      <c r="D114" s="23"/>
      <c r="P114" s="26"/>
    </row>
    <row r="115" spans="3:16" s="24" customFormat="1" ht="12.75">
      <c r="C115" s="23"/>
      <c r="D115" s="23"/>
      <c r="P115" s="26"/>
    </row>
    <row r="116" spans="3:16" s="24" customFormat="1" ht="12.75">
      <c r="C116" s="23"/>
      <c r="D116" s="23"/>
      <c r="P116" s="26"/>
    </row>
    <row r="117" spans="3:16" s="24" customFormat="1" ht="12.75">
      <c r="C117" s="23"/>
      <c r="D117" s="23"/>
      <c r="P117" s="26"/>
    </row>
    <row r="118" spans="3:16" s="24" customFormat="1" ht="12.75">
      <c r="C118" s="23"/>
      <c r="D118" s="23"/>
      <c r="P118" s="26"/>
    </row>
    <row r="119" spans="3:16" s="24" customFormat="1" ht="12.75">
      <c r="C119" s="23"/>
      <c r="D119" s="23"/>
      <c r="P119" s="26"/>
    </row>
    <row r="120" spans="3:16" s="24" customFormat="1" ht="12.75">
      <c r="C120" s="23"/>
      <c r="D120" s="23"/>
      <c r="P120" s="26"/>
    </row>
    <row r="121" spans="3:16" s="24" customFormat="1" ht="12.75">
      <c r="C121" s="23"/>
      <c r="D121" s="23"/>
      <c r="P121" s="26"/>
    </row>
    <row r="122" spans="3:16" s="24" customFormat="1" ht="12.75">
      <c r="C122" s="23"/>
      <c r="D122" s="23"/>
      <c r="P122" s="26"/>
    </row>
    <row r="123" spans="3:16" s="24" customFormat="1" ht="12.75">
      <c r="C123" s="23"/>
      <c r="D123" s="23"/>
      <c r="P123" s="26"/>
    </row>
    <row r="124" spans="3:16" s="24" customFormat="1" ht="12.75">
      <c r="C124" s="23"/>
      <c r="D124" s="23"/>
      <c r="P124" s="26"/>
    </row>
    <row r="125" spans="3:16" s="24" customFormat="1" ht="12.75">
      <c r="C125" s="23"/>
      <c r="D125" s="23"/>
      <c r="P125" s="26"/>
    </row>
    <row r="126" spans="3:16" s="24" customFormat="1" ht="12.75">
      <c r="C126" s="23"/>
      <c r="D126" s="23"/>
      <c r="P126" s="26"/>
    </row>
    <row r="127" spans="3:16" s="24" customFormat="1" ht="12.75">
      <c r="C127" s="23"/>
      <c r="D127" s="23"/>
      <c r="P127" s="26"/>
    </row>
    <row r="128" spans="3:16" s="24" customFormat="1" ht="12.75">
      <c r="C128" s="23"/>
      <c r="D128" s="23"/>
      <c r="P128" s="26"/>
    </row>
    <row r="129" spans="3:16" s="24" customFormat="1" ht="12.75">
      <c r="C129" s="23"/>
      <c r="D129" s="23"/>
      <c r="P129" s="26"/>
    </row>
    <row r="130" spans="3:16" s="24" customFormat="1" ht="12.75">
      <c r="C130" s="23"/>
      <c r="D130" s="23"/>
      <c r="P130" s="26"/>
    </row>
    <row r="131" spans="3:16" s="24" customFormat="1" ht="12.75">
      <c r="C131" s="23"/>
      <c r="D131" s="23"/>
      <c r="P131" s="26"/>
    </row>
    <row r="132" spans="3:16" s="24" customFormat="1" ht="12.75">
      <c r="C132" s="23"/>
      <c r="D132" s="23"/>
      <c r="P132" s="26"/>
    </row>
    <row r="133" spans="3:16" s="24" customFormat="1" ht="12.75">
      <c r="C133" s="23"/>
      <c r="D133" s="23"/>
      <c r="P133" s="26"/>
    </row>
    <row r="134" spans="3:16" s="24" customFormat="1" ht="12.75">
      <c r="C134" s="23"/>
      <c r="D134" s="23"/>
      <c r="P134" s="26"/>
    </row>
    <row r="135" spans="3:16" s="24" customFormat="1" ht="12.75">
      <c r="C135" s="23"/>
      <c r="D135" s="23"/>
      <c r="P135" s="26"/>
    </row>
    <row r="136" spans="3:16" s="24" customFormat="1" ht="12.75">
      <c r="C136" s="23"/>
      <c r="D136" s="23"/>
      <c r="P136" s="26"/>
    </row>
    <row r="137" spans="3:16" ht="12.75">
      <c r="C137" s="22"/>
      <c r="D137" s="22"/>
      <c r="P137" s="14"/>
    </row>
    <row r="138" spans="3:16" ht="12.75">
      <c r="C138" s="22"/>
      <c r="D138" s="22"/>
      <c r="P138" s="14"/>
    </row>
    <row r="139" spans="3:16" ht="12.75">
      <c r="C139" s="22"/>
      <c r="D139" s="22"/>
      <c r="P139" s="14"/>
    </row>
    <row r="140" spans="3:16" ht="12.75">
      <c r="C140" s="22"/>
      <c r="D140" s="22"/>
      <c r="P140" s="14"/>
    </row>
    <row r="141" spans="3:16" ht="12.75">
      <c r="C141" s="22"/>
      <c r="D141" s="22"/>
      <c r="P141" s="14"/>
    </row>
    <row r="142" spans="3:16" ht="12.75">
      <c r="C142" s="22"/>
      <c r="D142" s="22"/>
      <c r="P142" s="14"/>
    </row>
    <row r="143" spans="3:16" ht="12.75">
      <c r="C143" s="22"/>
      <c r="D143" s="22"/>
      <c r="P143" s="14"/>
    </row>
    <row r="144" spans="3:16" ht="12.75">
      <c r="C144" s="22"/>
      <c r="D144" s="22"/>
      <c r="P144" s="14"/>
    </row>
    <row r="145" spans="3:16" ht="12.75">
      <c r="C145" s="22"/>
      <c r="D145" s="22"/>
      <c r="P145" s="14"/>
    </row>
    <row r="146" spans="3:16" ht="12.75">
      <c r="C146" s="22"/>
      <c r="D146" s="22"/>
      <c r="P146" s="14"/>
    </row>
    <row r="147" spans="3:16" ht="12.75">
      <c r="C147" s="22"/>
      <c r="D147" s="22"/>
      <c r="P147" s="14"/>
    </row>
    <row r="148" spans="3:16" ht="12.75">
      <c r="C148" s="22"/>
      <c r="D148" s="22"/>
      <c r="P148" s="14"/>
    </row>
    <row r="149" spans="3:16" ht="12.75">
      <c r="C149" s="22"/>
      <c r="D149" s="22"/>
      <c r="P149" s="14"/>
    </row>
    <row r="150" spans="3:16" ht="12.75">
      <c r="C150" s="22"/>
      <c r="D150" s="22"/>
      <c r="P150" s="14"/>
    </row>
    <row r="151" spans="3:16" ht="12.75">
      <c r="C151" s="22"/>
      <c r="D151" s="22"/>
      <c r="P151" s="14"/>
    </row>
    <row r="152" spans="3:16" ht="12.75">
      <c r="C152" s="22"/>
      <c r="D152" s="22"/>
      <c r="P152" s="14"/>
    </row>
    <row r="153" spans="3:16" ht="12.75">
      <c r="C153" s="22"/>
      <c r="D153" s="22"/>
      <c r="P153" s="14"/>
    </row>
    <row r="154" spans="3:16" ht="12.75">
      <c r="C154" s="22"/>
      <c r="D154" s="22"/>
      <c r="P154" s="14"/>
    </row>
    <row r="155" spans="3:16" ht="12.75">
      <c r="C155" s="22"/>
      <c r="D155" s="22"/>
      <c r="P155" s="14"/>
    </row>
    <row r="156" spans="3:16" ht="12.75">
      <c r="C156" s="22"/>
      <c r="D156" s="22"/>
      <c r="P156" s="14"/>
    </row>
    <row r="157" spans="3:16" ht="12.75">
      <c r="C157" s="22"/>
      <c r="D157" s="22"/>
      <c r="P157" s="14"/>
    </row>
    <row r="158" spans="3:16" ht="12.75">
      <c r="C158" s="22"/>
      <c r="D158" s="22"/>
      <c r="P158" s="14"/>
    </row>
    <row r="159" spans="3:16" ht="12.75">
      <c r="C159" s="22"/>
      <c r="D159" s="22"/>
      <c r="P159" s="14"/>
    </row>
    <row r="160" spans="3:16" ht="12.75">
      <c r="C160" s="22"/>
      <c r="D160" s="22"/>
      <c r="P160" s="14"/>
    </row>
    <row r="161" spans="3:16" ht="12.75">
      <c r="C161" s="22"/>
      <c r="D161" s="22"/>
      <c r="P161" s="14"/>
    </row>
    <row r="162" spans="3:16" ht="12.75">
      <c r="C162" s="22"/>
      <c r="D162" s="22"/>
      <c r="P162" s="14"/>
    </row>
    <row r="163" spans="3:16" ht="12.75">
      <c r="C163" s="22"/>
      <c r="D163" s="22"/>
      <c r="P163" s="14"/>
    </row>
    <row r="164" spans="3:16" ht="12.75">
      <c r="C164" s="22"/>
      <c r="D164" s="22"/>
      <c r="P164" s="14"/>
    </row>
    <row r="165" spans="3:16" ht="12.75">
      <c r="C165" s="22"/>
      <c r="D165" s="22"/>
      <c r="P165" s="14"/>
    </row>
    <row r="166" spans="3:16" ht="12.75">
      <c r="C166" s="22"/>
      <c r="D166" s="22"/>
      <c r="P166" s="14"/>
    </row>
    <row r="167" spans="3:16" ht="12.75">
      <c r="C167" s="22"/>
      <c r="D167" s="22"/>
      <c r="P167" s="14"/>
    </row>
    <row r="168" spans="3:16" ht="12.75">
      <c r="C168" s="22"/>
      <c r="D168" s="22"/>
      <c r="P168" s="14"/>
    </row>
    <row r="169" spans="3:16" ht="12.75">
      <c r="C169" s="22"/>
      <c r="D169" s="22"/>
      <c r="P169" s="14"/>
    </row>
    <row r="170" spans="3:16" ht="12.75">
      <c r="C170" s="22"/>
      <c r="D170" s="22"/>
      <c r="P170" s="14"/>
    </row>
    <row r="171" spans="3:16" ht="12.75">
      <c r="C171" s="22"/>
      <c r="D171" s="22"/>
      <c r="P171" s="14"/>
    </row>
    <row r="172" spans="3:16" ht="12.75">
      <c r="C172" s="22"/>
      <c r="D172" s="22"/>
      <c r="P172" s="14"/>
    </row>
    <row r="173" spans="3:16" ht="12.75">
      <c r="C173" s="22"/>
      <c r="D173" s="22"/>
      <c r="P173" s="14"/>
    </row>
    <row r="174" spans="3:16" ht="12.75">
      <c r="C174" s="22"/>
      <c r="D174" s="22"/>
      <c r="P174" s="14"/>
    </row>
    <row r="175" spans="3:16" ht="12.75">
      <c r="C175" s="22"/>
      <c r="D175" s="22"/>
      <c r="P175" s="14"/>
    </row>
    <row r="176" spans="3:16" ht="12.75">
      <c r="C176" s="22"/>
      <c r="D176" s="22"/>
      <c r="P176" s="14"/>
    </row>
    <row r="177" spans="3:16" ht="12.75">
      <c r="C177" s="22"/>
      <c r="D177" s="22"/>
      <c r="P177" s="14"/>
    </row>
    <row r="178" spans="3:16" ht="12.75">
      <c r="C178" s="22"/>
      <c r="D178" s="22"/>
      <c r="P178" s="14"/>
    </row>
    <row r="179" spans="3:16" ht="12.75">
      <c r="C179" s="22"/>
      <c r="D179" s="22"/>
      <c r="P179" s="14"/>
    </row>
    <row r="180" spans="3:16" ht="12.75">
      <c r="C180" s="22"/>
      <c r="D180" s="22"/>
      <c r="P180" s="14"/>
    </row>
    <row r="181" spans="3:16" ht="12.75">
      <c r="C181" s="22"/>
      <c r="D181" s="22"/>
      <c r="P181" s="14"/>
    </row>
    <row r="182" spans="3:16" ht="12.75">
      <c r="C182" s="22"/>
      <c r="D182" s="22"/>
      <c r="P182" s="14"/>
    </row>
    <row r="183" spans="3:16" ht="12.75">
      <c r="C183" s="22"/>
      <c r="D183" s="22"/>
      <c r="P183" s="14"/>
    </row>
    <row r="184" spans="3:16" ht="12.75">
      <c r="C184" s="22"/>
      <c r="D184" s="22"/>
      <c r="P184" s="14"/>
    </row>
    <row r="185" spans="3:16" ht="12.75">
      <c r="C185" s="22"/>
      <c r="D185" s="22"/>
      <c r="P185" s="14"/>
    </row>
    <row r="186" spans="3:16" ht="12.75">
      <c r="C186" s="22"/>
      <c r="D186" s="22"/>
      <c r="P186" s="14"/>
    </row>
    <row r="187" spans="3:16" ht="12.75">
      <c r="C187" s="22"/>
      <c r="D187" s="22"/>
      <c r="P187" s="14"/>
    </row>
    <row r="188" spans="3:16" ht="12.75">
      <c r="C188" s="22"/>
      <c r="D188" s="22"/>
      <c r="P188" s="14"/>
    </row>
    <row r="189" spans="3:16" ht="12.75">
      <c r="C189" s="22"/>
      <c r="D189" s="22"/>
      <c r="P189" s="14"/>
    </row>
    <row r="190" spans="3:16" ht="12.75">
      <c r="C190" s="22"/>
      <c r="D190" s="22"/>
      <c r="P190" s="14"/>
    </row>
    <row r="191" spans="3:16" ht="12.75">
      <c r="C191" s="22"/>
      <c r="D191" s="22"/>
      <c r="P191" s="14"/>
    </row>
    <row r="192" spans="3:16" ht="12.75">
      <c r="C192" s="22"/>
      <c r="D192" s="22"/>
      <c r="P192" s="14"/>
    </row>
    <row r="193" spans="3:16" ht="12.75">
      <c r="C193" s="22"/>
      <c r="D193" s="22"/>
      <c r="P193" s="14"/>
    </row>
    <row r="194" spans="3:16" ht="12.75">
      <c r="C194" s="22"/>
      <c r="D194" s="22"/>
      <c r="P194" s="14"/>
    </row>
    <row r="195" spans="3:16" ht="12.75">
      <c r="C195" s="22"/>
      <c r="D195" s="22"/>
      <c r="P195" s="14"/>
    </row>
    <row r="196" spans="3:16" ht="12.75">
      <c r="C196" s="22"/>
      <c r="D196" s="22"/>
      <c r="P196" s="14"/>
    </row>
    <row r="197" spans="3:16" ht="12.75">
      <c r="C197" s="22"/>
      <c r="D197" s="22"/>
      <c r="P197" s="14"/>
    </row>
    <row r="198" spans="3:16" ht="12.75">
      <c r="C198" s="22"/>
      <c r="D198" s="22"/>
      <c r="P198" s="14"/>
    </row>
    <row r="199" spans="3:16" ht="12.75">
      <c r="C199" s="22"/>
      <c r="D199" s="22"/>
      <c r="P199" s="14"/>
    </row>
    <row r="200" spans="3:16" ht="12.75">
      <c r="C200" s="22"/>
      <c r="D200" s="22"/>
      <c r="P200" s="14"/>
    </row>
    <row r="201" spans="3:16" ht="12.75">
      <c r="C201" s="22"/>
      <c r="D201" s="22"/>
      <c r="P201" s="14"/>
    </row>
    <row r="202" spans="3:16" ht="12.75">
      <c r="C202" s="22"/>
      <c r="D202" s="22"/>
      <c r="P202" s="14"/>
    </row>
    <row r="203" spans="3:16" ht="12.75">
      <c r="C203" s="22"/>
      <c r="D203" s="22"/>
      <c r="P203" s="14"/>
    </row>
    <row r="204" spans="3:16" ht="12.75">
      <c r="C204" s="22"/>
      <c r="D204" s="22"/>
      <c r="P204" s="14"/>
    </row>
    <row r="205" spans="3:16" ht="12.75">
      <c r="C205" s="22"/>
      <c r="D205" s="22"/>
      <c r="P205" s="14"/>
    </row>
    <row r="206" spans="3:16" ht="12.75">
      <c r="C206" s="22"/>
      <c r="D206" s="22"/>
      <c r="P206" s="14"/>
    </row>
    <row r="207" spans="3:16" ht="12.75">
      <c r="C207" s="22"/>
      <c r="D207" s="22"/>
      <c r="P207" s="14"/>
    </row>
    <row r="208" spans="3:16" ht="12.75">
      <c r="C208" s="22"/>
      <c r="D208" s="22"/>
      <c r="P208" s="14"/>
    </row>
    <row r="209" spans="3:16" ht="12.75">
      <c r="C209" s="22"/>
      <c r="D209" s="22"/>
      <c r="P209" s="14"/>
    </row>
    <row r="210" spans="3:16" ht="12.75">
      <c r="C210" s="22"/>
      <c r="D210" s="22"/>
      <c r="P210" s="14"/>
    </row>
    <row r="211" spans="3:16" ht="12.75">
      <c r="C211" s="22"/>
      <c r="D211" s="22"/>
      <c r="P211" s="14"/>
    </row>
    <row r="212" spans="3:16" ht="12.75">
      <c r="C212" s="22"/>
      <c r="D212" s="22"/>
      <c r="P212" s="14"/>
    </row>
    <row r="213" spans="3:16" ht="12.75">
      <c r="C213" s="22"/>
      <c r="D213" s="22"/>
      <c r="P213" s="14"/>
    </row>
    <row r="214" spans="3:16" ht="12.75">
      <c r="C214" s="22"/>
      <c r="D214" s="22"/>
      <c r="P214" s="14"/>
    </row>
    <row r="215" spans="3:16" ht="12.75">
      <c r="C215" s="22"/>
      <c r="D215" s="22"/>
      <c r="P215" s="14"/>
    </row>
    <row r="216" spans="3:16" ht="12.75">
      <c r="C216" s="22"/>
      <c r="D216" s="22"/>
      <c r="P216" s="14"/>
    </row>
    <row r="217" spans="3:16" ht="12.75">
      <c r="C217" s="22"/>
      <c r="D217" s="22"/>
      <c r="P217" s="14"/>
    </row>
    <row r="218" spans="3:16" ht="12.75">
      <c r="C218" s="22"/>
      <c r="D218" s="22"/>
      <c r="P218" s="14"/>
    </row>
    <row r="219" spans="3:16" ht="12.75">
      <c r="C219" s="22"/>
      <c r="D219" s="22"/>
      <c r="P219" s="14"/>
    </row>
    <row r="220" spans="3:16" ht="12.75">
      <c r="C220" s="22"/>
      <c r="D220" s="22"/>
      <c r="P220" s="14"/>
    </row>
    <row r="221" spans="3:16" ht="12.75">
      <c r="C221" s="22"/>
      <c r="D221" s="22"/>
      <c r="P221" s="14"/>
    </row>
    <row r="222" spans="3:16" ht="12.75">
      <c r="C222" s="22"/>
      <c r="D222" s="22"/>
      <c r="P222" s="14"/>
    </row>
    <row r="223" spans="3:16" ht="12.75">
      <c r="C223" s="22"/>
      <c r="D223" s="22"/>
      <c r="P223" s="14"/>
    </row>
    <row r="224" spans="3:16" ht="12.75">
      <c r="C224" s="22"/>
      <c r="D224" s="22"/>
      <c r="P224" s="14"/>
    </row>
    <row r="225" spans="3:16" ht="12.75">
      <c r="C225" s="22"/>
      <c r="D225" s="22"/>
      <c r="P225" s="14"/>
    </row>
    <row r="226" spans="3:16" ht="12.75">
      <c r="C226" s="22"/>
      <c r="D226" s="22"/>
      <c r="P226" s="14"/>
    </row>
    <row r="227" spans="3:16" ht="12.75">
      <c r="C227" s="22"/>
      <c r="D227" s="22"/>
      <c r="P227" s="14"/>
    </row>
    <row r="228" spans="3:16" ht="12.75">
      <c r="C228" s="22"/>
      <c r="D228" s="22"/>
      <c r="P228" s="14"/>
    </row>
    <row r="229" spans="3:16" ht="12.75">
      <c r="C229" s="22"/>
      <c r="D229" s="22"/>
      <c r="P229" s="14"/>
    </row>
    <row r="230" spans="3:16" ht="12.75">
      <c r="C230" s="22"/>
      <c r="D230" s="22"/>
      <c r="P230" s="14"/>
    </row>
    <row r="231" spans="3:16" ht="12.75">
      <c r="C231" s="22"/>
      <c r="D231" s="22"/>
      <c r="P231" s="14"/>
    </row>
    <row r="232" spans="3:16" ht="12.75">
      <c r="C232" s="22"/>
      <c r="D232" s="22"/>
      <c r="P232" s="14"/>
    </row>
    <row r="233" spans="3:16" ht="12.75">
      <c r="C233" s="22"/>
      <c r="D233" s="22"/>
      <c r="P233" s="14"/>
    </row>
    <row r="234" spans="3:16" ht="12.75">
      <c r="C234" s="22"/>
      <c r="D234" s="22"/>
      <c r="P234" s="14"/>
    </row>
    <row r="235" spans="3:16" ht="12.75">
      <c r="C235" s="22"/>
      <c r="D235" s="22"/>
      <c r="P235" s="14"/>
    </row>
    <row r="236" spans="3:16" ht="12.75">
      <c r="C236" s="22"/>
      <c r="D236" s="22"/>
      <c r="P236" s="14"/>
    </row>
    <row r="237" spans="3:16" ht="12.75">
      <c r="C237" s="22"/>
      <c r="D237" s="22"/>
      <c r="P237" s="14"/>
    </row>
    <row r="238" spans="3:16" ht="12.75">
      <c r="C238" s="22"/>
      <c r="D238" s="22"/>
      <c r="P238" s="14"/>
    </row>
    <row r="239" spans="3:16" ht="12.75">
      <c r="C239" s="22"/>
      <c r="D239" s="22"/>
      <c r="P239" s="14"/>
    </row>
    <row r="240" spans="3:16" ht="12.75">
      <c r="C240" s="22"/>
      <c r="D240" s="22"/>
      <c r="P240" s="14"/>
    </row>
    <row r="241" spans="3:16" ht="12.75">
      <c r="C241" s="22"/>
      <c r="D241" s="22"/>
      <c r="P241" s="14"/>
    </row>
    <row r="242" spans="3:16" ht="12.75">
      <c r="C242" s="22"/>
      <c r="D242" s="22"/>
      <c r="P242" s="14"/>
    </row>
    <row r="243" spans="3:16" ht="12.75">
      <c r="C243" s="22"/>
      <c r="D243" s="22"/>
      <c r="P243" s="14"/>
    </row>
    <row r="244" spans="3:16" ht="12.75">
      <c r="C244" s="22"/>
      <c r="D244" s="22"/>
      <c r="P244" s="14"/>
    </row>
    <row r="245" spans="3:16" ht="12.75">
      <c r="C245" s="22"/>
      <c r="D245" s="22"/>
      <c r="P245" s="14"/>
    </row>
    <row r="246" spans="3:16" ht="12.75">
      <c r="C246" s="22"/>
      <c r="D246" s="22"/>
      <c r="P246" s="14"/>
    </row>
    <row r="247" spans="3:16" ht="12.75">
      <c r="C247" s="22"/>
      <c r="D247" s="22"/>
      <c r="P247" s="14"/>
    </row>
    <row r="248" spans="3:16" ht="12.75">
      <c r="C248" s="22"/>
      <c r="D248" s="22"/>
      <c r="P248" s="14"/>
    </row>
    <row r="249" spans="3:16" ht="12.75">
      <c r="C249" s="22"/>
      <c r="D249" s="22"/>
      <c r="P249" s="14"/>
    </row>
    <row r="250" spans="3:16" ht="12.75">
      <c r="C250" s="22"/>
      <c r="D250" s="22"/>
      <c r="P250" s="14"/>
    </row>
    <row r="251" spans="3:16" ht="12.75">
      <c r="C251" s="22"/>
      <c r="D251" s="22"/>
      <c r="P251" s="14"/>
    </row>
    <row r="252" spans="3:16" ht="12.75">
      <c r="C252" s="22"/>
      <c r="D252" s="22"/>
      <c r="P252" s="14"/>
    </row>
    <row r="253" spans="3:16" ht="12.75">
      <c r="C253" s="22"/>
      <c r="D253" s="22"/>
      <c r="P253" s="14"/>
    </row>
    <row r="254" spans="3:16" ht="12.75">
      <c r="C254" s="22"/>
      <c r="D254" s="22"/>
      <c r="P254" s="14"/>
    </row>
    <row r="255" spans="3:16" ht="12.75">
      <c r="C255" s="22"/>
      <c r="D255" s="22"/>
      <c r="P255" s="14"/>
    </row>
    <row r="256" spans="3:16" ht="12.75">
      <c r="C256" s="22"/>
      <c r="D256" s="22"/>
      <c r="P256" s="14"/>
    </row>
    <row r="257" spans="3:16" ht="12.75">
      <c r="C257" s="22"/>
      <c r="D257" s="22"/>
      <c r="P257" s="14"/>
    </row>
    <row r="258" spans="3:16" ht="12.75">
      <c r="C258" s="22"/>
      <c r="D258" s="22"/>
      <c r="P258" s="14"/>
    </row>
    <row r="259" spans="3:16" ht="12.75">
      <c r="C259" s="22"/>
      <c r="D259" s="22"/>
      <c r="P259" s="14"/>
    </row>
    <row r="260" spans="3:16" ht="12.75">
      <c r="C260" s="22"/>
      <c r="D260" s="22"/>
      <c r="P260" s="14"/>
    </row>
    <row r="261" spans="3:16" ht="12.75">
      <c r="C261" s="22"/>
      <c r="D261" s="22"/>
      <c r="P261" s="14"/>
    </row>
    <row r="262" spans="3:16" ht="12.75">
      <c r="C262" s="22"/>
      <c r="D262" s="22"/>
      <c r="P262" s="14"/>
    </row>
    <row r="263" spans="3:16" ht="12.75">
      <c r="C263" s="22"/>
      <c r="D263" s="22"/>
      <c r="P263" s="14"/>
    </row>
    <row r="264" spans="3:16" ht="12.75">
      <c r="C264" s="22"/>
      <c r="D264" s="22"/>
      <c r="P264" s="14"/>
    </row>
    <row r="265" spans="3:16" ht="12.75">
      <c r="C265" s="22"/>
      <c r="D265" s="22"/>
      <c r="P265" s="14"/>
    </row>
    <row r="266" spans="3:16" ht="12.75">
      <c r="C266" s="22"/>
      <c r="D266" s="22"/>
      <c r="P266" s="14"/>
    </row>
    <row r="267" spans="3:16" ht="12.75">
      <c r="C267" s="22"/>
      <c r="D267" s="22"/>
      <c r="P267" s="14"/>
    </row>
    <row r="268" spans="3:16" ht="12.75">
      <c r="C268" s="22"/>
      <c r="D268" s="22"/>
      <c r="P268" s="14"/>
    </row>
    <row r="269" spans="3:16" ht="12.75">
      <c r="C269" s="22"/>
      <c r="D269" s="22"/>
      <c r="P269" s="14"/>
    </row>
    <row r="270" ht="12.75">
      <c r="P270" s="14"/>
    </row>
    <row r="271" ht="12.75">
      <c r="P271" s="14"/>
    </row>
    <row r="272" ht="12.75">
      <c r="P272" s="14"/>
    </row>
    <row r="273" ht="12.75">
      <c r="P273" s="14"/>
    </row>
    <row r="274" ht="12.75">
      <c r="P274" s="14"/>
    </row>
    <row r="275" ht="12.75">
      <c r="P275" s="14"/>
    </row>
    <row r="276" ht="12.75">
      <c r="P276" s="14"/>
    </row>
    <row r="277" ht="12.75">
      <c r="P277" s="14"/>
    </row>
    <row r="278" ht="12.75">
      <c r="P278" s="14"/>
    </row>
    <row r="279" ht="12.75">
      <c r="P279" s="14"/>
    </row>
    <row r="280" ht="12.75">
      <c r="P280" s="14"/>
    </row>
    <row r="281" ht="12.75">
      <c r="P281" s="14"/>
    </row>
    <row r="282" ht="12.75">
      <c r="P282" s="14"/>
    </row>
    <row r="283" ht="12.75">
      <c r="P283" s="14"/>
    </row>
    <row r="284" ht="12.75">
      <c r="P284" s="14"/>
    </row>
    <row r="285" ht="12.75">
      <c r="P285" s="14"/>
    </row>
    <row r="286" ht="12.75">
      <c r="P286" s="14"/>
    </row>
    <row r="287" ht="12.75">
      <c r="P287" s="14"/>
    </row>
    <row r="288" ht="12.75">
      <c r="P288" s="14"/>
    </row>
    <row r="289" ht="12.75">
      <c r="P289" s="14"/>
    </row>
    <row r="290" ht="12.75">
      <c r="P290" s="14"/>
    </row>
    <row r="291" ht="12.75">
      <c r="P291" s="14"/>
    </row>
    <row r="292" ht="12.75">
      <c r="P292" s="14"/>
    </row>
    <row r="293" ht="12.75">
      <c r="P293" s="14"/>
    </row>
    <row r="294" ht="12.75">
      <c r="P294" s="14"/>
    </row>
    <row r="295" ht="12.75">
      <c r="P295" s="14"/>
    </row>
    <row r="296" ht="12.75">
      <c r="P296" s="14"/>
    </row>
    <row r="297" ht="12.75">
      <c r="P297" s="14"/>
    </row>
    <row r="298" ht="12.75">
      <c r="P298" s="14"/>
    </row>
    <row r="299" ht="12.75">
      <c r="P299" s="14"/>
    </row>
    <row r="300" ht="12.75">
      <c r="P300" s="14"/>
    </row>
    <row r="301" ht="12.75">
      <c r="P301" s="14"/>
    </row>
    <row r="302" ht="12.75">
      <c r="P302" s="14"/>
    </row>
    <row r="303" ht="12.75">
      <c r="P303" s="14"/>
    </row>
    <row r="304" ht="12.75">
      <c r="P304" s="14"/>
    </row>
    <row r="305" ht="12.75">
      <c r="P305" s="14"/>
    </row>
    <row r="306" ht="12.75">
      <c r="P306" s="14"/>
    </row>
    <row r="307" ht="12.75">
      <c r="P307" s="14"/>
    </row>
    <row r="308" ht="12.75">
      <c r="P308" s="14"/>
    </row>
    <row r="309" ht="12.75">
      <c r="P309" s="14"/>
    </row>
    <row r="310" ht="12.75">
      <c r="P310" s="14"/>
    </row>
    <row r="311" ht="12.75">
      <c r="P311" s="14"/>
    </row>
    <row r="312" ht="12.75">
      <c r="P312" s="14"/>
    </row>
  </sheetData>
  <sheetProtection/>
  <hyperlinks>
    <hyperlink ref="H63061" r:id="rId1" display="http://vsolj.cetus-net.org/bulletin.html"/>
    <hyperlink ref="H63054" r:id="rId2" display="http://vsolj.cetus-net.org/bulletin.html"/>
    <hyperlink ref="AP551" r:id="rId3" display="http://cdsbib.u-strasbg.fr/cgi-bin/cdsbib?1990RMxAA..21..381G"/>
    <hyperlink ref="AP554" r:id="rId4" display="http://cdsbib.u-strasbg.fr/cgi-bin/cdsbib?1990RMxAA..21..381G"/>
    <hyperlink ref="AP552" r:id="rId5" display="http://cdsbib.u-strasbg.fr/cgi-bin/cdsbib?1990RMxAA..21..381G"/>
    <hyperlink ref="AP530" r:id="rId6" display="http://cdsbib.u-strasbg.fr/cgi-bin/cdsbib?1990RMxAA..21..381G"/>
    <hyperlink ref="I63061" r:id="rId7" display="http://vsolj.cetus-net.org/bulletin.html"/>
    <hyperlink ref="AQ664" r:id="rId8" display="http://cdsbib.u-strasbg.fr/cgi-bin/cdsbib?1990RMxAA..21..381G"/>
    <hyperlink ref="AQ64469" r:id="rId9" display="http://cdsbib.u-strasbg.fr/cgi-bin/cdsbib?1990RMxAA..21..381G"/>
    <hyperlink ref="AQ665" r:id="rId10" display="http://cdsbib.u-strasbg.fr/cgi-bin/cdsbib?1990RMxAA..21..381G"/>
    <hyperlink ref="H63058" r:id="rId11" display="https://www.aavso.org/ejaavso"/>
  </hyperlinks>
  <printOptions/>
  <pageMargins left="0.75" right="0.75" top="1" bottom="1" header="0.5" footer="0.5"/>
  <pageSetup horizontalDpi="600" verticalDpi="600" orientation="portrait" r:id="rId1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49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10.7109375" style="0" customWidth="1"/>
    <col min="5" max="5" width="10.7109375" style="0" customWidth="1"/>
    <col min="6" max="6" width="13.140625" style="0" bestFit="1" customWidth="1"/>
  </cols>
  <sheetData>
    <row r="1" spans="1:35" ht="18.75" thickBot="1">
      <c r="A1" s="36" t="s">
        <v>43</v>
      </c>
      <c r="B1" s="30"/>
      <c r="C1" s="30"/>
      <c r="D1" s="37" t="s">
        <v>44</v>
      </c>
      <c r="E1" s="30"/>
      <c r="F1" s="30"/>
      <c r="G1" s="30"/>
      <c r="H1" s="30"/>
      <c r="I1" s="30"/>
      <c r="J1" s="30"/>
      <c r="K1" s="30"/>
      <c r="L1" s="30"/>
      <c r="M1" s="38" t="s">
        <v>45</v>
      </c>
      <c r="N1" s="30" t="s">
        <v>46</v>
      </c>
      <c r="O1" s="30">
        <f>H18*J18-I18*I18</f>
        <v>17.80960486703634</v>
      </c>
      <c r="P1" s="30" t="s">
        <v>138</v>
      </c>
      <c r="Q1" s="30"/>
      <c r="R1" s="30"/>
      <c r="S1" s="30"/>
      <c r="T1" s="30"/>
      <c r="U1" s="6" t="s">
        <v>101</v>
      </c>
      <c r="V1" s="69" t="s">
        <v>103</v>
      </c>
      <c r="W1" s="30"/>
      <c r="X1" s="30"/>
      <c r="Y1" s="30"/>
      <c r="Z1" s="30"/>
      <c r="AA1" s="30">
        <v>1</v>
      </c>
      <c r="AB1" s="30" t="s">
        <v>47</v>
      </c>
      <c r="AC1" s="30"/>
      <c r="AD1" s="30"/>
      <c r="AE1" s="30"/>
      <c r="AF1" s="30"/>
      <c r="AG1" s="30"/>
      <c r="AH1" s="30"/>
      <c r="AI1" s="30"/>
    </row>
    <row r="2" spans="1:35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8" t="s">
        <v>48</v>
      </c>
      <c r="N2" s="30" t="s">
        <v>49</v>
      </c>
      <c r="O2" s="30">
        <f>+F18*J18-H18*I18</f>
        <v>41.08749391524054</v>
      </c>
      <c r="P2" s="30" t="s">
        <v>139</v>
      </c>
      <c r="Q2" s="30"/>
      <c r="R2" s="30"/>
      <c r="S2" s="30"/>
      <c r="T2" s="30"/>
      <c r="U2" s="30">
        <v>0</v>
      </c>
      <c r="V2" s="30">
        <f aca="true" t="shared" si="0" ref="V2:V27">+E$4+E$5*U2+E$6*U2^2</f>
        <v>-0.0027722922441638844</v>
      </c>
      <c r="W2" s="30"/>
      <c r="X2" s="30"/>
      <c r="Y2" s="30"/>
      <c r="Z2" s="30"/>
      <c r="AA2" s="30">
        <v>2</v>
      </c>
      <c r="AB2" s="30" t="s">
        <v>27</v>
      </c>
      <c r="AC2" s="30"/>
      <c r="AD2" s="30"/>
      <c r="AE2" s="30"/>
      <c r="AF2" s="30"/>
      <c r="AG2" s="30"/>
      <c r="AH2" s="30"/>
      <c r="AI2" s="30"/>
    </row>
    <row r="3" spans="1:35" ht="13.5" thickBot="1">
      <c r="A3" s="30" t="s">
        <v>50</v>
      </c>
      <c r="B3" s="30" t="s">
        <v>51</v>
      </c>
      <c r="C3" s="30"/>
      <c r="D3" s="30"/>
      <c r="E3" s="39" t="s">
        <v>52</v>
      </c>
      <c r="F3" s="39" t="s">
        <v>53</v>
      </c>
      <c r="G3" s="39" t="s">
        <v>54</v>
      </c>
      <c r="H3" s="39" t="s">
        <v>55</v>
      </c>
      <c r="I3" s="30"/>
      <c r="J3" s="30"/>
      <c r="K3" s="30"/>
      <c r="L3" s="30"/>
      <c r="M3" s="38" t="s">
        <v>56</v>
      </c>
      <c r="N3" s="30" t="s">
        <v>57</v>
      </c>
      <c r="O3" s="30">
        <f>+F18*I18-H18*H18</f>
        <v>20.182905988983435</v>
      </c>
      <c r="P3" s="30" t="s">
        <v>140</v>
      </c>
      <c r="Q3" s="30"/>
      <c r="R3" s="30"/>
      <c r="S3" s="30"/>
      <c r="T3" s="30"/>
      <c r="U3" s="30">
        <v>0.1</v>
      </c>
      <c r="V3" s="30">
        <f t="shared" si="0"/>
        <v>-0.0011049714540666592</v>
      </c>
      <c r="W3" s="30"/>
      <c r="X3" s="30"/>
      <c r="Y3" s="30"/>
      <c r="Z3" s="30"/>
      <c r="AA3" s="30">
        <v>3</v>
      </c>
      <c r="AB3" s="30" t="s">
        <v>58</v>
      </c>
      <c r="AC3" s="30"/>
      <c r="AD3" s="30"/>
      <c r="AE3" s="30"/>
      <c r="AF3" s="30"/>
      <c r="AG3" s="30"/>
      <c r="AH3" s="30"/>
      <c r="AI3" s="30"/>
    </row>
    <row r="4" spans="1:35" ht="12.75">
      <c r="A4" s="30" t="s">
        <v>59</v>
      </c>
      <c r="B4" s="30" t="s">
        <v>60</v>
      </c>
      <c r="C4" s="30"/>
      <c r="D4" s="40" t="s">
        <v>61</v>
      </c>
      <c r="E4" s="41">
        <f>(G18*O1-K18*O2+L18*O3)/O7</f>
        <v>-0.0027722922441638844</v>
      </c>
      <c r="F4" s="42">
        <f>+E7/O7*O18</f>
        <v>0.0011623092213047942</v>
      </c>
      <c r="G4" s="43">
        <f>+B18</f>
        <v>1</v>
      </c>
      <c r="H4" s="44">
        <f>ABS(F4/E4)</f>
        <v>0.41925926956353166</v>
      </c>
      <c r="I4" s="30"/>
      <c r="J4" s="30"/>
      <c r="K4" s="30"/>
      <c r="L4" s="30"/>
      <c r="M4" s="38" t="s">
        <v>62</v>
      </c>
      <c r="N4" s="30" t="s">
        <v>63</v>
      </c>
      <c r="O4" s="30">
        <f>+C18*J18-H18*H18</f>
        <v>110.125842173765</v>
      </c>
      <c r="P4" s="30" t="s">
        <v>141</v>
      </c>
      <c r="Q4" s="30"/>
      <c r="R4" s="30"/>
      <c r="S4" s="30"/>
      <c r="T4" s="30"/>
      <c r="U4" s="30">
        <v>0.2</v>
      </c>
      <c r="V4" s="30">
        <f t="shared" si="0"/>
        <v>-2.185469527309753E-05</v>
      </c>
      <c r="W4" s="30"/>
      <c r="X4" s="30"/>
      <c r="Y4" s="30"/>
      <c r="Z4" s="30"/>
      <c r="AA4" s="30">
        <v>4</v>
      </c>
      <c r="AB4" s="30" t="s">
        <v>64</v>
      </c>
      <c r="AC4" s="30"/>
      <c r="AD4" s="30"/>
      <c r="AE4" s="30"/>
      <c r="AF4" s="30"/>
      <c r="AG4" s="30"/>
      <c r="AH4" s="30"/>
      <c r="AI4" s="30"/>
    </row>
    <row r="5" spans="1:35" ht="12.75">
      <c r="A5" s="30" t="s">
        <v>65</v>
      </c>
      <c r="B5" s="45">
        <v>40323</v>
      </c>
      <c r="C5" s="30"/>
      <c r="D5" s="46" t="s">
        <v>66</v>
      </c>
      <c r="E5" s="47">
        <f>+(-G18*O2+K18*O4-L18*O5)/O7</f>
        <v>0.01959422805749057</v>
      </c>
      <c r="F5" s="48">
        <f>P18*E7/O7</f>
        <v>0.0029462309374751697</v>
      </c>
      <c r="G5" s="49">
        <f>+B18/A18</f>
        <v>0.0001</v>
      </c>
      <c r="H5" s="44">
        <f>ABS(F5/E5)</f>
        <v>0.15036218466125648</v>
      </c>
      <c r="I5" s="30"/>
      <c r="J5" s="30"/>
      <c r="K5" s="30"/>
      <c r="L5" s="30"/>
      <c r="M5" s="38" t="s">
        <v>67</v>
      </c>
      <c r="N5" s="30" t="s">
        <v>68</v>
      </c>
      <c r="O5" s="30">
        <f>+C18*I18-F18*H18</f>
        <v>57.904691994822116</v>
      </c>
      <c r="P5" s="30" t="s">
        <v>142</v>
      </c>
      <c r="Q5" s="30"/>
      <c r="R5" s="30"/>
      <c r="S5" s="30"/>
      <c r="T5" s="30"/>
      <c r="U5" s="30">
        <v>0.3</v>
      </c>
      <c r="V5" s="30">
        <f t="shared" si="0"/>
        <v>0.00047705803221680066</v>
      </c>
      <c r="W5" s="30"/>
      <c r="X5" s="30"/>
      <c r="Y5" s="30"/>
      <c r="Z5" s="30"/>
      <c r="AA5" s="30">
        <v>5</v>
      </c>
      <c r="AB5" s="30" t="s">
        <v>69</v>
      </c>
      <c r="AC5" s="30"/>
      <c r="AD5" s="30"/>
      <c r="AE5" s="30"/>
      <c r="AF5" s="30"/>
      <c r="AG5" s="30"/>
      <c r="AH5" s="30"/>
      <c r="AI5" s="30"/>
    </row>
    <row r="6" spans="1:35" ht="13.5" thickBot="1">
      <c r="A6" s="30"/>
      <c r="B6" s="30"/>
      <c r="C6" s="30"/>
      <c r="D6" s="50" t="s">
        <v>70</v>
      </c>
      <c r="E6" s="51">
        <f>+(G18*O3-K18*O5+L18*O6)/O7</f>
        <v>-0.029210201565183176</v>
      </c>
      <c r="F6" s="52">
        <f>Q18*E7/O7</f>
        <v>0.0016005172620720076</v>
      </c>
      <c r="G6" s="53">
        <f>+B18/A18^2</f>
        <v>1E-08</v>
      </c>
      <c r="H6" s="44">
        <f>ABS(F6/E6)</f>
        <v>0.05479309201274835</v>
      </c>
      <c r="I6" s="30"/>
      <c r="J6" s="30"/>
      <c r="K6" s="30"/>
      <c r="L6" s="30"/>
      <c r="M6" s="54" t="s">
        <v>71</v>
      </c>
      <c r="N6" s="55" t="s">
        <v>72</v>
      </c>
      <c r="O6" s="55">
        <f>+C18*H18-F18*F18</f>
        <v>31.65981832950007</v>
      </c>
      <c r="P6" s="30" t="s">
        <v>143</v>
      </c>
      <c r="Q6" s="30"/>
      <c r="R6" s="30"/>
      <c r="S6" s="30"/>
      <c r="T6" s="30"/>
      <c r="U6" s="30">
        <v>0.4</v>
      </c>
      <c r="V6" s="30">
        <f t="shared" si="0"/>
        <v>0.0003917667284030349</v>
      </c>
      <c r="W6" s="30"/>
      <c r="X6" s="30"/>
      <c r="Y6" s="30"/>
      <c r="Z6" s="30"/>
      <c r="AA6" s="30">
        <v>6</v>
      </c>
      <c r="AB6" s="30" t="s">
        <v>73</v>
      </c>
      <c r="AC6" s="30"/>
      <c r="AD6" s="30"/>
      <c r="AE6" s="30"/>
      <c r="AF6" s="30"/>
      <c r="AG6" s="30"/>
      <c r="AH6" s="30"/>
      <c r="AI6" s="30"/>
    </row>
    <row r="7" spans="1:35" ht="12.75">
      <c r="A7" s="30"/>
      <c r="B7" s="30"/>
      <c r="C7" s="30"/>
      <c r="D7" s="56" t="s">
        <v>74</v>
      </c>
      <c r="E7" s="57">
        <f>SQRT(N18/(B15-3))</f>
        <v>0.0009988380407693928</v>
      </c>
      <c r="F7" s="30"/>
      <c r="G7" s="58">
        <f>+B22</f>
        <v>1.2050004443153739E-05</v>
      </c>
      <c r="H7" s="30"/>
      <c r="I7" s="30"/>
      <c r="J7" s="30"/>
      <c r="K7" s="30"/>
      <c r="L7" s="30"/>
      <c r="M7" s="38" t="s">
        <v>75</v>
      </c>
      <c r="N7" s="59" t="s">
        <v>76</v>
      </c>
      <c r="O7" s="30">
        <f>+C18*O1-F18*O2+H18*O3</f>
        <v>10.438343874171153</v>
      </c>
      <c r="P7" s="30"/>
      <c r="Q7" s="30"/>
      <c r="R7" s="30"/>
      <c r="S7" s="30"/>
      <c r="T7" s="30"/>
      <c r="U7" s="30">
        <v>0.5</v>
      </c>
      <c r="V7" s="30">
        <f t="shared" si="0"/>
        <v>-0.00027772860671439366</v>
      </c>
      <c r="W7" s="30"/>
      <c r="X7" s="30"/>
      <c r="Y7" s="30"/>
      <c r="Z7" s="30"/>
      <c r="AA7" s="30">
        <v>7</v>
      </c>
      <c r="AB7" s="30" t="s">
        <v>77</v>
      </c>
      <c r="AC7" s="30"/>
      <c r="AD7" s="30"/>
      <c r="AE7" s="30"/>
      <c r="AF7" s="30"/>
      <c r="AG7" s="30"/>
      <c r="AH7" s="30"/>
      <c r="AI7" s="30"/>
    </row>
    <row r="8" spans="1:35" ht="12.75">
      <c r="A8" s="64">
        <v>21</v>
      </c>
      <c r="B8" s="30" t="s">
        <v>81</v>
      </c>
      <c r="C8" s="82">
        <v>21</v>
      </c>
      <c r="D8" s="56" t="s">
        <v>131</v>
      </c>
      <c r="E8" s="30"/>
      <c r="F8" s="83">
        <f ca="1">CORREL(INDIRECT(E12):INDIRECT(E13),INDIRECT(M12):INDIRECT(M13))</f>
        <v>0.9983945657103758</v>
      </c>
      <c r="G8" s="57"/>
      <c r="H8" s="30"/>
      <c r="I8" s="30"/>
      <c r="J8" s="30"/>
      <c r="K8" s="58"/>
      <c r="L8" s="30"/>
      <c r="M8" s="30"/>
      <c r="N8" s="59"/>
      <c r="O8" s="30"/>
      <c r="P8" s="30"/>
      <c r="Q8" s="30"/>
      <c r="R8" s="30"/>
      <c r="S8" s="30"/>
      <c r="T8" s="30"/>
      <c r="U8" s="30">
        <v>0.6</v>
      </c>
      <c r="V8" s="30">
        <f t="shared" si="0"/>
        <v>-0.0015314279731354855</v>
      </c>
      <c r="W8" s="30"/>
      <c r="X8" s="30"/>
      <c r="Y8" s="30"/>
      <c r="Z8" s="30"/>
      <c r="AA8" s="30">
        <v>8</v>
      </c>
      <c r="AB8" s="30" t="s">
        <v>78</v>
      </c>
      <c r="AC8" s="30"/>
      <c r="AD8" s="30"/>
      <c r="AE8" s="30"/>
      <c r="AF8" s="30"/>
      <c r="AG8" s="30"/>
      <c r="AH8" s="30"/>
      <c r="AI8" s="30"/>
    </row>
    <row r="9" spans="1:35" ht="12.75">
      <c r="A9" s="64">
        <f>20+COUNT(A21:A1444)</f>
        <v>34</v>
      </c>
      <c r="B9" s="30" t="s">
        <v>83</v>
      </c>
      <c r="C9" s="82">
        <f>A9</f>
        <v>34</v>
      </c>
      <c r="D9" s="30"/>
      <c r="E9" s="60">
        <f>E6*G6</f>
        <v>-2.9210201565183175E-10</v>
      </c>
      <c r="F9" s="61">
        <f>H6</f>
        <v>0.05479309201274835</v>
      </c>
      <c r="G9" s="62">
        <f>F8</f>
        <v>0.9983945657103758</v>
      </c>
      <c r="H9" s="30"/>
      <c r="I9" s="30"/>
      <c r="J9" s="30"/>
      <c r="K9" s="58"/>
      <c r="L9" s="30"/>
      <c r="M9" s="30"/>
      <c r="N9" s="59"/>
      <c r="O9" s="30"/>
      <c r="P9" s="30"/>
      <c r="Q9" s="30"/>
      <c r="R9" s="30"/>
      <c r="S9" s="30"/>
      <c r="T9" s="30"/>
      <c r="U9" s="30">
        <v>0.7</v>
      </c>
      <c r="V9" s="30">
        <f t="shared" si="0"/>
        <v>-0.0033693313708602415</v>
      </c>
      <c r="W9" s="30"/>
      <c r="X9" s="30"/>
      <c r="Y9" s="30"/>
      <c r="Z9" s="30"/>
      <c r="AA9" s="30">
        <v>9</v>
      </c>
      <c r="AB9" s="30" t="s">
        <v>79</v>
      </c>
      <c r="AC9" s="30"/>
      <c r="AD9" s="30"/>
      <c r="AE9" s="30"/>
      <c r="AF9" s="30"/>
      <c r="AG9" s="30"/>
      <c r="AH9" s="30"/>
      <c r="AI9" s="30"/>
    </row>
    <row r="10" spans="1:35" ht="12.75">
      <c r="A10" s="87" t="s">
        <v>3</v>
      </c>
      <c r="B10" s="88">
        <f>A!C8</f>
        <v>0.2429093</v>
      </c>
      <c r="C10" s="30"/>
      <c r="D10" s="30" t="s">
        <v>132</v>
      </c>
      <c r="E10" s="30">
        <f>2*E9*365.2422/B10</f>
        <v>-8.7841826411018E-07</v>
      </c>
      <c r="F10">
        <f>+ABS(F9*E10)</f>
        <v>4.813125277106778E-08</v>
      </c>
      <c r="G10" s="30" t="s">
        <v>133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>
        <v>0.8</v>
      </c>
      <c r="V10" s="30">
        <f t="shared" si="0"/>
        <v>-0.005791438799888663</v>
      </c>
      <c r="W10" s="30"/>
      <c r="X10" s="30"/>
      <c r="Y10" s="30"/>
      <c r="Z10" s="30"/>
      <c r="AA10" s="30">
        <v>10</v>
      </c>
      <c r="AB10" s="30" t="s">
        <v>80</v>
      </c>
      <c r="AC10" s="30"/>
      <c r="AD10" s="30"/>
      <c r="AE10" s="30"/>
      <c r="AF10" s="30"/>
      <c r="AG10" s="30"/>
      <c r="AH10" s="30"/>
      <c r="AI10" s="30"/>
    </row>
    <row r="11" spans="1:35" ht="12.75">
      <c r="A11" s="63"/>
      <c r="B11" s="6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>
        <v>0.9</v>
      </c>
      <c r="V11" s="30">
        <f t="shared" si="0"/>
        <v>-0.008797750260220746</v>
      </c>
      <c r="W11" s="30"/>
      <c r="X11" s="30"/>
      <c r="Y11" s="30"/>
      <c r="Z11" s="30"/>
      <c r="AA11" s="30">
        <v>11</v>
      </c>
      <c r="AB11" s="30" t="s">
        <v>30</v>
      </c>
      <c r="AC11" s="30"/>
      <c r="AD11" s="30"/>
      <c r="AE11" s="30"/>
      <c r="AF11" s="30"/>
      <c r="AG11" s="30"/>
      <c r="AH11" s="30"/>
      <c r="AI11" s="30"/>
    </row>
    <row r="12" spans="1:35" ht="12.75">
      <c r="A12" s="30"/>
      <c r="B12" s="30"/>
      <c r="C12" s="3" t="str">
        <f aca="true" t="shared" si="1" ref="C12:Q13">C$15&amp;$C8</f>
        <v>C21</v>
      </c>
      <c r="D12" s="3" t="str">
        <f t="shared" si="1"/>
        <v>D21</v>
      </c>
      <c r="E12" s="3" t="str">
        <f t="shared" si="1"/>
        <v>E21</v>
      </c>
      <c r="F12" s="3" t="str">
        <f t="shared" si="1"/>
        <v>F21</v>
      </c>
      <c r="G12" s="3" t="str">
        <f aca="true" t="shared" si="2" ref="G12:Q12">G15&amp;$C8</f>
        <v>G21</v>
      </c>
      <c r="H12" s="3" t="str">
        <f t="shared" si="2"/>
        <v>H21</v>
      </c>
      <c r="I12" s="3" t="str">
        <f t="shared" si="2"/>
        <v>I21</v>
      </c>
      <c r="J12" s="3" t="str">
        <f t="shared" si="2"/>
        <v>J21</v>
      </c>
      <c r="K12" s="3" t="str">
        <f t="shared" si="2"/>
        <v>K21</v>
      </c>
      <c r="L12" s="3" t="str">
        <f t="shared" si="2"/>
        <v>L21</v>
      </c>
      <c r="M12" s="3" t="str">
        <f t="shared" si="2"/>
        <v>M21</v>
      </c>
      <c r="N12" s="3" t="str">
        <f t="shared" si="2"/>
        <v>N21</v>
      </c>
      <c r="O12" s="3" t="str">
        <f t="shared" si="2"/>
        <v>O21</v>
      </c>
      <c r="P12" s="3" t="str">
        <f t="shared" si="2"/>
        <v>P21</v>
      </c>
      <c r="Q12" s="3" t="str">
        <f t="shared" si="2"/>
        <v>Q21</v>
      </c>
      <c r="R12" s="30"/>
      <c r="S12" s="30"/>
      <c r="T12" s="30"/>
      <c r="U12" s="30">
        <v>1</v>
      </c>
      <c r="V12" s="30">
        <f t="shared" si="0"/>
        <v>-0.01238826575185649</v>
      </c>
      <c r="W12" s="30"/>
      <c r="X12" s="30"/>
      <c r="Y12" s="30"/>
      <c r="Z12" s="30"/>
      <c r="AA12" s="30">
        <v>12</v>
      </c>
      <c r="AB12" s="30" t="s">
        <v>82</v>
      </c>
      <c r="AC12" s="30"/>
      <c r="AD12" s="30"/>
      <c r="AE12" s="30"/>
      <c r="AF12" s="30"/>
      <c r="AG12" s="30"/>
      <c r="AH12" s="30"/>
      <c r="AI12" s="30"/>
    </row>
    <row r="13" spans="1:35" ht="12.75">
      <c r="A13" s="30"/>
      <c r="B13" s="30"/>
      <c r="C13" s="3" t="str">
        <f t="shared" si="1"/>
        <v>C34</v>
      </c>
      <c r="D13" s="3" t="str">
        <f t="shared" si="1"/>
        <v>D34</v>
      </c>
      <c r="E13" s="3" t="str">
        <f t="shared" si="1"/>
        <v>E34</v>
      </c>
      <c r="F13" s="3" t="str">
        <f t="shared" si="1"/>
        <v>F34</v>
      </c>
      <c r="G13" s="3" t="str">
        <f t="shared" si="1"/>
        <v>G34</v>
      </c>
      <c r="H13" s="3" t="str">
        <f t="shared" si="1"/>
        <v>H34</v>
      </c>
      <c r="I13" s="3" t="str">
        <f t="shared" si="1"/>
        <v>I34</v>
      </c>
      <c r="J13" s="3" t="str">
        <f t="shared" si="1"/>
        <v>J34</v>
      </c>
      <c r="K13" s="3" t="str">
        <f t="shared" si="1"/>
        <v>K34</v>
      </c>
      <c r="L13" s="3" t="str">
        <f t="shared" si="1"/>
        <v>L34</v>
      </c>
      <c r="M13" s="3" t="str">
        <f t="shared" si="1"/>
        <v>M34</v>
      </c>
      <c r="N13" s="3" t="str">
        <f t="shared" si="1"/>
        <v>N34</v>
      </c>
      <c r="O13" s="3" t="str">
        <f t="shared" si="1"/>
        <v>O34</v>
      </c>
      <c r="P13" s="3" t="str">
        <f t="shared" si="1"/>
        <v>P34</v>
      </c>
      <c r="Q13" s="3" t="str">
        <f t="shared" si="1"/>
        <v>Q34</v>
      </c>
      <c r="R13" s="30"/>
      <c r="S13" s="30"/>
      <c r="T13" s="30"/>
      <c r="U13" s="30">
        <v>1.1</v>
      </c>
      <c r="V13" s="30">
        <f t="shared" si="0"/>
        <v>-0.016562985274795904</v>
      </c>
      <c r="W13" s="30"/>
      <c r="X13" s="30"/>
      <c r="Y13" s="30"/>
      <c r="Z13" s="30"/>
      <c r="AA13" s="30">
        <v>13</v>
      </c>
      <c r="AB13" s="30" t="s">
        <v>84</v>
      </c>
      <c r="AC13" s="30"/>
      <c r="AD13" s="30"/>
      <c r="AE13" s="30"/>
      <c r="AF13" s="30"/>
      <c r="AG13" s="30"/>
      <c r="AH13" s="30"/>
      <c r="AI13" s="30"/>
    </row>
    <row r="14" spans="1:35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59"/>
      <c r="P14" s="30"/>
      <c r="Q14" s="30"/>
      <c r="R14" s="30"/>
      <c r="S14" s="30"/>
      <c r="T14" s="30"/>
      <c r="U14" s="30">
        <v>1.2</v>
      </c>
      <c r="V14" s="30">
        <f t="shared" si="0"/>
        <v>-0.02132190882903897</v>
      </c>
      <c r="W14" s="30"/>
      <c r="X14" s="30"/>
      <c r="Y14" s="30"/>
      <c r="Z14" s="30"/>
      <c r="AA14" s="30">
        <v>14</v>
      </c>
      <c r="AB14" s="30" t="s">
        <v>85</v>
      </c>
      <c r="AC14" s="30"/>
      <c r="AD14" s="30"/>
      <c r="AE14" s="30"/>
      <c r="AF14" s="30"/>
      <c r="AG14" s="30"/>
      <c r="AH14" s="30"/>
      <c r="AI14" s="30"/>
    </row>
    <row r="15" spans="1:35" ht="12.75">
      <c r="A15" s="37" t="s">
        <v>89</v>
      </c>
      <c r="B15" s="37">
        <f>C9-C8+1</f>
        <v>14</v>
      </c>
      <c r="C15" s="3" t="str">
        <f aca="true" t="shared" si="3" ref="C15:Q15">VLOOKUP(C16,$AA1:$AB26,2,FALSE)</f>
        <v>C</v>
      </c>
      <c r="D15" s="3" t="str">
        <f t="shared" si="3"/>
        <v>D</v>
      </c>
      <c r="E15" s="3" t="str">
        <f t="shared" si="3"/>
        <v>E</v>
      </c>
      <c r="F15" s="3" t="str">
        <f t="shared" si="3"/>
        <v>F</v>
      </c>
      <c r="G15" s="3" t="str">
        <f t="shared" si="3"/>
        <v>G</v>
      </c>
      <c r="H15" s="3" t="str">
        <f t="shared" si="3"/>
        <v>H</v>
      </c>
      <c r="I15" s="3" t="str">
        <f t="shared" si="3"/>
        <v>I</v>
      </c>
      <c r="J15" s="3" t="str">
        <f t="shared" si="3"/>
        <v>J</v>
      </c>
      <c r="K15" s="3" t="str">
        <f t="shared" si="3"/>
        <v>K</v>
      </c>
      <c r="L15" s="3" t="str">
        <f t="shared" si="3"/>
        <v>L</v>
      </c>
      <c r="M15" s="3" t="str">
        <f t="shared" si="3"/>
        <v>M</v>
      </c>
      <c r="N15" s="3" t="str">
        <f t="shared" si="3"/>
        <v>N</v>
      </c>
      <c r="O15" s="3" t="str">
        <f t="shared" si="3"/>
        <v>O</v>
      </c>
      <c r="P15" s="3" t="str">
        <f t="shared" si="3"/>
        <v>P</v>
      </c>
      <c r="Q15" s="3" t="str">
        <f t="shared" si="3"/>
        <v>Q</v>
      </c>
      <c r="R15" s="30"/>
      <c r="S15" s="30"/>
      <c r="T15" s="30"/>
      <c r="U15" s="30">
        <v>1.3</v>
      </c>
      <c r="V15" s="30">
        <f t="shared" si="0"/>
        <v>-0.02666503641458571</v>
      </c>
      <c r="W15" s="30"/>
      <c r="X15" s="30"/>
      <c r="Y15" s="30"/>
      <c r="Z15" s="30"/>
      <c r="AA15" s="30">
        <v>15</v>
      </c>
      <c r="AB15" s="30" t="s">
        <v>86</v>
      </c>
      <c r="AC15" s="30"/>
      <c r="AD15" s="30"/>
      <c r="AE15" s="30"/>
      <c r="AF15" s="30"/>
      <c r="AG15" s="30"/>
      <c r="AH15" s="30"/>
      <c r="AI15" s="30"/>
    </row>
    <row r="16" spans="1:35" ht="12.75">
      <c r="A16" s="3"/>
      <c r="B16" s="63"/>
      <c r="C16" s="3">
        <f>COLUMN()</f>
        <v>3</v>
      </c>
      <c r="D16" s="3">
        <f>COLUMN()</f>
        <v>4</v>
      </c>
      <c r="E16" s="3">
        <f>COLUMN()</f>
        <v>5</v>
      </c>
      <c r="F16" s="3">
        <f>COLUMN()</f>
        <v>6</v>
      </c>
      <c r="G16" s="3">
        <f>COLUMN()</f>
        <v>7</v>
      </c>
      <c r="H16" s="3">
        <f>COLUMN()</f>
        <v>8</v>
      </c>
      <c r="I16" s="3">
        <f>COLUMN()</f>
        <v>9</v>
      </c>
      <c r="J16" s="3">
        <f>COLUMN()</f>
        <v>10</v>
      </c>
      <c r="K16" s="3">
        <f>COLUMN()</f>
        <v>11</v>
      </c>
      <c r="L16" s="3">
        <f>COLUMN()</f>
        <v>12</v>
      </c>
      <c r="M16" s="3">
        <f>COLUMN()</f>
        <v>13</v>
      </c>
      <c r="N16" s="3">
        <f>COLUMN()</f>
        <v>14</v>
      </c>
      <c r="O16" s="3">
        <f>COLUMN()</f>
        <v>15</v>
      </c>
      <c r="P16" s="3">
        <f>COLUMN()</f>
        <v>16</v>
      </c>
      <c r="Q16" s="3">
        <f>COLUMN()</f>
        <v>17</v>
      </c>
      <c r="R16" s="30"/>
      <c r="S16" s="30"/>
      <c r="T16" s="30"/>
      <c r="U16" s="30">
        <v>1.4</v>
      </c>
      <c r="V16" s="30">
        <f t="shared" si="0"/>
        <v>-0.03259236803143611</v>
      </c>
      <c r="W16" s="30"/>
      <c r="X16" s="30"/>
      <c r="Y16" s="30"/>
      <c r="Z16" s="30"/>
      <c r="AA16" s="30">
        <v>16</v>
      </c>
      <c r="AB16" s="30" t="s">
        <v>87</v>
      </c>
      <c r="AC16" s="30"/>
      <c r="AD16" s="30"/>
      <c r="AE16" s="30"/>
      <c r="AF16" s="30"/>
      <c r="AG16" s="30"/>
      <c r="AH16" s="30"/>
      <c r="AI16" s="30"/>
    </row>
    <row r="17" spans="1:35" ht="12.75">
      <c r="A17" s="37" t="s">
        <v>88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>
        <v>1.5</v>
      </c>
      <c r="V17" s="30">
        <f t="shared" si="0"/>
        <v>-0.03910390367959018</v>
      </c>
      <c r="W17" s="30"/>
      <c r="X17" s="30"/>
      <c r="Y17" s="30"/>
      <c r="Z17" s="30"/>
      <c r="AA17" s="30">
        <v>17</v>
      </c>
      <c r="AB17" s="30" t="s">
        <v>90</v>
      </c>
      <c r="AC17" s="30"/>
      <c r="AD17" s="30"/>
      <c r="AE17" s="30"/>
      <c r="AF17" s="30"/>
      <c r="AG17" s="30"/>
      <c r="AH17" s="30"/>
      <c r="AI17" s="30"/>
    </row>
    <row r="18" spans="1:35" ht="12.75">
      <c r="A18" s="65">
        <v>10000</v>
      </c>
      <c r="B18" s="65">
        <v>1</v>
      </c>
      <c r="C18" s="30">
        <f ca="1">SUM(INDIRECT(C12):INDIRECT(C13))</f>
        <v>12.799999999999999</v>
      </c>
      <c r="D18" s="84">
        <f ca="1">SUM(INDIRECT(D12):INDIRECT(D13))</f>
        <v>13.314549999999997</v>
      </c>
      <c r="E18" s="84">
        <f ca="1">SUM(INDIRECT(E12):INDIRECT(E13))</f>
        <v>-0.2424031499613193</v>
      </c>
      <c r="F18" s="37">
        <f ca="1">SUM(INDIRECT(F12):INDIRECT(F13))</f>
        <v>12.658869999999997</v>
      </c>
      <c r="G18" s="37">
        <f ca="1">SUM(INDIRECT(G12):INDIRECT(G13))</f>
        <v>-0.22538490996375912</v>
      </c>
      <c r="H18" s="37">
        <f ca="1">SUM(INDIRECT(H12):INDIRECT(H13))</f>
        <v>14.9927193755</v>
      </c>
      <c r="I18" s="37">
        <f ca="1">SUM(INDIRECT(I12):INDIRECT(I13))</f>
        <v>19.351216993418575</v>
      </c>
      <c r="J18" s="37">
        <f ca="1">SUM(INDIRECT(J12):INDIRECT(J13))</f>
        <v>26.164646597363916</v>
      </c>
      <c r="K18" s="37">
        <f ca="1">SUM(INDIRECT(K12):INDIRECT(K13))</f>
        <v>-0.30657627338474136</v>
      </c>
      <c r="L18" s="37">
        <f ca="1">SUM(INDIRECT(L12):INDIRECT(L13))</f>
        <v>-0.4266666416753985</v>
      </c>
      <c r="M18" s="30"/>
      <c r="N18" s="30">
        <f ca="1">SUM(INDIRECT(N12):INDIRECT(N13))</f>
        <v>1.097445174856843E-05</v>
      </c>
      <c r="O18" s="30">
        <f ca="1">SQRT(SUM(INDIRECT(O12):INDIRECT(O13)))</f>
        <v>12.146697307156984</v>
      </c>
      <c r="P18" s="30">
        <f ca="1">SQRT(SUM(INDIRECT(P12):INDIRECT(P13)))</f>
        <v>30.789547857426633</v>
      </c>
      <c r="Q18" s="30">
        <f ca="1">SQRT(SUM(INDIRECT(Q12):INDIRECT(Q13)))</f>
        <v>16.726184702762744</v>
      </c>
      <c r="R18" s="30"/>
      <c r="S18" s="30"/>
      <c r="T18" s="30"/>
      <c r="U18" s="30">
        <v>1.6</v>
      </c>
      <c r="V18" s="30">
        <f t="shared" si="0"/>
        <v>-0.046199643359047915</v>
      </c>
      <c r="W18" s="30"/>
      <c r="X18" s="30"/>
      <c r="Y18" s="30"/>
      <c r="Z18" s="30"/>
      <c r="AA18" s="30">
        <v>18</v>
      </c>
      <c r="AB18" s="30" t="s">
        <v>91</v>
      </c>
      <c r="AC18" s="30"/>
      <c r="AD18" s="30"/>
      <c r="AE18" s="30"/>
      <c r="AF18" s="30"/>
      <c r="AG18" s="30"/>
      <c r="AH18" s="30"/>
      <c r="AI18" s="30"/>
    </row>
    <row r="19" spans="1:35" ht="12.75">
      <c r="A19" s="66" t="s">
        <v>92</v>
      </c>
      <c r="B19" s="30"/>
      <c r="C19" s="30"/>
      <c r="D19" s="30"/>
      <c r="E19" s="30"/>
      <c r="F19" s="67" t="s">
        <v>93</v>
      </c>
      <c r="G19" s="67" t="s">
        <v>94</v>
      </c>
      <c r="H19" s="67" t="s">
        <v>95</v>
      </c>
      <c r="I19" s="67" t="s">
        <v>96</v>
      </c>
      <c r="J19" s="67" t="s">
        <v>97</v>
      </c>
      <c r="K19" s="67" t="s">
        <v>98</v>
      </c>
      <c r="L19" s="67" t="s">
        <v>99</v>
      </c>
      <c r="M19" s="28"/>
      <c r="N19" s="28"/>
      <c r="O19" s="28"/>
      <c r="P19" s="28"/>
      <c r="Q19" s="28"/>
      <c r="R19" s="30"/>
      <c r="S19" s="30"/>
      <c r="T19" s="30"/>
      <c r="U19" s="30">
        <v>1.7</v>
      </c>
      <c r="V19" s="30">
        <f t="shared" si="0"/>
        <v>-0.05387958706980929</v>
      </c>
      <c r="W19" s="30"/>
      <c r="X19" s="30"/>
      <c r="Y19" s="30"/>
      <c r="Z19" s="30"/>
      <c r="AA19" s="30">
        <v>19</v>
      </c>
      <c r="AB19" s="30" t="s">
        <v>100</v>
      </c>
      <c r="AC19" s="30"/>
      <c r="AD19" s="30"/>
      <c r="AE19" s="30"/>
      <c r="AF19" s="30"/>
      <c r="AG19" s="30"/>
      <c r="AH19" s="30"/>
      <c r="AI19" s="30"/>
    </row>
    <row r="20" spans="1:35" ht="15" thickBot="1">
      <c r="A20" s="6" t="s">
        <v>101</v>
      </c>
      <c r="B20" s="6" t="s">
        <v>102</v>
      </c>
      <c r="C20" s="6" t="s">
        <v>134</v>
      </c>
      <c r="D20" s="6" t="s">
        <v>101</v>
      </c>
      <c r="E20" s="6" t="s">
        <v>102</v>
      </c>
      <c r="F20" s="6" t="s">
        <v>135</v>
      </c>
      <c r="G20" s="6" t="s">
        <v>136</v>
      </c>
      <c r="H20" s="6" t="s">
        <v>144</v>
      </c>
      <c r="I20" s="6" t="s">
        <v>145</v>
      </c>
      <c r="J20" s="6" t="s">
        <v>146</v>
      </c>
      <c r="K20" s="68" t="s">
        <v>137</v>
      </c>
      <c r="L20" s="6" t="s">
        <v>147</v>
      </c>
      <c r="M20" s="69" t="s">
        <v>103</v>
      </c>
      <c r="N20" s="68" t="s">
        <v>104</v>
      </c>
      <c r="O20" s="68" t="s">
        <v>105</v>
      </c>
      <c r="P20" s="68" t="s">
        <v>106</v>
      </c>
      <c r="Q20" s="68" t="s">
        <v>107</v>
      </c>
      <c r="R20" s="70" t="s">
        <v>108</v>
      </c>
      <c r="S20" s="30"/>
      <c r="T20" s="30"/>
      <c r="U20" s="30">
        <v>1.8</v>
      </c>
      <c r="V20" s="30">
        <f t="shared" si="0"/>
        <v>-0.06214373481187436</v>
      </c>
      <c r="W20" s="30"/>
      <c r="X20" s="30"/>
      <c r="Y20" s="30"/>
      <c r="Z20" s="30"/>
      <c r="AA20" s="30">
        <v>20</v>
      </c>
      <c r="AB20" s="30" t="s">
        <v>109</v>
      </c>
      <c r="AC20" s="30"/>
      <c r="AD20" s="30"/>
      <c r="AE20" s="30"/>
      <c r="AF20" s="30"/>
      <c r="AG20" s="30"/>
      <c r="AH20" s="30"/>
      <c r="AI20" s="30"/>
    </row>
    <row r="21" spans="1:35" ht="12.75">
      <c r="A21" s="71">
        <v>626.5</v>
      </c>
      <c r="B21" s="71">
        <v>-0.0009764499991433695</v>
      </c>
      <c r="C21" s="85">
        <v>0.2</v>
      </c>
      <c r="D21" s="72">
        <f>A21/A$18</f>
        <v>0.06265</v>
      </c>
      <c r="E21" s="72">
        <f>B21/B$18</f>
        <v>-0.0009764499991433695</v>
      </c>
      <c r="F21" s="73">
        <f>$C21*D21</f>
        <v>0.01253</v>
      </c>
      <c r="G21" s="73">
        <f>$C21*E21</f>
        <v>-0.00019528999982867392</v>
      </c>
      <c r="H21" s="73">
        <f>C21*D21*D21</f>
        <v>0.0007850044999999999</v>
      </c>
      <c r="I21" s="73">
        <f>C21*D21*D21*D21</f>
        <v>4.918053192499999E-05</v>
      </c>
      <c r="J21" s="73">
        <f>C21*D21*D21*D21*D21</f>
        <v>3.0811603251012495E-06</v>
      </c>
      <c r="K21" s="73">
        <f>C21*E21*D21</f>
        <v>-1.223491848926642E-05</v>
      </c>
      <c r="L21" s="73">
        <f>C21*E21*D21*D21</f>
        <v>-7.665176433525412E-07</v>
      </c>
      <c r="M21" s="73">
        <f aca="true" t="shared" si="4" ref="M21:M84">+E$4+E$5*D21+E$6*D21^2</f>
        <v>-0.0016593645547349795</v>
      </c>
      <c r="N21" s="73">
        <f>C21*(M21-E21)^2</f>
        <v>9.327445804777724E-08</v>
      </c>
      <c r="O21" s="86">
        <f>(C21*O$1-O$2*F21+O$3*H21)^2</f>
        <v>9.381591315524423</v>
      </c>
      <c r="P21" s="73">
        <f>(-C21*O$2+O$4*F21-O$5*H21)^2</f>
        <v>47.3767548302558</v>
      </c>
      <c r="Q21" s="73">
        <f>+(C21*O$3-F21*O$5+H21*O$6)^2</f>
        <v>11.128152130863857</v>
      </c>
      <c r="R21" s="30">
        <f aca="true" t="shared" si="5" ref="R21:R84">+E21-M21</f>
        <v>0.00068291455559161</v>
      </c>
      <c r="S21" s="30"/>
      <c r="T21" s="30"/>
      <c r="U21" s="30">
        <v>1.9</v>
      </c>
      <c r="V21" s="30">
        <f t="shared" si="0"/>
        <v>-0.07099208658524306</v>
      </c>
      <c r="W21" s="30"/>
      <c r="X21" s="30"/>
      <c r="Y21" s="30"/>
      <c r="Z21" s="30"/>
      <c r="AA21" s="30">
        <v>21</v>
      </c>
      <c r="AB21" s="30" t="s">
        <v>110</v>
      </c>
      <c r="AC21" s="30"/>
      <c r="AD21" s="30"/>
      <c r="AE21" s="30"/>
      <c r="AF21" s="30"/>
      <c r="AG21" s="30"/>
      <c r="AH21" s="30"/>
      <c r="AI21" s="30"/>
    </row>
    <row r="22" spans="1:35" ht="12.75">
      <c r="A22" s="71">
        <v>2681.5</v>
      </c>
      <c r="B22" s="71">
        <v>1.2050004443153739E-05</v>
      </c>
      <c r="C22" s="71">
        <v>1</v>
      </c>
      <c r="D22" s="72">
        <f aca="true" t="shared" si="6" ref="D22:E85">A22/A$18</f>
        <v>0.26815</v>
      </c>
      <c r="E22" s="72">
        <f t="shared" si="6"/>
        <v>1.2050004443153739E-05</v>
      </c>
      <c r="F22" s="73">
        <f aca="true" t="shared" si="7" ref="F22:G85">$C22*D22</f>
        <v>0.26815</v>
      </c>
      <c r="G22" s="73">
        <f t="shared" si="7"/>
        <v>1.2050004443153739E-05</v>
      </c>
      <c r="H22" s="73">
        <f aca="true" t="shared" si="8" ref="H22:H85">C22*D22*D22</f>
        <v>0.0719044225</v>
      </c>
      <c r="I22" s="73">
        <f aca="true" t="shared" si="9" ref="I22:I85">C22*D22*D22*D22</f>
        <v>0.019281170893375</v>
      </c>
      <c r="J22" s="73">
        <f aca="true" t="shared" si="10" ref="J22:J85">C22*D22*D22*D22*D22</f>
        <v>0.005170245975058506</v>
      </c>
      <c r="K22" s="73">
        <f aca="true" t="shared" si="11" ref="K22:K85">C22*E22*D22</f>
        <v>3.231208691431675E-06</v>
      </c>
      <c r="L22" s="73">
        <f aca="true" t="shared" si="12" ref="L22:L85">C22*E22*D22*D22</f>
        <v>8.664486106074036E-07</v>
      </c>
      <c r="M22" s="73">
        <f t="shared" si="4"/>
        <v>0.00038155733479911967</v>
      </c>
      <c r="N22" s="73">
        <f aca="true" t="shared" si="13" ref="N22:N85">C22*(M22-E22)^2</f>
        <v>1.3653566718679293E-07</v>
      </c>
      <c r="O22" s="86">
        <f aca="true" t="shared" si="14" ref="O22:O85">(C22*O$1-O$2*F22+O$3*H22)^2</f>
        <v>67.95089974190687</v>
      </c>
      <c r="P22" s="73">
        <f aca="true" t="shared" si="15" ref="P22:P85">(-C22*O$2+O$4*F22-O$5*H22)^2</f>
        <v>247.14521195038333</v>
      </c>
      <c r="Q22" s="73">
        <f aca="true" t="shared" si="16" ref="Q22:Q85">+(C22*O$3-F22*O$5+H22*O$6)^2</f>
        <v>48.05600388093837</v>
      </c>
      <c r="R22" s="30">
        <f t="shared" si="5"/>
        <v>-0.00036950733035596593</v>
      </c>
      <c r="S22" s="30"/>
      <c r="T22" s="30"/>
      <c r="U22" s="30">
        <v>2</v>
      </c>
      <c r="V22" s="30">
        <f t="shared" si="0"/>
        <v>-0.08042464238991545</v>
      </c>
      <c r="W22" s="30"/>
      <c r="X22" s="30"/>
      <c r="Y22" s="30"/>
      <c r="Z22" s="30"/>
      <c r="AA22" s="30">
        <v>22</v>
      </c>
      <c r="AB22" s="30" t="s">
        <v>111</v>
      </c>
      <c r="AC22" s="30"/>
      <c r="AD22" s="30"/>
      <c r="AE22" s="30"/>
      <c r="AF22" s="30"/>
      <c r="AG22" s="30"/>
      <c r="AH22" s="30"/>
      <c r="AI22" s="30"/>
    </row>
    <row r="23" spans="1:35" ht="12.75">
      <c r="A23" s="71">
        <v>4649</v>
      </c>
      <c r="B23" s="71">
        <v>0.0003643000018200837</v>
      </c>
      <c r="C23" s="71">
        <v>1</v>
      </c>
      <c r="D23" s="72">
        <f t="shared" si="6"/>
        <v>0.4649</v>
      </c>
      <c r="E23" s="72">
        <f t="shared" si="6"/>
        <v>0.0003643000018200837</v>
      </c>
      <c r="F23" s="73">
        <f t="shared" si="7"/>
        <v>0.4649</v>
      </c>
      <c r="G23" s="73">
        <f t="shared" si="7"/>
        <v>0.0003643000018200837</v>
      </c>
      <c r="H23" s="73">
        <f t="shared" si="8"/>
        <v>0.21613200999999999</v>
      </c>
      <c r="I23" s="73">
        <f t="shared" si="9"/>
        <v>0.10047977144899999</v>
      </c>
      <c r="J23" s="73">
        <f t="shared" si="10"/>
        <v>0.04671304574664009</v>
      </c>
      <c r="K23" s="73">
        <f t="shared" si="11"/>
        <v>0.00016936307084615691</v>
      </c>
      <c r="L23" s="73">
        <f t="shared" si="12"/>
        <v>7.873689163637835E-05</v>
      </c>
      <c r="M23" s="73">
        <f t="shared" si="4"/>
        <v>2.3804802975295296E-05</v>
      </c>
      <c r="N23" s="73">
        <f t="shared" si="13"/>
        <v>1.15936980436352E-07</v>
      </c>
      <c r="O23" s="86">
        <f t="shared" si="14"/>
        <v>9.426134087564522</v>
      </c>
      <c r="P23" s="73">
        <f t="shared" si="15"/>
        <v>5.784252793881314</v>
      </c>
      <c r="Q23" s="73">
        <f t="shared" si="16"/>
        <v>0.011175630013794532</v>
      </c>
      <c r="R23" s="30">
        <f t="shared" si="5"/>
        <v>0.0003404951988447884</v>
      </c>
      <c r="S23" s="30"/>
      <c r="T23" s="30"/>
      <c r="U23" s="30">
        <v>2.1</v>
      </c>
      <c r="V23" s="30">
        <f t="shared" si="0"/>
        <v>-0.0904414022258915</v>
      </c>
      <c r="W23" s="30"/>
      <c r="X23" s="30"/>
      <c r="Y23" s="30"/>
      <c r="Z23" s="30"/>
      <c r="AA23" s="30">
        <v>23</v>
      </c>
      <c r="AB23" s="30" t="s">
        <v>112</v>
      </c>
      <c r="AC23" s="30"/>
      <c r="AD23" s="30"/>
      <c r="AE23" s="30"/>
      <c r="AF23" s="30"/>
      <c r="AG23" s="30"/>
      <c r="AH23" s="30"/>
      <c r="AI23" s="30"/>
    </row>
    <row r="24" spans="1:35" ht="12.75">
      <c r="A24" s="71">
        <v>4649</v>
      </c>
      <c r="B24" s="71">
        <v>0.0003643000018200837</v>
      </c>
      <c r="C24" s="71">
        <v>1</v>
      </c>
      <c r="D24" s="72">
        <f t="shared" si="6"/>
        <v>0.4649</v>
      </c>
      <c r="E24" s="72">
        <f t="shared" si="6"/>
        <v>0.0003643000018200837</v>
      </c>
      <c r="F24" s="73">
        <f t="shared" si="7"/>
        <v>0.4649</v>
      </c>
      <c r="G24" s="73">
        <f t="shared" si="7"/>
        <v>0.0003643000018200837</v>
      </c>
      <c r="H24" s="73">
        <f t="shared" si="8"/>
        <v>0.21613200999999999</v>
      </c>
      <c r="I24" s="73">
        <f t="shared" si="9"/>
        <v>0.10047977144899999</v>
      </c>
      <c r="J24" s="73">
        <f t="shared" si="10"/>
        <v>0.04671304574664009</v>
      </c>
      <c r="K24" s="73">
        <f t="shared" si="11"/>
        <v>0.00016936307084615691</v>
      </c>
      <c r="L24" s="73">
        <f t="shared" si="12"/>
        <v>7.873689163637835E-05</v>
      </c>
      <c r="M24" s="73">
        <f t="shared" si="4"/>
        <v>2.3804802975295296E-05</v>
      </c>
      <c r="N24" s="73">
        <f t="shared" si="13"/>
        <v>1.15936980436352E-07</v>
      </c>
      <c r="O24" s="86">
        <f t="shared" si="14"/>
        <v>9.426134087564522</v>
      </c>
      <c r="P24" s="73">
        <f t="shared" si="15"/>
        <v>5.784252793881314</v>
      </c>
      <c r="Q24" s="73">
        <f t="shared" si="16"/>
        <v>0.011175630013794532</v>
      </c>
      <c r="R24" s="30">
        <f t="shared" si="5"/>
        <v>0.0003404951988447884</v>
      </c>
      <c r="S24" s="30"/>
      <c r="T24" s="30"/>
      <c r="U24" s="30">
        <v>2.2</v>
      </c>
      <c r="V24" s="30">
        <f t="shared" si="0"/>
        <v>-0.10104236609317123</v>
      </c>
      <c r="W24" s="30"/>
      <c r="X24" s="30"/>
      <c r="Y24" s="30"/>
      <c r="Z24" s="30"/>
      <c r="AA24" s="30">
        <v>24</v>
      </c>
      <c r="AB24" s="30" t="s">
        <v>101</v>
      </c>
      <c r="AC24" s="30"/>
      <c r="AD24" s="30"/>
      <c r="AE24" s="30"/>
      <c r="AF24" s="30"/>
      <c r="AG24" s="30"/>
      <c r="AH24" s="30"/>
      <c r="AI24" s="30"/>
    </row>
    <row r="25" spans="1:35" ht="12.75">
      <c r="A25" s="71">
        <v>6250.5</v>
      </c>
      <c r="B25" s="71">
        <v>-0.0026796499951160513</v>
      </c>
      <c r="C25" s="71">
        <v>1</v>
      </c>
      <c r="D25" s="72">
        <f t="shared" si="6"/>
        <v>0.62505</v>
      </c>
      <c r="E25" s="72">
        <f t="shared" si="6"/>
        <v>-0.0026796499951160513</v>
      </c>
      <c r="F25" s="73">
        <f t="shared" si="7"/>
        <v>0.62505</v>
      </c>
      <c r="G25" s="73">
        <f t="shared" si="7"/>
        <v>-0.0026796499951160513</v>
      </c>
      <c r="H25" s="73">
        <f t="shared" si="8"/>
        <v>0.3906875025</v>
      </c>
      <c r="I25" s="73">
        <f t="shared" si="9"/>
        <v>0.244199223437625</v>
      </c>
      <c r="J25" s="73">
        <f t="shared" si="10"/>
        <v>0.15263672460968752</v>
      </c>
      <c r="K25" s="73">
        <f t="shared" si="11"/>
        <v>-0.001674915229447288</v>
      </c>
      <c r="L25" s="73">
        <f t="shared" si="12"/>
        <v>-0.0010469057641660272</v>
      </c>
      <c r="M25" s="73">
        <f t="shared" si="4"/>
        <v>-0.001936980693852411</v>
      </c>
      <c r="N25" s="73">
        <f t="shared" si="13"/>
        <v>5.515576910394239E-07</v>
      </c>
      <c r="O25" s="86">
        <f t="shared" si="14"/>
        <v>0.00017097992819540569</v>
      </c>
      <c r="P25" s="73">
        <f t="shared" si="15"/>
        <v>26.255624381183726</v>
      </c>
      <c r="Q25" s="73">
        <f t="shared" si="16"/>
        <v>13.259257875772297</v>
      </c>
      <c r="R25" s="30">
        <f t="shared" si="5"/>
        <v>-0.0007426693012636404</v>
      </c>
      <c r="S25" s="30"/>
      <c r="T25" s="30"/>
      <c r="U25" s="30">
        <v>2.3</v>
      </c>
      <c r="V25" s="30">
        <f t="shared" si="0"/>
        <v>-0.11222753399175456</v>
      </c>
      <c r="W25" s="30"/>
      <c r="X25" s="30"/>
      <c r="Y25" s="30"/>
      <c r="Z25" s="30"/>
      <c r="AA25" s="30">
        <v>25</v>
      </c>
      <c r="AB25" s="30" t="s">
        <v>102</v>
      </c>
      <c r="AC25" s="30"/>
      <c r="AD25" s="30"/>
      <c r="AE25" s="30"/>
      <c r="AF25" s="30"/>
      <c r="AG25" s="30"/>
      <c r="AH25" s="30"/>
      <c r="AI25" s="30"/>
    </row>
    <row r="26" spans="1:35" ht="12.75">
      <c r="A26" s="71">
        <v>7757</v>
      </c>
      <c r="B26" s="71">
        <v>-0.005740100001276005</v>
      </c>
      <c r="C26" s="71">
        <v>1</v>
      </c>
      <c r="D26" s="72">
        <f t="shared" si="6"/>
        <v>0.7757</v>
      </c>
      <c r="E26" s="72">
        <f t="shared" si="6"/>
        <v>-0.005740100001276005</v>
      </c>
      <c r="F26" s="73">
        <f t="shared" si="7"/>
        <v>0.7757</v>
      </c>
      <c r="G26" s="73">
        <f t="shared" si="7"/>
        <v>-0.005740100001276005</v>
      </c>
      <c r="H26" s="73">
        <f t="shared" si="8"/>
        <v>0.6017104899999999</v>
      </c>
      <c r="I26" s="73">
        <f t="shared" si="9"/>
        <v>0.46674682709299986</v>
      </c>
      <c r="J26" s="73">
        <f t="shared" si="10"/>
        <v>0.36205551377603995</v>
      </c>
      <c r="K26" s="73">
        <f t="shared" si="11"/>
        <v>-0.004452595570989796</v>
      </c>
      <c r="L26" s="73">
        <f t="shared" si="12"/>
        <v>-0.003453878384416785</v>
      </c>
      <c r="M26" s="73">
        <f t="shared" si="4"/>
        <v>-0.005149134236753582</v>
      </c>
      <c r="N26" s="73">
        <f t="shared" si="13"/>
        <v>3.492405348375724E-07</v>
      </c>
      <c r="O26" s="86">
        <f t="shared" si="14"/>
        <v>3.6775652769355287</v>
      </c>
      <c r="P26" s="73">
        <f t="shared" si="15"/>
        <v>90.15998649906926</v>
      </c>
      <c r="Q26" s="73">
        <f t="shared" si="16"/>
        <v>32.30465929568501</v>
      </c>
      <c r="R26" s="30">
        <f t="shared" si="5"/>
        <v>-0.0005909657645224234</v>
      </c>
      <c r="S26" s="30"/>
      <c r="T26" s="30"/>
      <c r="U26" s="30">
        <v>2.4</v>
      </c>
      <c r="V26" s="30">
        <f t="shared" si="0"/>
        <v>-0.1239969059216416</v>
      </c>
      <c r="W26" s="30"/>
      <c r="X26" s="30"/>
      <c r="Y26" s="30"/>
      <c r="Z26" s="30"/>
      <c r="AA26" s="30">
        <v>26</v>
      </c>
      <c r="AB26" s="30" t="s">
        <v>113</v>
      </c>
      <c r="AC26" s="30"/>
      <c r="AD26" s="30"/>
      <c r="AE26" s="30"/>
      <c r="AF26" s="30"/>
      <c r="AG26" s="30"/>
      <c r="AH26" s="30"/>
      <c r="AI26" s="30"/>
    </row>
    <row r="27" spans="1:35" ht="12.75">
      <c r="A27" s="71">
        <v>10721.5</v>
      </c>
      <c r="B27" s="71">
        <v>-0.013159949994587805</v>
      </c>
      <c r="C27" s="71">
        <v>1</v>
      </c>
      <c r="D27" s="72">
        <f t="shared" si="6"/>
        <v>1.07215</v>
      </c>
      <c r="E27" s="72">
        <f t="shared" si="6"/>
        <v>-0.013159949994587805</v>
      </c>
      <c r="F27" s="73">
        <f t="shared" si="7"/>
        <v>1.07215</v>
      </c>
      <c r="G27" s="73">
        <f t="shared" si="7"/>
        <v>-0.013159949994587805</v>
      </c>
      <c r="H27" s="73">
        <f t="shared" si="8"/>
        <v>1.1495056224999998</v>
      </c>
      <c r="I27" s="73">
        <f t="shared" si="9"/>
        <v>1.2324424531633746</v>
      </c>
      <c r="J27" s="73">
        <f t="shared" si="10"/>
        <v>1.321363176159112</v>
      </c>
      <c r="K27" s="73">
        <f t="shared" si="11"/>
        <v>-0.014109440386697314</v>
      </c>
      <c r="L27" s="73">
        <f t="shared" si="12"/>
        <v>-0.015127436510597524</v>
      </c>
      <c r="M27" s="73">
        <f t="shared" si="4"/>
        <v>-0.015341631565861727</v>
      </c>
      <c r="N27" s="73">
        <f t="shared" si="13"/>
        <v>4.7597344784362485E-06</v>
      </c>
      <c r="O27" s="86">
        <f t="shared" si="14"/>
        <v>9.253689905931779</v>
      </c>
      <c r="P27" s="73">
        <f t="shared" si="15"/>
        <v>108.62139309739013</v>
      </c>
      <c r="Q27" s="73">
        <f t="shared" si="16"/>
        <v>30.321215783447343</v>
      </c>
      <c r="R27" s="30">
        <f t="shared" si="5"/>
        <v>0.002181681571273922</v>
      </c>
      <c r="S27" s="30"/>
      <c r="T27" s="30"/>
      <c r="U27" s="30">
        <v>2.5</v>
      </c>
      <c r="V27" s="30">
        <f t="shared" si="0"/>
        <v>-0.13635048188283233</v>
      </c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ht="12.75">
      <c r="A28" s="71">
        <v>11690.5</v>
      </c>
      <c r="B28" s="71">
        <v>-0.018871649997890927</v>
      </c>
      <c r="C28" s="71">
        <v>1</v>
      </c>
      <c r="D28" s="72">
        <f t="shared" si="6"/>
        <v>1.16905</v>
      </c>
      <c r="E28" s="72">
        <f t="shared" si="6"/>
        <v>-0.018871649997890927</v>
      </c>
      <c r="F28" s="73">
        <f t="shared" si="7"/>
        <v>1.16905</v>
      </c>
      <c r="G28" s="73">
        <f t="shared" si="7"/>
        <v>-0.018871649997890927</v>
      </c>
      <c r="H28" s="73">
        <f t="shared" si="8"/>
        <v>1.3666779024999998</v>
      </c>
      <c r="I28" s="73">
        <f t="shared" si="9"/>
        <v>1.5977148019176246</v>
      </c>
      <c r="J28" s="73">
        <f t="shared" si="10"/>
        <v>1.867808489181799</v>
      </c>
      <c r="K28" s="73">
        <f t="shared" si="11"/>
        <v>-0.022061902430034388</v>
      </c>
      <c r="L28" s="73">
        <f t="shared" si="12"/>
        <v>-0.0257914670358317</v>
      </c>
      <c r="M28" s="73">
        <f t="shared" si="4"/>
        <v>-0.01978659694026129</v>
      </c>
      <c r="N28" s="73">
        <f t="shared" si="13"/>
        <v>8.371279073528748E-07</v>
      </c>
      <c r="O28" s="86">
        <f t="shared" si="14"/>
        <v>6.970646911231875</v>
      </c>
      <c r="P28" s="73">
        <f t="shared" si="15"/>
        <v>72.55732704238626</v>
      </c>
      <c r="Q28" s="73">
        <f t="shared" si="16"/>
        <v>17.992867914201433</v>
      </c>
      <c r="R28" s="30">
        <f t="shared" si="5"/>
        <v>0.0009149469423703621</v>
      </c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ht="12.75">
      <c r="A29" s="71">
        <v>13068</v>
      </c>
      <c r="B29" s="71">
        <v>-0.026932399996439926</v>
      </c>
      <c r="C29" s="71">
        <v>1</v>
      </c>
      <c r="D29" s="72">
        <f t="shared" si="6"/>
        <v>1.3068</v>
      </c>
      <c r="E29" s="72">
        <f t="shared" si="6"/>
        <v>-0.026932399996439926</v>
      </c>
      <c r="F29" s="73">
        <f t="shared" si="7"/>
        <v>1.3068</v>
      </c>
      <c r="G29" s="73">
        <f t="shared" si="7"/>
        <v>-0.026932399996439926</v>
      </c>
      <c r="H29" s="73">
        <f t="shared" si="8"/>
        <v>1.70772624</v>
      </c>
      <c r="I29" s="73">
        <f t="shared" si="9"/>
        <v>2.231656650432</v>
      </c>
      <c r="J29" s="73">
        <f t="shared" si="10"/>
        <v>2.9163289107845376</v>
      </c>
      <c r="K29" s="73">
        <f t="shared" si="11"/>
        <v>-0.03519526031534769</v>
      </c>
      <c r="L29" s="73">
        <f t="shared" si="12"/>
        <v>-0.04599316618009636</v>
      </c>
      <c r="M29" s="73">
        <f t="shared" si="4"/>
        <v>-0.02704958270718759</v>
      </c>
      <c r="N29" s="73">
        <f t="shared" si="13"/>
        <v>1.373178769817034E-08</v>
      </c>
      <c r="O29" s="86">
        <f t="shared" si="14"/>
        <v>2.006908625301591</v>
      </c>
      <c r="P29" s="73">
        <f t="shared" si="15"/>
        <v>15.52040639049692</v>
      </c>
      <c r="Q29" s="73">
        <f t="shared" si="16"/>
        <v>2.018226519043313</v>
      </c>
      <c r="R29" s="30">
        <f t="shared" si="5"/>
        <v>0.00011718271074766251</v>
      </c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ht="12.75">
      <c r="A30" s="71">
        <v>13068.5</v>
      </c>
      <c r="B30" s="71">
        <v>-0.0274870499924873</v>
      </c>
      <c r="C30" s="71">
        <v>1</v>
      </c>
      <c r="D30" s="72">
        <f t="shared" si="6"/>
        <v>1.30685</v>
      </c>
      <c r="E30" s="72">
        <f t="shared" si="6"/>
        <v>-0.0274870499924873</v>
      </c>
      <c r="F30" s="73">
        <f t="shared" si="7"/>
        <v>1.30685</v>
      </c>
      <c r="G30" s="73">
        <f t="shared" si="7"/>
        <v>-0.0274870499924873</v>
      </c>
      <c r="H30" s="73">
        <f t="shared" si="8"/>
        <v>1.7078569225000002</v>
      </c>
      <c r="I30" s="73">
        <f t="shared" si="9"/>
        <v>2.2319128191691253</v>
      </c>
      <c r="J30" s="73">
        <f t="shared" si="10"/>
        <v>2.9167752677311714</v>
      </c>
      <c r="K30" s="73">
        <f t="shared" si="11"/>
        <v>-0.03592145128268203</v>
      </c>
      <c r="L30" s="73">
        <f t="shared" si="12"/>
        <v>-0.04694394860877302</v>
      </c>
      <c r="M30" s="73">
        <f t="shared" si="4"/>
        <v>-0.02705242025795076</v>
      </c>
      <c r="N30" s="73">
        <f t="shared" si="13"/>
        <v>1.889030061433046E-07</v>
      </c>
      <c r="O30" s="86">
        <f t="shared" si="14"/>
        <v>2.0052566427141816</v>
      </c>
      <c r="P30" s="73">
        <f t="shared" si="15"/>
        <v>15.50417290618252</v>
      </c>
      <c r="Q30" s="73">
        <f t="shared" si="16"/>
        <v>2.0146987596973047</v>
      </c>
      <c r="R30" s="30">
        <f t="shared" si="5"/>
        <v>-0.0004346297345365416</v>
      </c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ht="12.75">
      <c r="A31" s="71">
        <v>13204</v>
      </c>
      <c r="B31" s="71">
        <v>-0.028797200000553858</v>
      </c>
      <c r="C31" s="71">
        <v>1</v>
      </c>
      <c r="D31" s="72">
        <f t="shared" si="6"/>
        <v>1.3204</v>
      </c>
      <c r="E31" s="72">
        <f t="shared" si="6"/>
        <v>-0.028797200000553858</v>
      </c>
      <c r="F31" s="73">
        <f t="shared" si="7"/>
        <v>1.3204</v>
      </c>
      <c r="G31" s="73">
        <f t="shared" si="7"/>
        <v>-0.028797200000553858</v>
      </c>
      <c r="H31" s="73">
        <f t="shared" si="8"/>
        <v>1.74345616</v>
      </c>
      <c r="I31" s="73">
        <f t="shared" si="9"/>
        <v>2.302059513664</v>
      </c>
      <c r="J31" s="73">
        <f t="shared" si="10"/>
        <v>3.039639381841946</v>
      </c>
      <c r="K31" s="73">
        <f t="shared" si="11"/>
        <v>-0.03802382288073131</v>
      </c>
      <c r="L31" s="73">
        <f t="shared" si="12"/>
        <v>-0.05020665573171763</v>
      </c>
      <c r="M31" s="73">
        <f t="shared" si="4"/>
        <v>-0.027826779370713588</v>
      </c>
      <c r="N31" s="73">
        <f t="shared" si="13"/>
        <v>9.41716198819586E-07</v>
      </c>
      <c r="O31" s="86">
        <f t="shared" si="14"/>
        <v>1.573294392538541</v>
      </c>
      <c r="P31" s="73">
        <f t="shared" si="15"/>
        <v>11.345957818658167</v>
      </c>
      <c r="Q31" s="73">
        <f t="shared" si="16"/>
        <v>1.1598084436059184</v>
      </c>
      <c r="R31" s="30">
        <f t="shared" si="5"/>
        <v>-0.0009704206298402698</v>
      </c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1:35" ht="12.75">
      <c r="A32" s="71">
        <v>13204.5</v>
      </c>
      <c r="B32" s="71">
        <v>-0.029251849999127444</v>
      </c>
      <c r="C32" s="71">
        <v>1</v>
      </c>
      <c r="D32" s="72">
        <f t="shared" si="6"/>
        <v>1.32045</v>
      </c>
      <c r="E32" s="72">
        <f t="shared" si="6"/>
        <v>-0.029251849999127444</v>
      </c>
      <c r="F32" s="73">
        <f t="shared" si="7"/>
        <v>1.32045</v>
      </c>
      <c r="G32" s="73">
        <f t="shared" si="7"/>
        <v>-0.029251849999127444</v>
      </c>
      <c r="H32" s="73">
        <f t="shared" si="8"/>
        <v>1.7435882024999998</v>
      </c>
      <c r="I32" s="73">
        <f t="shared" si="9"/>
        <v>2.3023210419911244</v>
      </c>
      <c r="J32" s="73">
        <f t="shared" si="10"/>
        <v>3.04009981989718</v>
      </c>
      <c r="K32" s="73">
        <f t="shared" si="11"/>
        <v>-0.03862560533134783</v>
      </c>
      <c r="L32" s="73">
        <f t="shared" si="12"/>
        <v>-0.05100318055977824</v>
      </c>
      <c r="M32" s="73">
        <f t="shared" si="4"/>
        <v>-0.027829656647350882</v>
      </c>
      <c r="N32" s="73">
        <f t="shared" si="13"/>
        <v>2.02263392983745E-06</v>
      </c>
      <c r="O32" s="86">
        <f t="shared" si="14"/>
        <v>1.571762934733401</v>
      </c>
      <c r="P32" s="73">
        <f t="shared" si="15"/>
        <v>11.331548520919977</v>
      </c>
      <c r="Q32" s="73">
        <f t="shared" si="16"/>
        <v>1.1570419034328818</v>
      </c>
      <c r="R32" s="30">
        <f t="shared" si="5"/>
        <v>-0.0014221933517765614</v>
      </c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ht="12.75">
      <c r="A33" s="71">
        <v>15139</v>
      </c>
      <c r="B33" s="71">
        <v>-0.04059269999561366</v>
      </c>
      <c r="C33" s="71">
        <v>0.6</v>
      </c>
      <c r="D33" s="72">
        <f t="shared" si="6"/>
        <v>1.5139</v>
      </c>
      <c r="E33" s="72">
        <f t="shared" si="6"/>
        <v>-0.04059269999561366</v>
      </c>
      <c r="F33" s="73">
        <f t="shared" si="7"/>
        <v>0.9083399999999999</v>
      </c>
      <c r="G33" s="73">
        <f t="shared" si="7"/>
        <v>-0.024355619997368193</v>
      </c>
      <c r="H33" s="73">
        <f t="shared" si="8"/>
        <v>1.375135926</v>
      </c>
      <c r="I33" s="73">
        <f t="shared" si="9"/>
        <v>2.0818182783714</v>
      </c>
      <c r="J33" s="73">
        <f t="shared" si="10"/>
        <v>3.151664691626462</v>
      </c>
      <c r="K33" s="73">
        <f t="shared" si="11"/>
        <v>-0.03687197311401571</v>
      </c>
      <c r="L33" s="73">
        <f t="shared" si="12"/>
        <v>-0.05582048009730838</v>
      </c>
      <c r="M33" s="73">
        <f t="shared" si="4"/>
        <v>-0.0400552530179036</v>
      </c>
      <c r="N33" s="73">
        <f t="shared" si="13"/>
        <v>1.7330955230980389E-07</v>
      </c>
      <c r="O33" s="86">
        <f t="shared" si="14"/>
        <v>1.25123869714583</v>
      </c>
      <c r="P33" s="73">
        <f t="shared" si="15"/>
        <v>18.042200184875874</v>
      </c>
      <c r="Q33" s="73">
        <f t="shared" si="16"/>
        <v>9.297311224041925</v>
      </c>
      <c r="R33" s="30">
        <f t="shared" si="5"/>
        <v>-0.0005374469777100557</v>
      </c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35" ht="12.75">
      <c r="A34" s="71">
        <v>16436</v>
      </c>
      <c r="B34" s="71">
        <v>-0.048654799997166265</v>
      </c>
      <c r="C34" s="71">
        <v>1</v>
      </c>
      <c r="D34" s="72">
        <f t="shared" si="6"/>
        <v>1.6436</v>
      </c>
      <c r="E34" s="72">
        <f t="shared" si="6"/>
        <v>-0.048654799997166265</v>
      </c>
      <c r="F34" s="73">
        <f t="shared" si="7"/>
        <v>1.6436</v>
      </c>
      <c r="G34" s="73">
        <f t="shared" si="7"/>
        <v>-0.048654799997166265</v>
      </c>
      <c r="H34" s="73">
        <f t="shared" si="8"/>
        <v>2.7014209599999996</v>
      </c>
      <c r="I34" s="73">
        <f t="shared" si="9"/>
        <v>4.440055489855999</v>
      </c>
      <c r="J34" s="73">
        <f t="shared" si="10"/>
        <v>7.29767520312732</v>
      </c>
      <c r="K34" s="73">
        <f t="shared" si="11"/>
        <v>-0.07996902927534247</v>
      </c>
      <c r="L34" s="73">
        <f t="shared" si="12"/>
        <v>-0.13143709651695287</v>
      </c>
      <c r="M34" s="73">
        <f t="shared" si="4"/>
        <v>-0.04947626976288301</v>
      </c>
      <c r="N34" s="73">
        <f t="shared" si="13"/>
        <v>6.748125759867243E-07</v>
      </c>
      <c r="O34" s="86">
        <f t="shared" si="14"/>
        <v>23.04696187267348</v>
      </c>
      <c r="P34" s="73">
        <f t="shared" si="15"/>
        <v>272.56716805520045</v>
      </c>
      <c r="Q34" s="73">
        <f t="shared" si="16"/>
        <v>111.03365972017721</v>
      </c>
      <c r="R34" s="30">
        <f t="shared" si="5"/>
        <v>0.0008214697657167452</v>
      </c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12.75">
      <c r="A35" s="71"/>
      <c r="B35" s="71"/>
      <c r="C35" s="71"/>
      <c r="D35" s="72">
        <f t="shared" si="6"/>
        <v>0</v>
      </c>
      <c r="E35" s="72">
        <f t="shared" si="6"/>
        <v>0</v>
      </c>
      <c r="F35" s="73">
        <f t="shared" si="7"/>
        <v>0</v>
      </c>
      <c r="G35" s="73">
        <f t="shared" si="7"/>
        <v>0</v>
      </c>
      <c r="H35" s="73">
        <f t="shared" si="8"/>
        <v>0</v>
      </c>
      <c r="I35" s="73">
        <f t="shared" si="9"/>
        <v>0</v>
      </c>
      <c r="J35" s="73">
        <f t="shared" si="10"/>
        <v>0</v>
      </c>
      <c r="K35" s="73">
        <f t="shared" si="11"/>
        <v>0</v>
      </c>
      <c r="L35" s="73">
        <f t="shared" si="12"/>
        <v>0</v>
      </c>
      <c r="M35" s="73">
        <f t="shared" si="4"/>
        <v>-0.0027722922441638844</v>
      </c>
      <c r="N35" s="73">
        <f t="shared" si="13"/>
        <v>0</v>
      </c>
      <c r="O35" s="86">
        <f t="shared" si="14"/>
        <v>0</v>
      </c>
      <c r="P35" s="73">
        <f t="shared" si="15"/>
        <v>0</v>
      </c>
      <c r="Q35" s="73">
        <f t="shared" si="16"/>
        <v>0</v>
      </c>
      <c r="R35" s="30">
        <f t="shared" si="5"/>
        <v>0.0027722922441638844</v>
      </c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1:35" ht="12.75">
      <c r="A36" s="71"/>
      <c r="B36" s="71"/>
      <c r="C36" s="71"/>
      <c r="D36" s="72">
        <f t="shared" si="6"/>
        <v>0</v>
      </c>
      <c r="E36" s="72">
        <f t="shared" si="6"/>
        <v>0</v>
      </c>
      <c r="F36" s="73">
        <f t="shared" si="7"/>
        <v>0</v>
      </c>
      <c r="G36" s="73">
        <f t="shared" si="7"/>
        <v>0</v>
      </c>
      <c r="H36" s="73">
        <f t="shared" si="8"/>
        <v>0</v>
      </c>
      <c r="I36" s="73">
        <f t="shared" si="9"/>
        <v>0</v>
      </c>
      <c r="J36" s="73">
        <f t="shared" si="10"/>
        <v>0</v>
      </c>
      <c r="K36" s="73">
        <f t="shared" si="11"/>
        <v>0</v>
      </c>
      <c r="L36" s="73">
        <f t="shared" si="12"/>
        <v>0</v>
      </c>
      <c r="M36" s="73">
        <f t="shared" si="4"/>
        <v>-0.0027722922441638844</v>
      </c>
      <c r="N36" s="73">
        <f t="shared" si="13"/>
        <v>0</v>
      </c>
      <c r="O36" s="86">
        <f t="shared" si="14"/>
        <v>0</v>
      </c>
      <c r="P36" s="73">
        <f t="shared" si="15"/>
        <v>0</v>
      </c>
      <c r="Q36" s="73">
        <f t="shared" si="16"/>
        <v>0</v>
      </c>
      <c r="R36" s="30">
        <f t="shared" si="5"/>
        <v>0.0027722922441638844</v>
      </c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1:35" ht="12.75">
      <c r="A37" s="71"/>
      <c r="B37" s="71"/>
      <c r="C37" s="71"/>
      <c r="D37" s="72">
        <f t="shared" si="6"/>
        <v>0</v>
      </c>
      <c r="E37" s="72">
        <f t="shared" si="6"/>
        <v>0</v>
      </c>
      <c r="F37" s="73">
        <f t="shared" si="7"/>
        <v>0</v>
      </c>
      <c r="G37" s="73">
        <f t="shared" si="7"/>
        <v>0</v>
      </c>
      <c r="H37" s="73">
        <f t="shared" si="8"/>
        <v>0</v>
      </c>
      <c r="I37" s="73">
        <f t="shared" si="9"/>
        <v>0</v>
      </c>
      <c r="J37" s="73">
        <f t="shared" si="10"/>
        <v>0</v>
      </c>
      <c r="K37" s="73">
        <f t="shared" si="11"/>
        <v>0</v>
      </c>
      <c r="L37" s="73">
        <f t="shared" si="12"/>
        <v>0</v>
      </c>
      <c r="M37" s="73">
        <f t="shared" si="4"/>
        <v>-0.0027722922441638844</v>
      </c>
      <c r="N37" s="73">
        <f t="shared" si="13"/>
        <v>0</v>
      </c>
      <c r="O37" s="86">
        <f t="shared" si="14"/>
        <v>0</v>
      </c>
      <c r="P37" s="73">
        <f t="shared" si="15"/>
        <v>0</v>
      </c>
      <c r="Q37" s="73">
        <f t="shared" si="16"/>
        <v>0</v>
      </c>
      <c r="R37" s="30">
        <f t="shared" si="5"/>
        <v>0.0027722922441638844</v>
      </c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ht="12.75">
      <c r="A38" s="71"/>
      <c r="B38" s="71"/>
      <c r="C38" s="71"/>
      <c r="D38" s="72">
        <f t="shared" si="6"/>
        <v>0</v>
      </c>
      <c r="E38" s="72">
        <f t="shared" si="6"/>
        <v>0</v>
      </c>
      <c r="F38" s="73">
        <f t="shared" si="7"/>
        <v>0</v>
      </c>
      <c r="G38" s="73">
        <f t="shared" si="7"/>
        <v>0</v>
      </c>
      <c r="H38" s="73">
        <f t="shared" si="8"/>
        <v>0</v>
      </c>
      <c r="I38" s="73">
        <f t="shared" si="9"/>
        <v>0</v>
      </c>
      <c r="J38" s="73">
        <f t="shared" si="10"/>
        <v>0</v>
      </c>
      <c r="K38" s="73">
        <f t="shared" si="11"/>
        <v>0</v>
      </c>
      <c r="L38" s="73">
        <f t="shared" si="12"/>
        <v>0</v>
      </c>
      <c r="M38" s="73">
        <f t="shared" si="4"/>
        <v>-0.0027722922441638844</v>
      </c>
      <c r="N38" s="73">
        <f t="shared" si="13"/>
        <v>0</v>
      </c>
      <c r="O38" s="86">
        <f t="shared" si="14"/>
        <v>0</v>
      </c>
      <c r="P38" s="73">
        <f t="shared" si="15"/>
        <v>0</v>
      </c>
      <c r="Q38" s="73">
        <f t="shared" si="16"/>
        <v>0</v>
      </c>
      <c r="R38" s="30">
        <f t="shared" si="5"/>
        <v>0.0027722922441638844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</row>
    <row r="39" spans="1:35" ht="12.75">
      <c r="A39" s="71"/>
      <c r="B39" s="71"/>
      <c r="C39" s="71"/>
      <c r="D39" s="72">
        <f t="shared" si="6"/>
        <v>0</v>
      </c>
      <c r="E39" s="72">
        <f t="shared" si="6"/>
        <v>0</v>
      </c>
      <c r="F39" s="73">
        <f t="shared" si="7"/>
        <v>0</v>
      </c>
      <c r="G39" s="73">
        <f t="shared" si="7"/>
        <v>0</v>
      </c>
      <c r="H39" s="73">
        <f t="shared" si="8"/>
        <v>0</v>
      </c>
      <c r="I39" s="73">
        <f t="shared" si="9"/>
        <v>0</v>
      </c>
      <c r="J39" s="73">
        <f t="shared" si="10"/>
        <v>0</v>
      </c>
      <c r="K39" s="73">
        <f t="shared" si="11"/>
        <v>0</v>
      </c>
      <c r="L39" s="73">
        <f t="shared" si="12"/>
        <v>0</v>
      </c>
      <c r="M39" s="73">
        <f t="shared" si="4"/>
        <v>-0.0027722922441638844</v>
      </c>
      <c r="N39" s="73">
        <f t="shared" si="13"/>
        <v>0</v>
      </c>
      <c r="O39" s="86">
        <f t="shared" si="14"/>
        <v>0</v>
      </c>
      <c r="P39" s="73">
        <f t="shared" si="15"/>
        <v>0</v>
      </c>
      <c r="Q39" s="73">
        <f t="shared" si="16"/>
        <v>0</v>
      </c>
      <c r="R39" s="30">
        <f t="shared" si="5"/>
        <v>0.0027722922441638844</v>
      </c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</row>
    <row r="40" spans="1:35" ht="12.75">
      <c r="A40" s="71"/>
      <c r="B40" s="71"/>
      <c r="C40" s="71"/>
      <c r="D40" s="72">
        <f t="shared" si="6"/>
        <v>0</v>
      </c>
      <c r="E40" s="72">
        <f t="shared" si="6"/>
        <v>0</v>
      </c>
      <c r="F40" s="73">
        <f t="shared" si="7"/>
        <v>0</v>
      </c>
      <c r="G40" s="73">
        <f t="shared" si="7"/>
        <v>0</v>
      </c>
      <c r="H40" s="73">
        <f t="shared" si="8"/>
        <v>0</v>
      </c>
      <c r="I40" s="73">
        <f t="shared" si="9"/>
        <v>0</v>
      </c>
      <c r="J40" s="73">
        <f t="shared" si="10"/>
        <v>0</v>
      </c>
      <c r="K40" s="73">
        <f t="shared" si="11"/>
        <v>0</v>
      </c>
      <c r="L40" s="73">
        <f t="shared" si="12"/>
        <v>0</v>
      </c>
      <c r="M40" s="73">
        <f t="shared" si="4"/>
        <v>-0.0027722922441638844</v>
      </c>
      <c r="N40" s="73">
        <f t="shared" si="13"/>
        <v>0</v>
      </c>
      <c r="O40" s="86">
        <f t="shared" si="14"/>
        <v>0</v>
      </c>
      <c r="P40" s="73">
        <f t="shared" si="15"/>
        <v>0</v>
      </c>
      <c r="Q40" s="73">
        <f t="shared" si="16"/>
        <v>0</v>
      </c>
      <c r="R40" s="30">
        <f t="shared" si="5"/>
        <v>0.0027722922441638844</v>
      </c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</row>
    <row r="41" spans="1:35" ht="12.75">
      <c r="A41" s="71"/>
      <c r="B41" s="71"/>
      <c r="C41" s="71"/>
      <c r="D41" s="72">
        <f t="shared" si="6"/>
        <v>0</v>
      </c>
      <c r="E41" s="72">
        <f t="shared" si="6"/>
        <v>0</v>
      </c>
      <c r="F41" s="73">
        <f t="shared" si="7"/>
        <v>0</v>
      </c>
      <c r="G41" s="73">
        <f t="shared" si="7"/>
        <v>0</v>
      </c>
      <c r="H41" s="73">
        <f t="shared" si="8"/>
        <v>0</v>
      </c>
      <c r="I41" s="73">
        <f t="shared" si="9"/>
        <v>0</v>
      </c>
      <c r="J41" s="73">
        <f t="shared" si="10"/>
        <v>0</v>
      </c>
      <c r="K41" s="73">
        <f t="shared" si="11"/>
        <v>0</v>
      </c>
      <c r="L41" s="73">
        <f t="shared" si="12"/>
        <v>0</v>
      </c>
      <c r="M41" s="73">
        <f t="shared" si="4"/>
        <v>-0.0027722922441638844</v>
      </c>
      <c r="N41" s="73">
        <f t="shared" si="13"/>
        <v>0</v>
      </c>
      <c r="O41" s="86">
        <f t="shared" si="14"/>
        <v>0</v>
      </c>
      <c r="P41" s="73">
        <f t="shared" si="15"/>
        <v>0</v>
      </c>
      <c r="Q41" s="73">
        <f t="shared" si="16"/>
        <v>0</v>
      </c>
      <c r="R41" s="30">
        <f t="shared" si="5"/>
        <v>0.0027722922441638844</v>
      </c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1:35" ht="12.75">
      <c r="A42" s="71"/>
      <c r="B42" s="71"/>
      <c r="C42" s="71"/>
      <c r="D42" s="72">
        <f t="shared" si="6"/>
        <v>0</v>
      </c>
      <c r="E42" s="72">
        <f t="shared" si="6"/>
        <v>0</v>
      </c>
      <c r="F42" s="73">
        <f t="shared" si="7"/>
        <v>0</v>
      </c>
      <c r="G42" s="73">
        <f t="shared" si="7"/>
        <v>0</v>
      </c>
      <c r="H42" s="73">
        <f t="shared" si="8"/>
        <v>0</v>
      </c>
      <c r="I42" s="73">
        <f t="shared" si="9"/>
        <v>0</v>
      </c>
      <c r="J42" s="73">
        <f t="shared" si="10"/>
        <v>0</v>
      </c>
      <c r="K42" s="73">
        <f t="shared" si="11"/>
        <v>0</v>
      </c>
      <c r="L42" s="73">
        <f t="shared" si="12"/>
        <v>0</v>
      </c>
      <c r="M42" s="73">
        <f t="shared" si="4"/>
        <v>-0.0027722922441638844</v>
      </c>
      <c r="N42" s="73">
        <f t="shared" si="13"/>
        <v>0</v>
      </c>
      <c r="O42" s="86">
        <f t="shared" si="14"/>
        <v>0</v>
      </c>
      <c r="P42" s="73">
        <f t="shared" si="15"/>
        <v>0</v>
      </c>
      <c r="Q42" s="73">
        <f t="shared" si="16"/>
        <v>0</v>
      </c>
      <c r="R42" s="30">
        <f t="shared" si="5"/>
        <v>0.0027722922441638844</v>
      </c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  <row r="43" spans="1:35" ht="12.75">
      <c r="A43" s="71"/>
      <c r="B43" s="71"/>
      <c r="C43" s="71"/>
      <c r="D43" s="72">
        <f t="shared" si="6"/>
        <v>0</v>
      </c>
      <c r="E43" s="72">
        <f t="shared" si="6"/>
        <v>0</v>
      </c>
      <c r="F43" s="73">
        <f t="shared" si="7"/>
        <v>0</v>
      </c>
      <c r="G43" s="73">
        <f t="shared" si="7"/>
        <v>0</v>
      </c>
      <c r="H43" s="73">
        <f t="shared" si="8"/>
        <v>0</v>
      </c>
      <c r="I43" s="73">
        <f t="shared" si="9"/>
        <v>0</v>
      </c>
      <c r="J43" s="73">
        <f t="shared" si="10"/>
        <v>0</v>
      </c>
      <c r="K43" s="73">
        <f t="shared" si="11"/>
        <v>0</v>
      </c>
      <c r="L43" s="73">
        <f t="shared" si="12"/>
        <v>0</v>
      </c>
      <c r="M43" s="73">
        <f t="shared" si="4"/>
        <v>-0.0027722922441638844</v>
      </c>
      <c r="N43" s="73">
        <f t="shared" si="13"/>
        <v>0</v>
      </c>
      <c r="O43" s="86">
        <f t="shared" si="14"/>
        <v>0</v>
      </c>
      <c r="P43" s="73">
        <f t="shared" si="15"/>
        <v>0</v>
      </c>
      <c r="Q43" s="73">
        <f t="shared" si="16"/>
        <v>0</v>
      </c>
      <c r="R43" s="30">
        <f t="shared" si="5"/>
        <v>0.0027722922441638844</v>
      </c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</row>
    <row r="44" spans="1:35" ht="12.75">
      <c r="A44" s="71"/>
      <c r="B44" s="71"/>
      <c r="C44" s="71"/>
      <c r="D44" s="72">
        <f t="shared" si="6"/>
        <v>0</v>
      </c>
      <c r="E44" s="72">
        <f t="shared" si="6"/>
        <v>0</v>
      </c>
      <c r="F44" s="73">
        <f t="shared" si="7"/>
        <v>0</v>
      </c>
      <c r="G44" s="73">
        <f t="shared" si="7"/>
        <v>0</v>
      </c>
      <c r="H44" s="73">
        <f t="shared" si="8"/>
        <v>0</v>
      </c>
      <c r="I44" s="73">
        <f t="shared" si="9"/>
        <v>0</v>
      </c>
      <c r="J44" s="73">
        <f t="shared" si="10"/>
        <v>0</v>
      </c>
      <c r="K44" s="73">
        <f t="shared" si="11"/>
        <v>0</v>
      </c>
      <c r="L44" s="73">
        <f t="shared" si="12"/>
        <v>0</v>
      </c>
      <c r="M44" s="73">
        <f t="shared" si="4"/>
        <v>-0.0027722922441638844</v>
      </c>
      <c r="N44" s="73">
        <f t="shared" si="13"/>
        <v>0</v>
      </c>
      <c r="O44" s="86">
        <f t="shared" si="14"/>
        <v>0</v>
      </c>
      <c r="P44" s="73">
        <f t="shared" si="15"/>
        <v>0</v>
      </c>
      <c r="Q44" s="73">
        <f t="shared" si="16"/>
        <v>0</v>
      </c>
      <c r="R44" s="30">
        <f t="shared" si="5"/>
        <v>0.0027722922441638844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</row>
    <row r="45" spans="1:35" ht="12.75">
      <c r="A45" s="71"/>
      <c r="B45" s="71"/>
      <c r="C45" s="71"/>
      <c r="D45" s="72">
        <f t="shared" si="6"/>
        <v>0</v>
      </c>
      <c r="E45" s="72">
        <f t="shared" si="6"/>
        <v>0</v>
      </c>
      <c r="F45" s="73">
        <f t="shared" si="7"/>
        <v>0</v>
      </c>
      <c r="G45" s="73">
        <f t="shared" si="7"/>
        <v>0</v>
      </c>
      <c r="H45" s="73">
        <f t="shared" si="8"/>
        <v>0</v>
      </c>
      <c r="I45" s="73">
        <f t="shared" si="9"/>
        <v>0</v>
      </c>
      <c r="J45" s="73">
        <f t="shared" si="10"/>
        <v>0</v>
      </c>
      <c r="K45" s="73">
        <f t="shared" si="11"/>
        <v>0</v>
      </c>
      <c r="L45" s="73">
        <f t="shared" si="12"/>
        <v>0</v>
      </c>
      <c r="M45" s="73">
        <f t="shared" si="4"/>
        <v>-0.0027722922441638844</v>
      </c>
      <c r="N45" s="73">
        <f t="shared" si="13"/>
        <v>0</v>
      </c>
      <c r="O45" s="86">
        <f t="shared" si="14"/>
        <v>0</v>
      </c>
      <c r="P45" s="73">
        <f t="shared" si="15"/>
        <v>0</v>
      </c>
      <c r="Q45" s="73">
        <f t="shared" si="16"/>
        <v>0</v>
      </c>
      <c r="R45" s="30">
        <f t="shared" si="5"/>
        <v>0.0027722922441638844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</row>
    <row r="46" spans="1:35" ht="12.75">
      <c r="A46" s="71"/>
      <c r="B46" s="71"/>
      <c r="C46" s="71"/>
      <c r="D46" s="72">
        <f t="shared" si="6"/>
        <v>0</v>
      </c>
      <c r="E46" s="72">
        <f t="shared" si="6"/>
        <v>0</v>
      </c>
      <c r="F46" s="73">
        <f t="shared" si="7"/>
        <v>0</v>
      </c>
      <c r="G46" s="73">
        <f t="shared" si="7"/>
        <v>0</v>
      </c>
      <c r="H46" s="73">
        <f t="shared" si="8"/>
        <v>0</v>
      </c>
      <c r="I46" s="73">
        <f t="shared" si="9"/>
        <v>0</v>
      </c>
      <c r="J46" s="73">
        <f t="shared" si="10"/>
        <v>0</v>
      </c>
      <c r="K46" s="73">
        <f t="shared" si="11"/>
        <v>0</v>
      </c>
      <c r="L46" s="73">
        <f t="shared" si="12"/>
        <v>0</v>
      </c>
      <c r="M46" s="73">
        <f t="shared" si="4"/>
        <v>-0.0027722922441638844</v>
      </c>
      <c r="N46" s="73">
        <f t="shared" si="13"/>
        <v>0</v>
      </c>
      <c r="O46" s="86">
        <f t="shared" si="14"/>
        <v>0</v>
      </c>
      <c r="P46" s="73">
        <f t="shared" si="15"/>
        <v>0</v>
      </c>
      <c r="Q46" s="73">
        <f t="shared" si="16"/>
        <v>0</v>
      </c>
      <c r="R46" s="30">
        <f t="shared" si="5"/>
        <v>0.0027722922441638844</v>
      </c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</row>
    <row r="47" spans="1:35" ht="12.75">
      <c r="A47" s="71"/>
      <c r="B47" s="71"/>
      <c r="C47" s="71"/>
      <c r="D47" s="72">
        <f t="shared" si="6"/>
        <v>0</v>
      </c>
      <c r="E47" s="72">
        <f t="shared" si="6"/>
        <v>0</v>
      </c>
      <c r="F47" s="73">
        <f t="shared" si="7"/>
        <v>0</v>
      </c>
      <c r="G47" s="73">
        <f t="shared" si="7"/>
        <v>0</v>
      </c>
      <c r="H47" s="73">
        <f t="shared" si="8"/>
        <v>0</v>
      </c>
      <c r="I47" s="73">
        <f t="shared" si="9"/>
        <v>0</v>
      </c>
      <c r="J47" s="73">
        <f t="shared" si="10"/>
        <v>0</v>
      </c>
      <c r="K47" s="73">
        <f t="shared" si="11"/>
        <v>0</v>
      </c>
      <c r="L47" s="73">
        <f t="shared" si="12"/>
        <v>0</v>
      </c>
      <c r="M47" s="73">
        <f t="shared" si="4"/>
        <v>-0.0027722922441638844</v>
      </c>
      <c r="N47" s="73">
        <f t="shared" si="13"/>
        <v>0</v>
      </c>
      <c r="O47" s="86">
        <f t="shared" si="14"/>
        <v>0</v>
      </c>
      <c r="P47" s="73">
        <f t="shared" si="15"/>
        <v>0</v>
      </c>
      <c r="Q47" s="73">
        <f t="shared" si="16"/>
        <v>0</v>
      </c>
      <c r="R47" s="30">
        <f t="shared" si="5"/>
        <v>0.0027722922441638844</v>
      </c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1:35" ht="12.75">
      <c r="A48" s="71"/>
      <c r="B48" s="71"/>
      <c r="C48" s="71"/>
      <c r="D48" s="72">
        <f t="shared" si="6"/>
        <v>0</v>
      </c>
      <c r="E48" s="72">
        <f t="shared" si="6"/>
        <v>0</v>
      </c>
      <c r="F48" s="73">
        <f t="shared" si="7"/>
        <v>0</v>
      </c>
      <c r="G48" s="73">
        <f t="shared" si="7"/>
        <v>0</v>
      </c>
      <c r="H48" s="73">
        <f t="shared" si="8"/>
        <v>0</v>
      </c>
      <c r="I48" s="73">
        <f t="shared" si="9"/>
        <v>0</v>
      </c>
      <c r="J48" s="73">
        <f t="shared" si="10"/>
        <v>0</v>
      </c>
      <c r="K48" s="73">
        <f t="shared" si="11"/>
        <v>0</v>
      </c>
      <c r="L48" s="73">
        <f t="shared" si="12"/>
        <v>0</v>
      </c>
      <c r="M48" s="73">
        <f t="shared" si="4"/>
        <v>-0.0027722922441638844</v>
      </c>
      <c r="N48" s="73">
        <f t="shared" si="13"/>
        <v>0</v>
      </c>
      <c r="O48" s="86">
        <f t="shared" si="14"/>
        <v>0</v>
      </c>
      <c r="P48" s="73">
        <f t="shared" si="15"/>
        <v>0</v>
      </c>
      <c r="Q48" s="73">
        <f t="shared" si="16"/>
        <v>0</v>
      </c>
      <c r="R48" s="30">
        <f t="shared" si="5"/>
        <v>0.0027722922441638844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</row>
    <row r="49" spans="1:35" ht="12.75">
      <c r="A49" s="71"/>
      <c r="B49" s="71"/>
      <c r="C49" s="71"/>
      <c r="D49" s="72">
        <f t="shared" si="6"/>
        <v>0</v>
      </c>
      <c r="E49" s="72">
        <f t="shared" si="6"/>
        <v>0</v>
      </c>
      <c r="F49" s="73">
        <f t="shared" si="7"/>
        <v>0</v>
      </c>
      <c r="G49" s="73">
        <f t="shared" si="7"/>
        <v>0</v>
      </c>
      <c r="H49" s="73">
        <f t="shared" si="8"/>
        <v>0</v>
      </c>
      <c r="I49" s="73">
        <f t="shared" si="9"/>
        <v>0</v>
      </c>
      <c r="J49" s="73">
        <f t="shared" si="10"/>
        <v>0</v>
      </c>
      <c r="K49" s="73">
        <f t="shared" si="11"/>
        <v>0</v>
      </c>
      <c r="L49" s="73">
        <f t="shared" si="12"/>
        <v>0</v>
      </c>
      <c r="M49" s="73">
        <f t="shared" si="4"/>
        <v>-0.0027722922441638844</v>
      </c>
      <c r="N49" s="73">
        <f t="shared" si="13"/>
        <v>0</v>
      </c>
      <c r="O49" s="86">
        <f t="shared" si="14"/>
        <v>0</v>
      </c>
      <c r="P49" s="73">
        <f t="shared" si="15"/>
        <v>0</v>
      </c>
      <c r="Q49" s="73">
        <f t="shared" si="16"/>
        <v>0</v>
      </c>
      <c r="R49" s="30">
        <f t="shared" si="5"/>
        <v>0.0027722922441638844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</row>
    <row r="50" spans="1:35" ht="12.75">
      <c r="A50" s="71"/>
      <c r="B50" s="71"/>
      <c r="C50" s="71"/>
      <c r="D50" s="72">
        <f t="shared" si="6"/>
        <v>0</v>
      </c>
      <c r="E50" s="72">
        <f t="shared" si="6"/>
        <v>0</v>
      </c>
      <c r="F50" s="73">
        <f t="shared" si="7"/>
        <v>0</v>
      </c>
      <c r="G50" s="73">
        <f t="shared" si="7"/>
        <v>0</v>
      </c>
      <c r="H50" s="73">
        <f t="shared" si="8"/>
        <v>0</v>
      </c>
      <c r="I50" s="73">
        <f t="shared" si="9"/>
        <v>0</v>
      </c>
      <c r="J50" s="73">
        <f t="shared" si="10"/>
        <v>0</v>
      </c>
      <c r="K50" s="73">
        <f t="shared" si="11"/>
        <v>0</v>
      </c>
      <c r="L50" s="73">
        <f t="shared" si="12"/>
        <v>0</v>
      </c>
      <c r="M50" s="73">
        <f t="shared" si="4"/>
        <v>-0.0027722922441638844</v>
      </c>
      <c r="N50" s="73">
        <f t="shared" si="13"/>
        <v>0</v>
      </c>
      <c r="O50" s="86">
        <f t="shared" si="14"/>
        <v>0</v>
      </c>
      <c r="P50" s="73">
        <f t="shared" si="15"/>
        <v>0</v>
      </c>
      <c r="Q50" s="73">
        <f t="shared" si="16"/>
        <v>0</v>
      </c>
      <c r="R50" s="30">
        <f t="shared" si="5"/>
        <v>0.0027722922441638844</v>
      </c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</row>
    <row r="51" spans="1:35" ht="12.75">
      <c r="A51" s="71"/>
      <c r="B51" s="71"/>
      <c r="C51" s="71"/>
      <c r="D51" s="72">
        <f t="shared" si="6"/>
        <v>0</v>
      </c>
      <c r="E51" s="72">
        <f t="shared" si="6"/>
        <v>0</v>
      </c>
      <c r="F51" s="73">
        <f t="shared" si="7"/>
        <v>0</v>
      </c>
      <c r="G51" s="73">
        <f t="shared" si="7"/>
        <v>0</v>
      </c>
      <c r="H51" s="73">
        <f t="shared" si="8"/>
        <v>0</v>
      </c>
      <c r="I51" s="73">
        <f t="shared" si="9"/>
        <v>0</v>
      </c>
      <c r="J51" s="73">
        <f t="shared" si="10"/>
        <v>0</v>
      </c>
      <c r="K51" s="73">
        <f t="shared" si="11"/>
        <v>0</v>
      </c>
      <c r="L51" s="73">
        <f t="shared" si="12"/>
        <v>0</v>
      </c>
      <c r="M51" s="73">
        <f t="shared" si="4"/>
        <v>-0.0027722922441638844</v>
      </c>
      <c r="N51" s="73">
        <f t="shared" si="13"/>
        <v>0</v>
      </c>
      <c r="O51" s="86">
        <f t="shared" si="14"/>
        <v>0</v>
      </c>
      <c r="P51" s="73">
        <f t="shared" si="15"/>
        <v>0</v>
      </c>
      <c r="Q51" s="73">
        <f t="shared" si="16"/>
        <v>0</v>
      </c>
      <c r="R51" s="30">
        <f t="shared" si="5"/>
        <v>0.0027722922441638844</v>
      </c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</row>
    <row r="52" spans="1:35" ht="12.75">
      <c r="A52" s="71"/>
      <c r="B52" s="71"/>
      <c r="C52" s="71"/>
      <c r="D52" s="72">
        <f t="shared" si="6"/>
        <v>0</v>
      </c>
      <c r="E52" s="72">
        <f t="shared" si="6"/>
        <v>0</v>
      </c>
      <c r="F52" s="73">
        <f t="shared" si="7"/>
        <v>0</v>
      </c>
      <c r="G52" s="73">
        <f t="shared" si="7"/>
        <v>0</v>
      </c>
      <c r="H52" s="73">
        <f t="shared" si="8"/>
        <v>0</v>
      </c>
      <c r="I52" s="73">
        <f t="shared" si="9"/>
        <v>0</v>
      </c>
      <c r="J52" s="73">
        <f t="shared" si="10"/>
        <v>0</v>
      </c>
      <c r="K52" s="73">
        <f t="shared" si="11"/>
        <v>0</v>
      </c>
      <c r="L52" s="73">
        <f t="shared" si="12"/>
        <v>0</v>
      </c>
      <c r="M52" s="73">
        <f t="shared" si="4"/>
        <v>-0.0027722922441638844</v>
      </c>
      <c r="N52" s="73">
        <f t="shared" si="13"/>
        <v>0</v>
      </c>
      <c r="O52" s="86">
        <f t="shared" si="14"/>
        <v>0</v>
      </c>
      <c r="P52" s="73">
        <f t="shared" si="15"/>
        <v>0</v>
      </c>
      <c r="Q52" s="73">
        <f t="shared" si="16"/>
        <v>0</v>
      </c>
      <c r="R52" s="30">
        <f t="shared" si="5"/>
        <v>0.0027722922441638844</v>
      </c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</row>
    <row r="53" spans="1:35" ht="12.75">
      <c r="A53" s="71"/>
      <c r="B53" s="71"/>
      <c r="C53" s="71"/>
      <c r="D53" s="72">
        <f t="shared" si="6"/>
        <v>0</v>
      </c>
      <c r="E53" s="72">
        <f t="shared" si="6"/>
        <v>0</v>
      </c>
      <c r="F53" s="73">
        <f t="shared" si="7"/>
        <v>0</v>
      </c>
      <c r="G53" s="73">
        <f t="shared" si="7"/>
        <v>0</v>
      </c>
      <c r="H53" s="73">
        <f t="shared" si="8"/>
        <v>0</v>
      </c>
      <c r="I53" s="73">
        <f t="shared" si="9"/>
        <v>0</v>
      </c>
      <c r="J53" s="73">
        <f t="shared" si="10"/>
        <v>0</v>
      </c>
      <c r="K53" s="73">
        <f t="shared" si="11"/>
        <v>0</v>
      </c>
      <c r="L53" s="73">
        <f t="shared" si="12"/>
        <v>0</v>
      </c>
      <c r="M53" s="73">
        <f t="shared" si="4"/>
        <v>-0.0027722922441638844</v>
      </c>
      <c r="N53" s="73">
        <f t="shared" si="13"/>
        <v>0</v>
      </c>
      <c r="O53" s="86">
        <f t="shared" si="14"/>
        <v>0</v>
      </c>
      <c r="P53" s="73">
        <f t="shared" si="15"/>
        <v>0</v>
      </c>
      <c r="Q53" s="73">
        <f t="shared" si="16"/>
        <v>0</v>
      </c>
      <c r="R53" s="30">
        <f t="shared" si="5"/>
        <v>0.0027722922441638844</v>
      </c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</row>
    <row r="54" spans="1:35" ht="12.75">
      <c r="A54" s="71"/>
      <c r="B54" s="71"/>
      <c r="C54" s="71"/>
      <c r="D54" s="72">
        <f t="shared" si="6"/>
        <v>0</v>
      </c>
      <c r="E54" s="72">
        <f t="shared" si="6"/>
        <v>0</v>
      </c>
      <c r="F54" s="73">
        <f t="shared" si="7"/>
        <v>0</v>
      </c>
      <c r="G54" s="73">
        <f t="shared" si="7"/>
        <v>0</v>
      </c>
      <c r="H54" s="73">
        <f t="shared" si="8"/>
        <v>0</v>
      </c>
      <c r="I54" s="73">
        <f t="shared" si="9"/>
        <v>0</v>
      </c>
      <c r="J54" s="73">
        <f t="shared" si="10"/>
        <v>0</v>
      </c>
      <c r="K54" s="73">
        <f t="shared" si="11"/>
        <v>0</v>
      </c>
      <c r="L54" s="73">
        <f t="shared" si="12"/>
        <v>0</v>
      </c>
      <c r="M54" s="73">
        <f t="shared" si="4"/>
        <v>-0.0027722922441638844</v>
      </c>
      <c r="N54" s="73">
        <f t="shared" si="13"/>
        <v>0</v>
      </c>
      <c r="O54" s="86">
        <f t="shared" si="14"/>
        <v>0</v>
      </c>
      <c r="P54" s="73">
        <f t="shared" si="15"/>
        <v>0</v>
      </c>
      <c r="Q54" s="73">
        <f t="shared" si="16"/>
        <v>0</v>
      </c>
      <c r="R54" s="30">
        <f t="shared" si="5"/>
        <v>0.0027722922441638844</v>
      </c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</row>
    <row r="55" spans="1:35" ht="12.75">
      <c r="A55" s="71"/>
      <c r="B55" s="71"/>
      <c r="C55" s="71"/>
      <c r="D55" s="72">
        <f t="shared" si="6"/>
        <v>0</v>
      </c>
      <c r="E55" s="72">
        <f t="shared" si="6"/>
        <v>0</v>
      </c>
      <c r="F55" s="73">
        <f t="shared" si="7"/>
        <v>0</v>
      </c>
      <c r="G55" s="73">
        <f t="shared" si="7"/>
        <v>0</v>
      </c>
      <c r="H55" s="73">
        <f t="shared" si="8"/>
        <v>0</v>
      </c>
      <c r="I55" s="73">
        <f t="shared" si="9"/>
        <v>0</v>
      </c>
      <c r="J55" s="73">
        <f t="shared" si="10"/>
        <v>0</v>
      </c>
      <c r="K55" s="73">
        <f t="shared" si="11"/>
        <v>0</v>
      </c>
      <c r="L55" s="73">
        <f t="shared" si="12"/>
        <v>0</v>
      </c>
      <c r="M55" s="73">
        <f t="shared" si="4"/>
        <v>-0.0027722922441638844</v>
      </c>
      <c r="N55" s="73">
        <f t="shared" si="13"/>
        <v>0</v>
      </c>
      <c r="O55" s="86">
        <f t="shared" si="14"/>
        <v>0</v>
      </c>
      <c r="P55" s="73">
        <f t="shared" si="15"/>
        <v>0</v>
      </c>
      <c r="Q55" s="73">
        <f t="shared" si="16"/>
        <v>0</v>
      </c>
      <c r="R55" s="30">
        <f t="shared" si="5"/>
        <v>0.0027722922441638844</v>
      </c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</row>
    <row r="56" spans="1:35" ht="12.75">
      <c r="A56" s="71"/>
      <c r="B56" s="71"/>
      <c r="C56" s="71"/>
      <c r="D56" s="72">
        <f t="shared" si="6"/>
        <v>0</v>
      </c>
      <c r="E56" s="72">
        <f t="shared" si="6"/>
        <v>0</v>
      </c>
      <c r="F56" s="73">
        <f t="shared" si="7"/>
        <v>0</v>
      </c>
      <c r="G56" s="73">
        <f t="shared" si="7"/>
        <v>0</v>
      </c>
      <c r="H56" s="73">
        <f t="shared" si="8"/>
        <v>0</v>
      </c>
      <c r="I56" s="73">
        <f t="shared" si="9"/>
        <v>0</v>
      </c>
      <c r="J56" s="73">
        <f t="shared" si="10"/>
        <v>0</v>
      </c>
      <c r="K56" s="73">
        <f t="shared" si="11"/>
        <v>0</v>
      </c>
      <c r="L56" s="73">
        <f t="shared" si="12"/>
        <v>0</v>
      </c>
      <c r="M56" s="73">
        <f t="shared" si="4"/>
        <v>-0.0027722922441638844</v>
      </c>
      <c r="N56" s="73">
        <f t="shared" si="13"/>
        <v>0</v>
      </c>
      <c r="O56" s="86">
        <f t="shared" si="14"/>
        <v>0</v>
      </c>
      <c r="P56" s="73">
        <f t="shared" si="15"/>
        <v>0</v>
      </c>
      <c r="Q56" s="73">
        <f t="shared" si="16"/>
        <v>0</v>
      </c>
      <c r="R56" s="30">
        <f t="shared" si="5"/>
        <v>0.0027722922441638844</v>
      </c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</row>
    <row r="57" spans="1:35" ht="12.75">
      <c r="A57" s="71"/>
      <c r="B57" s="71"/>
      <c r="C57" s="71"/>
      <c r="D57" s="72">
        <f t="shared" si="6"/>
        <v>0</v>
      </c>
      <c r="E57" s="72">
        <f t="shared" si="6"/>
        <v>0</v>
      </c>
      <c r="F57" s="73">
        <f t="shared" si="7"/>
        <v>0</v>
      </c>
      <c r="G57" s="73">
        <f t="shared" si="7"/>
        <v>0</v>
      </c>
      <c r="H57" s="73">
        <f t="shared" si="8"/>
        <v>0</v>
      </c>
      <c r="I57" s="73">
        <f t="shared" si="9"/>
        <v>0</v>
      </c>
      <c r="J57" s="73">
        <f t="shared" si="10"/>
        <v>0</v>
      </c>
      <c r="K57" s="73">
        <f t="shared" si="11"/>
        <v>0</v>
      </c>
      <c r="L57" s="73">
        <f t="shared" si="12"/>
        <v>0</v>
      </c>
      <c r="M57" s="73">
        <f t="shared" si="4"/>
        <v>-0.0027722922441638844</v>
      </c>
      <c r="N57" s="73">
        <f t="shared" si="13"/>
        <v>0</v>
      </c>
      <c r="O57" s="86">
        <f t="shared" si="14"/>
        <v>0</v>
      </c>
      <c r="P57" s="73">
        <f t="shared" si="15"/>
        <v>0</v>
      </c>
      <c r="Q57" s="73">
        <f t="shared" si="16"/>
        <v>0</v>
      </c>
      <c r="R57" s="30">
        <f t="shared" si="5"/>
        <v>0.0027722922441638844</v>
      </c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</row>
    <row r="58" spans="1:35" ht="12.75">
      <c r="A58" s="71"/>
      <c r="B58" s="71"/>
      <c r="C58" s="71"/>
      <c r="D58" s="72">
        <f t="shared" si="6"/>
        <v>0</v>
      </c>
      <c r="E58" s="72">
        <f t="shared" si="6"/>
        <v>0</v>
      </c>
      <c r="F58" s="73">
        <f t="shared" si="7"/>
        <v>0</v>
      </c>
      <c r="G58" s="73">
        <f t="shared" si="7"/>
        <v>0</v>
      </c>
      <c r="H58" s="73">
        <f t="shared" si="8"/>
        <v>0</v>
      </c>
      <c r="I58" s="73">
        <f t="shared" si="9"/>
        <v>0</v>
      </c>
      <c r="J58" s="73">
        <f t="shared" si="10"/>
        <v>0</v>
      </c>
      <c r="K58" s="73">
        <f t="shared" si="11"/>
        <v>0</v>
      </c>
      <c r="L58" s="73">
        <f t="shared" si="12"/>
        <v>0</v>
      </c>
      <c r="M58" s="73">
        <f t="shared" si="4"/>
        <v>-0.0027722922441638844</v>
      </c>
      <c r="N58" s="73">
        <f t="shared" si="13"/>
        <v>0</v>
      </c>
      <c r="O58" s="86">
        <f t="shared" si="14"/>
        <v>0</v>
      </c>
      <c r="P58" s="73">
        <f t="shared" si="15"/>
        <v>0</v>
      </c>
      <c r="Q58" s="73">
        <f t="shared" si="16"/>
        <v>0</v>
      </c>
      <c r="R58" s="30">
        <f t="shared" si="5"/>
        <v>0.0027722922441638844</v>
      </c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</row>
    <row r="59" spans="1:35" ht="12.75">
      <c r="A59" s="71"/>
      <c r="B59" s="71"/>
      <c r="C59" s="71"/>
      <c r="D59" s="72">
        <f t="shared" si="6"/>
        <v>0</v>
      </c>
      <c r="E59" s="72">
        <f t="shared" si="6"/>
        <v>0</v>
      </c>
      <c r="F59" s="73">
        <f t="shared" si="7"/>
        <v>0</v>
      </c>
      <c r="G59" s="73">
        <f t="shared" si="7"/>
        <v>0</v>
      </c>
      <c r="H59" s="73">
        <f t="shared" si="8"/>
        <v>0</v>
      </c>
      <c r="I59" s="73">
        <f t="shared" si="9"/>
        <v>0</v>
      </c>
      <c r="J59" s="73">
        <f t="shared" si="10"/>
        <v>0</v>
      </c>
      <c r="K59" s="73">
        <f t="shared" si="11"/>
        <v>0</v>
      </c>
      <c r="L59" s="73">
        <f t="shared" si="12"/>
        <v>0</v>
      </c>
      <c r="M59" s="73">
        <f t="shared" si="4"/>
        <v>-0.0027722922441638844</v>
      </c>
      <c r="N59" s="73">
        <f t="shared" si="13"/>
        <v>0</v>
      </c>
      <c r="O59" s="86">
        <f t="shared" si="14"/>
        <v>0</v>
      </c>
      <c r="P59" s="73">
        <f t="shared" si="15"/>
        <v>0</v>
      </c>
      <c r="Q59" s="73">
        <f t="shared" si="16"/>
        <v>0</v>
      </c>
      <c r="R59" s="30">
        <f t="shared" si="5"/>
        <v>0.0027722922441638844</v>
      </c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</row>
    <row r="60" spans="1:35" ht="12.75">
      <c r="A60" s="71"/>
      <c r="B60" s="71"/>
      <c r="C60" s="71"/>
      <c r="D60" s="72">
        <f t="shared" si="6"/>
        <v>0</v>
      </c>
      <c r="E60" s="72">
        <f t="shared" si="6"/>
        <v>0</v>
      </c>
      <c r="F60" s="73">
        <f t="shared" si="7"/>
        <v>0</v>
      </c>
      <c r="G60" s="73">
        <f t="shared" si="7"/>
        <v>0</v>
      </c>
      <c r="H60" s="73">
        <f t="shared" si="8"/>
        <v>0</v>
      </c>
      <c r="I60" s="73">
        <f t="shared" si="9"/>
        <v>0</v>
      </c>
      <c r="J60" s="73">
        <f t="shared" si="10"/>
        <v>0</v>
      </c>
      <c r="K60" s="73">
        <f t="shared" si="11"/>
        <v>0</v>
      </c>
      <c r="L60" s="73">
        <f t="shared" si="12"/>
        <v>0</v>
      </c>
      <c r="M60" s="73">
        <f t="shared" si="4"/>
        <v>-0.0027722922441638844</v>
      </c>
      <c r="N60" s="73">
        <f t="shared" si="13"/>
        <v>0</v>
      </c>
      <c r="O60" s="86">
        <f t="shared" si="14"/>
        <v>0</v>
      </c>
      <c r="P60" s="73">
        <f t="shared" si="15"/>
        <v>0</v>
      </c>
      <c r="Q60" s="73">
        <f t="shared" si="16"/>
        <v>0</v>
      </c>
      <c r="R60" s="30">
        <f t="shared" si="5"/>
        <v>0.0027722922441638844</v>
      </c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</row>
    <row r="61" spans="1:35" ht="12.75">
      <c r="A61" s="71"/>
      <c r="B61" s="71"/>
      <c r="C61" s="71"/>
      <c r="D61" s="72">
        <f t="shared" si="6"/>
        <v>0</v>
      </c>
      <c r="E61" s="72">
        <f t="shared" si="6"/>
        <v>0</v>
      </c>
      <c r="F61" s="73">
        <f t="shared" si="7"/>
        <v>0</v>
      </c>
      <c r="G61" s="73">
        <f t="shared" si="7"/>
        <v>0</v>
      </c>
      <c r="H61" s="73">
        <f t="shared" si="8"/>
        <v>0</v>
      </c>
      <c r="I61" s="73">
        <f t="shared" si="9"/>
        <v>0</v>
      </c>
      <c r="J61" s="73">
        <f t="shared" si="10"/>
        <v>0</v>
      </c>
      <c r="K61" s="73">
        <f t="shared" si="11"/>
        <v>0</v>
      </c>
      <c r="L61" s="73">
        <f t="shared" si="12"/>
        <v>0</v>
      </c>
      <c r="M61" s="73">
        <f t="shared" si="4"/>
        <v>-0.0027722922441638844</v>
      </c>
      <c r="N61" s="73">
        <f t="shared" si="13"/>
        <v>0</v>
      </c>
      <c r="O61" s="86">
        <f t="shared" si="14"/>
        <v>0</v>
      </c>
      <c r="P61" s="73">
        <f t="shared" si="15"/>
        <v>0</v>
      </c>
      <c r="Q61" s="73">
        <f t="shared" si="16"/>
        <v>0</v>
      </c>
      <c r="R61" s="30">
        <f t="shared" si="5"/>
        <v>0.0027722922441638844</v>
      </c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</row>
    <row r="62" spans="1:35" ht="12.75">
      <c r="A62" s="71"/>
      <c r="B62" s="71"/>
      <c r="C62" s="71"/>
      <c r="D62" s="72">
        <f t="shared" si="6"/>
        <v>0</v>
      </c>
      <c r="E62" s="72">
        <f t="shared" si="6"/>
        <v>0</v>
      </c>
      <c r="F62" s="73">
        <f t="shared" si="7"/>
        <v>0</v>
      </c>
      <c r="G62" s="73">
        <f t="shared" si="7"/>
        <v>0</v>
      </c>
      <c r="H62" s="73">
        <f t="shared" si="8"/>
        <v>0</v>
      </c>
      <c r="I62" s="73">
        <f t="shared" si="9"/>
        <v>0</v>
      </c>
      <c r="J62" s="73">
        <f t="shared" si="10"/>
        <v>0</v>
      </c>
      <c r="K62" s="73">
        <f t="shared" si="11"/>
        <v>0</v>
      </c>
      <c r="L62" s="73">
        <f t="shared" si="12"/>
        <v>0</v>
      </c>
      <c r="M62" s="73">
        <f t="shared" si="4"/>
        <v>-0.0027722922441638844</v>
      </c>
      <c r="N62" s="73">
        <f t="shared" si="13"/>
        <v>0</v>
      </c>
      <c r="O62" s="86">
        <f t="shared" si="14"/>
        <v>0</v>
      </c>
      <c r="P62" s="73">
        <f t="shared" si="15"/>
        <v>0</v>
      </c>
      <c r="Q62" s="73">
        <f t="shared" si="16"/>
        <v>0</v>
      </c>
      <c r="R62" s="30">
        <f t="shared" si="5"/>
        <v>0.0027722922441638844</v>
      </c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</row>
    <row r="63" spans="1:35" ht="12.75">
      <c r="A63" s="71"/>
      <c r="B63" s="71"/>
      <c r="C63" s="71"/>
      <c r="D63" s="72">
        <f t="shared" si="6"/>
        <v>0</v>
      </c>
      <c r="E63" s="72">
        <f t="shared" si="6"/>
        <v>0</v>
      </c>
      <c r="F63" s="73">
        <f t="shared" si="7"/>
        <v>0</v>
      </c>
      <c r="G63" s="73">
        <f t="shared" si="7"/>
        <v>0</v>
      </c>
      <c r="H63" s="73">
        <f t="shared" si="8"/>
        <v>0</v>
      </c>
      <c r="I63" s="73">
        <f t="shared" si="9"/>
        <v>0</v>
      </c>
      <c r="J63" s="73">
        <f t="shared" si="10"/>
        <v>0</v>
      </c>
      <c r="K63" s="73">
        <f t="shared" si="11"/>
        <v>0</v>
      </c>
      <c r="L63" s="73">
        <f t="shared" si="12"/>
        <v>0</v>
      </c>
      <c r="M63" s="73">
        <f t="shared" si="4"/>
        <v>-0.0027722922441638844</v>
      </c>
      <c r="N63" s="73">
        <f t="shared" si="13"/>
        <v>0</v>
      </c>
      <c r="O63" s="86">
        <f t="shared" si="14"/>
        <v>0</v>
      </c>
      <c r="P63" s="73">
        <f t="shared" si="15"/>
        <v>0</v>
      </c>
      <c r="Q63" s="73">
        <f t="shared" si="16"/>
        <v>0</v>
      </c>
      <c r="R63" s="30">
        <f t="shared" si="5"/>
        <v>0.0027722922441638844</v>
      </c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</row>
    <row r="64" spans="1:35" ht="12.75">
      <c r="A64" s="71"/>
      <c r="B64" s="71"/>
      <c r="C64" s="71"/>
      <c r="D64" s="72">
        <f t="shared" si="6"/>
        <v>0</v>
      </c>
      <c r="E64" s="72">
        <f t="shared" si="6"/>
        <v>0</v>
      </c>
      <c r="F64" s="73">
        <f t="shared" si="7"/>
        <v>0</v>
      </c>
      <c r="G64" s="73">
        <f t="shared" si="7"/>
        <v>0</v>
      </c>
      <c r="H64" s="73">
        <f t="shared" si="8"/>
        <v>0</v>
      </c>
      <c r="I64" s="73">
        <f t="shared" si="9"/>
        <v>0</v>
      </c>
      <c r="J64" s="73">
        <f t="shared" si="10"/>
        <v>0</v>
      </c>
      <c r="K64" s="73">
        <f t="shared" si="11"/>
        <v>0</v>
      </c>
      <c r="L64" s="73">
        <f t="shared" si="12"/>
        <v>0</v>
      </c>
      <c r="M64" s="73">
        <f t="shared" si="4"/>
        <v>-0.0027722922441638844</v>
      </c>
      <c r="N64" s="73">
        <f t="shared" si="13"/>
        <v>0</v>
      </c>
      <c r="O64" s="86">
        <f t="shared" si="14"/>
        <v>0</v>
      </c>
      <c r="P64" s="73">
        <f t="shared" si="15"/>
        <v>0</v>
      </c>
      <c r="Q64" s="73">
        <f t="shared" si="16"/>
        <v>0</v>
      </c>
      <c r="R64" s="30">
        <f t="shared" si="5"/>
        <v>0.0027722922441638844</v>
      </c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</row>
    <row r="65" spans="1:35" ht="12.75">
      <c r="A65" s="71"/>
      <c r="B65" s="71"/>
      <c r="C65" s="71"/>
      <c r="D65" s="72">
        <f t="shared" si="6"/>
        <v>0</v>
      </c>
      <c r="E65" s="72">
        <f t="shared" si="6"/>
        <v>0</v>
      </c>
      <c r="F65" s="73">
        <f t="shared" si="7"/>
        <v>0</v>
      </c>
      <c r="G65" s="73">
        <f t="shared" si="7"/>
        <v>0</v>
      </c>
      <c r="H65" s="73">
        <f t="shared" si="8"/>
        <v>0</v>
      </c>
      <c r="I65" s="73">
        <f t="shared" si="9"/>
        <v>0</v>
      </c>
      <c r="J65" s="73">
        <f t="shared" si="10"/>
        <v>0</v>
      </c>
      <c r="K65" s="73">
        <f t="shared" si="11"/>
        <v>0</v>
      </c>
      <c r="L65" s="73">
        <f t="shared" si="12"/>
        <v>0</v>
      </c>
      <c r="M65" s="73">
        <f t="shared" si="4"/>
        <v>-0.0027722922441638844</v>
      </c>
      <c r="N65" s="73">
        <f t="shared" si="13"/>
        <v>0</v>
      </c>
      <c r="O65" s="86">
        <f t="shared" si="14"/>
        <v>0</v>
      </c>
      <c r="P65" s="73">
        <f t="shared" si="15"/>
        <v>0</v>
      </c>
      <c r="Q65" s="73">
        <f t="shared" si="16"/>
        <v>0</v>
      </c>
      <c r="R65" s="30">
        <f t="shared" si="5"/>
        <v>0.0027722922441638844</v>
      </c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</row>
    <row r="66" spans="1:35" ht="12.75">
      <c r="A66" s="71"/>
      <c r="B66" s="71"/>
      <c r="C66" s="71"/>
      <c r="D66" s="72">
        <f t="shared" si="6"/>
        <v>0</v>
      </c>
      <c r="E66" s="72">
        <f t="shared" si="6"/>
        <v>0</v>
      </c>
      <c r="F66" s="73">
        <f t="shared" si="7"/>
        <v>0</v>
      </c>
      <c r="G66" s="73">
        <f t="shared" si="7"/>
        <v>0</v>
      </c>
      <c r="H66" s="73">
        <f t="shared" si="8"/>
        <v>0</v>
      </c>
      <c r="I66" s="73">
        <f t="shared" si="9"/>
        <v>0</v>
      </c>
      <c r="J66" s="73">
        <f t="shared" si="10"/>
        <v>0</v>
      </c>
      <c r="K66" s="73">
        <f t="shared" si="11"/>
        <v>0</v>
      </c>
      <c r="L66" s="73">
        <f t="shared" si="12"/>
        <v>0</v>
      </c>
      <c r="M66" s="73">
        <f t="shared" si="4"/>
        <v>-0.0027722922441638844</v>
      </c>
      <c r="N66" s="73">
        <f t="shared" si="13"/>
        <v>0</v>
      </c>
      <c r="O66" s="86">
        <f t="shared" si="14"/>
        <v>0</v>
      </c>
      <c r="P66" s="73">
        <f t="shared" si="15"/>
        <v>0</v>
      </c>
      <c r="Q66" s="73">
        <f t="shared" si="16"/>
        <v>0</v>
      </c>
      <c r="R66" s="30">
        <f t="shared" si="5"/>
        <v>0.0027722922441638844</v>
      </c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</row>
    <row r="67" spans="1:35" ht="12.75">
      <c r="A67" s="71"/>
      <c r="B67" s="71"/>
      <c r="C67" s="71"/>
      <c r="D67" s="72">
        <f t="shared" si="6"/>
        <v>0</v>
      </c>
      <c r="E67" s="72">
        <f t="shared" si="6"/>
        <v>0</v>
      </c>
      <c r="F67" s="73">
        <f t="shared" si="7"/>
        <v>0</v>
      </c>
      <c r="G67" s="73">
        <f t="shared" si="7"/>
        <v>0</v>
      </c>
      <c r="H67" s="73">
        <f t="shared" si="8"/>
        <v>0</v>
      </c>
      <c r="I67" s="73">
        <f t="shared" si="9"/>
        <v>0</v>
      </c>
      <c r="J67" s="73">
        <f t="shared" si="10"/>
        <v>0</v>
      </c>
      <c r="K67" s="73">
        <f t="shared" si="11"/>
        <v>0</v>
      </c>
      <c r="L67" s="73">
        <f t="shared" si="12"/>
        <v>0</v>
      </c>
      <c r="M67" s="73">
        <f t="shared" si="4"/>
        <v>-0.0027722922441638844</v>
      </c>
      <c r="N67" s="73">
        <f t="shared" si="13"/>
        <v>0</v>
      </c>
      <c r="O67" s="86">
        <f t="shared" si="14"/>
        <v>0</v>
      </c>
      <c r="P67" s="73">
        <f t="shared" si="15"/>
        <v>0</v>
      </c>
      <c r="Q67" s="73">
        <f t="shared" si="16"/>
        <v>0</v>
      </c>
      <c r="R67" s="30">
        <f t="shared" si="5"/>
        <v>0.0027722922441638844</v>
      </c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</row>
    <row r="68" spans="1:35" ht="12.75">
      <c r="A68" s="71"/>
      <c r="B68" s="71"/>
      <c r="C68" s="71"/>
      <c r="D68" s="72">
        <f t="shared" si="6"/>
        <v>0</v>
      </c>
      <c r="E68" s="72">
        <f t="shared" si="6"/>
        <v>0</v>
      </c>
      <c r="F68" s="73">
        <f t="shared" si="7"/>
        <v>0</v>
      </c>
      <c r="G68" s="73">
        <f t="shared" si="7"/>
        <v>0</v>
      </c>
      <c r="H68" s="73">
        <f t="shared" si="8"/>
        <v>0</v>
      </c>
      <c r="I68" s="73">
        <f t="shared" si="9"/>
        <v>0</v>
      </c>
      <c r="J68" s="73">
        <f t="shared" si="10"/>
        <v>0</v>
      </c>
      <c r="K68" s="73">
        <f t="shared" si="11"/>
        <v>0</v>
      </c>
      <c r="L68" s="73">
        <f t="shared" si="12"/>
        <v>0</v>
      </c>
      <c r="M68" s="73">
        <f t="shared" si="4"/>
        <v>-0.0027722922441638844</v>
      </c>
      <c r="N68" s="73">
        <f t="shared" si="13"/>
        <v>0</v>
      </c>
      <c r="O68" s="86">
        <f t="shared" si="14"/>
        <v>0</v>
      </c>
      <c r="P68" s="73">
        <f t="shared" si="15"/>
        <v>0</v>
      </c>
      <c r="Q68" s="73">
        <f t="shared" si="16"/>
        <v>0</v>
      </c>
      <c r="R68" s="30">
        <f t="shared" si="5"/>
        <v>0.0027722922441638844</v>
      </c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</row>
    <row r="69" spans="1:35" ht="12.75">
      <c r="A69" s="71"/>
      <c r="B69" s="71"/>
      <c r="C69" s="71"/>
      <c r="D69" s="72">
        <f t="shared" si="6"/>
        <v>0</v>
      </c>
      <c r="E69" s="72">
        <f t="shared" si="6"/>
        <v>0</v>
      </c>
      <c r="F69" s="73">
        <f t="shared" si="7"/>
        <v>0</v>
      </c>
      <c r="G69" s="73">
        <f t="shared" si="7"/>
        <v>0</v>
      </c>
      <c r="H69" s="73">
        <f t="shared" si="8"/>
        <v>0</v>
      </c>
      <c r="I69" s="73">
        <f t="shared" si="9"/>
        <v>0</v>
      </c>
      <c r="J69" s="73">
        <f t="shared" si="10"/>
        <v>0</v>
      </c>
      <c r="K69" s="73">
        <f t="shared" si="11"/>
        <v>0</v>
      </c>
      <c r="L69" s="73">
        <f t="shared" si="12"/>
        <v>0</v>
      </c>
      <c r="M69" s="73">
        <f t="shared" si="4"/>
        <v>-0.0027722922441638844</v>
      </c>
      <c r="N69" s="73">
        <f t="shared" si="13"/>
        <v>0</v>
      </c>
      <c r="O69" s="86">
        <f t="shared" si="14"/>
        <v>0</v>
      </c>
      <c r="P69" s="73">
        <f t="shared" si="15"/>
        <v>0</v>
      </c>
      <c r="Q69" s="73">
        <f t="shared" si="16"/>
        <v>0</v>
      </c>
      <c r="R69" s="30">
        <f t="shared" si="5"/>
        <v>0.0027722922441638844</v>
      </c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</row>
    <row r="70" spans="1:35" ht="12.75">
      <c r="A70" s="71"/>
      <c r="B70" s="71"/>
      <c r="C70" s="71"/>
      <c r="D70" s="72">
        <f t="shared" si="6"/>
        <v>0</v>
      </c>
      <c r="E70" s="72">
        <f t="shared" si="6"/>
        <v>0</v>
      </c>
      <c r="F70" s="73">
        <f t="shared" si="7"/>
        <v>0</v>
      </c>
      <c r="G70" s="73">
        <f t="shared" si="7"/>
        <v>0</v>
      </c>
      <c r="H70" s="73">
        <f t="shared" si="8"/>
        <v>0</v>
      </c>
      <c r="I70" s="73">
        <f t="shared" si="9"/>
        <v>0</v>
      </c>
      <c r="J70" s="73">
        <f t="shared" si="10"/>
        <v>0</v>
      </c>
      <c r="K70" s="73">
        <f t="shared" si="11"/>
        <v>0</v>
      </c>
      <c r="L70" s="73">
        <f t="shared" si="12"/>
        <v>0</v>
      </c>
      <c r="M70" s="73">
        <f t="shared" si="4"/>
        <v>-0.0027722922441638844</v>
      </c>
      <c r="N70" s="73">
        <f t="shared" si="13"/>
        <v>0</v>
      </c>
      <c r="O70" s="86">
        <f t="shared" si="14"/>
        <v>0</v>
      </c>
      <c r="P70" s="73">
        <f t="shared" si="15"/>
        <v>0</v>
      </c>
      <c r="Q70" s="73">
        <f t="shared" si="16"/>
        <v>0</v>
      </c>
      <c r="R70" s="30">
        <f t="shared" si="5"/>
        <v>0.0027722922441638844</v>
      </c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</row>
    <row r="71" spans="1:35" ht="12.75">
      <c r="A71" s="71"/>
      <c r="B71" s="71"/>
      <c r="C71" s="71"/>
      <c r="D71" s="72">
        <f t="shared" si="6"/>
        <v>0</v>
      </c>
      <c r="E71" s="72">
        <f t="shared" si="6"/>
        <v>0</v>
      </c>
      <c r="F71" s="73">
        <f t="shared" si="7"/>
        <v>0</v>
      </c>
      <c r="G71" s="73">
        <f t="shared" si="7"/>
        <v>0</v>
      </c>
      <c r="H71" s="73">
        <f t="shared" si="8"/>
        <v>0</v>
      </c>
      <c r="I71" s="73">
        <f t="shared" si="9"/>
        <v>0</v>
      </c>
      <c r="J71" s="73">
        <f t="shared" si="10"/>
        <v>0</v>
      </c>
      <c r="K71" s="73">
        <f t="shared" si="11"/>
        <v>0</v>
      </c>
      <c r="L71" s="73">
        <f t="shared" si="12"/>
        <v>0</v>
      </c>
      <c r="M71" s="73">
        <f t="shared" si="4"/>
        <v>-0.0027722922441638844</v>
      </c>
      <c r="N71" s="73">
        <f t="shared" si="13"/>
        <v>0</v>
      </c>
      <c r="O71" s="86">
        <f t="shared" si="14"/>
        <v>0</v>
      </c>
      <c r="P71" s="73">
        <f t="shared" si="15"/>
        <v>0</v>
      </c>
      <c r="Q71" s="73">
        <f t="shared" si="16"/>
        <v>0</v>
      </c>
      <c r="R71" s="30">
        <f t="shared" si="5"/>
        <v>0.0027722922441638844</v>
      </c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</row>
    <row r="72" spans="1:35" ht="12.75">
      <c r="A72" s="71"/>
      <c r="B72" s="71"/>
      <c r="C72" s="71"/>
      <c r="D72" s="72">
        <f t="shared" si="6"/>
        <v>0</v>
      </c>
      <c r="E72" s="72">
        <f t="shared" si="6"/>
        <v>0</v>
      </c>
      <c r="F72" s="73">
        <f t="shared" si="7"/>
        <v>0</v>
      </c>
      <c r="G72" s="73">
        <f t="shared" si="7"/>
        <v>0</v>
      </c>
      <c r="H72" s="73">
        <f t="shared" si="8"/>
        <v>0</v>
      </c>
      <c r="I72" s="73">
        <f t="shared" si="9"/>
        <v>0</v>
      </c>
      <c r="J72" s="73">
        <f t="shared" si="10"/>
        <v>0</v>
      </c>
      <c r="K72" s="73">
        <f t="shared" si="11"/>
        <v>0</v>
      </c>
      <c r="L72" s="73">
        <f t="shared" si="12"/>
        <v>0</v>
      </c>
      <c r="M72" s="73">
        <f t="shared" si="4"/>
        <v>-0.0027722922441638844</v>
      </c>
      <c r="N72" s="73">
        <f t="shared" si="13"/>
        <v>0</v>
      </c>
      <c r="O72" s="86">
        <f t="shared" si="14"/>
        <v>0</v>
      </c>
      <c r="P72" s="73">
        <f t="shared" si="15"/>
        <v>0</v>
      </c>
      <c r="Q72" s="73">
        <f t="shared" si="16"/>
        <v>0</v>
      </c>
      <c r="R72" s="30">
        <f t="shared" si="5"/>
        <v>0.0027722922441638844</v>
      </c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</row>
    <row r="73" spans="1:35" ht="12.75">
      <c r="A73" s="71"/>
      <c r="B73" s="71"/>
      <c r="C73" s="71"/>
      <c r="D73" s="72">
        <f t="shared" si="6"/>
        <v>0</v>
      </c>
      <c r="E73" s="72">
        <f t="shared" si="6"/>
        <v>0</v>
      </c>
      <c r="F73" s="73">
        <f t="shared" si="7"/>
        <v>0</v>
      </c>
      <c r="G73" s="73">
        <f t="shared" si="7"/>
        <v>0</v>
      </c>
      <c r="H73" s="73">
        <f t="shared" si="8"/>
        <v>0</v>
      </c>
      <c r="I73" s="73">
        <f t="shared" si="9"/>
        <v>0</v>
      </c>
      <c r="J73" s="73">
        <f t="shared" si="10"/>
        <v>0</v>
      </c>
      <c r="K73" s="73">
        <f t="shared" si="11"/>
        <v>0</v>
      </c>
      <c r="L73" s="73">
        <f t="shared" si="12"/>
        <v>0</v>
      </c>
      <c r="M73" s="73">
        <f t="shared" si="4"/>
        <v>-0.0027722922441638844</v>
      </c>
      <c r="N73" s="73">
        <f t="shared" si="13"/>
        <v>0</v>
      </c>
      <c r="O73" s="86">
        <f t="shared" si="14"/>
        <v>0</v>
      </c>
      <c r="P73" s="73">
        <f t="shared" si="15"/>
        <v>0</v>
      </c>
      <c r="Q73" s="73">
        <f t="shared" si="16"/>
        <v>0</v>
      </c>
      <c r="R73" s="30">
        <f t="shared" si="5"/>
        <v>0.0027722922441638844</v>
      </c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</row>
    <row r="74" spans="1:35" ht="12.75">
      <c r="A74" s="71"/>
      <c r="B74" s="71"/>
      <c r="C74" s="71"/>
      <c r="D74" s="72">
        <f t="shared" si="6"/>
        <v>0</v>
      </c>
      <c r="E74" s="72">
        <f t="shared" si="6"/>
        <v>0</v>
      </c>
      <c r="F74" s="73">
        <f t="shared" si="7"/>
        <v>0</v>
      </c>
      <c r="G74" s="73">
        <f t="shared" si="7"/>
        <v>0</v>
      </c>
      <c r="H74" s="73">
        <f t="shared" si="8"/>
        <v>0</v>
      </c>
      <c r="I74" s="73">
        <f t="shared" si="9"/>
        <v>0</v>
      </c>
      <c r="J74" s="73">
        <f t="shared" si="10"/>
        <v>0</v>
      </c>
      <c r="K74" s="73">
        <f t="shared" si="11"/>
        <v>0</v>
      </c>
      <c r="L74" s="73">
        <f t="shared" si="12"/>
        <v>0</v>
      </c>
      <c r="M74" s="73">
        <f t="shared" si="4"/>
        <v>-0.0027722922441638844</v>
      </c>
      <c r="N74" s="73">
        <f t="shared" si="13"/>
        <v>0</v>
      </c>
      <c r="O74" s="86">
        <f t="shared" si="14"/>
        <v>0</v>
      </c>
      <c r="P74" s="73">
        <f t="shared" si="15"/>
        <v>0</v>
      </c>
      <c r="Q74" s="73">
        <f t="shared" si="16"/>
        <v>0</v>
      </c>
      <c r="R74" s="30">
        <f t="shared" si="5"/>
        <v>0.0027722922441638844</v>
      </c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</row>
    <row r="75" spans="1:35" ht="12.75">
      <c r="A75" s="71"/>
      <c r="B75" s="71"/>
      <c r="C75" s="71"/>
      <c r="D75" s="72">
        <f t="shared" si="6"/>
        <v>0</v>
      </c>
      <c r="E75" s="72">
        <f t="shared" si="6"/>
        <v>0</v>
      </c>
      <c r="F75" s="73">
        <f t="shared" si="7"/>
        <v>0</v>
      </c>
      <c r="G75" s="73">
        <f t="shared" si="7"/>
        <v>0</v>
      </c>
      <c r="H75" s="73">
        <f t="shared" si="8"/>
        <v>0</v>
      </c>
      <c r="I75" s="73">
        <f t="shared" si="9"/>
        <v>0</v>
      </c>
      <c r="J75" s="73">
        <f t="shared" si="10"/>
        <v>0</v>
      </c>
      <c r="K75" s="73">
        <f t="shared" si="11"/>
        <v>0</v>
      </c>
      <c r="L75" s="73">
        <f t="shared" si="12"/>
        <v>0</v>
      </c>
      <c r="M75" s="73">
        <f t="shared" si="4"/>
        <v>-0.0027722922441638844</v>
      </c>
      <c r="N75" s="73">
        <f t="shared" si="13"/>
        <v>0</v>
      </c>
      <c r="O75" s="86">
        <f t="shared" si="14"/>
        <v>0</v>
      </c>
      <c r="P75" s="73">
        <f t="shared" si="15"/>
        <v>0</v>
      </c>
      <c r="Q75" s="73">
        <f t="shared" si="16"/>
        <v>0</v>
      </c>
      <c r="R75" s="30">
        <f t="shared" si="5"/>
        <v>0.0027722922441638844</v>
      </c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1:35" ht="12.75">
      <c r="A76" s="71"/>
      <c r="B76" s="71"/>
      <c r="C76" s="71"/>
      <c r="D76" s="72">
        <f t="shared" si="6"/>
        <v>0</v>
      </c>
      <c r="E76" s="72">
        <f t="shared" si="6"/>
        <v>0</v>
      </c>
      <c r="F76" s="73">
        <f t="shared" si="7"/>
        <v>0</v>
      </c>
      <c r="G76" s="73">
        <f t="shared" si="7"/>
        <v>0</v>
      </c>
      <c r="H76" s="73">
        <f t="shared" si="8"/>
        <v>0</v>
      </c>
      <c r="I76" s="73">
        <f t="shared" si="9"/>
        <v>0</v>
      </c>
      <c r="J76" s="73">
        <f t="shared" si="10"/>
        <v>0</v>
      </c>
      <c r="K76" s="73">
        <f t="shared" si="11"/>
        <v>0</v>
      </c>
      <c r="L76" s="73">
        <f t="shared" si="12"/>
        <v>0</v>
      </c>
      <c r="M76" s="73">
        <f t="shared" si="4"/>
        <v>-0.0027722922441638844</v>
      </c>
      <c r="N76" s="73">
        <f t="shared" si="13"/>
        <v>0</v>
      </c>
      <c r="O76" s="86">
        <f t="shared" si="14"/>
        <v>0</v>
      </c>
      <c r="P76" s="73">
        <f t="shared" si="15"/>
        <v>0</v>
      </c>
      <c r="Q76" s="73">
        <f t="shared" si="16"/>
        <v>0</v>
      </c>
      <c r="R76" s="30">
        <f t="shared" si="5"/>
        <v>0.0027722922441638844</v>
      </c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</row>
    <row r="77" spans="1:35" ht="12.75">
      <c r="A77" s="71"/>
      <c r="B77" s="71"/>
      <c r="C77" s="71"/>
      <c r="D77" s="72">
        <f t="shared" si="6"/>
        <v>0</v>
      </c>
      <c r="E77" s="72">
        <f t="shared" si="6"/>
        <v>0</v>
      </c>
      <c r="F77" s="73">
        <f t="shared" si="7"/>
        <v>0</v>
      </c>
      <c r="G77" s="73">
        <f t="shared" si="7"/>
        <v>0</v>
      </c>
      <c r="H77" s="73">
        <f t="shared" si="8"/>
        <v>0</v>
      </c>
      <c r="I77" s="73">
        <f t="shared" si="9"/>
        <v>0</v>
      </c>
      <c r="J77" s="73">
        <f t="shared" si="10"/>
        <v>0</v>
      </c>
      <c r="K77" s="73">
        <f t="shared" si="11"/>
        <v>0</v>
      </c>
      <c r="L77" s="73">
        <f t="shared" si="12"/>
        <v>0</v>
      </c>
      <c r="M77" s="73">
        <f t="shared" si="4"/>
        <v>-0.0027722922441638844</v>
      </c>
      <c r="N77" s="73">
        <f t="shared" si="13"/>
        <v>0</v>
      </c>
      <c r="O77" s="86">
        <f t="shared" si="14"/>
        <v>0</v>
      </c>
      <c r="P77" s="73">
        <f t="shared" si="15"/>
        <v>0</v>
      </c>
      <c r="Q77" s="73">
        <f t="shared" si="16"/>
        <v>0</v>
      </c>
      <c r="R77" s="30">
        <f t="shared" si="5"/>
        <v>0.0027722922441638844</v>
      </c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1:35" ht="12.75">
      <c r="A78" s="71"/>
      <c r="B78" s="71"/>
      <c r="C78" s="71"/>
      <c r="D78" s="72">
        <f t="shared" si="6"/>
        <v>0</v>
      </c>
      <c r="E78" s="72">
        <f t="shared" si="6"/>
        <v>0</v>
      </c>
      <c r="F78" s="73">
        <f t="shared" si="7"/>
        <v>0</v>
      </c>
      <c r="G78" s="73">
        <f t="shared" si="7"/>
        <v>0</v>
      </c>
      <c r="H78" s="73">
        <f t="shared" si="8"/>
        <v>0</v>
      </c>
      <c r="I78" s="73">
        <f t="shared" si="9"/>
        <v>0</v>
      </c>
      <c r="J78" s="73">
        <f t="shared" si="10"/>
        <v>0</v>
      </c>
      <c r="K78" s="73">
        <f t="shared" si="11"/>
        <v>0</v>
      </c>
      <c r="L78" s="73">
        <f t="shared" si="12"/>
        <v>0</v>
      </c>
      <c r="M78" s="73">
        <f t="shared" si="4"/>
        <v>-0.0027722922441638844</v>
      </c>
      <c r="N78" s="73">
        <f t="shared" si="13"/>
        <v>0</v>
      </c>
      <c r="O78" s="86">
        <f t="shared" si="14"/>
        <v>0</v>
      </c>
      <c r="P78" s="73">
        <f t="shared" si="15"/>
        <v>0</v>
      </c>
      <c r="Q78" s="73">
        <f t="shared" si="16"/>
        <v>0</v>
      </c>
      <c r="R78" s="30">
        <f t="shared" si="5"/>
        <v>0.0027722922441638844</v>
      </c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1:35" ht="12.75">
      <c r="A79" s="71"/>
      <c r="B79" s="71"/>
      <c r="C79" s="71"/>
      <c r="D79" s="72">
        <f t="shared" si="6"/>
        <v>0</v>
      </c>
      <c r="E79" s="72">
        <f t="shared" si="6"/>
        <v>0</v>
      </c>
      <c r="F79" s="73">
        <f t="shared" si="7"/>
        <v>0</v>
      </c>
      <c r="G79" s="73">
        <f t="shared" si="7"/>
        <v>0</v>
      </c>
      <c r="H79" s="73">
        <f t="shared" si="8"/>
        <v>0</v>
      </c>
      <c r="I79" s="73">
        <f t="shared" si="9"/>
        <v>0</v>
      </c>
      <c r="J79" s="73">
        <f t="shared" si="10"/>
        <v>0</v>
      </c>
      <c r="K79" s="73">
        <f t="shared" si="11"/>
        <v>0</v>
      </c>
      <c r="L79" s="73">
        <f t="shared" si="12"/>
        <v>0</v>
      </c>
      <c r="M79" s="73">
        <f t="shared" si="4"/>
        <v>-0.0027722922441638844</v>
      </c>
      <c r="N79" s="73">
        <f t="shared" si="13"/>
        <v>0</v>
      </c>
      <c r="O79" s="86">
        <f t="shared" si="14"/>
        <v>0</v>
      </c>
      <c r="P79" s="73">
        <f t="shared" si="15"/>
        <v>0</v>
      </c>
      <c r="Q79" s="73">
        <f t="shared" si="16"/>
        <v>0</v>
      </c>
      <c r="R79" s="30">
        <f t="shared" si="5"/>
        <v>0.0027722922441638844</v>
      </c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</row>
    <row r="80" spans="1:35" ht="12.75">
      <c r="A80" s="71"/>
      <c r="B80" s="71"/>
      <c r="C80" s="71"/>
      <c r="D80" s="72">
        <f t="shared" si="6"/>
        <v>0</v>
      </c>
      <c r="E80" s="72">
        <f t="shared" si="6"/>
        <v>0</v>
      </c>
      <c r="F80" s="73">
        <f t="shared" si="7"/>
        <v>0</v>
      </c>
      <c r="G80" s="73">
        <f t="shared" si="7"/>
        <v>0</v>
      </c>
      <c r="H80" s="73">
        <f t="shared" si="8"/>
        <v>0</v>
      </c>
      <c r="I80" s="73">
        <f t="shared" si="9"/>
        <v>0</v>
      </c>
      <c r="J80" s="73">
        <f t="shared" si="10"/>
        <v>0</v>
      </c>
      <c r="K80" s="73">
        <f t="shared" si="11"/>
        <v>0</v>
      </c>
      <c r="L80" s="73">
        <f t="shared" si="12"/>
        <v>0</v>
      </c>
      <c r="M80" s="73">
        <f t="shared" si="4"/>
        <v>-0.0027722922441638844</v>
      </c>
      <c r="N80" s="73">
        <f t="shared" si="13"/>
        <v>0</v>
      </c>
      <c r="O80" s="86">
        <f t="shared" si="14"/>
        <v>0</v>
      </c>
      <c r="P80" s="73">
        <f t="shared" si="15"/>
        <v>0</v>
      </c>
      <c r="Q80" s="73">
        <f t="shared" si="16"/>
        <v>0</v>
      </c>
      <c r="R80" s="30">
        <f t="shared" si="5"/>
        <v>0.0027722922441638844</v>
      </c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</row>
    <row r="81" spans="1:35" ht="12.75">
      <c r="A81" s="71"/>
      <c r="B81" s="71"/>
      <c r="C81" s="71"/>
      <c r="D81" s="72">
        <f t="shared" si="6"/>
        <v>0</v>
      </c>
      <c r="E81" s="72">
        <f t="shared" si="6"/>
        <v>0</v>
      </c>
      <c r="F81" s="73">
        <f t="shared" si="7"/>
        <v>0</v>
      </c>
      <c r="G81" s="73">
        <f t="shared" si="7"/>
        <v>0</v>
      </c>
      <c r="H81" s="73">
        <f t="shared" si="8"/>
        <v>0</v>
      </c>
      <c r="I81" s="73">
        <f t="shared" si="9"/>
        <v>0</v>
      </c>
      <c r="J81" s="73">
        <f t="shared" si="10"/>
        <v>0</v>
      </c>
      <c r="K81" s="73">
        <f t="shared" si="11"/>
        <v>0</v>
      </c>
      <c r="L81" s="73">
        <f t="shared" si="12"/>
        <v>0</v>
      </c>
      <c r="M81" s="73">
        <f t="shared" si="4"/>
        <v>-0.0027722922441638844</v>
      </c>
      <c r="N81" s="73">
        <f t="shared" si="13"/>
        <v>0</v>
      </c>
      <c r="O81" s="86">
        <f t="shared" si="14"/>
        <v>0</v>
      </c>
      <c r="P81" s="73">
        <f t="shared" si="15"/>
        <v>0</v>
      </c>
      <c r="Q81" s="73">
        <f t="shared" si="16"/>
        <v>0</v>
      </c>
      <c r="R81" s="30">
        <f t="shared" si="5"/>
        <v>0.0027722922441638844</v>
      </c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1:35" ht="12.75">
      <c r="A82" s="71"/>
      <c r="B82" s="71"/>
      <c r="C82" s="71"/>
      <c r="D82" s="72">
        <f t="shared" si="6"/>
        <v>0</v>
      </c>
      <c r="E82" s="72">
        <f t="shared" si="6"/>
        <v>0</v>
      </c>
      <c r="F82" s="73">
        <f t="shared" si="7"/>
        <v>0</v>
      </c>
      <c r="G82" s="73">
        <f t="shared" si="7"/>
        <v>0</v>
      </c>
      <c r="H82" s="73">
        <f t="shared" si="8"/>
        <v>0</v>
      </c>
      <c r="I82" s="73">
        <f t="shared" si="9"/>
        <v>0</v>
      </c>
      <c r="J82" s="73">
        <f t="shared" si="10"/>
        <v>0</v>
      </c>
      <c r="K82" s="73">
        <f t="shared" si="11"/>
        <v>0</v>
      </c>
      <c r="L82" s="73">
        <f t="shared" si="12"/>
        <v>0</v>
      </c>
      <c r="M82" s="73">
        <f t="shared" si="4"/>
        <v>-0.0027722922441638844</v>
      </c>
      <c r="N82" s="73">
        <f t="shared" si="13"/>
        <v>0</v>
      </c>
      <c r="O82" s="86">
        <f t="shared" si="14"/>
        <v>0</v>
      </c>
      <c r="P82" s="73">
        <f t="shared" si="15"/>
        <v>0</v>
      </c>
      <c r="Q82" s="73">
        <f t="shared" si="16"/>
        <v>0</v>
      </c>
      <c r="R82" s="30">
        <f t="shared" si="5"/>
        <v>0.0027722922441638844</v>
      </c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</row>
    <row r="83" spans="1:35" ht="12.75">
      <c r="A83" s="71"/>
      <c r="B83" s="71"/>
      <c r="C83" s="71"/>
      <c r="D83" s="72">
        <f t="shared" si="6"/>
        <v>0</v>
      </c>
      <c r="E83" s="72">
        <f t="shared" si="6"/>
        <v>0</v>
      </c>
      <c r="F83" s="73">
        <f t="shared" si="7"/>
        <v>0</v>
      </c>
      <c r="G83" s="73">
        <f t="shared" si="7"/>
        <v>0</v>
      </c>
      <c r="H83" s="73">
        <f t="shared" si="8"/>
        <v>0</v>
      </c>
      <c r="I83" s="73">
        <f t="shared" si="9"/>
        <v>0</v>
      </c>
      <c r="J83" s="73">
        <f t="shared" si="10"/>
        <v>0</v>
      </c>
      <c r="K83" s="73">
        <f t="shared" si="11"/>
        <v>0</v>
      </c>
      <c r="L83" s="73">
        <f t="shared" si="12"/>
        <v>0</v>
      </c>
      <c r="M83" s="73">
        <f t="shared" si="4"/>
        <v>-0.0027722922441638844</v>
      </c>
      <c r="N83" s="73">
        <f t="shared" si="13"/>
        <v>0</v>
      </c>
      <c r="O83" s="86">
        <f t="shared" si="14"/>
        <v>0</v>
      </c>
      <c r="P83" s="73">
        <f t="shared" si="15"/>
        <v>0</v>
      </c>
      <c r="Q83" s="73">
        <f t="shared" si="16"/>
        <v>0</v>
      </c>
      <c r="R83" s="30">
        <f t="shared" si="5"/>
        <v>0.0027722922441638844</v>
      </c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</row>
    <row r="84" spans="1:35" ht="12.75">
      <c r="A84" s="71"/>
      <c r="B84" s="71"/>
      <c r="C84" s="71"/>
      <c r="D84" s="72">
        <f t="shared" si="6"/>
        <v>0</v>
      </c>
      <c r="E84" s="72">
        <f t="shared" si="6"/>
        <v>0</v>
      </c>
      <c r="F84" s="73">
        <f t="shared" si="7"/>
        <v>0</v>
      </c>
      <c r="G84" s="73">
        <f t="shared" si="7"/>
        <v>0</v>
      </c>
      <c r="H84" s="73">
        <f t="shared" si="8"/>
        <v>0</v>
      </c>
      <c r="I84" s="73">
        <f t="shared" si="9"/>
        <v>0</v>
      </c>
      <c r="J84" s="73">
        <f t="shared" si="10"/>
        <v>0</v>
      </c>
      <c r="K84" s="73">
        <f t="shared" si="11"/>
        <v>0</v>
      </c>
      <c r="L84" s="73">
        <f t="shared" si="12"/>
        <v>0</v>
      </c>
      <c r="M84" s="73">
        <f t="shared" si="4"/>
        <v>-0.0027722922441638844</v>
      </c>
      <c r="N84" s="73">
        <f t="shared" si="13"/>
        <v>0</v>
      </c>
      <c r="O84" s="86">
        <f t="shared" si="14"/>
        <v>0</v>
      </c>
      <c r="P84" s="73">
        <f t="shared" si="15"/>
        <v>0</v>
      </c>
      <c r="Q84" s="73">
        <f t="shared" si="16"/>
        <v>0</v>
      </c>
      <c r="R84" s="30">
        <f t="shared" si="5"/>
        <v>0.0027722922441638844</v>
      </c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</row>
    <row r="85" spans="1:35" ht="12.75">
      <c r="A85" s="71"/>
      <c r="B85" s="71"/>
      <c r="C85" s="71"/>
      <c r="D85" s="72">
        <f t="shared" si="6"/>
        <v>0</v>
      </c>
      <c r="E85" s="72">
        <f t="shared" si="6"/>
        <v>0</v>
      </c>
      <c r="F85" s="73">
        <f t="shared" si="7"/>
        <v>0</v>
      </c>
      <c r="G85" s="73">
        <f t="shared" si="7"/>
        <v>0</v>
      </c>
      <c r="H85" s="73">
        <f t="shared" si="8"/>
        <v>0</v>
      </c>
      <c r="I85" s="73">
        <f t="shared" si="9"/>
        <v>0</v>
      </c>
      <c r="J85" s="73">
        <f t="shared" si="10"/>
        <v>0</v>
      </c>
      <c r="K85" s="73">
        <f t="shared" si="11"/>
        <v>0</v>
      </c>
      <c r="L85" s="73">
        <f t="shared" si="12"/>
        <v>0</v>
      </c>
      <c r="M85" s="73">
        <f aca="true" t="shared" si="17" ref="M85:M148">+E$4+E$5*D85+E$6*D85^2</f>
        <v>-0.0027722922441638844</v>
      </c>
      <c r="N85" s="73">
        <f t="shared" si="13"/>
        <v>0</v>
      </c>
      <c r="O85" s="86">
        <f t="shared" si="14"/>
        <v>0</v>
      </c>
      <c r="P85" s="73">
        <f t="shared" si="15"/>
        <v>0</v>
      </c>
      <c r="Q85" s="73">
        <f t="shared" si="16"/>
        <v>0</v>
      </c>
      <c r="R85" s="30">
        <f aca="true" t="shared" si="18" ref="R85:R148">+E85-M85</f>
        <v>0.0027722922441638844</v>
      </c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</row>
    <row r="86" spans="1:35" ht="12.75">
      <c r="A86" s="71"/>
      <c r="B86" s="71"/>
      <c r="C86" s="71"/>
      <c r="D86" s="72">
        <f aca="true" t="shared" si="19" ref="D86:E144">A86/A$18</f>
        <v>0</v>
      </c>
      <c r="E86" s="72">
        <f t="shared" si="19"/>
        <v>0</v>
      </c>
      <c r="F86" s="73">
        <f aca="true" t="shared" si="20" ref="F86:G144">$C86*D86</f>
        <v>0</v>
      </c>
      <c r="G86" s="73">
        <f t="shared" si="20"/>
        <v>0</v>
      </c>
      <c r="H86" s="73">
        <f aca="true" t="shared" si="21" ref="H86:H149">C86*D86*D86</f>
        <v>0</v>
      </c>
      <c r="I86" s="73">
        <f aca="true" t="shared" si="22" ref="I86:I149">C86*D86*D86*D86</f>
        <v>0</v>
      </c>
      <c r="J86" s="73">
        <f aca="true" t="shared" si="23" ref="J86:J149">C86*D86*D86*D86*D86</f>
        <v>0</v>
      </c>
      <c r="K86" s="73">
        <f aca="true" t="shared" si="24" ref="K86:K149">C86*E86*D86</f>
        <v>0</v>
      </c>
      <c r="L86" s="73">
        <f aca="true" t="shared" si="25" ref="L86:L149">C86*E86*D86*D86</f>
        <v>0</v>
      </c>
      <c r="M86" s="73">
        <f t="shared" si="17"/>
        <v>-0.0027722922441638844</v>
      </c>
      <c r="N86" s="73">
        <f aca="true" t="shared" si="26" ref="N86:N149">C86*(M86-E86)^2</f>
        <v>0</v>
      </c>
      <c r="O86" s="86">
        <f aca="true" t="shared" si="27" ref="O86:O149">(C86*O$1-O$2*F86+O$3*H86)^2</f>
        <v>0</v>
      </c>
      <c r="P86" s="73">
        <f aca="true" t="shared" si="28" ref="P86:P149">(-C86*O$2+O$4*F86-O$5*H86)^2</f>
        <v>0</v>
      </c>
      <c r="Q86" s="73">
        <f aca="true" t="shared" si="29" ref="Q86:Q149">+(C86*O$3-F86*O$5+H86*O$6)^2</f>
        <v>0</v>
      </c>
      <c r="R86" s="30">
        <f t="shared" si="18"/>
        <v>0.0027722922441638844</v>
      </c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1:35" ht="12.75">
      <c r="A87" s="71"/>
      <c r="B87" s="71"/>
      <c r="C87" s="71"/>
      <c r="D87" s="72">
        <f t="shared" si="19"/>
        <v>0</v>
      </c>
      <c r="E87" s="72">
        <f t="shared" si="19"/>
        <v>0</v>
      </c>
      <c r="F87" s="73">
        <f t="shared" si="20"/>
        <v>0</v>
      </c>
      <c r="G87" s="73">
        <f t="shared" si="20"/>
        <v>0</v>
      </c>
      <c r="H87" s="73">
        <f t="shared" si="21"/>
        <v>0</v>
      </c>
      <c r="I87" s="73">
        <f t="shared" si="22"/>
        <v>0</v>
      </c>
      <c r="J87" s="73">
        <f t="shared" si="23"/>
        <v>0</v>
      </c>
      <c r="K87" s="73">
        <f t="shared" si="24"/>
        <v>0</v>
      </c>
      <c r="L87" s="73">
        <f t="shared" si="25"/>
        <v>0</v>
      </c>
      <c r="M87" s="73">
        <f t="shared" si="17"/>
        <v>-0.0027722922441638844</v>
      </c>
      <c r="N87" s="73">
        <f t="shared" si="26"/>
        <v>0</v>
      </c>
      <c r="O87" s="86">
        <f t="shared" si="27"/>
        <v>0</v>
      </c>
      <c r="P87" s="73">
        <f t="shared" si="28"/>
        <v>0</v>
      </c>
      <c r="Q87" s="73">
        <f t="shared" si="29"/>
        <v>0</v>
      </c>
      <c r="R87" s="30">
        <f t="shared" si="18"/>
        <v>0.0027722922441638844</v>
      </c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</row>
    <row r="88" spans="1:35" ht="12.75">
      <c r="A88" s="71"/>
      <c r="B88" s="71"/>
      <c r="C88" s="71"/>
      <c r="D88" s="72">
        <f t="shared" si="19"/>
        <v>0</v>
      </c>
      <c r="E88" s="72">
        <f t="shared" si="19"/>
        <v>0</v>
      </c>
      <c r="F88" s="73">
        <f t="shared" si="20"/>
        <v>0</v>
      </c>
      <c r="G88" s="73">
        <f t="shared" si="20"/>
        <v>0</v>
      </c>
      <c r="H88" s="73">
        <f t="shared" si="21"/>
        <v>0</v>
      </c>
      <c r="I88" s="73">
        <f t="shared" si="22"/>
        <v>0</v>
      </c>
      <c r="J88" s="73">
        <f t="shared" si="23"/>
        <v>0</v>
      </c>
      <c r="K88" s="73">
        <f t="shared" si="24"/>
        <v>0</v>
      </c>
      <c r="L88" s="73">
        <f t="shared" si="25"/>
        <v>0</v>
      </c>
      <c r="M88" s="73">
        <f t="shared" si="17"/>
        <v>-0.0027722922441638844</v>
      </c>
      <c r="N88" s="73">
        <f t="shared" si="26"/>
        <v>0</v>
      </c>
      <c r="O88" s="86">
        <f t="shared" si="27"/>
        <v>0</v>
      </c>
      <c r="P88" s="73">
        <f t="shared" si="28"/>
        <v>0</v>
      </c>
      <c r="Q88" s="73">
        <f t="shared" si="29"/>
        <v>0</v>
      </c>
      <c r="R88" s="30">
        <f t="shared" si="18"/>
        <v>0.0027722922441638844</v>
      </c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</row>
    <row r="89" spans="1:35" ht="12.75">
      <c r="A89" s="71"/>
      <c r="B89" s="71"/>
      <c r="C89" s="71"/>
      <c r="D89" s="72">
        <f t="shared" si="19"/>
        <v>0</v>
      </c>
      <c r="E89" s="72">
        <f t="shared" si="19"/>
        <v>0</v>
      </c>
      <c r="F89" s="73">
        <f t="shared" si="20"/>
        <v>0</v>
      </c>
      <c r="G89" s="73">
        <f t="shared" si="20"/>
        <v>0</v>
      </c>
      <c r="H89" s="73">
        <f t="shared" si="21"/>
        <v>0</v>
      </c>
      <c r="I89" s="73">
        <f t="shared" si="22"/>
        <v>0</v>
      </c>
      <c r="J89" s="73">
        <f t="shared" si="23"/>
        <v>0</v>
      </c>
      <c r="K89" s="73">
        <f t="shared" si="24"/>
        <v>0</v>
      </c>
      <c r="L89" s="73">
        <f t="shared" si="25"/>
        <v>0</v>
      </c>
      <c r="M89" s="73">
        <f t="shared" si="17"/>
        <v>-0.0027722922441638844</v>
      </c>
      <c r="N89" s="73">
        <f t="shared" si="26"/>
        <v>0</v>
      </c>
      <c r="O89" s="86">
        <f t="shared" si="27"/>
        <v>0</v>
      </c>
      <c r="P89" s="73">
        <f t="shared" si="28"/>
        <v>0</v>
      </c>
      <c r="Q89" s="73">
        <f t="shared" si="29"/>
        <v>0</v>
      </c>
      <c r="R89" s="30">
        <f t="shared" si="18"/>
        <v>0.0027722922441638844</v>
      </c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</row>
    <row r="90" spans="1:35" ht="12.75">
      <c r="A90" s="71"/>
      <c r="B90" s="71"/>
      <c r="C90" s="71"/>
      <c r="D90" s="72">
        <f t="shared" si="19"/>
        <v>0</v>
      </c>
      <c r="E90" s="72">
        <f t="shared" si="19"/>
        <v>0</v>
      </c>
      <c r="F90" s="73">
        <f t="shared" si="20"/>
        <v>0</v>
      </c>
      <c r="G90" s="73">
        <f t="shared" si="20"/>
        <v>0</v>
      </c>
      <c r="H90" s="73">
        <f t="shared" si="21"/>
        <v>0</v>
      </c>
      <c r="I90" s="73">
        <f t="shared" si="22"/>
        <v>0</v>
      </c>
      <c r="J90" s="73">
        <f t="shared" si="23"/>
        <v>0</v>
      </c>
      <c r="K90" s="73">
        <f t="shared" si="24"/>
        <v>0</v>
      </c>
      <c r="L90" s="73">
        <f t="shared" si="25"/>
        <v>0</v>
      </c>
      <c r="M90" s="73">
        <f t="shared" si="17"/>
        <v>-0.0027722922441638844</v>
      </c>
      <c r="N90" s="73">
        <f t="shared" si="26"/>
        <v>0</v>
      </c>
      <c r="O90" s="86">
        <f t="shared" si="27"/>
        <v>0</v>
      </c>
      <c r="P90" s="73">
        <f t="shared" si="28"/>
        <v>0</v>
      </c>
      <c r="Q90" s="73">
        <f t="shared" si="29"/>
        <v>0</v>
      </c>
      <c r="R90" s="30">
        <f t="shared" si="18"/>
        <v>0.0027722922441638844</v>
      </c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</row>
    <row r="91" spans="1:35" ht="12.75">
      <c r="A91" s="71"/>
      <c r="B91" s="71"/>
      <c r="C91" s="71"/>
      <c r="D91" s="72">
        <f t="shared" si="19"/>
        <v>0</v>
      </c>
      <c r="E91" s="72">
        <f t="shared" si="19"/>
        <v>0</v>
      </c>
      <c r="F91" s="73">
        <f t="shared" si="20"/>
        <v>0</v>
      </c>
      <c r="G91" s="73">
        <f t="shared" si="20"/>
        <v>0</v>
      </c>
      <c r="H91" s="73">
        <f t="shared" si="21"/>
        <v>0</v>
      </c>
      <c r="I91" s="73">
        <f t="shared" si="22"/>
        <v>0</v>
      </c>
      <c r="J91" s="73">
        <f t="shared" si="23"/>
        <v>0</v>
      </c>
      <c r="K91" s="73">
        <f t="shared" si="24"/>
        <v>0</v>
      </c>
      <c r="L91" s="73">
        <f t="shared" si="25"/>
        <v>0</v>
      </c>
      <c r="M91" s="73">
        <f t="shared" si="17"/>
        <v>-0.0027722922441638844</v>
      </c>
      <c r="N91" s="73">
        <f t="shared" si="26"/>
        <v>0</v>
      </c>
      <c r="O91" s="86">
        <f t="shared" si="27"/>
        <v>0</v>
      </c>
      <c r="P91" s="73">
        <f t="shared" si="28"/>
        <v>0</v>
      </c>
      <c r="Q91" s="73">
        <f t="shared" si="29"/>
        <v>0</v>
      </c>
      <c r="R91" s="30">
        <f t="shared" si="18"/>
        <v>0.0027722922441638844</v>
      </c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</row>
    <row r="92" spans="1:35" ht="12.75">
      <c r="A92" s="71"/>
      <c r="B92" s="71"/>
      <c r="C92" s="71"/>
      <c r="D92" s="72">
        <f t="shared" si="19"/>
        <v>0</v>
      </c>
      <c r="E92" s="72">
        <f t="shared" si="19"/>
        <v>0</v>
      </c>
      <c r="F92" s="73">
        <f t="shared" si="20"/>
        <v>0</v>
      </c>
      <c r="G92" s="73">
        <f t="shared" si="20"/>
        <v>0</v>
      </c>
      <c r="H92" s="73">
        <f t="shared" si="21"/>
        <v>0</v>
      </c>
      <c r="I92" s="73">
        <f t="shared" si="22"/>
        <v>0</v>
      </c>
      <c r="J92" s="73">
        <f t="shared" si="23"/>
        <v>0</v>
      </c>
      <c r="K92" s="73">
        <f t="shared" si="24"/>
        <v>0</v>
      </c>
      <c r="L92" s="73">
        <f t="shared" si="25"/>
        <v>0</v>
      </c>
      <c r="M92" s="73">
        <f t="shared" si="17"/>
        <v>-0.0027722922441638844</v>
      </c>
      <c r="N92" s="73">
        <f t="shared" si="26"/>
        <v>0</v>
      </c>
      <c r="O92" s="86">
        <f t="shared" si="27"/>
        <v>0</v>
      </c>
      <c r="P92" s="73">
        <f t="shared" si="28"/>
        <v>0</v>
      </c>
      <c r="Q92" s="73">
        <f t="shared" si="29"/>
        <v>0</v>
      </c>
      <c r="R92" s="30">
        <f t="shared" si="18"/>
        <v>0.0027722922441638844</v>
      </c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</row>
    <row r="93" spans="1:35" ht="12.75">
      <c r="A93" s="71"/>
      <c r="B93" s="71"/>
      <c r="C93" s="71"/>
      <c r="D93" s="72">
        <f t="shared" si="19"/>
        <v>0</v>
      </c>
      <c r="E93" s="72">
        <f t="shared" si="19"/>
        <v>0</v>
      </c>
      <c r="F93" s="73">
        <f t="shared" si="20"/>
        <v>0</v>
      </c>
      <c r="G93" s="73">
        <f t="shared" si="20"/>
        <v>0</v>
      </c>
      <c r="H93" s="73">
        <f t="shared" si="21"/>
        <v>0</v>
      </c>
      <c r="I93" s="73">
        <f t="shared" si="22"/>
        <v>0</v>
      </c>
      <c r="J93" s="73">
        <f t="shared" si="23"/>
        <v>0</v>
      </c>
      <c r="K93" s="73">
        <f t="shared" si="24"/>
        <v>0</v>
      </c>
      <c r="L93" s="73">
        <f t="shared" si="25"/>
        <v>0</v>
      </c>
      <c r="M93" s="73">
        <f t="shared" si="17"/>
        <v>-0.0027722922441638844</v>
      </c>
      <c r="N93" s="73">
        <f t="shared" si="26"/>
        <v>0</v>
      </c>
      <c r="O93" s="86">
        <f t="shared" si="27"/>
        <v>0</v>
      </c>
      <c r="P93" s="73">
        <f t="shared" si="28"/>
        <v>0</v>
      </c>
      <c r="Q93" s="73">
        <f t="shared" si="29"/>
        <v>0</v>
      </c>
      <c r="R93" s="30">
        <f t="shared" si="18"/>
        <v>0.0027722922441638844</v>
      </c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</row>
    <row r="94" spans="1:35" ht="12.75">
      <c r="A94" s="71"/>
      <c r="B94" s="71"/>
      <c r="C94" s="71"/>
      <c r="D94" s="72">
        <f t="shared" si="19"/>
        <v>0</v>
      </c>
      <c r="E94" s="72">
        <f t="shared" si="19"/>
        <v>0</v>
      </c>
      <c r="F94" s="73">
        <f t="shared" si="20"/>
        <v>0</v>
      </c>
      <c r="G94" s="73">
        <f t="shared" si="20"/>
        <v>0</v>
      </c>
      <c r="H94" s="73">
        <f t="shared" si="21"/>
        <v>0</v>
      </c>
      <c r="I94" s="73">
        <f t="shared" si="22"/>
        <v>0</v>
      </c>
      <c r="J94" s="73">
        <f t="shared" si="23"/>
        <v>0</v>
      </c>
      <c r="K94" s="73">
        <f t="shared" si="24"/>
        <v>0</v>
      </c>
      <c r="L94" s="73">
        <f t="shared" si="25"/>
        <v>0</v>
      </c>
      <c r="M94" s="73">
        <f t="shared" si="17"/>
        <v>-0.0027722922441638844</v>
      </c>
      <c r="N94" s="73">
        <f t="shared" si="26"/>
        <v>0</v>
      </c>
      <c r="O94" s="86">
        <f t="shared" si="27"/>
        <v>0</v>
      </c>
      <c r="P94" s="73">
        <f t="shared" si="28"/>
        <v>0</v>
      </c>
      <c r="Q94" s="73">
        <f t="shared" si="29"/>
        <v>0</v>
      </c>
      <c r="R94" s="30">
        <f t="shared" si="18"/>
        <v>0.0027722922441638844</v>
      </c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</row>
    <row r="95" spans="1:35" ht="12.75">
      <c r="A95" s="71"/>
      <c r="B95" s="71"/>
      <c r="C95" s="71"/>
      <c r="D95" s="72">
        <f t="shared" si="19"/>
        <v>0</v>
      </c>
      <c r="E95" s="72">
        <f t="shared" si="19"/>
        <v>0</v>
      </c>
      <c r="F95" s="73">
        <f t="shared" si="20"/>
        <v>0</v>
      </c>
      <c r="G95" s="73">
        <f t="shared" si="20"/>
        <v>0</v>
      </c>
      <c r="H95" s="73">
        <f t="shared" si="21"/>
        <v>0</v>
      </c>
      <c r="I95" s="73">
        <f t="shared" si="22"/>
        <v>0</v>
      </c>
      <c r="J95" s="73">
        <f t="shared" si="23"/>
        <v>0</v>
      </c>
      <c r="K95" s="73">
        <f t="shared" si="24"/>
        <v>0</v>
      </c>
      <c r="L95" s="73">
        <f t="shared" si="25"/>
        <v>0</v>
      </c>
      <c r="M95" s="73">
        <f t="shared" si="17"/>
        <v>-0.0027722922441638844</v>
      </c>
      <c r="N95" s="73">
        <f t="shared" si="26"/>
        <v>0</v>
      </c>
      <c r="O95" s="86">
        <f t="shared" si="27"/>
        <v>0</v>
      </c>
      <c r="P95" s="73">
        <f t="shared" si="28"/>
        <v>0</v>
      </c>
      <c r="Q95" s="73">
        <f t="shared" si="29"/>
        <v>0</v>
      </c>
      <c r="R95" s="30">
        <f t="shared" si="18"/>
        <v>0.0027722922441638844</v>
      </c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</row>
    <row r="96" spans="1:35" ht="12.75">
      <c r="A96" s="71"/>
      <c r="B96" s="71"/>
      <c r="C96" s="71"/>
      <c r="D96" s="72">
        <f t="shared" si="19"/>
        <v>0</v>
      </c>
      <c r="E96" s="72">
        <f t="shared" si="19"/>
        <v>0</v>
      </c>
      <c r="F96" s="73">
        <f t="shared" si="20"/>
        <v>0</v>
      </c>
      <c r="G96" s="73">
        <f t="shared" si="20"/>
        <v>0</v>
      </c>
      <c r="H96" s="73">
        <f t="shared" si="21"/>
        <v>0</v>
      </c>
      <c r="I96" s="73">
        <f t="shared" si="22"/>
        <v>0</v>
      </c>
      <c r="J96" s="73">
        <f t="shared" si="23"/>
        <v>0</v>
      </c>
      <c r="K96" s="73">
        <f t="shared" si="24"/>
        <v>0</v>
      </c>
      <c r="L96" s="73">
        <f t="shared" si="25"/>
        <v>0</v>
      </c>
      <c r="M96" s="73">
        <f t="shared" si="17"/>
        <v>-0.0027722922441638844</v>
      </c>
      <c r="N96" s="73">
        <f t="shared" si="26"/>
        <v>0</v>
      </c>
      <c r="O96" s="86">
        <f t="shared" si="27"/>
        <v>0</v>
      </c>
      <c r="P96" s="73">
        <f t="shared" si="28"/>
        <v>0</v>
      </c>
      <c r="Q96" s="73">
        <f t="shared" si="29"/>
        <v>0</v>
      </c>
      <c r="R96" s="30">
        <f t="shared" si="18"/>
        <v>0.0027722922441638844</v>
      </c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</row>
    <row r="97" spans="1:35" ht="12.75">
      <c r="A97" s="71"/>
      <c r="B97" s="71"/>
      <c r="C97" s="71"/>
      <c r="D97" s="72">
        <f t="shared" si="19"/>
        <v>0</v>
      </c>
      <c r="E97" s="72">
        <f t="shared" si="19"/>
        <v>0</v>
      </c>
      <c r="F97" s="73">
        <f t="shared" si="20"/>
        <v>0</v>
      </c>
      <c r="G97" s="73">
        <f t="shared" si="20"/>
        <v>0</v>
      </c>
      <c r="H97" s="73">
        <f t="shared" si="21"/>
        <v>0</v>
      </c>
      <c r="I97" s="73">
        <f t="shared" si="22"/>
        <v>0</v>
      </c>
      <c r="J97" s="73">
        <f t="shared" si="23"/>
        <v>0</v>
      </c>
      <c r="K97" s="73">
        <f t="shared" si="24"/>
        <v>0</v>
      </c>
      <c r="L97" s="73">
        <f t="shared" si="25"/>
        <v>0</v>
      </c>
      <c r="M97" s="73">
        <f t="shared" si="17"/>
        <v>-0.0027722922441638844</v>
      </c>
      <c r="N97" s="73">
        <f t="shared" si="26"/>
        <v>0</v>
      </c>
      <c r="O97" s="86">
        <f t="shared" si="27"/>
        <v>0</v>
      </c>
      <c r="P97" s="73">
        <f t="shared" si="28"/>
        <v>0</v>
      </c>
      <c r="Q97" s="73">
        <f t="shared" si="29"/>
        <v>0</v>
      </c>
      <c r="R97" s="30">
        <f t="shared" si="18"/>
        <v>0.0027722922441638844</v>
      </c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</row>
    <row r="98" spans="1:35" ht="12.75">
      <c r="A98" s="71"/>
      <c r="B98" s="71"/>
      <c r="C98" s="71"/>
      <c r="D98" s="72">
        <f t="shared" si="19"/>
        <v>0</v>
      </c>
      <c r="E98" s="72">
        <f t="shared" si="19"/>
        <v>0</v>
      </c>
      <c r="F98" s="73">
        <f t="shared" si="20"/>
        <v>0</v>
      </c>
      <c r="G98" s="73">
        <f t="shared" si="20"/>
        <v>0</v>
      </c>
      <c r="H98" s="73">
        <f t="shared" si="21"/>
        <v>0</v>
      </c>
      <c r="I98" s="73">
        <f t="shared" si="22"/>
        <v>0</v>
      </c>
      <c r="J98" s="73">
        <f t="shared" si="23"/>
        <v>0</v>
      </c>
      <c r="K98" s="73">
        <f t="shared" si="24"/>
        <v>0</v>
      </c>
      <c r="L98" s="73">
        <f t="shared" si="25"/>
        <v>0</v>
      </c>
      <c r="M98" s="73">
        <f t="shared" si="17"/>
        <v>-0.0027722922441638844</v>
      </c>
      <c r="N98" s="73">
        <f t="shared" si="26"/>
        <v>0</v>
      </c>
      <c r="O98" s="86">
        <f t="shared" si="27"/>
        <v>0</v>
      </c>
      <c r="P98" s="73">
        <f t="shared" si="28"/>
        <v>0</v>
      </c>
      <c r="Q98" s="73">
        <f t="shared" si="29"/>
        <v>0</v>
      </c>
      <c r="R98" s="30">
        <f t="shared" si="18"/>
        <v>0.0027722922441638844</v>
      </c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</row>
    <row r="99" spans="1:35" ht="12.75">
      <c r="A99" s="71"/>
      <c r="B99" s="71"/>
      <c r="C99" s="71"/>
      <c r="D99" s="72">
        <f t="shared" si="19"/>
        <v>0</v>
      </c>
      <c r="E99" s="72">
        <f t="shared" si="19"/>
        <v>0</v>
      </c>
      <c r="F99" s="73">
        <f t="shared" si="20"/>
        <v>0</v>
      </c>
      <c r="G99" s="73">
        <f t="shared" si="20"/>
        <v>0</v>
      </c>
      <c r="H99" s="73">
        <f t="shared" si="21"/>
        <v>0</v>
      </c>
      <c r="I99" s="73">
        <f t="shared" si="22"/>
        <v>0</v>
      </c>
      <c r="J99" s="73">
        <f t="shared" si="23"/>
        <v>0</v>
      </c>
      <c r="K99" s="73">
        <f t="shared" si="24"/>
        <v>0</v>
      </c>
      <c r="L99" s="73">
        <f t="shared" si="25"/>
        <v>0</v>
      </c>
      <c r="M99" s="73">
        <f t="shared" si="17"/>
        <v>-0.0027722922441638844</v>
      </c>
      <c r="N99" s="73">
        <f t="shared" si="26"/>
        <v>0</v>
      </c>
      <c r="O99" s="86">
        <f t="shared" si="27"/>
        <v>0</v>
      </c>
      <c r="P99" s="73">
        <f t="shared" si="28"/>
        <v>0</v>
      </c>
      <c r="Q99" s="73">
        <f t="shared" si="29"/>
        <v>0</v>
      </c>
      <c r="R99" s="30">
        <f t="shared" si="18"/>
        <v>0.0027722922441638844</v>
      </c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</row>
    <row r="100" spans="1:35" ht="12.75">
      <c r="A100" s="71"/>
      <c r="B100" s="71"/>
      <c r="C100" s="71"/>
      <c r="D100" s="72">
        <f t="shared" si="19"/>
        <v>0</v>
      </c>
      <c r="E100" s="72">
        <f t="shared" si="19"/>
        <v>0</v>
      </c>
      <c r="F100" s="73">
        <f t="shared" si="20"/>
        <v>0</v>
      </c>
      <c r="G100" s="73">
        <f t="shared" si="20"/>
        <v>0</v>
      </c>
      <c r="H100" s="73">
        <f t="shared" si="21"/>
        <v>0</v>
      </c>
      <c r="I100" s="73">
        <f t="shared" si="22"/>
        <v>0</v>
      </c>
      <c r="J100" s="73">
        <f t="shared" si="23"/>
        <v>0</v>
      </c>
      <c r="K100" s="73">
        <f t="shared" si="24"/>
        <v>0</v>
      </c>
      <c r="L100" s="73">
        <f t="shared" si="25"/>
        <v>0</v>
      </c>
      <c r="M100" s="73">
        <f t="shared" si="17"/>
        <v>-0.0027722922441638844</v>
      </c>
      <c r="N100" s="73">
        <f t="shared" si="26"/>
        <v>0</v>
      </c>
      <c r="O100" s="86">
        <f t="shared" si="27"/>
        <v>0</v>
      </c>
      <c r="P100" s="73">
        <f t="shared" si="28"/>
        <v>0</v>
      </c>
      <c r="Q100" s="73">
        <f t="shared" si="29"/>
        <v>0</v>
      </c>
      <c r="R100" s="30">
        <f t="shared" si="18"/>
        <v>0.0027722922441638844</v>
      </c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</row>
    <row r="101" spans="1:35" ht="12.75">
      <c r="A101" s="71"/>
      <c r="B101" s="71"/>
      <c r="C101" s="71"/>
      <c r="D101" s="72">
        <f t="shared" si="19"/>
        <v>0</v>
      </c>
      <c r="E101" s="72">
        <f t="shared" si="19"/>
        <v>0</v>
      </c>
      <c r="F101" s="73">
        <f t="shared" si="20"/>
        <v>0</v>
      </c>
      <c r="G101" s="73">
        <f t="shared" si="20"/>
        <v>0</v>
      </c>
      <c r="H101" s="73">
        <f t="shared" si="21"/>
        <v>0</v>
      </c>
      <c r="I101" s="73">
        <f t="shared" si="22"/>
        <v>0</v>
      </c>
      <c r="J101" s="73">
        <f t="shared" si="23"/>
        <v>0</v>
      </c>
      <c r="K101" s="73">
        <f t="shared" si="24"/>
        <v>0</v>
      </c>
      <c r="L101" s="73">
        <f t="shared" si="25"/>
        <v>0</v>
      </c>
      <c r="M101" s="73">
        <f t="shared" si="17"/>
        <v>-0.0027722922441638844</v>
      </c>
      <c r="N101" s="73">
        <f t="shared" si="26"/>
        <v>0</v>
      </c>
      <c r="O101" s="86">
        <f t="shared" si="27"/>
        <v>0</v>
      </c>
      <c r="P101" s="73">
        <f t="shared" si="28"/>
        <v>0</v>
      </c>
      <c r="Q101" s="73">
        <f t="shared" si="29"/>
        <v>0</v>
      </c>
      <c r="R101" s="30">
        <f t="shared" si="18"/>
        <v>0.0027722922441638844</v>
      </c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</row>
    <row r="102" spans="1:35" ht="12.75">
      <c r="A102" s="71"/>
      <c r="B102" s="71"/>
      <c r="C102" s="71"/>
      <c r="D102" s="72">
        <f t="shared" si="19"/>
        <v>0</v>
      </c>
      <c r="E102" s="72">
        <f t="shared" si="19"/>
        <v>0</v>
      </c>
      <c r="F102" s="73">
        <f t="shared" si="20"/>
        <v>0</v>
      </c>
      <c r="G102" s="73">
        <f t="shared" si="20"/>
        <v>0</v>
      </c>
      <c r="H102" s="73">
        <f t="shared" si="21"/>
        <v>0</v>
      </c>
      <c r="I102" s="73">
        <f t="shared" si="22"/>
        <v>0</v>
      </c>
      <c r="J102" s="73">
        <f t="shared" si="23"/>
        <v>0</v>
      </c>
      <c r="K102" s="73">
        <f t="shared" si="24"/>
        <v>0</v>
      </c>
      <c r="L102" s="73">
        <f t="shared" si="25"/>
        <v>0</v>
      </c>
      <c r="M102" s="73">
        <f t="shared" si="17"/>
        <v>-0.0027722922441638844</v>
      </c>
      <c r="N102" s="73">
        <f t="shared" si="26"/>
        <v>0</v>
      </c>
      <c r="O102" s="86">
        <f t="shared" si="27"/>
        <v>0</v>
      </c>
      <c r="P102" s="73">
        <f t="shared" si="28"/>
        <v>0</v>
      </c>
      <c r="Q102" s="73">
        <f t="shared" si="29"/>
        <v>0</v>
      </c>
      <c r="R102" s="30">
        <f t="shared" si="18"/>
        <v>0.0027722922441638844</v>
      </c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</row>
    <row r="103" spans="1:35" ht="12.75">
      <c r="A103" s="71"/>
      <c r="B103" s="71"/>
      <c r="C103" s="71"/>
      <c r="D103" s="72">
        <f t="shared" si="19"/>
        <v>0</v>
      </c>
      <c r="E103" s="72">
        <f t="shared" si="19"/>
        <v>0</v>
      </c>
      <c r="F103" s="73">
        <f t="shared" si="20"/>
        <v>0</v>
      </c>
      <c r="G103" s="73">
        <f t="shared" si="20"/>
        <v>0</v>
      </c>
      <c r="H103" s="73">
        <f t="shared" si="21"/>
        <v>0</v>
      </c>
      <c r="I103" s="73">
        <f t="shared" si="22"/>
        <v>0</v>
      </c>
      <c r="J103" s="73">
        <f t="shared" si="23"/>
        <v>0</v>
      </c>
      <c r="K103" s="73">
        <f t="shared" si="24"/>
        <v>0</v>
      </c>
      <c r="L103" s="73">
        <f t="shared" si="25"/>
        <v>0</v>
      </c>
      <c r="M103" s="73">
        <f t="shared" si="17"/>
        <v>-0.0027722922441638844</v>
      </c>
      <c r="N103" s="73">
        <f t="shared" si="26"/>
        <v>0</v>
      </c>
      <c r="O103" s="86">
        <f t="shared" si="27"/>
        <v>0</v>
      </c>
      <c r="P103" s="73">
        <f t="shared" si="28"/>
        <v>0</v>
      </c>
      <c r="Q103" s="73">
        <f t="shared" si="29"/>
        <v>0</v>
      </c>
      <c r="R103" s="30">
        <f t="shared" si="18"/>
        <v>0.0027722922441638844</v>
      </c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</row>
    <row r="104" spans="1:35" ht="12.75">
      <c r="A104" s="71"/>
      <c r="B104" s="71"/>
      <c r="C104" s="71"/>
      <c r="D104" s="72">
        <f t="shared" si="19"/>
        <v>0</v>
      </c>
      <c r="E104" s="72">
        <f t="shared" si="19"/>
        <v>0</v>
      </c>
      <c r="F104" s="73">
        <f t="shared" si="20"/>
        <v>0</v>
      </c>
      <c r="G104" s="73">
        <f t="shared" si="20"/>
        <v>0</v>
      </c>
      <c r="H104" s="73">
        <f t="shared" si="21"/>
        <v>0</v>
      </c>
      <c r="I104" s="73">
        <f t="shared" si="22"/>
        <v>0</v>
      </c>
      <c r="J104" s="73">
        <f t="shared" si="23"/>
        <v>0</v>
      </c>
      <c r="K104" s="73">
        <f t="shared" si="24"/>
        <v>0</v>
      </c>
      <c r="L104" s="73">
        <f t="shared" si="25"/>
        <v>0</v>
      </c>
      <c r="M104" s="73">
        <f t="shared" si="17"/>
        <v>-0.0027722922441638844</v>
      </c>
      <c r="N104" s="73">
        <f t="shared" si="26"/>
        <v>0</v>
      </c>
      <c r="O104" s="86">
        <f t="shared" si="27"/>
        <v>0</v>
      </c>
      <c r="P104" s="73">
        <f t="shared" si="28"/>
        <v>0</v>
      </c>
      <c r="Q104" s="73">
        <f t="shared" si="29"/>
        <v>0</v>
      </c>
      <c r="R104" s="30">
        <f t="shared" si="18"/>
        <v>0.0027722922441638844</v>
      </c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</row>
    <row r="105" spans="1:35" ht="12.75">
      <c r="A105" s="71"/>
      <c r="B105" s="71"/>
      <c r="C105" s="71"/>
      <c r="D105" s="72">
        <f t="shared" si="19"/>
        <v>0</v>
      </c>
      <c r="E105" s="72">
        <f t="shared" si="19"/>
        <v>0</v>
      </c>
      <c r="F105" s="73">
        <f t="shared" si="20"/>
        <v>0</v>
      </c>
      <c r="G105" s="73">
        <f t="shared" si="20"/>
        <v>0</v>
      </c>
      <c r="H105" s="73">
        <f t="shared" si="21"/>
        <v>0</v>
      </c>
      <c r="I105" s="73">
        <f t="shared" si="22"/>
        <v>0</v>
      </c>
      <c r="J105" s="73">
        <f t="shared" si="23"/>
        <v>0</v>
      </c>
      <c r="K105" s="73">
        <f t="shared" si="24"/>
        <v>0</v>
      </c>
      <c r="L105" s="73">
        <f t="shared" si="25"/>
        <v>0</v>
      </c>
      <c r="M105" s="73">
        <f t="shared" si="17"/>
        <v>-0.0027722922441638844</v>
      </c>
      <c r="N105" s="73">
        <f t="shared" si="26"/>
        <v>0</v>
      </c>
      <c r="O105" s="86">
        <f t="shared" si="27"/>
        <v>0</v>
      </c>
      <c r="P105" s="73">
        <f t="shared" si="28"/>
        <v>0</v>
      </c>
      <c r="Q105" s="73">
        <f t="shared" si="29"/>
        <v>0</v>
      </c>
      <c r="R105" s="30">
        <f t="shared" si="18"/>
        <v>0.0027722922441638844</v>
      </c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</row>
    <row r="106" spans="1:35" ht="12.75">
      <c r="A106" s="71"/>
      <c r="B106" s="71"/>
      <c r="C106" s="71"/>
      <c r="D106" s="72">
        <f t="shared" si="19"/>
        <v>0</v>
      </c>
      <c r="E106" s="72">
        <f t="shared" si="19"/>
        <v>0</v>
      </c>
      <c r="F106" s="73">
        <f t="shared" si="20"/>
        <v>0</v>
      </c>
      <c r="G106" s="73">
        <f t="shared" si="20"/>
        <v>0</v>
      </c>
      <c r="H106" s="73">
        <f t="shared" si="21"/>
        <v>0</v>
      </c>
      <c r="I106" s="73">
        <f t="shared" si="22"/>
        <v>0</v>
      </c>
      <c r="J106" s="73">
        <f t="shared" si="23"/>
        <v>0</v>
      </c>
      <c r="K106" s="73">
        <f t="shared" si="24"/>
        <v>0</v>
      </c>
      <c r="L106" s="73">
        <f t="shared" si="25"/>
        <v>0</v>
      </c>
      <c r="M106" s="73">
        <f t="shared" si="17"/>
        <v>-0.0027722922441638844</v>
      </c>
      <c r="N106" s="73">
        <f t="shared" si="26"/>
        <v>0</v>
      </c>
      <c r="O106" s="86">
        <f t="shared" si="27"/>
        <v>0</v>
      </c>
      <c r="P106" s="73">
        <f t="shared" si="28"/>
        <v>0</v>
      </c>
      <c r="Q106" s="73">
        <f t="shared" si="29"/>
        <v>0</v>
      </c>
      <c r="R106" s="30">
        <f t="shared" si="18"/>
        <v>0.0027722922441638844</v>
      </c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</row>
    <row r="107" spans="1:35" ht="12.75">
      <c r="A107" s="71"/>
      <c r="B107" s="71"/>
      <c r="C107" s="71"/>
      <c r="D107" s="72">
        <f t="shared" si="19"/>
        <v>0</v>
      </c>
      <c r="E107" s="72">
        <f t="shared" si="19"/>
        <v>0</v>
      </c>
      <c r="F107" s="73">
        <f t="shared" si="20"/>
        <v>0</v>
      </c>
      <c r="G107" s="73">
        <f t="shared" si="20"/>
        <v>0</v>
      </c>
      <c r="H107" s="73">
        <f t="shared" si="21"/>
        <v>0</v>
      </c>
      <c r="I107" s="73">
        <f t="shared" si="22"/>
        <v>0</v>
      </c>
      <c r="J107" s="73">
        <f t="shared" si="23"/>
        <v>0</v>
      </c>
      <c r="K107" s="73">
        <f t="shared" si="24"/>
        <v>0</v>
      </c>
      <c r="L107" s="73">
        <f t="shared" si="25"/>
        <v>0</v>
      </c>
      <c r="M107" s="73">
        <f t="shared" si="17"/>
        <v>-0.0027722922441638844</v>
      </c>
      <c r="N107" s="73">
        <f t="shared" si="26"/>
        <v>0</v>
      </c>
      <c r="O107" s="86">
        <f t="shared" si="27"/>
        <v>0</v>
      </c>
      <c r="P107" s="73">
        <f t="shared" si="28"/>
        <v>0</v>
      </c>
      <c r="Q107" s="73">
        <f t="shared" si="29"/>
        <v>0</v>
      </c>
      <c r="R107" s="30">
        <f t="shared" si="18"/>
        <v>0.0027722922441638844</v>
      </c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</row>
    <row r="108" spans="1:35" ht="12.75">
      <c r="A108" s="71"/>
      <c r="B108" s="71"/>
      <c r="C108" s="71"/>
      <c r="D108" s="72">
        <f t="shared" si="19"/>
        <v>0</v>
      </c>
      <c r="E108" s="72">
        <f t="shared" si="19"/>
        <v>0</v>
      </c>
      <c r="F108" s="73">
        <f t="shared" si="20"/>
        <v>0</v>
      </c>
      <c r="G108" s="73">
        <f t="shared" si="20"/>
        <v>0</v>
      </c>
      <c r="H108" s="73">
        <f t="shared" si="21"/>
        <v>0</v>
      </c>
      <c r="I108" s="73">
        <f t="shared" si="22"/>
        <v>0</v>
      </c>
      <c r="J108" s="73">
        <f t="shared" si="23"/>
        <v>0</v>
      </c>
      <c r="K108" s="73">
        <f t="shared" si="24"/>
        <v>0</v>
      </c>
      <c r="L108" s="73">
        <f t="shared" si="25"/>
        <v>0</v>
      </c>
      <c r="M108" s="73">
        <f t="shared" si="17"/>
        <v>-0.0027722922441638844</v>
      </c>
      <c r="N108" s="73">
        <f t="shared" si="26"/>
        <v>0</v>
      </c>
      <c r="O108" s="86">
        <f t="shared" si="27"/>
        <v>0</v>
      </c>
      <c r="P108" s="73">
        <f t="shared" si="28"/>
        <v>0</v>
      </c>
      <c r="Q108" s="73">
        <f t="shared" si="29"/>
        <v>0</v>
      </c>
      <c r="R108" s="30">
        <f t="shared" si="18"/>
        <v>0.0027722922441638844</v>
      </c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</row>
    <row r="109" spans="1:35" ht="12.75">
      <c r="A109" s="71"/>
      <c r="B109" s="71"/>
      <c r="C109" s="71"/>
      <c r="D109" s="72">
        <f t="shared" si="19"/>
        <v>0</v>
      </c>
      <c r="E109" s="72">
        <f t="shared" si="19"/>
        <v>0</v>
      </c>
      <c r="F109" s="73">
        <f t="shared" si="20"/>
        <v>0</v>
      </c>
      <c r="G109" s="73">
        <f t="shared" si="20"/>
        <v>0</v>
      </c>
      <c r="H109" s="73">
        <f t="shared" si="21"/>
        <v>0</v>
      </c>
      <c r="I109" s="73">
        <f t="shared" si="22"/>
        <v>0</v>
      </c>
      <c r="J109" s="73">
        <f t="shared" si="23"/>
        <v>0</v>
      </c>
      <c r="K109" s="73">
        <f t="shared" si="24"/>
        <v>0</v>
      </c>
      <c r="L109" s="73">
        <f t="shared" si="25"/>
        <v>0</v>
      </c>
      <c r="M109" s="73">
        <f t="shared" si="17"/>
        <v>-0.0027722922441638844</v>
      </c>
      <c r="N109" s="73">
        <f t="shared" si="26"/>
        <v>0</v>
      </c>
      <c r="O109" s="86">
        <f t="shared" si="27"/>
        <v>0</v>
      </c>
      <c r="P109" s="73">
        <f t="shared" si="28"/>
        <v>0</v>
      </c>
      <c r="Q109" s="73">
        <f t="shared" si="29"/>
        <v>0</v>
      </c>
      <c r="R109" s="30">
        <f t="shared" si="18"/>
        <v>0.0027722922441638844</v>
      </c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</row>
    <row r="110" spans="1:35" ht="12.75">
      <c r="A110" s="71"/>
      <c r="B110" s="71"/>
      <c r="C110" s="71"/>
      <c r="D110" s="72">
        <f t="shared" si="19"/>
        <v>0</v>
      </c>
      <c r="E110" s="72">
        <f t="shared" si="19"/>
        <v>0</v>
      </c>
      <c r="F110" s="73">
        <f t="shared" si="20"/>
        <v>0</v>
      </c>
      <c r="G110" s="73">
        <f t="shared" si="20"/>
        <v>0</v>
      </c>
      <c r="H110" s="73">
        <f t="shared" si="21"/>
        <v>0</v>
      </c>
      <c r="I110" s="73">
        <f t="shared" si="22"/>
        <v>0</v>
      </c>
      <c r="J110" s="73">
        <f t="shared" si="23"/>
        <v>0</v>
      </c>
      <c r="K110" s="73">
        <f t="shared" si="24"/>
        <v>0</v>
      </c>
      <c r="L110" s="73">
        <f t="shared" si="25"/>
        <v>0</v>
      </c>
      <c r="M110" s="73">
        <f t="shared" si="17"/>
        <v>-0.0027722922441638844</v>
      </c>
      <c r="N110" s="73">
        <f t="shared" si="26"/>
        <v>0</v>
      </c>
      <c r="O110" s="86">
        <f t="shared" si="27"/>
        <v>0</v>
      </c>
      <c r="P110" s="73">
        <f t="shared" si="28"/>
        <v>0</v>
      </c>
      <c r="Q110" s="73">
        <f t="shared" si="29"/>
        <v>0</v>
      </c>
      <c r="R110" s="30">
        <f t="shared" si="18"/>
        <v>0.0027722922441638844</v>
      </c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</row>
    <row r="111" spans="1:35" ht="12.75">
      <c r="A111" s="71"/>
      <c r="B111" s="71"/>
      <c r="C111" s="71"/>
      <c r="D111" s="72">
        <f t="shared" si="19"/>
        <v>0</v>
      </c>
      <c r="E111" s="72">
        <f t="shared" si="19"/>
        <v>0</v>
      </c>
      <c r="F111" s="73">
        <f t="shared" si="20"/>
        <v>0</v>
      </c>
      <c r="G111" s="73">
        <f t="shared" si="20"/>
        <v>0</v>
      </c>
      <c r="H111" s="73">
        <f t="shared" si="21"/>
        <v>0</v>
      </c>
      <c r="I111" s="73">
        <f t="shared" si="22"/>
        <v>0</v>
      </c>
      <c r="J111" s="73">
        <f t="shared" si="23"/>
        <v>0</v>
      </c>
      <c r="K111" s="73">
        <f t="shared" si="24"/>
        <v>0</v>
      </c>
      <c r="L111" s="73">
        <f t="shared" si="25"/>
        <v>0</v>
      </c>
      <c r="M111" s="73">
        <f t="shared" si="17"/>
        <v>-0.0027722922441638844</v>
      </c>
      <c r="N111" s="73">
        <f t="shared" si="26"/>
        <v>0</v>
      </c>
      <c r="O111" s="86">
        <f t="shared" si="27"/>
        <v>0</v>
      </c>
      <c r="P111" s="73">
        <f t="shared" si="28"/>
        <v>0</v>
      </c>
      <c r="Q111" s="73">
        <f t="shared" si="29"/>
        <v>0</v>
      </c>
      <c r="R111" s="30">
        <f t="shared" si="18"/>
        <v>0.0027722922441638844</v>
      </c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</row>
    <row r="112" spans="1:35" ht="12.75">
      <c r="A112" s="71"/>
      <c r="B112" s="71"/>
      <c r="C112" s="71"/>
      <c r="D112" s="72">
        <f t="shared" si="19"/>
        <v>0</v>
      </c>
      <c r="E112" s="72">
        <f t="shared" si="19"/>
        <v>0</v>
      </c>
      <c r="F112" s="73">
        <f t="shared" si="20"/>
        <v>0</v>
      </c>
      <c r="G112" s="73">
        <f t="shared" si="20"/>
        <v>0</v>
      </c>
      <c r="H112" s="73">
        <f t="shared" si="21"/>
        <v>0</v>
      </c>
      <c r="I112" s="73">
        <f t="shared" si="22"/>
        <v>0</v>
      </c>
      <c r="J112" s="73">
        <f t="shared" si="23"/>
        <v>0</v>
      </c>
      <c r="K112" s="73">
        <f t="shared" si="24"/>
        <v>0</v>
      </c>
      <c r="L112" s="73">
        <f t="shared" si="25"/>
        <v>0</v>
      </c>
      <c r="M112" s="73">
        <f t="shared" si="17"/>
        <v>-0.0027722922441638844</v>
      </c>
      <c r="N112" s="73">
        <f t="shared" si="26"/>
        <v>0</v>
      </c>
      <c r="O112" s="86">
        <f t="shared" si="27"/>
        <v>0</v>
      </c>
      <c r="P112" s="73">
        <f t="shared" si="28"/>
        <v>0</v>
      </c>
      <c r="Q112" s="73">
        <f t="shared" si="29"/>
        <v>0</v>
      </c>
      <c r="R112" s="30">
        <f t="shared" si="18"/>
        <v>0.0027722922441638844</v>
      </c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</row>
    <row r="113" spans="1:35" ht="12.75">
      <c r="A113" s="71"/>
      <c r="B113" s="71"/>
      <c r="C113" s="71"/>
      <c r="D113" s="72">
        <f t="shared" si="19"/>
        <v>0</v>
      </c>
      <c r="E113" s="72">
        <f t="shared" si="19"/>
        <v>0</v>
      </c>
      <c r="F113" s="73">
        <f t="shared" si="20"/>
        <v>0</v>
      </c>
      <c r="G113" s="73">
        <f t="shared" si="20"/>
        <v>0</v>
      </c>
      <c r="H113" s="73">
        <f t="shared" si="21"/>
        <v>0</v>
      </c>
      <c r="I113" s="73">
        <f t="shared" si="22"/>
        <v>0</v>
      </c>
      <c r="J113" s="73">
        <f t="shared" si="23"/>
        <v>0</v>
      </c>
      <c r="K113" s="73">
        <f t="shared" si="24"/>
        <v>0</v>
      </c>
      <c r="L113" s="73">
        <f t="shared" si="25"/>
        <v>0</v>
      </c>
      <c r="M113" s="73">
        <f t="shared" si="17"/>
        <v>-0.0027722922441638844</v>
      </c>
      <c r="N113" s="73">
        <f t="shared" si="26"/>
        <v>0</v>
      </c>
      <c r="O113" s="86">
        <f t="shared" si="27"/>
        <v>0</v>
      </c>
      <c r="P113" s="73">
        <f t="shared" si="28"/>
        <v>0</v>
      </c>
      <c r="Q113" s="73">
        <f t="shared" si="29"/>
        <v>0</v>
      </c>
      <c r="R113" s="30">
        <f t="shared" si="18"/>
        <v>0.0027722922441638844</v>
      </c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</row>
    <row r="114" spans="1:35" ht="12.75">
      <c r="A114" s="71"/>
      <c r="B114" s="71"/>
      <c r="C114" s="71"/>
      <c r="D114" s="72">
        <f t="shared" si="19"/>
        <v>0</v>
      </c>
      <c r="E114" s="72">
        <f t="shared" si="19"/>
        <v>0</v>
      </c>
      <c r="F114" s="73">
        <f t="shared" si="20"/>
        <v>0</v>
      </c>
      <c r="G114" s="73">
        <f t="shared" si="20"/>
        <v>0</v>
      </c>
      <c r="H114" s="73">
        <f t="shared" si="21"/>
        <v>0</v>
      </c>
      <c r="I114" s="73">
        <f t="shared" si="22"/>
        <v>0</v>
      </c>
      <c r="J114" s="73">
        <f t="shared" si="23"/>
        <v>0</v>
      </c>
      <c r="K114" s="73">
        <f t="shared" si="24"/>
        <v>0</v>
      </c>
      <c r="L114" s="73">
        <f t="shared" si="25"/>
        <v>0</v>
      </c>
      <c r="M114" s="73">
        <f t="shared" si="17"/>
        <v>-0.0027722922441638844</v>
      </c>
      <c r="N114" s="73">
        <f t="shared" si="26"/>
        <v>0</v>
      </c>
      <c r="O114" s="86">
        <f t="shared" si="27"/>
        <v>0</v>
      </c>
      <c r="P114" s="73">
        <f t="shared" si="28"/>
        <v>0</v>
      </c>
      <c r="Q114" s="73">
        <f t="shared" si="29"/>
        <v>0</v>
      </c>
      <c r="R114" s="30">
        <f t="shared" si="18"/>
        <v>0.0027722922441638844</v>
      </c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</row>
    <row r="115" spans="1:35" ht="12.75">
      <c r="A115" s="71"/>
      <c r="B115" s="71"/>
      <c r="C115" s="71"/>
      <c r="D115" s="72">
        <f t="shared" si="19"/>
        <v>0</v>
      </c>
      <c r="E115" s="72">
        <f t="shared" si="19"/>
        <v>0</v>
      </c>
      <c r="F115" s="73">
        <f t="shared" si="20"/>
        <v>0</v>
      </c>
      <c r="G115" s="73">
        <f t="shared" si="20"/>
        <v>0</v>
      </c>
      <c r="H115" s="73">
        <f t="shared" si="21"/>
        <v>0</v>
      </c>
      <c r="I115" s="73">
        <f t="shared" si="22"/>
        <v>0</v>
      </c>
      <c r="J115" s="73">
        <f t="shared" si="23"/>
        <v>0</v>
      </c>
      <c r="K115" s="73">
        <f t="shared" si="24"/>
        <v>0</v>
      </c>
      <c r="L115" s="73">
        <f t="shared" si="25"/>
        <v>0</v>
      </c>
      <c r="M115" s="73">
        <f t="shared" si="17"/>
        <v>-0.0027722922441638844</v>
      </c>
      <c r="N115" s="73">
        <f t="shared" si="26"/>
        <v>0</v>
      </c>
      <c r="O115" s="86">
        <f t="shared" si="27"/>
        <v>0</v>
      </c>
      <c r="P115" s="73">
        <f t="shared" si="28"/>
        <v>0</v>
      </c>
      <c r="Q115" s="73">
        <f t="shared" si="29"/>
        <v>0</v>
      </c>
      <c r="R115" s="30">
        <f t="shared" si="18"/>
        <v>0.0027722922441638844</v>
      </c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</row>
    <row r="116" spans="1:35" ht="12.75">
      <c r="A116" s="71"/>
      <c r="B116" s="71"/>
      <c r="C116" s="71"/>
      <c r="D116" s="72">
        <f t="shared" si="19"/>
        <v>0</v>
      </c>
      <c r="E116" s="72">
        <f t="shared" si="19"/>
        <v>0</v>
      </c>
      <c r="F116" s="73">
        <f t="shared" si="20"/>
        <v>0</v>
      </c>
      <c r="G116" s="73">
        <f t="shared" si="20"/>
        <v>0</v>
      </c>
      <c r="H116" s="73">
        <f t="shared" si="21"/>
        <v>0</v>
      </c>
      <c r="I116" s="73">
        <f t="shared" si="22"/>
        <v>0</v>
      </c>
      <c r="J116" s="73">
        <f t="shared" si="23"/>
        <v>0</v>
      </c>
      <c r="K116" s="73">
        <f t="shared" si="24"/>
        <v>0</v>
      </c>
      <c r="L116" s="73">
        <f t="shared" si="25"/>
        <v>0</v>
      </c>
      <c r="M116" s="73">
        <f t="shared" si="17"/>
        <v>-0.0027722922441638844</v>
      </c>
      <c r="N116" s="73">
        <f t="shared" si="26"/>
        <v>0</v>
      </c>
      <c r="O116" s="86">
        <f t="shared" si="27"/>
        <v>0</v>
      </c>
      <c r="P116" s="73">
        <f t="shared" si="28"/>
        <v>0</v>
      </c>
      <c r="Q116" s="73">
        <f t="shared" si="29"/>
        <v>0</v>
      </c>
      <c r="R116" s="30">
        <f t="shared" si="18"/>
        <v>0.0027722922441638844</v>
      </c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</row>
    <row r="117" spans="1:35" ht="12.75">
      <c r="A117" s="71"/>
      <c r="B117" s="71"/>
      <c r="C117" s="71"/>
      <c r="D117" s="72">
        <f t="shared" si="19"/>
        <v>0</v>
      </c>
      <c r="E117" s="72">
        <f t="shared" si="19"/>
        <v>0</v>
      </c>
      <c r="F117" s="73">
        <f t="shared" si="20"/>
        <v>0</v>
      </c>
      <c r="G117" s="73">
        <f t="shared" si="20"/>
        <v>0</v>
      </c>
      <c r="H117" s="73">
        <f t="shared" si="21"/>
        <v>0</v>
      </c>
      <c r="I117" s="73">
        <f t="shared" si="22"/>
        <v>0</v>
      </c>
      <c r="J117" s="73">
        <f t="shared" si="23"/>
        <v>0</v>
      </c>
      <c r="K117" s="73">
        <f t="shared" si="24"/>
        <v>0</v>
      </c>
      <c r="L117" s="73">
        <f t="shared" si="25"/>
        <v>0</v>
      </c>
      <c r="M117" s="73">
        <f t="shared" si="17"/>
        <v>-0.0027722922441638844</v>
      </c>
      <c r="N117" s="73">
        <f t="shared" si="26"/>
        <v>0</v>
      </c>
      <c r="O117" s="86">
        <f t="shared" si="27"/>
        <v>0</v>
      </c>
      <c r="P117" s="73">
        <f t="shared" si="28"/>
        <v>0</v>
      </c>
      <c r="Q117" s="73">
        <f t="shared" si="29"/>
        <v>0</v>
      </c>
      <c r="R117" s="30">
        <f t="shared" si="18"/>
        <v>0.0027722922441638844</v>
      </c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</row>
    <row r="118" spans="1:35" ht="12.75">
      <c r="A118" s="71"/>
      <c r="B118" s="71"/>
      <c r="C118" s="71"/>
      <c r="D118" s="72">
        <f t="shared" si="19"/>
        <v>0</v>
      </c>
      <c r="E118" s="72">
        <f t="shared" si="19"/>
        <v>0</v>
      </c>
      <c r="F118" s="73">
        <f t="shared" si="20"/>
        <v>0</v>
      </c>
      <c r="G118" s="73">
        <f t="shared" si="20"/>
        <v>0</v>
      </c>
      <c r="H118" s="73">
        <f t="shared" si="21"/>
        <v>0</v>
      </c>
      <c r="I118" s="73">
        <f t="shared" si="22"/>
        <v>0</v>
      </c>
      <c r="J118" s="73">
        <f t="shared" si="23"/>
        <v>0</v>
      </c>
      <c r="K118" s="73">
        <f t="shared" si="24"/>
        <v>0</v>
      </c>
      <c r="L118" s="73">
        <f t="shared" si="25"/>
        <v>0</v>
      </c>
      <c r="M118" s="73">
        <f t="shared" si="17"/>
        <v>-0.0027722922441638844</v>
      </c>
      <c r="N118" s="73">
        <f t="shared" si="26"/>
        <v>0</v>
      </c>
      <c r="O118" s="86">
        <f t="shared" si="27"/>
        <v>0</v>
      </c>
      <c r="P118" s="73">
        <f t="shared" si="28"/>
        <v>0</v>
      </c>
      <c r="Q118" s="73">
        <f t="shared" si="29"/>
        <v>0</v>
      </c>
      <c r="R118" s="30">
        <f t="shared" si="18"/>
        <v>0.0027722922441638844</v>
      </c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1:35" ht="12.75">
      <c r="A119" s="71"/>
      <c r="B119" s="71"/>
      <c r="C119" s="71"/>
      <c r="D119" s="72">
        <f t="shared" si="19"/>
        <v>0</v>
      </c>
      <c r="E119" s="72">
        <f t="shared" si="19"/>
        <v>0</v>
      </c>
      <c r="F119" s="73">
        <f t="shared" si="20"/>
        <v>0</v>
      </c>
      <c r="G119" s="73">
        <f t="shared" si="20"/>
        <v>0</v>
      </c>
      <c r="H119" s="73">
        <f t="shared" si="21"/>
        <v>0</v>
      </c>
      <c r="I119" s="73">
        <f t="shared" si="22"/>
        <v>0</v>
      </c>
      <c r="J119" s="73">
        <f t="shared" si="23"/>
        <v>0</v>
      </c>
      <c r="K119" s="73">
        <f t="shared" si="24"/>
        <v>0</v>
      </c>
      <c r="L119" s="73">
        <f t="shared" si="25"/>
        <v>0</v>
      </c>
      <c r="M119" s="73">
        <f t="shared" si="17"/>
        <v>-0.0027722922441638844</v>
      </c>
      <c r="N119" s="73">
        <f t="shared" si="26"/>
        <v>0</v>
      </c>
      <c r="O119" s="86">
        <f t="shared" si="27"/>
        <v>0</v>
      </c>
      <c r="P119" s="73">
        <f t="shared" si="28"/>
        <v>0</v>
      </c>
      <c r="Q119" s="73">
        <f t="shared" si="29"/>
        <v>0</v>
      </c>
      <c r="R119" s="30">
        <f t="shared" si="18"/>
        <v>0.0027722922441638844</v>
      </c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</row>
    <row r="120" spans="1:35" ht="12.75">
      <c r="A120" s="71"/>
      <c r="B120" s="71"/>
      <c r="C120" s="71"/>
      <c r="D120" s="72">
        <f t="shared" si="19"/>
        <v>0</v>
      </c>
      <c r="E120" s="72">
        <f t="shared" si="19"/>
        <v>0</v>
      </c>
      <c r="F120" s="73">
        <f t="shared" si="20"/>
        <v>0</v>
      </c>
      <c r="G120" s="73">
        <f t="shared" si="20"/>
        <v>0</v>
      </c>
      <c r="H120" s="73">
        <f t="shared" si="21"/>
        <v>0</v>
      </c>
      <c r="I120" s="73">
        <f t="shared" si="22"/>
        <v>0</v>
      </c>
      <c r="J120" s="73">
        <f t="shared" si="23"/>
        <v>0</v>
      </c>
      <c r="K120" s="73">
        <f t="shared" si="24"/>
        <v>0</v>
      </c>
      <c r="L120" s="73">
        <f t="shared" si="25"/>
        <v>0</v>
      </c>
      <c r="M120" s="73">
        <f t="shared" si="17"/>
        <v>-0.0027722922441638844</v>
      </c>
      <c r="N120" s="73">
        <f t="shared" si="26"/>
        <v>0</v>
      </c>
      <c r="O120" s="86">
        <f t="shared" si="27"/>
        <v>0</v>
      </c>
      <c r="P120" s="73">
        <f t="shared" si="28"/>
        <v>0</v>
      </c>
      <c r="Q120" s="73">
        <f t="shared" si="29"/>
        <v>0</v>
      </c>
      <c r="R120" s="30">
        <f t="shared" si="18"/>
        <v>0.0027722922441638844</v>
      </c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</row>
    <row r="121" spans="1:35" ht="12.75">
      <c r="A121" s="71"/>
      <c r="B121" s="71"/>
      <c r="C121" s="71"/>
      <c r="D121" s="72">
        <f t="shared" si="19"/>
        <v>0</v>
      </c>
      <c r="E121" s="72">
        <f t="shared" si="19"/>
        <v>0</v>
      </c>
      <c r="F121" s="73">
        <f t="shared" si="20"/>
        <v>0</v>
      </c>
      <c r="G121" s="73">
        <f t="shared" si="20"/>
        <v>0</v>
      </c>
      <c r="H121" s="73">
        <f t="shared" si="21"/>
        <v>0</v>
      </c>
      <c r="I121" s="73">
        <f t="shared" si="22"/>
        <v>0</v>
      </c>
      <c r="J121" s="73">
        <f t="shared" si="23"/>
        <v>0</v>
      </c>
      <c r="K121" s="73">
        <f t="shared" si="24"/>
        <v>0</v>
      </c>
      <c r="L121" s="73">
        <f t="shared" si="25"/>
        <v>0</v>
      </c>
      <c r="M121" s="73">
        <f t="shared" si="17"/>
        <v>-0.0027722922441638844</v>
      </c>
      <c r="N121" s="73">
        <f t="shared" si="26"/>
        <v>0</v>
      </c>
      <c r="O121" s="86">
        <f t="shared" si="27"/>
        <v>0</v>
      </c>
      <c r="P121" s="73">
        <f t="shared" si="28"/>
        <v>0</v>
      </c>
      <c r="Q121" s="73">
        <f t="shared" si="29"/>
        <v>0</v>
      </c>
      <c r="R121" s="30">
        <f t="shared" si="18"/>
        <v>0.0027722922441638844</v>
      </c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1:35" ht="12.75">
      <c r="A122" s="71"/>
      <c r="B122" s="71"/>
      <c r="C122" s="71"/>
      <c r="D122" s="72">
        <f t="shared" si="19"/>
        <v>0</v>
      </c>
      <c r="E122" s="72">
        <f t="shared" si="19"/>
        <v>0</v>
      </c>
      <c r="F122" s="73">
        <f t="shared" si="20"/>
        <v>0</v>
      </c>
      <c r="G122" s="73">
        <f t="shared" si="20"/>
        <v>0</v>
      </c>
      <c r="H122" s="73">
        <f t="shared" si="21"/>
        <v>0</v>
      </c>
      <c r="I122" s="73">
        <f t="shared" si="22"/>
        <v>0</v>
      </c>
      <c r="J122" s="73">
        <f t="shared" si="23"/>
        <v>0</v>
      </c>
      <c r="K122" s="73">
        <f t="shared" si="24"/>
        <v>0</v>
      </c>
      <c r="L122" s="73">
        <f t="shared" si="25"/>
        <v>0</v>
      </c>
      <c r="M122" s="73">
        <f t="shared" si="17"/>
        <v>-0.0027722922441638844</v>
      </c>
      <c r="N122" s="73">
        <f t="shared" si="26"/>
        <v>0</v>
      </c>
      <c r="O122" s="86">
        <f t="shared" si="27"/>
        <v>0</v>
      </c>
      <c r="P122" s="73">
        <f t="shared" si="28"/>
        <v>0</v>
      </c>
      <c r="Q122" s="73">
        <f t="shared" si="29"/>
        <v>0</v>
      </c>
      <c r="R122" s="30">
        <f t="shared" si="18"/>
        <v>0.0027722922441638844</v>
      </c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</row>
    <row r="123" spans="1:35" ht="12.75">
      <c r="A123" s="71"/>
      <c r="B123" s="71"/>
      <c r="C123" s="71"/>
      <c r="D123" s="72">
        <f t="shared" si="19"/>
        <v>0</v>
      </c>
      <c r="E123" s="72">
        <f t="shared" si="19"/>
        <v>0</v>
      </c>
      <c r="F123" s="73">
        <f t="shared" si="20"/>
        <v>0</v>
      </c>
      <c r="G123" s="73">
        <f t="shared" si="20"/>
        <v>0</v>
      </c>
      <c r="H123" s="73">
        <f t="shared" si="21"/>
        <v>0</v>
      </c>
      <c r="I123" s="73">
        <f t="shared" si="22"/>
        <v>0</v>
      </c>
      <c r="J123" s="73">
        <f t="shared" si="23"/>
        <v>0</v>
      </c>
      <c r="K123" s="73">
        <f t="shared" si="24"/>
        <v>0</v>
      </c>
      <c r="L123" s="73">
        <f t="shared" si="25"/>
        <v>0</v>
      </c>
      <c r="M123" s="73">
        <f t="shared" si="17"/>
        <v>-0.0027722922441638844</v>
      </c>
      <c r="N123" s="73">
        <f t="shared" si="26"/>
        <v>0</v>
      </c>
      <c r="O123" s="86">
        <f t="shared" si="27"/>
        <v>0</v>
      </c>
      <c r="P123" s="73">
        <f t="shared" si="28"/>
        <v>0</v>
      </c>
      <c r="Q123" s="73">
        <f t="shared" si="29"/>
        <v>0</v>
      </c>
      <c r="R123" s="30">
        <f t="shared" si="18"/>
        <v>0.0027722922441638844</v>
      </c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</row>
    <row r="124" spans="1:35" ht="12.75">
      <c r="A124" s="71"/>
      <c r="B124" s="71"/>
      <c r="C124" s="71"/>
      <c r="D124" s="72">
        <f t="shared" si="19"/>
        <v>0</v>
      </c>
      <c r="E124" s="72">
        <f t="shared" si="19"/>
        <v>0</v>
      </c>
      <c r="F124" s="73">
        <f t="shared" si="20"/>
        <v>0</v>
      </c>
      <c r="G124" s="73">
        <f t="shared" si="20"/>
        <v>0</v>
      </c>
      <c r="H124" s="73">
        <f t="shared" si="21"/>
        <v>0</v>
      </c>
      <c r="I124" s="73">
        <f t="shared" si="22"/>
        <v>0</v>
      </c>
      <c r="J124" s="73">
        <f t="shared" si="23"/>
        <v>0</v>
      </c>
      <c r="K124" s="73">
        <f t="shared" si="24"/>
        <v>0</v>
      </c>
      <c r="L124" s="73">
        <f t="shared" si="25"/>
        <v>0</v>
      </c>
      <c r="M124" s="73">
        <f t="shared" si="17"/>
        <v>-0.0027722922441638844</v>
      </c>
      <c r="N124" s="73">
        <f t="shared" si="26"/>
        <v>0</v>
      </c>
      <c r="O124" s="86">
        <f t="shared" si="27"/>
        <v>0</v>
      </c>
      <c r="P124" s="73">
        <f t="shared" si="28"/>
        <v>0</v>
      </c>
      <c r="Q124" s="73">
        <f t="shared" si="29"/>
        <v>0</v>
      </c>
      <c r="R124" s="30">
        <f t="shared" si="18"/>
        <v>0.0027722922441638844</v>
      </c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</row>
    <row r="125" spans="1:35" ht="12.75">
      <c r="A125" s="71"/>
      <c r="B125" s="71"/>
      <c r="C125" s="71"/>
      <c r="D125" s="72">
        <f t="shared" si="19"/>
        <v>0</v>
      </c>
      <c r="E125" s="72">
        <f t="shared" si="19"/>
        <v>0</v>
      </c>
      <c r="F125" s="73">
        <f t="shared" si="20"/>
        <v>0</v>
      </c>
      <c r="G125" s="73">
        <f t="shared" si="20"/>
        <v>0</v>
      </c>
      <c r="H125" s="73">
        <f t="shared" si="21"/>
        <v>0</v>
      </c>
      <c r="I125" s="73">
        <f t="shared" si="22"/>
        <v>0</v>
      </c>
      <c r="J125" s="73">
        <f t="shared" si="23"/>
        <v>0</v>
      </c>
      <c r="K125" s="73">
        <f t="shared" si="24"/>
        <v>0</v>
      </c>
      <c r="L125" s="73">
        <f t="shared" si="25"/>
        <v>0</v>
      </c>
      <c r="M125" s="73">
        <f t="shared" si="17"/>
        <v>-0.0027722922441638844</v>
      </c>
      <c r="N125" s="73">
        <f t="shared" si="26"/>
        <v>0</v>
      </c>
      <c r="O125" s="86">
        <f t="shared" si="27"/>
        <v>0</v>
      </c>
      <c r="P125" s="73">
        <f t="shared" si="28"/>
        <v>0</v>
      </c>
      <c r="Q125" s="73">
        <f t="shared" si="29"/>
        <v>0</v>
      </c>
      <c r="R125" s="30">
        <f t="shared" si="18"/>
        <v>0.0027722922441638844</v>
      </c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</row>
    <row r="126" spans="1:35" ht="12.75">
      <c r="A126" s="71"/>
      <c r="B126" s="71"/>
      <c r="C126" s="71"/>
      <c r="D126" s="72">
        <f t="shared" si="19"/>
        <v>0</v>
      </c>
      <c r="E126" s="72">
        <f t="shared" si="19"/>
        <v>0</v>
      </c>
      <c r="F126" s="73">
        <f t="shared" si="20"/>
        <v>0</v>
      </c>
      <c r="G126" s="73">
        <f t="shared" si="20"/>
        <v>0</v>
      </c>
      <c r="H126" s="73">
        <f t="shared" si="21"/>
        <v>0</v>
      </c>
      <c r="I126" s="73">
        <f t="shared" si="22"/>
        <v>0</v>
      </c>
      <c r="J126" s="73">
        <f t="shared" si="23"/>
        <v>0</v>
      </c>
      <c r="K126" s="73">
        <f t="shared" si="24"/>
        <v>0</v>
      </c>
      <c r="L126" s="73">
        <f t="shared" si="25"/>
        <v>0</v>
      </c>
      <c r="M126" s="73">
        <f t="shared" si="17"/>
        <v>-0.0027722922441638844</v>
      </c>
      <c r="N126" s="73">
        <f t="shared" si="26"/>
        <v>0</v>
      </c>
      <c r="O126" s="86">
        <f t="shared" si="27"/>
        <v>0</v>
      </c>
      <c r="P126" s="73">
        <f t="shared" si="28"/>
        <v>0</v>
      </c>
      <c r="Q126" s="73">
        <f t="shared" si="29"/>
        <v>0</v>
      </c>
      <c r="R126" s="30">
        <f t="shared" si="18"/>
        <v>0.0027722922441638844</v>
      </c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</row>
    <row r="127" spans="1:35" ht="12.75">
      <c r="A127" s="71"/>
      <c r="B127" s="71"/>
      <c r="C127" s="71"/>
      <c r="D127" s="72">
        <f t="shared" si="19"/>
        <v>0</v>
      </c>
      <c r="E127" s="72">
        <f t="shared" si="19"/>
        <v>0</v>
      </c>
      <c r="F127" s="73">
        <f t="shared" si="20"/>
        <v>0</v>
      </c>
      <c r="G127" s="73">
        <f t="shared" si="20"/>
        <v>0</v>
      </c>
      <c r="H127" s="73">
        <f t="shared" si="21"/>
        <v>0</v>
      </c>
      <c r="I127" s="73">
        <f t="shared" si="22"/>
        <v>0</v>
      </c>
      <c r="J127" s="73">
        <f t="shared" si="23"/>
        <v>0</v>
      </c>
      <c r="K127" s="73">
        <f t="shared" si="24"/>
        <v>0</v>
      </c>
      <c r="L127" s="73">
        <f t="shared" si="25"/>
        <v>0</v>
      </c>
      <c r="M127" s="73">
        <f t="shared" si="17"/>
        <v>-0.0027722922441638844</v>
      </c>
      <c r="N127" s="73">
        <f t="shared" si="26"/>
        <v>0</v>
      </c>
      <c r="O127" s="86">
        <f t="shared" si="27"/>
        <v>0</v>
      </c>
      <c r="P127" s="73">
        <f t="shared" si="28"/>
        <v>0</v>
      </c>
      <c r="Q127" s="73">
        <f t="shared" si="29"/>
        <v>0</v>
      </c>
      <c r="R127" s="30">
        <f t="shared" si="18"/>
        <v>0.0027722922441638844</v>
      </c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</row>
    <row r="128" spans="1:35" ht="12.75">
      <c r="A128" s="71"/>
      <c r="B128" s="71"/>
      <c r="C128" s="71"/>
      <c r="D128" s="72">
        <f t="shared" si="19"/>
        <v>0</v>
      </c>
      <c r="E128" s="72">
        <f t="shared" si="19"/>
        <v>0</v>
      </c>
      <c r="F128" s="73">
        <f t="shared" si="20"/>
        <v>0</v>
      </c>
      <c r="G128" s="73">
        <f t="shared" si="20"/>
        <v>0</v>
      </c>
      <c r="H128" s="73">
        <f t="shared" si="21"/>
        <v>0</v>
      </c>
      <c r="I128" s="73">
        <f t="shared" si="22"/>
        <v>0</v>
      </c>
      <c r="J128" s="73">
        <f t="shared" si="23"/>
        <v>0</v>
      </c>
      <c r="K128" s="73">
        <f t="shared" si="24"/>
        <v>0</v>
      </c>
      <c r="L128" s="73">
        <f t="shared" si="25"/>
        <v>0</v>
      </c>
      <c r="M128" s="73">
        <f t="shared" si="17"/>
        <v>-0.0027722922441638844</v>
      </c>
      <c r="N128" s="73">
        <f t="shared" si="26"/>
        <v>0</v>
      </c>
      <c r="O128" s="86">
        <f t="shared" si="27"/>
        <v>0</v>
      </c>
      <c r="P128" s="73">
        <f t="shared" si="28"/>
        <v>0</v>
      </c>
      <c r="Q128" s="73">
        <f t="shared" si="29"/>
        <v>0</v>
      </c>
      <c r="R128" s="30">
        <f t="shared" si="18"/>
        <v>0.0027722922441638844</v>
      </c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</row>
    <row r="129" spans="1:35" ht="12.75">
      <c r="A129" s="71"/>
      <c r="B129" s="71"/>
      <c r="C129" s="71"/>
      <c r="D129" s="72">
        <f t="shared" si="19"/>
        <v>0</v>
      </c>
      <c r="E129" s="72">
        <f t="shared" si="19"/>
        <v>0</v>
      </c>
      <c r="F129" s="73">
        <f t="shared" si="20"/>
        <v>0</v>
      </c>
      <c r="G129" s="73">
        <f t="shared" si="20"/>
        <v>0</v>
      </c>
      <c r="H129" s="73">
        <f t="shared" si="21"/>
        <v>0</v>
      </c>
      <c r="I129" s="73">
        <f t="shared" si="22"/>
        <v>0</v>
      </c>
      <c r="J129" s="73">
        <f t="shared" si="23"/>
        <v>0</v>
      </c>
      <c r="K129" s="73">
        <f t="shared" si="24"/>
        <v>0</v>
      </c>
      <c r="L129" s="73">
        <f t="shared" si="25"/>
        <v>0</v>
      </c>
      <c r="M129" s="73">
        <f t="shared" si="17"/>
        <v>-0.0027722922441638844</v>
      </c>
      <c r="N129" s="73">
        <f t="shared" si="26"/>
        <v>0</v>
      </c>
      <c r="O129" s="86">
        <f t="shared" si="27"/>
        <v>0</v>
      </c>
      <c r="P129" s="73">
        <f t="shared" si="28"/>
        <v>0</v>
      </c>
      <c r="Q129" s="73">
        <f t="shared" si="29"/>
        <v>0</v>
      </c>
      <c r="R129" s="30">
        <f t="shared" si="18"/>
        <v>0.0027722922441638844</v>
      </c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</row>
    <row r="130" spans="1:35" ht="12.75">
      <c r="A130" s="71"/>
      <c r="B130" s="71"/>
      <c r="C130" s="71"/>
      <c r="D130" s="72">
        <f t="shared" si="19"/>
        <v>0</v>
      </c>
      <c r="E130" s="72">
        <f t="shared" si="19"/>
        <v>0</v>
      </c>
      <c r="F130" s="73">
        <f t="shared" si="20"/>
        <v>0</v>
      </c>
      <c r="G130" s="73">
        <f t="shared" si="20"/>
        <v>0</v>
      </c>
      <c r="H130" s="73">
        <f t="shared" si="21"/>
        <v>0</v>
      </c>
      <c r="I130" s="73">
        <f t="shared" si="22"/>
        <v>0</v>
      </c>
      <c r="J130" s="73">
        <f t="shared" si="23"/>
        <v>0</v>
      </c>
      <c r="K130" s="73">
        <f t="shared" si="24"/>
        <v>0</v>
      </c>
      <c r="L130" s="73">
        <f t="shared" si="25"/>
        <v>0</v>
      </c>
      <c r="M130" s="73">
        <f t="shared" si="17"/>
        <v>-0.0027722922441638844</v>
      </c>
      <c r="N130" s="73">
        <f t="shared" si="26"/>
        <v>0</v>
      </c>
      <c r="O130" s="86">
        <f t="shared" si="27"/>
        <v>0</v>
      </c>
      <c r="P130" s="73">
        <f t="shared" si="28"/>
        <v>0</v>
      </c>
      <c r="Q130" s="73">
        <f t="shared" si="29"/>
        <v>0</v>
      </c>
      <c r="R130" s="30">
        <f t="shared" si="18"/>
        <v>0.0027722922441638844</v>
      </c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</row>
    <row r="131" spans="1:35" ht="12.75">
      <c r="A131" s="71"/>
      <c r="B131" s="71"/>
      <c r="C131" s="71"/>
      <c r="D131" s="72">
        <f t="shared" si="19"/>
        <v>0</v>
      </c>
      <c r="E131" s="72">
        <f t="shared" si="19"/>
        <v>0</v>
      </c>
      <c r="F131" s="73">
        <f t="shared" si="20"/>
        <v>0</v>
      </c>
      <c r="G131" s="73">
        <f t="shared" si="20"/>
        <v>0</v>
      </c>
      <c r="H131" s="73">
        <f t="shared" si="21"/>
        <v>0</v>
      </c>
      <c r="I131" s="73">
        <f t="shared" si="22"/>
        <v>0</v>
      </c>
      <c r="J131" s="73">
        <f t="shared" si="23"/>
        <v>0</v>
      </c>
      <c r="K131" s="73">
        <f t="shared" si="24"/>
        <v>0</v>
      </c>
      <c r="L131" s="73">
        <f t="shared" si="25"/>
        <v>0</v>
      </c>
      <c r="M131" s="73">
        <f t="shared" si="17"/>
        <v>-0.0027722922441638844</v>
      </c>
      <c r="N131" s="73">
        <f t="shared" si="26"/>
        <v>0</v>
      </c>
      <c r="O131" s="86">
        <f t="shared" si="27"/>
        <v>0</v>
      </c>
      <c r="P131" s="73">
        <f t="shared" si="28"/>
        <v>0</v>
      </c>
      <c r="Q131" s="73">
        <f t="shared" si="29"/>
        <v>0</v>
      </c>
      <c r="R131" s="30">
        <f t="shared" si="18"/>
        <v>0.0027722922441638844</v>
      </c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</row>
    <row r="132" spans="1:35" ht="12.75">
      <c r="A132" s="71"/>
      <c r="B132" s="71"/>
      <c r="C132" s="71"/>
      <c r="D132" s="72">
        <f t="shared" si="19"/>
        <v>0</v>
      </c>
      <c r="E132" s="72">
        <f t="shared" si="19"/>
        <v>0</v>
      </c>
      <c r="F132" s="73">
        <f t="shared" si="20"/>
        <v>0</v>
      </c>
      <c r="G132" s="73">
        <f t="shared" si="20"/>
        <v>0</v>
      </c>
      <c r="H132" s="73">
        <f t="shared" si="21"/>
        <v>0</v>
      </c>
      <c r="I132" s="73">
        <f t="shared" si="22"/>
        <v>0</v>
      </c>
      <c r="J132" s="73">
        <f t="shared" si="23"/>
        <v>0</v>
      </c>
      <c r="K132" s="73">
        <f t="shared" si="24"/>
        <v>0</v>
      </c>
      <c r="L132" s="73">
        <f t="shared" si="25"/>
        <v>0</v>
      </c>
      <c r="M132" s="73">
        <f t="shared" si="17"/>
        <v>-0.0027722922441638844</v>
      </c>
      <c r="N132" s="73">
        <f t="shared" si="26"/>
        <v>0</v>
      </c>
      <c r="O132" s="86">
        <f t="shared" si="27"/>
        <v>0</v>
      </c>
      <c r="P132" s="73">
        <f t="shared" si="28"/>
        <v>0</v>
      </c>
      <c r="Q132" s="73">
        <f t="shared" si="29"/>
        <v>0</v>
      </c>
      <c r="R132" s="30">
        <f t="shared" si="18"/>
        <v>0.0027722922441638844</v>
      </c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</row>
    <row r="133" spans="1:35" ht="12.75">
      <c r="A133" s="71"/>
      <c r="B133" s="71"/>
      <c r="C133" s="71"/>
      <c r="D133" s="72">
        <f t="shared" si="19"/>
        <v>0</v>
      </c>
      <c r="E133" s="72">
        <f t="shared" si="19"/>
        <v>0</v>
      </c>
      <c r="F133" s="73">
        <f t="shared" si="20"/>
        <v>0</v>
      </c>
      <c r="G133" s="73">
        <f t="shared" si="20"/>
        <v>0</v>
      </c>
      <c r="H133" s="73">
        <f t="shared" si="21"/>
        <v>0</v>
      </c>
      <c r="I133" s="73">
        <f t="shared" si="22"/>
        <v>0</v>
      </c>
      <c r="J133" s="73">
        <f t="shared" si="23"/>
        <v>0</v>
      </c>
      <c r="K133" s="73">
        <f t="shared" si="24"/>
        <v>0</v>
      </c>
      <c r="L133" s="73">
        <f t="shared" si="25"/>
        <v>0</v>
      </c>
      <c r="M133" s="73">
        <f t="shared" si="17"/>
        <v>-0.0027722922441638844</v>
      </c>
      <c r="N133" s="73">
        <f t="shared" si="26"/>
        <v>0</v>
      </c>
      <c r="O133" s="86">
        <f t="shared" si="27"/>
        <v>0</v>
      </c>
      <c r="P133" s="73">
        <f t="shared" si="28"/>
        <v>0</v>
      </c>
      <c r="Q133" s="73">
        <f t="shared" si="29"/>
        <v>0</v>
      </c>
      <c r="R133" s="30">
        <f t="shared" si="18"/>
        <v>0.0027722922441638844</v>
      </c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</row>
    <row r="134" spans="1:35" ht="12.75">
      <c r="A134" s="71"/>
      <c r="B134" s="71"/>
      <c r="C134" s="71"/>
      <c r="D134" s="72">
        <f t="shared" si="19"/>
        <v>0</v>
      </c>
      <c r="E134" s="72">
        <f t="shared" si="19"/>
        <v>0</v>
      </c>
      <c r="F134" s="73">
        <f t="shared" si="20"/>
        <v>0</v>
      </c>
      <c r="G134" s="73">
        <f t="shared" si="20"/>
        <v>0</v>
      </c>
      <c r="H134" s="73">
        <f t="shared" si="21"/>
        <v>0</v>
      </c>
      <c r="I134" s="73">
        <f t="shared" si="22"/>
        <v>0</v>
      </c>
      <c r="J134" s="73">
        <f t="shared" si="23"/>
        <v>0</v>
      </c>
      <c r="K134" s="73">
        <f t="shared" si="24"/>
        <v>0</v>
      </c>
      <c r="L134" s="73">
        <f t="shared" si="25"/>
        <v>0</v>
      </c>
      <c r="M134" s="73">
        <f t="shared" si="17"/>
        <v>-0.0027722922441638844</v>
      </c>
      <c r="N134" s="73">
        <f t="shared" si="26"/>
        <v>0</v>
      </c>
      <c r="O134" s="86">
        <f t="shared" si="27"/>
        <v>0</v>
      </c>
      <c r="P134" s="73">
        <f t="shared" si="28"/>
        <v>0</v>
      </c>
      <c r="Q134" s="73">
        <f t="shared" si="29"/>
        <v>0</v>
      </c>
      <c r="R134" s="30">
        <f t="shared" si="18"/>
        <v>0.0027722922441638844</v>
      </c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</row>
    <row r="135" spans="1:35" ht="12.75">
      <c r="A135" s="71"/>
      <c r="B135" s="71"/>
      <c r="C135" s="71"/>
      <c r="D135" s="72">
        <f t="shared" si="19"/>
        <v>0</v>
      </c>
      <c r="E135" s="72">
        <f t="shared" si="19"/>
        <v>0</v>
      </c>
      <c r="F135" s="73">
        <f t="shared" si="20"/>
        <v>0</v>
      </c>
      <c r="G135" s="73">
        <f t="shared" si="20"/>
        <v>0</v>
      </c>
      <c r="H135" s="73">
        <f t="shared" si="21"/>
        <v>0</v>
      </c>
      <c r="I135" s="73">
        <f t="shared" si="22"/>
        <v>0</v>
      </c>
      <c r="J135" s="73">
        <f t="shared" si="23"/>
        <v>0</v>
      </c>
      <c r="K135" s="73">
        <f t="shared" si="24"/>
        <v>0</v>
      </c>
      <c r="L135" s="73">
        <f t="shared" si="25"/>
        <v>0</v>
      </c>
      <c r="M135" s="73">
        <f t="shared" si="17"/>
        <v>-0.0027722922441638844</v>
      </c>
      <c r="N135" s="73">
        <f t="shared" si="26"/>
        <v>0</v>
      </c>
      <c r="O135" s="86">
        <f t="shared" si="27"/>
        <v>0</v>
      </c>
      <c r="P135" s="73">
        <f t="shared" si="28"/>
        <v>0</v>
      </c>
      <c r="Q135" s="73">
        <f t="shared" si="29"/>
        <v>0</v>
      </c>
      <c r="R135" s="30">
        <f t="shared" si="18"/>
        <v>0.0027722922441638844</v>
      </c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</row>
    <row r="136" spans="1:35" ht="12.75">
      <c r="A136" s="71"/>
      <c r="B136" s="71"/>
      <c r="C136" s="71"/>
      <c r="D136" s="72">
        <f t="shared" si="19"/>
        <v>0</v>
      </c>
      <c r="E136" s="72">
        <f t="shared" si="19"/>
        <v>0</v>
      </c>
      <c r="F136" s="73">
        <f t="shared" si="20"/>
        <v>0</v>
      </c>
      <c r="G136" s="73">
        <f t="shared" si="20"/>
        <v>0</v>
      </c>
      <c r="H136" s="73">
        <f t="shared" si="21"/>
        <v>0</v>
      </c>
      <c r="I136" s="73">
        <f t="shared" si="22"/>
        <v>0</v>
      </c>
      <c r="J136" s="73">
        <f t="shared" si="23"/>
        <v>0</v>
      </c>
      <c r="K136" s="73">
        <f t="shared" si="24"/>
        <v>0</v>
      </c>
      <c r="L136" s="73">
        <f t="shared" si="25"/>
        <v>0</v>
      </c>
      <c r="M136" s="73">
        <f t="shared" si="17"/>
        <v>-0.0027722922441638844</v>
      </c>
      <c r="N136" s="73">
        <f t="shared" si="26"/>
        <v>0</v>
      </c>
      <c r="O136" s="86">
        <f t="shared" si="27"/>
        <v>0</v>
      </c>
      <c r="P136" s="73">
        <f t="shared" si="28"/>
        <v>0</v>
      </c>
      <c r="Q136" s="73">
        <f t="shared" si="29"/>
        <v>0</v>
      </c>
      <c r="R136" s="30">
        <f t="shared" si="18"/>
        <v>0.0027722922441638844</v>
      </c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</row>
    <row r="137" spans="1:35" ht="12.75">
      <c r="A137" s="71"/>
      <c r="B137" s="71"/>
      <c r="C137" s="71"/>
      <c r="D137" s="72">
        <f t="shared" si="19"/>
        <v>0</v>
      </c>
      <c r="E137" s="72">
        <f t="shared" si="19"/>
        <v>0</v>
      </c>
      <c r="F137" s="73">
        <f t="shared" si="20"/>
        <v>0</v>
      </c>
      <c r="G137" s="73">
        <f t="shared" si="20"/>
        <v>0</v>
      </c>
      <c r="H137" s="73">
        <f t="shared" si="21"/>
        <v>0</v>
      </c>
      <c r="I137" s="73">
        <f t="shared" si="22"/>
        <v>0</v>
      </c>
      <c r="J137" s="73">
        <f t="shared" si="23"/>
        <v>0</v>
      </c>
      <c r="K137" s="73">
        <f t="shared" si="24"/>
        <v>0</v>
      </c>
      <c r="L137" s="73">
        <f t="shared" si="25"/>
        <v>0</v>
      </c>
      <c r="M137" s="73">
        <f t="shared" si="17"/>
        <v>-0.0027722922441638844</v>
      </c>
      <c r="N137" s="73">
        <f t="shared" si="26"/>
        <v>0</v>
      </c>
      <c r="O137" s="86">
        <f t="shared" si="27"/>
        <v>0</v>
      </c>
      <c r="P137" s="73">
        <f t="shared" si="28"/>
        <v>0</v>
      </c>
      <c r="Q137" s="73">
        <f t="shared" si="29"/>
        <v>0</v>
      </c>
      <c r="R137" s="30">
        <f t="shared" si="18"/>
        <v>0.0027722922441638844</v>
      </c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</row>
    <row r="138" spans="1:35" ht="12.75">
      <c r="A138" s="71"/>
      <c r="B138" s="71"/>
      <c r="C138" s="71"/>
      <c r="D138" s="72">
        <f t="shared" si="19"/>
        <v>0</v>
      </c>
      <c r="E138" s="72">
        <f t="shared" si="19"/>
        <v>0</v>
      </c>
      <c r="F138" s="73">
        <f t="shared" si="20"/>
        <v>0</v>
      </c>
      <c r="G138" s="73">
        <f t="shared" si="20"/>
        <v>0</v>
      </c>
      <c r="H138" s="73">
        <f t="shared" si="21"/>
        <v>0</v>
      </c>
      <c r="I138" s="73">
        <f t="shared" si="22"/>
        <v>0</v>
      </c>
      <c r="J138" s="73">
        <f t="shared" si="23"/>
        <v>0</v>
      </c>
      <c r="K138" s="73">
        <f t="shared" si="24"/>
        <v>0</v>
      </c>
      <c r="L138" s="73">
        <f t="shared" si="25"/>
        <v>0</v>
      </c>
      <c r="M138" s="73">
        <f t="shared" si="17"/>
        <v>-0.0027722922441638844</v>
      </c>
      <c r="N138" s="73">
        <f t="shared" si="26"/>
        <v>0</v>
      </c>
      <c r="O138" s="86">
        <f t="shared" si="27"/>
        <v>0</v>
      </c>
      <c r="P138" s="73">
        <f t="shared" si="28"/>
        <v>0</v>
      </c>
      <c r="Q138" s="73">
        <f t="shared" si="29"/>
        <v>0</v>
      </c>
      <c r="R138" s="30">
        <f t="shared" si="18"/>
        <v>0.0027722922441638844</v>
      </c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</row>
    <row r="139" spans="1:35" ht="12.75">
      <c r="A139" s="71"/>
      <c r="B139" s="71"/>
      <c r="C139" s="71"/>
      <c r="D139" s="72">
        <f t="shared" si="19"/>
        <v>0</v>
      </c>
      <c r="E139" s="72">
        <f t="shared" si="19"/>
        <v>0</v>
      </c>
      <c r="F139" s="73">
        <f t="shared" si="20"/>
        <v>0</v>
      </c>
      <c r="G139" s="73">
        <f t="shared" si="20"/>
        <v>0</v>
      </c>
      <c r="H139" s="73">
        <f t="shared" si="21"/>
        <v>0</v>
      </c>
      <c r="I139" s="73">
        <f t="shared" si="22"/>
        <v>0</v>
      </c>
      <c r="J139" s="73">
        <f t="shared" si="23"/>
        <v>0</v>
      </c>
      <c r="K139" s="73">
        <f t="shared" si="24"/>
        <v>0</v>
      </c>
      <c r="L139" s="73">
        <f t="shared" si="25"/>
        <v>0</v>
      </c>
      <c r="M139" s="73">
        <f t="shared" si="17"/>
        <v>-0.0027722922441638844</v>
      </c>
      <c r="N139" s="73">
        <f t="shared" si="26"/>
        <v>0</v>
      </c>
      <c r="O139" s="86">
        <f t="shared" si="27"/>
        <v>0</v>
      </c>
      <c r="P139" s="73">
        <f t="shared" si="28"/>
        <v>0</v>
      </c>
      <c r="Q139" s="73">
        <f t="shared" si="29"/>
        <v>0</v>
      </c>
      <c r="R139" s="30">
        <f t="shared" si="18"/>
        <v>0.0027722922441638844</v>
      </c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</row>
    <row r="140" spans="1:35" ht="12.75">
      <c r="A140" s="71"/>
      <c r="B140" s="71"/>
      <c r="C140" s="71"/>
      <c r="D140" s="72">
        <f t="shared" si="19"/>
        <v>0</v>
      </c>
      <c r="E140" s="72">
        <f t="shared" si="19"/>
        <v>0</v>
      </c>
      <c r="F140" s="73">
        <f t="shared" si="20"/>
        <v>0</v>
      </c>
      <c r="G140" s="73">
        <f t="shared" si="20"/>
        <v>0</v>
      </c>
      <c r="H140" s="73">
        <f t="shared" si="21"/>
        <v>0</v>
      </c>
      <c r="I140" s="73">
        <f t="shared" si="22"/>
        <v>0</v>
      </c>
      <c r="J140" s="73">
        <f t="shared" si="23"/>
        <v>0</v>
      </c>
      <c r="K140" s="73">
        <f t="shared" si="24"/>
        <v>0</v>
      </c>
      <c r="L140" s="73">
        <f t="shared" si="25"/>
        <v>0</v>
      </c>
      <c r="M140" s="73">
        <f t="shared" si="17"/>
        <v>-0.0027722922441638844</v>
      </c>
      <c r="N140" s="73">
        <f t="shared" si="26"/>
        <v>0</v>
      </c>
      <c r="O140" s="86">
        <f t="shared" si="27"/>
        <v>0</v>
      </c>
      <c r="P140" s="73">
        <f t="shared" si="28"/>
        <v>0</v>
      </c>
      <c r="Q140" s="73">
        <f t="shared" si="29"/>
        <v>0</v>
      </c>
      <c r="R140" s="30">
        <f t="shared" si="18"/>
        <v>0.0027722922441638844</v>
      </c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</row>
    <row r="141" spans="1:35" ht="12.75">
      <c r="A141" s="71"/>
      <c r="B141" s="71"/>
      <c r="C141" s="71"/>
      <c r="D141" s="72">
        <f t="shared" si="19"/>
        <v>0</v>
      </c>
      <c r="E141" s="72">
        <f t="shared" si="19"/>
        <v>0</v>
      </c>
      <c r="F141" s="73">
        <f t="shared" si="20"/>
        <v>0</v>
      </c>
      <c r="G141" s="73">
        <f t="shared" si="20"/>
        <v>0</v>
      </c>
      <c r="H141" s="73">
        <f t="shared" si="21"/>
        <v>0</v>
      </c>
      <c r="I141" s="73">
        <f t="shared" si="22"/>
        <v>0</v>
      </c>
      <c r="J141" s="73">
        <f t="shared" si="23"/>
        <v>0</v>
      </c>
      <c r="K141" s="73">
        <f t="shared" si="24"/>
        <v>0</v>
      </c>
      <c r="L141" s="73">
        <f t="shared" si="25"/>
        <v>0</v>
      </c>
      <c r="M141" s="73">
        <f t="shared" si="17"/>
        <v>-0.0027722922441638844</v>
      </c>
      <c r="N141" s="73">
        <f t="shared" si="26"/>
        <v>0</v>
      </c>
      <c r="O141" s="86">
        <f t="shared" si="27"/>
        <v>0</v>
      </c>
      <c r="P141" s="73">
        <f t="shared" si="28"/>
        <v>0</v>
      </c>
      <c r="Q141" s="73">
        <f t="shared" si="29"/>
        <v>0</v>
      </c>
      <c r="R141" s="30">
        <f t="shared" si="18"/>
        <v>0.0027722922441638844</v>
      </c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</row>
    <row r="142" spans="1:35" ht="12.75">
      <c r="A142" s="71"/>
      <c r="B142" s="71"/>
      <c r="C142" s="71"/>
      <c r="D142" s="72">
        <f t="shared" si="19"/>
        <v>0</v>
      </c>
      <c r="E142" s="72">
        <f t="shared" si="19"/>
        <v>0</v>
      </c>
      <c r="F142" s="73">
        <f t="shared" si="20"/>
        <v>0</v>
      </c>
      <c r="G142" s="73">
        <f t="shared" si="20"/>
        <v>0</v>
      </c>
      <c r="H142" s="73">
        <f t="shared" si="21"/>
        <v>0</v>
      </c>
      <c r="I142" s="73">
        <f t="shared" si="22"/>
        <v>0</v>
      </c>
      <c r="J142" s="73">
        <f t="shared" si="23"/>
        <v>0</v>
      </c>
      <c r="K142" s="73">
        <f t="shared" si="24"/>
        <v>0</v>
      </c>
      <c r="L142" s="73">
        <f t="shared" si="25"/>
        <v>0</v>
      </c>
      <c r="M142" s="73">
        <f t="shared" si="17"/>
        <v>-0.0027722922441638844</v>
      </c>
      <c r="N142" s="73">
        <f t="shared" si="26"/>
        <v>0</v>
      </c>
      <c r="O142" s="86">
        <f t="shared" si="27"/>
        <v>0</v>
      </c>
      <c r="P142" s="73">
        <f t="shared" si="28"/>
        <v>0</v>
      </c>
      <c r="Q142" s="73">
        <f t="shared" si="29"/>
        <v>0</v>
      </c>
      <c r="R142" s="30">
        <f t="shared" si="18"/>
        <v>0.0027722922441638844</v>
      </c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</row>
    <row r="143" spans="1:35" ht="12.75">
      <c r="A143" s="71"/>
      <c r="B143" s="71"/>
      <c r="C143" s="71"/>
      <c r="D143" s="72">
        <f t="shared" si="19"/>
        <v>0</v>
      </c>
      <c r="E143" s="72">
        <f t="shared" si="19"/>
        <v>0</v>
      </c>
      <c r="F143" s="73">
        <f t="shared" si="20"/>
        <v>0</v>
      </c>
      <c r="G143" s="73">
        <f t="shared" si="20"/>
        <v>0</v>
      </c>
      <c r="H143" s="73">
        <f t="shared" si="21"/>
        <v>0</v>
      </c>
      <c r="I143" s="73">
        <f t="shared" si="22"/>
        <v>0</v>
      </c>
      <c r="J143" s="73">
        <f t="shared" si="23"/>
        <v>0</v>
      </c>
      <c r="K143" s="73">
        <f t="shared" si="24"/>
        <v>0</v>
      </c>
      <c r="L143" s="73">
        <f t="shared" si="25"/>
        <v>0</v>
      </c>
      <c r="M143" s="73">
        <f t="shared" si="17"/>
        <v>-0.0027722922441638844</v>
      </c>
      <c r="N143" s="73">
        <f t="shared" si="26"/>
        <v>0</v>
      </c>
      <c r="O143" s="86">
        <f t="shared" si="27"/>
        <v>0</v>
      </c>
      <c r="P143" s="73">
        <f t="shared" si="28"/>
        <v>0</v>
      </c>
      <c r="Q143" s="73">
        <f t="shared" si="29"/>
        <v>0</v>
      </c>
      <c r="R143" s="30">
        <f t="shared" si="18"/>
        <v>0.0027722922441638844</v>
      </c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</row>
    <row r="144" spans="1:35" ht="12.75">
      <c r="A144" s="71"/>
      <c r="B144" s="71"/>
      <c r="C144" s="71"/>
      <c r="D144" s="72">
        <f t="shared" si="19"/>
        <v>0</v>
      </c>
      <c r="E144" s="72">
        <f t="shared" si="19"/>
        <v>0</v>
      </c>
      <c r="F144" s="73">
        <f t="shared" si="20"/>
        <v>0</v>
      </c>
      <c r="G144" s="73">
        <f t="shared" si="20"/>
        <v>0</v>
      </c>
      <c r="H144" s="73">
        <f t="shared" si="21"/>
        <v>0</v>
      </c>
      <c r="I144" s="73">
        <f t="shared" si="22"/>
        <v>0</v>
      </c>
      <c r="J144" s="73">
        <f t="shared" si="23"/>
        <v>0</v>
      </c>
      <c r="K144" s="73">
        <f t="shared" si="24"/>
        <v>0</v>
      </c>
      <c r="L144" s="73">
        <f t="shared" si="25"/>
        <v>0</v>
      </c>
      <c r="M144" s="73">
        <f t="shared" si="17"/>
        <v>-0.0027722922441638844</v>
      </c>
      <c r="N144" s="73">
        <f t="shared" si="26"/>
        <v>0</v>
      </c>
      <c r="O144" s="86">
        <f t="shared" si="27"/>
        <v>0</v>
      </c>
      <c r="P144" s="73">
        <f t="shared" si="28"/>
        <v>0</v>
      </c>
      <c r="Q144" s="73">
        <f t="shared" si="29"/>
        <v>0</v>
      </c>
      <c r="R144" s="30">
        <f t="shared" si="18"/>
        <v>0.0027722922441638844</v>
      </c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1:35" ht="12.75">
      <c r="A145" s="71"/>
      <c r="B145" s="71"/>
      <c r="C145" s="71"/>
      <c r="D145" s="72">
        <f aca="true" t="shared" si="30" ref="D145:E208">A145/A$18</f>
        <v>0</v>
      </c>
      <c r="E145" s="72">
        <f t="shared" si="30"/>
        <v>0</v>
      </c>
      <c r="F145" s="73">
        <f aca="true" t="shared" si="31" ref="F145:G208">$C145*D145</f>
        <v>0</v>
      </c>
      <c r="G145" s="73">
        <f t="shared" si="31"/>
        <v>0</v>
      </c>
      <c r="H145" s="73">
        <f t="shared" si="21"/>
        <v>0</v>
      </c>
      <c r="I145" s="73">
        <f t="shared" si="22"/>
        <v>0</v>
      </c>
      <c r="J145" s="73">
        <f t="shared" si="23"/>
        <v>0</v>
      </c>
      <c r="K145" s="73">
        <f t="shared" si="24"/>
        <v>0</v>
      </c>
      <c r="L145" s="73">
        <f t="shared" si="25"/>
        <v>0</v>
      </c>
      <c r="M145" s="73">
        <f t="shared" si="17"/>
        <v>-0.0027722922441638844</v>
      </c>
      <c r="N145" s="73">
        <f t="shared" si="26"/>
        <v>0</v>
      </c>
      <c r="O145" s="86">
        <f t="shared" si="27"/>
        <v>0</v>
      </c>
      <c r="P145" s="73">
        <f t="shared" si="28"/>
        <v>0</v>
      </c>
      <c r="Q145" s="73">
        <f t="shared" si="29"/>
        <v>0</v>
      </c>
      <c r="R145" s="30">
        <f t="shared" si="18"/>
        <v>0.0027722922441638844</v>
      </c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</row>
    <row r="146" spans="1:35" ht="12.75">
      <c r="A146" s="71"/>
      <c r="B146" s="71"/>
      <c r="C146" s="71"/>
      <c r="D146" s="72">
        <f t="shared" si="30"/>
        <v>0</v>
      </c>
      <c r="E146" s="72">
        <f t="shared" si="30"/>
        <v>0</v>
      </c>
      <c r="F146" s="73">
        <f t="shared" si="31"/>
        <v>0</v>
      </c>
      <c r="G146" s="73">
        <f t="shared" si="31"/>
        <v>0</v>
      </c>
      <c r="H146" s="73">
        <f t="shared" si="21"/>
        <v>0</v>
      </c>
      <c r="I146" s="73">
        <f t="shared" si="22"/>
        <v>0</v>
      </c>
      <c r="J146" s="73">
        <f t="shared" si="23"/>
        <v>0</v>
      </c>
      <c r="K146" s="73">
        <f t="shared" si="24"/>
        <v>0</v>
      </c>
      <c r="L146" s="73">
        <f t="shared" si="25"/>
        <v>0</v>
      </c>
      <c r="M146" s="73">
        <f t="shared" si="17"/>
        <v>-0.0027722922441638844</v>
      </c>
      <c r="N146" s="73">
        <f t="shared" si="26"/>
        <v>0</v>
      </c>
      <c r="O146" s="86">
        <f t="shared" si="27"/>
        <v>0</v>
      </c>
      <c r="P146" s="73">
        <f t="shared" si="28"/>
        <v>0</v>
      </c>
      <c r="Q146" s="73">
        <f t="shared" si="29"/>
        <v>0</v>
      </c>
      <c r="R146" s="30">
        <f t="shared" si="18"/>
        <v>0.0027722922441638844</v>
      </c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</row>
    <row r="147" spans="1:35" ht="12.75">
      <c r="A147" s="71"/>
      <c r="B147" s="71"/>
      <c r="C147" s="71"/>
      <c r="D147" s="72">
        <f t="shared" si="30"/>
        <v>0</v>
      </c>
      <c r="E147" s="72">
        <f t="shared" si="30"/>
        <v>0</v>
      </c>
      <c r="F147" s="73">
        <f t="shared" si="31"/>
        <v>0</v>
      </c>
      <c r="G147" s="73">
        <f t="shared" si="31"/>
        <v>0</v>
      </c>
      <c r="H147" s="73">
        <f t="shared" si="21"/>
        <v>0</v>
      </c>
      <c r="I147" s="73">
        <f t="shared" si="22"/>
        <v>0</v>
      </c>
      <c r="J147" s="73">
        <f t="shared" si="23"/>
        <v>0</v>
      </c>
      <c r="K147" s="73">
        <f t="shared" si="24"/>
        <v>0</v>
      </c>
      <c r="L147" s="73">
        <f t="shared" si="25"/>
        <v>0</v>
      </c>
      <c r="M147" s="73">
        <f t="shared" si="17"/>
        <v>-0.0027722922441638844</v>
      </c>
      <c r="N147" s="73">
        <f t="shared" si="26"/>
        <v>0</v>
      </c>
      <c r="O147" s="86">
        <f t="shared" si="27"/>
        <v>0</v>
      </c>
      <c r="P147" s="73">
        <f t="shared" si="28"/>
        <v>0</v>
      </c>
      <c r="Q147" s="73">
        <f t="shared" si="29"/>
        <v>0</v>
      </c>
      <c r="R147" s="30">
        <f t="shared" si="18"/>
        <v>0.0027722922441638844</v>
      </c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</row>
    <row r="148" spans="1:35" ht="12.75">
      <c r="A148" s="71"/>
      <c r="B148" s="71"/>
      <c r="C148" s="71"/>
      <c r="D148" s="72">
        <f t="shared" si="30"/>
        <v>0</v>
      </c>
      <c r="E148" s="72">
        <f t="shared" si="30"/>
        <v>0</v>
      </c>
      <c r="F148" s="73">
        <f t="shared" si="31"/>
        <v>0</v>
      </c>
      <c r="G148" s="73">
        <f t="shared" si="31"/>
        <v>0</v>
      </c>
      <c r="H148" s="73">
        <f t="shared" si="21"/>
        <v>0</v>
      </c>
      <c r="I148" s="73">
        <f t="shared" si="22"/>
        <v>0</v>
      </c>
      <c r="J148" s="73">
        <f t="shared" si="23"/>
        <v>0</v>
      </c>
      <c r="K148" s="73">
        <f t="shared" si="24"/>
        <v>0</v>
      </c>
      <c r="L148" s="73">
        <f t="shared" si="25"/>
        <v>0</v>
      </c>
      <c r="M148" s="73">
        <f t="shared" si="17"/>
        <v>-0.0027722922441638844</v>
      </c>
      <c r="N148" s="73">
        <f t="shared" si="26"/>
        <v>0</v>
      </c>
      <c r="O148" s="86">
        <f t="shared" si="27"/>
        <v>0</v>
      </c>
      <c r="P148" s="73">
        <f t="shared" si="28"/>
        <v>0</v>
      </c>
      <c r="Q148" s="73">
        <f t="shared" si="29"/>
        <v>0</v>
      </c>
      <c r="R148" s="30">
        <f t="shared" si="18"/>
        <v>0.0027722922441638844</v>
      </c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</row>
    <row r="149" spans="1:35" ht="12.75">
      <c r="A149" s="71"/>
      <c r="B149" s="71"/>
      <c r="C149" s="71"/>
      <c r="D149" s="72">
        <f t="shared" si="30"/>
        <v>0</v>
      </c>
      <c r="E149" s="72">
        <f t="shared" si="30"/>
        <v>0</v>
      </c>
      <c r="F149" s="73">
        <f t="shared" si="31"/>
        <v>0</v>
      </c>
      <c r="G149" s="73">
        <f t="shared" si="31"/>
        <v>0</v>
      </c>
      <c r="H149" s="73">
        <f t="shared" si="21"/>
        <v>0</v>
      </c>
      <c r="I149" s="73">
        <f t="shared" si="22"/>
        <v>0</v>
      </c>
      <c r="J149" s="73">
        <f t="shared" si="23"/>
        <v>0</v>
      </c>
      <c r="K149" s="73">
        <f t="shared" si="24"/>
        <v>0</v>
      </c>
      <c r="L149" s="73">
        <f t="shared" si="25"/>
        <v>0</v>
      </c>
      <c r="M149" s="73">
        <f aca="true" t="shared" si="32" ref="M149:M212">+E$4+E$5*D149+E$6*D149^2</f>
        <v>-0.0027722922441638844</v>
      </c>
      <c r="N149" s="73">
        <f t="shared" si="26"/>
        <v>0</v>
      </c>
      <c r="O149" s="86">
        <f t="shared" si="27"/>
        <v>0</v>
      </c>
      <c r="P149" s="73">
        <f t="shared" si="28"/>
        <v>0</v>
      </c>
      <c r="Q149" s="73">
        <f t="shared" si="29"/>
        <v>0</v>
      </c>
      <c r="R149" s="30">
        <f aca="true" t="shared" si="33" ref="R149:R212">+E149-M149</f>
        <v>0.0027722922441638844</v>
      </c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</row>
    <row r="150" spans="1:35" ht="12.75">
      <c r="A150" s="71"/>
      <c r="B150" s="71"/>
      <c r="C150" s="71"/>
      <c r="D150" s="72">
        <f t="shared" si="30"/>
        <v>0</v>
      </c>
      <c r="E150" s="72">
        <f t="shared" si="30"/>
        <v>0</v>
      </c>
      <c r="F150" s="73">
        <f t="shared" si="31"/>
        <v>0</v>
      </c>
      <c r="G150" s="73">
        <f t="shared" si="31"/>
        <v>0</v>
      </c>
      <c r="H150" s="73">
        <f aca="true" t="shared" si="34" ref="H150:H213">C150*D150*D150</f>
        <v>0</v>
      </c>
      <c r="I150" s="73">
        <f aca="true" t="shared" si="35" ref="I150:I213">C150*D150*D150*D150</f>
        <v>0</v>
      </c>
      <c r="J150" s="73">
        <f aca="true" t="shared" si="36" ref="J150:J213">C150*D150*D150*D150*D150</f>
        <v>0</v>
      </c>
      <c r="K150" s="73">
        <f aca="true" t="shared" si="37" ref="K150:K213">C150*E150*D150</f>
        <v>0</v>
      </c>
      <c r="L150" s="73">
        <f aca="true" t="shared" si="38" ref="L150:L213">C150*E150*D150*D150</f>
        <v>0</v>
      </c>
      <c r="M150" s="73">
        <f t="shared" si="32"/>
        <v>-0.0027722922441638844</v>
      </c>
      <c r="N150" s="73">
        <f aca="true" t="shared" si="39" ref="N150:N213">C150*(M150-E150)^2</f>
        <v>0</v>
      </c>
      <c r="O150" s="86">
        <f aca="true" t="shared" si="40" ref="O150:O213">(C150*O$1-O$2*F150+O$3*H150)^2</f>
        <v>0</v>
      </c>
      <c r="P150" s="73">
        <f aca="true" t="shared" si="41" ref="P150:P213">(-C150*O$2+O$4*F150-O$5*H150)^2</f>
        <v>0</v>
      </c>
      <c r="Q150" s="73">
        <f aca="true" t="shared" si="42" ref="Q150:Q213">+(C150*O$3-F150*O$5+H150*O$6)^2</f>
        <v>0</v>
      </c>
      <c r="R150" s="30">
        <f t="shared" si="33"/>
        <v>0.0027722922441638844</v>
      </c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</row>
    <row r="151" spans="1:35" ht="12.75">
      <c r="A151" s="71"/>
      <c r="B151" s="71"/>
      <c r="C151" s="71"/>
      <c r="D151" s="72">
        <f t="shared" si="30"/>
        <v>0</v>
      </c>
      <c r="E151" s="72">
        <f t="shared" si="30"/>
        <v>0</v>
      </c>
      <c r="F151" s="73">
        <f t="shared" si="31"/>
        <v>0</v>
      </c>
      <c r="G151" s="73">
        <f t="shared" si="31"/>
        <v>0</v>
      </c>
      <c r="H151" s="73">
        <f t="shared" si="34"/>
        <v>0</v>
      </c>
      <c r="I151" s="73">
        <f t="shared" si="35"/>
        <v>0</v>
      </c>
      <c r="J151" s="73">
        <f t="shared" si="36"/>
        <v>0</v>
      </c>
      <c r="K151" s="73">
        <f t="shared" si="37"/>
        <v>0</v>
      </c>
      <c r="L151" s="73">
        <f t="shared" si="38"/>
        <v>0</v>
      </c>
      <c r="M151" s="73">
        <f t="shared" si="32"/>
        <v>-0.0027722922441638844</v>
      </c>
      <c r="N151" s="73">
        <f t="shared" si="39"/>
        <v>0</v>
      </c>
      <c r="O151" s="86">
        <f t="shared" si="40"/>
        <v>0</v>
      </c>
      <c r="P151" s="73">
        <f t="shared" si="41"/>
        <v>0</v>
      </c>
      <c r="Q151" s="73">
        <f t="shared" si="42"/>
        <v>0</v>
      </c>
      <c r="R151" s="30">
        <f t="shared" si="33"/>
        <v>0.0027722922441638844</v>
      </c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</row>
    <row r="152" spans="1:35" ht="12.75">
      <c r="A152" s="71"/>
      <c r="B152" s="71"/>
      <c r="C152" s="71"/>
      <c r="D152" s="72">
        <f t="shared" si="30"/>
        <v>0</v>
      </c>
      <c r="E152" s="72">
        <f t="shared" si="30"/>
        <v>0</v>
      </c>
      <c r="F152" s="73">
        <f t="shared" si="31"/>
        <v>0</v>
      </c>
      <c r="G152" s="73">
        <f t="shared" si="31"/>
        <v>0</v>
      </c>
      <c r="H152" s="73">
        <f t="shared" si="34"/>
        <v>0</v>
      </c>
      <c r="I152" s="73">
        <f t="shared" si="35"/>
        <v>0</v>
      </c>
      <c r="J152" s="73">
        <f t="shared" si="36"/>
        <v>0</v>
      </c>
      <c r="K152" s="73">
        <f t="shared" si="37"/>
        <v>0</v>
      </c>
      <c r="L152" s="73">
        <f t="shared" si="38"/>
        <v>0</v>
      </c>
      <c r="M152" s="73">
        <f t="shared" si="32"/>
        <v>-0.0027722922441638844</v>
      </c>
      <c r="N152" s="73">
        <f t="shared" si="39"/>
        <v>0</v>
      </c>
      <c r="O152" s="86">
        <f t="shared" si="40"/>
        <v>0</v>
      </c>
      <c r="P152" s="73">
        <f t="shared" si="41"/>
        <v>0</v>
      </c>
      <c r="Q152" s="73">
        <f t="shared" si="42"/>
        <v>0</v>
      </c>
      <c r="R152" s="30">
        <f t="shared" si="33"/>
        <v>0.0027722922441638844</v>
      </c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</row>
    <row r="153" spans="1:35" ht="12.75">
      <c r="A153" s="71"/>
      <c r="B153" s="71"/>
      <c r="C153" s="71"/>
      <c r="D153" s="72">
        <f t="shared" si="30"/>
        <v>0</v>
      </c>
      <c r="E153" s="72">
        <f t="shared" si="30"/>
        <v>0</v>
      </c>
      <c r="F153" s="73">
        <f t="shared" si="31"/>
        <v>0</v>
      </c>
      <c r="G153" s="73">
        <f t="shared" si="31"/>
        <v>0</v>
      </c>
      <c r="H153" s="73">
        <f t="shared" si="34"/>
        <v>0</v>
      </c>
      <c r="I153" s="73">
        <f t="shared" si="35"/>
        <v>0</v>
      </c>
      <c r="J153" s="73">
        <f t="shared" si="36"/>
        <v>0</v>
      </c>
      <c r="K153" s="73">
        <f t="shared" si="37"/>
        <v>0</v>
      </c>
      <c r="L153" s="73">
        <f t="shared" si="38"/>
        <v>0</v>
      </c>
      <c r="M153" s="73">
        <f t="shared" si="32"/>
        <v>-0.0027722922441638844</v>
      </c>
      <c r="N153" s="73">
        <f t="shared" si="39"/>
        <v>0</v>
      </c>
      <c r="O153" s="86">
        <f t="shared" si="40"/>
        <v>0</v>
      </c>
      <c r="P153" s="73">
        <f t="shared" si="41"/>
        <v>0</v>
      </c>
      <c r="Q153" s="73">
        <f t="shared" si="42"/>
        <v>0</v>
      </c>
      <c r="R153" s="30">
        <f t="shared" si="33"/>
        <v>0.0027722922441638844</v>
      </c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</row>
    <row r="154" spans="1:35" ht="12.75">
      <c r="A154" s="71"/>
      <c r="B154" s="71"/>
      <c r="C154" s="71"/>
      <c r="D154" s="72">
        <f t="shared" si="30"/>
        <v>0</v>
      </c>
      <c r="E154" s="72">
        <f t="shared" si="30"/>
        <v>0</v>
      </c>
      <c r="F154" s="73">
        <f t="shared" si="31"/>
        <v>0</v>
      </c>
      <c r="G154" s="73">
        <f t="shared" si="31"/>
        <v>0</v>
      </c>
      <c r="H154" s="73">
        <f t="shared" si="34"/>
        <v>0</v>
      </c>
      <c r="I154" s="73">
        <f t="shared" si="35"/>
        <v>0</v>
      </c>
      <c r="J154" s="73">
        <f t="shared" si="36"/>
        <v>0</v>
      </c>
      <c r="K154" s="73">
        <f t="shared" si="37"/>
        <v>0</v>
      </c>
      <c r="L154" s="73">
        <f t="shared" si="38"/>
        <v>0</v>
      </c>
      <c r="M154" s="73">
        <f t="shared" si="32"/>
        <v>-0.0027722922441638844</v>
      </c>
      <c r="N154" s="73">
        <f t="shared" si="39"/>
        <v>0</v>
      </c>
      <c r="O154" s="86">
        <f t="shared" si="40"/>
        <v>0</v>
      </c>
      <c r="P154" s="73">
        <f t="shared" si="41"/>
        <v>0</v>
      </c>
      <c r="Q154" s="73">
        <f t="shared" si="42"/>
        <v>0</v>
      </c>
      <c r="R154" s="30">
        <f t="shared" si="33"/>
        <v>0.0027722922441638844</v>
      </c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</row>
    <row r="155" spans="1:35" ht="12.75">
      <c r="A155" s="71"/>
      <c r="B155" s="71"/>
      <c r="C155" s="71"/>
      <c r="D155" s="72">
        <f t="shared" si="30"/>
        <v>0</v>
      </c>
      <c r="E155" s="72">
        <f t="shared" si="30"/>
        <v>0</v>
      </c>
      <c r="F155" s="73">
        <f t="shared" si="31"/>
        <v>0</v>
      </c>
      <c r="G155" s="73">
        <f t="shared" si="31"/>
        <v>0</v>
      </c>
      <c r="H155" s="73">
        <f t="shared" si="34"/>
        <v>0</v>
      </c>
      <c r="I155" s="73">
        <f t="shared" si="35"/>
        <v>0</v>
      </c>
      <c r="J155" s="73">
        <f t="shared" si="36"/>
        <v>0</v>
      </c>
      <c r="K155" s="73">
        <f t="shared" si="37"/>
        <v>0</v>
      </c>
      <c r="L155" s="73">
        <f t="shared" si="38"/>
        <v>0</v>
      </c>
      <c r="M155" s="73">
        <f t="shared" si="32"/>
        <v>-0.0027722922441638844</v>
      </c>
      <c r="N155" s="73">
        <f t="shared" si="39"/>
        <v>0</v>
      </c>
      <c r="O155" s="86">
        <f t="shared" si="40"/>
        <v>0</v>
      </c>
      <c r="P155" s="73">
        <f t="shared" si="41"/>
        <v>0</v>
      </c>
      <c r="Q155" s="73">
        <f t="shared" si="42"/>
        <v>0</v>
      </c>
      <c r="R155" s="30">
        <f t="shared" si="33"/>
        <v>0.0027722922441638844</v>
      </c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</row>
    <row r="156" spans="1:35" ht="12.75">
      <c r="A156" s="71"/>
      <c r="B156" s="71"/>
      <c r="C156" s="71"/>
      <c r="D156" s="72">
        <f t="shared" si="30"/>
        <v>0</v>
      </c>
      <c r="E156" s="72">
        <f t="shared" si="30"/>
        <v>0</v>
      </c>
      <c r="F156" s="73">
        <f t="shared" si="31"/>
        <v>0</v>
      </c>
      <c r="G156" s="73">
        <f t="shared" si="31"/>
        <v>0</v>
      </c>
      <c r="H156" s="73">
        <f t="shared" si="34"/>
        <v>0</v>
      </c>
      <c r="I156" s="73">
        <f t="shared" si="35"/>
        <v>0</v>
      </c>
      <c r="J156" s="73">
        <f t="shared" si="36"/>
        <v>0</v>
      </c>
      <c r="K156" s="73">
        <f t="shared" si="37"/>
        <v>0</v>
      </c>
      <c r="L156" s="73">
        <f t="shared" si="38"/>
        <v>0</v>
      </c>
      <c r="M156" s="73">
        <f t="shared" si="32"/>
        <v>-0.0027722922441638844</v>
      </c>
      <c r="N156" s="73">
        <f t="shared" si="39"/>
        <v>0</v>
      </c>
      <c r="O156" s="86">
        <f t="shared" si="40"/>
        <v>0</v>
      </c>
      <c r="P156" s="73">
        <f t="shared" si="41"/>
        <v>0</v>
      </c>
      <c r="Q156" s="73">
        <f t="shared" si="42"/>
        <v>0</v>
      </c>
      <c r="R156" s="30">
        <f t="shared" si="33"/>
        <v>0.0027722922441638844</v>
      </c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</row>
    <row r="157" spans="1:35" ht="12.75">
      <c r="A157" s="71"/>
      <c r="B157" s="71"/>
      <c r="C157" s="71"/>
      <c r="D157" s="72">
        <f t="shared" si="30"/>
        <v>0</v>
      </c>
      <c r="E157" s="72">
        <f t="shared" si="30"/>
        <v>0</v>
      </c>
      <c r="F157" s="73">
        <f t="shared" si="31"/>
        <v>0</v>
      </c>
      <c r="G157" s="73">
        <f t="shared" si="31"/>
        <v>0</v>
      </c>
      <c r="H157" s="73">
        <f t="shared" si="34"/>
        <v>0</v>
      </c>
      <c r="I157" s="73">
        <f t="shared" si="35"/>
        <v>0</v>
      </c>
      <c r="J157" s="73">
        <f t="shared" si="36"/>
        <v>0</v>
      </c>
      <c r="K157" s="73">
        <f t="shared" si="37"/>
        <v>0</v>
      </c>
      <c r="L157" s="73">
        <f t="shared" si="38"/>
        <v>0</v>
      </c>
      <c r="M157" s="73">
        <f t="shared" si="32"/>
        <v>-0.0027722922441638844</v>
      </c>
      <c r="N157" s="73">
        <f t="shared" si="39"/>
        <v>0</v>
      </c>
      <c r="O157" s="86">
        <f t="shared" si="40"/>
        <v>0</v>
      </c>
      <c r="P157" s="73">
        <f t="shared" si="41"/>
        <v>0</v>
      </c>
      <c r="Q157" s="73">
        <f t="shared" si="42"/>
        <v>0</v>
      </c>
      <c r="R157" s="30">
        <f t="shared" si="33"/>
        <v>0.0027722922441638844</v>
      </c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</row>
    <row r="158" spans="1:35" ht="12.75">
      <c r="A158" s="71"/>
      <c r="B158" s="71"/>
      <c r="C158" s="71"/>
      <c r="D158" s="72">
        <f t="shared" si="30"/>
        <v>0</v>
      </c>
      <c r="E158" s="72">
        <f t="shared" si="30"/>
        <v>0</v>
      </c>
      <c r="F158" s="73">
        <f t="shared" si="31"/>
        <v>0</v>
      </c>
      <c r="G158" s="73">
        <f t="shared" si="31"/>
        <v>0</v>
      </c>
      <c r="H158" s="73">
        <f t="shared" si="34"/>
        <v>0</v>
      </c>
      <c r="I158" s="73">
        <f t="shared" si="35"/>
        <v>0</v>
      </c>
      <c r="J158" s="73">
        <f t="shared" si="36"/>
        <v>0</v>
      </c>
      <c r="K158" s="73">
        <f t="shared" si="37"/>
        <v>0</v>
      </c>
      <c r="L158" s="73">
        <f t="shared" si="38"/>
        <v>0</v>
      </c>
      <c r="M158" s="73">
        <f t="shared" si="32"/>
        <v>-0.0027722922441638844</v>
      </c>
      <c r="N158" s="73">
        <f t="shared" si="39"/>
        <v>0</v>
      </c>
      <c r="O158" s="86">
        <f t="shared" si="40"/>
        <v>0</v>
      </c>
      <c r="P158" s="73">
        <f t="shared" si="41"/>
        <v>0</v>
      </c>
      <c r="Q158" s="73">
        <f t="shared" si="42"/>
        <v>0</v>
      </c>
      <c r="R158" s="30">
        <f t="shared" si="33"/>
        <v>0.0027722922441638844</v>
      </c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</row>
    <row r="159" spans="1:35" ht="12.75">
      <c r="A159" s="71"/>
      <c r="B159" s="71"/>
      <c r="C159" s="71"/>
      <c r="D159" s="72">
        <f t="shared" si="30"/>
        <v>0</v>
      </c>
      <c r="E159" s="72">
        <f t="shared" si="30"/>
        <v>0</v>
      </c>
      <c r="F159" s="73">
        <f t="shared" si="31"/>
        <v>0</v>
      </c>
      <c r="G159" s="73">
        <f t="shared" si="31"/>
        <v>0</v>
      </c>
      <c r="H159" s="73">
        <f t="shared" si="34"/>
        <v>0</v>
      </c>
      <c r="I159" s="73">
        <f t="shared" si="35"/>
        <v>0</v>
      </c>
      <c r="J159" s="73">
        <f t="shared" si="36"/>
        <v>0</v>
      </c>
      <c r="K159" s="73">
        <f t="shared" si="37"/>
        <v>0</v>
      </c>
      <c r="L159" s="73">
        <f t="shared" si="38"/>
        <v>0</v>
      </c>
      <c r="M159" s="73">
        <f t="shared" si="32"/>
        <v>-0.0027722922441638844</v>
      </c>
      <c r="N159" s="73">
        <f t="shared" si="39"/>
        <v>0</v>
      </c>
      <c r="O159" s="86">
        <f t="shared" si="40"/>
        <v>0</v>
      </c>
      <c r="P159" s="73">
        <f t="shared" si="41"/>
        <v>0</v>
      </c>
      <c r="Q159" s="73">
        <f t="shared" si="42"/>
        <v>0</v>
      </c>
      <c r="R159" s="30">
        <f t="shared" si="33"/>
        <v>0.0027722922441638844</v>
      </c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</row>
    <row r="160" spans="1:35" ht="12.75">
      <c r="A160" s="71"/>
      <c r="B160" s="71"/>
      <c r="C160" s="71"/>
      <c r="D160" s="72">
        <f t="shared" si="30"/>
        <v>0</v>
      </c>
      <c r="E160" s="72">
        <f t="shared" si="30"/>
        <v>0</v>
      </c>
      <c r="F160" s="73">
        <f t="shared" si="31"/>
        <v>0</v>
      </c>
      <c r="G160" s="73">
        <f t="shared" si="31"/>
        <v>0</v>
      </c>
      <c r="H160" s="73">
        <f t="shared" si="34"/>
        <v>0</v>
      </c>
      <c r="I160" s="73">
        <f t="shared" si="35"/>
        <v>0</v>
      </c>
      <c r="J160" s="73">
        <f t="shared" si="36"/>
        <v>0</v>
      </c>
      <c r="K160" s="73">
        <f t="shared" si="37"/>
        <v>0</v>
      </c>
      <c r="L160" s="73">
        <f t="shared" si="38"/>
        <v>0</v>
      </c>
      <c r="M160" s="73">
        <f t="shared" si="32"/>
        <v>-0.0027722922441638844</v>
      </c>
      <c r="N160" s="73">
        <f t="shared" si="39"/>
        <v>0</v>
      </c>
      <c r="O160" s="86">
        <f t="shared" si="40"/>
        <v>0</v>
      </c>
      <c r="P160" s="73">
        <f t="shared" si="41"/>
        <v>0</v>
      </c>
      <c r="Q160" s="73">
        <f t="shared" si="42"/>
        <v>0</v>
      </c>
      <c r="R160" s="30">
        <f t="shared" si="33"/>
        <v>0.0027722922441638844</v>
      </c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</row>
    <row r="161" spans="1:35" ht="12.75">
      <c r="A161" s="71"/>
      <c r="B161" s="71"/>
      <c r="C161" s="71"/>
      <c r="D161" s="72">
        <f t="shared" si="30"/>
        <v>0</v>
      </c>
      <c r="E161" s="72">
        <f t="shared" si="30"/>
        <v>0</v>
      </c>
      <c r="F161" s="73">
        <f t="shared" si="31"/>
        <v>0</v>
      </c>
      <c r="G161" s="73">
        <f t="shared" si="31"/>
        <v>0</v>
      </c>
      <c r="H161" s="73">
        <f t="shared" si="34"/>
        <v>0</v>
      </c>
      <c r="I161" s="73">
        <f t="shared" si="35"/>
        <v>0</v>
      </c>
      <c r="J161" s="73">
        <f t="shared" si="36"/>
        <v>0</v>
      </c>
      <c r="K161" s="73">
        <f t="shared" si="37"/>
        <v>0</v>
      </c>
      <c r="L161" s="73">
        <f t="shared" si="38"/>
        <v>0</v>
      </c>
      <c r="M161" s="73">
        <f t="shared" si="32"/>
        <v>-0.0027722922441638844</v>
      </c>
      <c r="N161" s="73">
        <f t="shared" si="39"/>
        <v>0</v>
      </c>
      <c r="O161" s="86">
        <f t="shared" si="40"/>
        <v>0</v>
      </c>
      <c r="P161" s="73">
        <f t="shared" si="41"/>
        <v>0</v>
      </c>
      <c r="Q161" s="73">
        <f t="shared" si="42"/>
        <v>0</v>
      </c>
      <c r="R161" s="30">
        <f t="shared" si="33"/>
        <v>0.0027722922441638844</v>
      </c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</row>
    <row r="162" spans="1:35" ht="12.75">
      <c r="A162" s="71"/>
      <c r="B162" s="71"/>
      <c r="C162" s="71"/>
      <c r="D162" s="72">
        <f t="shared" si="30"/>
        <v>0</v>
      </c>
      <c r="E162" s="72">
        <f t="shared" si="30"/>
        <v>0</v>
      </c>
      <c r="F162" s="73">
        <f t="shared" si="31"/>
        <v>0</v>
      </c>
      <c r="G162" s="73">
        <f t="shared" si="31"/>
        <v>0</v>
      </c>
      <c r="H162" s="73">
        <f t="shared" si="34"/>
        <v>0</v>
      </c>
      <c r="I162" s="73">
        <f t="shared" si="35"/>
        <v>0</v>
      </c>
      <c r="J162" s="73">
        <f t="shared" si="36"/>
        <v>0</v>
      </c>
      <c r="K162" s="73">
        <f t="shared" si="37"/>
        <v>0</v>
      </c>
      <c r="L162" s="73">
        <f t="shared" si="38"/>
        <v>0</v>
      </c>
      <c r="M162" s="73">
        <f t="shared" si="32"/>
        <v>-0.0027722922441638844</v>
      </c>
      <c r="N162" s="73">
        <f t="shared" si="39"/>
        <v>0</v>
      </c>
      <c r="O162" s="86">
        <f t="shared" si="40"/>
        <v>0</v>
      </c>
      <c r="P162" s="73">
        <f t="shared" si="41"/>
        <v>0</v>
      </c>
      <c r="Q162" s="73">
        <f t="shared" si="42"/>
        <v>0</v>
      </c>
      <c r="R162" s="30">
        <f t="shared" si="33"/>
        <v>0.0027722922441638844</v>
      </c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</row>
    <row r="163" spans="1:35" ht="12.75">
      <c r="A163" s="71"/>
      <c r="B163" s="71"/>
      <c r="C163" s="71"/>
      <c r="D163" s="72">
        <f t="shared" si="30"/>
        <v>0</v>
      </c>
      <c r="E163" s="72">
        <f t="shared" si="30"/>
        <v>0</v>
      </c>
      <c r="F163" s="73">
        <f t="shared" si="31"/>
        <v>0</v>
      </c>
      <c r="G163" s="73">
        <f t="shared" si="31"/>
        <v>0</v>
      </c>
      <c r="H163" s="73">
        <f t="shared" si="34"/>
        <v>0</v>
      </c>
      <c r="I163" s="73">
        <f t="shared" si="35"/>
        <v>0</v>
      </c>
      <c r="J163" s="73">
        <f t="shared" si="36"/>
        <v>0</v>
      </c>
      <c r="K163" s="73">
        <f t="shared" si="37"/>
        <v>0</v>
      </c>
      <c r="L163" s="73">
        <f t="shared" si="38"/>
        <v>0</v>
      </c>
      <c r="M163" s="73">
        <f t="shared" si="32"/>
        <v>-0.0027722922441638844</v>
      </c>
      <c r="N163" s="73">
        <f t="shared" si="39"/>
        <v>0</v>
      </c>
      <c r="O163" s="86">
        <f t="shared" si="40"/>
        <v>0</v>
      </c>
      <c r="P163" s="73">
        <f t="shared" si="41"/>
        <v>0</v>
      </c>
      <c r="Q163" s="73">
        <f t="shared" si="42"/>
        <v>0</v>
      </c>
      <c r="R163" s="30">
        <f t="shared" si="33"/>
        <v>0.0027722922441638844</v>
      </c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</row>
    <row r="164" spans="1:35" ht="12.75">
      <c r="A164" s="71"/>
      <c r="B164" s="71"/>
      <c r="C164" s="71"/>
      <c r="D164" s="72">
        <f t="shared" si="30"/>
        <v>0</v>
      </c>
      <c r="E164" s="72">
        <f t="shared" si="30"/>
        <v>0</v>
      </c>
      <c r="F164" s="73">
        <f t="shared" si="31"/>
        <v>0</v>
      </c>
      <c r="G164" s="73">
        <f t="shared" si="31"/>
        <v>0</v>
      </c>
      <c r="H164" s="73">
        <f t="shared" si="34"/>
        <v>0</v>
      </c>
      <c r="I164" s="73">
        <f t="shared" si="35"/>
        <v>0</v>
      </c>
      <c r="J164" s="73">
        <f t="shared" si="36"/>
        <v>0</v>
      </c>
      <c r="K164" s="73">
        <f t="shared" si="37"/>
        <v>0</v>
      </c>
      <c r="L164" s="73">
        <f t="shared" si="38"/>
        <v>0</v>
      </c>
      <c r="M164" s="73">
        <f t="shared" si="32"/>
        <v>-0.0027722922441638844</v>
      </c>
      <c r="N164" s="73">
        <f t="shared" si="39"/>
        <v>0</v>
      </c>
      <c r="O164" s="86">
        <f t="shared" si="40"/>
        <v>0</v>
      </c>
      <c r="P164" s="73">
        <f t="shared" si="41"/>
        <v>0</v>
      </c>
      <c r="Q164" s="73">
        <f t="shared" si="42"/>
        <v>0</v>
      </c>
      <c r="R164" s="30">
        <f t="shared" si="33"/>
        <v>0.0027722922441638844</v>
      </c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</row>
    <row r="165" spans="1:35" ht="12.75">
      <c r="A165" s="71"/>
      <c r="B165" s="71"/>
      <c r="C165" s="71"/>
      <c r="D165" s="72">
        <f t="shared" si="30"/>
        <v>0</v>
      </c>
      <c r="E165" s="72">
        <f t="shared" si="30"/>
        <v>0</v>
      </c>
      <c r="F165" s="73">
        <f t="shared" si="31"/>
        <v>0</v>
      </c>
      <c r="G165" s="73">
        <f t="shared" si="31"/>
        <v>0</v>
      </c>
      <c r="H165" s="73">
        <f t="shared" si="34"/>
        <v>0</v>
      </c>
      <c r="I165" s="73">
        <f t="shared" si="35"/>
        <v>0</v>
      </c>
      <c r="J165" s="73">
        <f t="shared" si="36"/>
        <v>0</v>
      </c>
      <c r="K165" s="73">
        <f t="shared" si="37"/>
        <v>0</v>
      </c>
      <c r="L165" s="73">
        <f t="shared" si="38"/>
        <v>0</v>
      </c>
      <c r="M165" s="73">
        <f t="shared" si="32"/>
        <v>-0.0027722922441638844</v>
      </c>
      <c r="N165" s="73">
        <f t="shared" si="39"/>
        <v>0</v>
      </c>
      <c r="O165" s="86">
        <f t="shared" si="40"/>
        <v>0</v>
      </c>
      <c r="P165" s="73">
        <f t="shared" si="41"/>
        <v>0</v>
      </c>
      <c r="Q165" s="73">
        <f t="shared" si="42"/>
        <v>0</v>
      </c>
      <c r="R165" s="30">
        <f t="shared" si="33"/>
        <v>0.0027722922441638844</v>
      </c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</row>
    <row r="166" spans="1:35" ht="12.75">
      <c r="A166" s="71"/>
      <c r="B166" s="71"/>
      <c r="C166" s="71"/>
      <c r="D166" s="72">
        <f t="shared" si="30"/>
        <v>0</v>
      </c>
      <c r="E166" s="72">
        <f t="shared" si="30"/>
        <v>0</v>
      </c>
      <c r="F166" s="73">
        <f t="shared" si="31"/>
        <v>0</v>
      </c>
      <c r="G166" s="73">
        <f t="shared" si="31"/>
        <v>0</v>
      </c>
      <c r="H166" s="73">
        <f t="shared" si="34"/>
        <v>0</v>
      </c>
      <c r="I166" s="73">
        <f t="shared" si="35"/>
        <v>0</v>
      </c>
      <c r="J166" s="73">
        <f t="shared" si="36"/>
        <v>0</v>
      </c>
      <c r="K166" s="73">
        <f t="shared" si="37"/>
        <v>0</v>
      </c>
      <c r="L166" s="73">
        <f t="shared" si="38"/>
        <v>0</v>
      </c>
      <c r="M166" s="73">
        <f t="shared" si="32"/>
        <v>-0.0027722922441638844</v>
      </c>
      <c r="N166" s="73">
        <f t="shared" si="39"/>
        <v>0</v>
      </c>
      <c r="O166" s="86">
        <f t="shared" si="40"/>
        <v>0</v>
      </c>
      <c r="P166" s="73">
        <f t="shared" si="41"/>
        <v>0</v>
      </c>
      <c r="Q166" s="73">
        <f t="shared" si="42"/>
        <v>0</v>
      </c>
      <c r="R166" s="30">
        <f t="shared" si="33"/>
        <v>0.0027722922441638844</v>
      </c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</row>
    <row r="167" spans="1:35" ht="12.75">
      <c r="A167" s="71"/>
      <c r="B167" s="71"/>
      <c r="C167" s="71"/>
      <c r="D167" s="72">
        <f t="shared" si="30"/>
        <v>0</v>
      </c>
      <c r="E167" s="72">
        <f t="shared" si="30"/>
        <v>0</v>
      </c>
      <c r="F167" s="73">
        <f t="shared" si="31"/>
        <v>0</v>
      </c>
      <c r="G167" s="73">
        <f t="shared" si="31"/>
        <v>0</v>
      </c>
      <c r="H167" s="73">
        <f t="shared" si="34"/>
        <v>0</v>
      </c>
      <c r="I167" s="73">
        <f t="shared" si="35"/>
        <v>0</v>
      </c>
      <c r="J167" s="73">
        <f t="shared" si="36"/>
        <v>0</v>
      </c>
      <c r="K167" s="73">
        <f t="shared" si="37"/>
        <v>0</v>
      </c>
      <c r="L167" s="73">
        <f t="shared" si="38"/>
        <v>0</v>
      </c>
      <c r="M167" s="73">
        <f t="shared" si="32"/>
        <v>-0.0027722922441638844</v>
      </c>
      <c r="N167" s="73">
        <f t="shared" si="39"/>
        <v>0</v>
      </c>
      <c r="O167" s="86">
        <f t="shared" si="40"/>
        <v>0</v>
      </c>
      <c r="P167" s="73">
        <f t="shared" si="41"/>
        <v>0</v>
      </c>
      <c r="Q167" s="73">
        <f t="shared" si="42"/>
        <v>0</v>
      </c>
      <c r="R167" s="30">
        <f t="shared" si="33"/>
        <v>0.0027722922441638844</v>
      </c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</row>
    <row r="168" spans="1:35" ht="12.75">
      <c r="A168" s="71"/>
      <c r="B168" s="71"/>
      <c r="C168" s="71"/>
      <c r="D168" s="72">
        <f t="shared" si="30"/>
        <v>0</v>
      </c>
      <c r="E168" s="72">
        <f t="shared" si="30"/>
        <v>0</v>
      </c>
      <c r="F168" s="73">
        <f t="shared" si="31"/>
        <v>0</v>
      </c>
      <c r="G168" s="73">
        <f t="shared" si="31"/>
        <v>0</v>
      </c>
      <c r="H168" s="73">
        <f t="shared" si="34"/>
        <v>0</v>
      </c>
      <c r="I168" s="73">
        <f t="shared" si="35"/>
        <v>0</v>
      </c>
      <c r="J168" s="73">
        <f t="shared" si="36"/>
        <v>0</v>
      </c>
      <c r="K168" s="73">
        <f t="shared" si="37"/>
        <v>0</v>
      </c>
      <c r="L168" s="73">
        <f t="shared" si="38"/>
        <v>0</v>
      </c>
      <c r="M168" s="73">
        <f t="shared" si="32"/>
        <v>-0.0027722922441638844</v>
      </c>
      <c r="N168" s="73">
        <f t="shared" si="39"/>
        <v>0</v>
      </c>
      <c r="O168" s="86">
        <f t="shared" si="40"/>
        <v>0</v>
      </c>
      <c r="P168" s="73">
        <f t="shared" si="41"/>
        <v>0</v>
      </c>
      <c r="Q168" s="73">
        <f t="shared" si="42"/>
        <v>0</v>
      </c>
      <c r="R168" s="30">
        <f t="shared" si="33"/>
        <v>0.0027722922441638844</v>
      </c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1:35" ht="12.75">
      <c r="A169" s="71"/>
      <c r="B169" s="71"/>
      <c r="C169" s="71"/>
      <c r="D169" s="72">
        <f t="shared" si="30"/>
        <v>0</v>
      </c>
      <c r="E169" s="72">
        <f t="shared" si="30"/>
        <v>0</v>
      </c>
      <c r="F169" s="73">
        <f t="shared" si="31"/>
        <v>0</v>
      </c>
      <c r="G169" s="73">
        <f t="shared" si="31"/>
        <v>0</v>
      </c>
      <c r="H169" s="73">
        <f t="shared" si="34"/>
        <v>0</v>
      </c>
      <c r="I169" s="73">
        <f t="shared" si="35"/>
        <v>0</v>
      </c>
      <c r="J169" s="73">
        <f t="shared" si="36"/>
        <v>0</v>
      </c>
      <c r="K169" s="73">
        <f t="shared" si="37"/>
        <v>0</v>
      </c>
      <c r="L169" s="73">
        <f t="shared" si="38"/>
        <v>0</v>
      </c>
      <c r="M169" s="73">
        <f t="shared" si="32"/>
        <v>-0.0027722922441638844</v>
      </c>
      <c r="N169" s="73">
        <f t="shared" si="39"/>
        <v>0</v>
      </c>
      <c r="O169" s="86">
        <f t="shared" si="40"/>
        <v>0</v>
      </c>
      <c r="P169" s="73">
        <f t="shared" si="41"/>
        <v>0</v>
      </c>
      <c r="Q169" s="73">
        <f t="shared" si="42"/>
        <v>0</v>
      </c>
      <c r="R169" s="30">
        <f t="shared" si="33"/>
        <v>0.0027722922441638844</v>
      </c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</row>
    <row r="170" spans="1:35" ht="12.75">
      <c r="A170" s="71"/>
      <c r="B170" s="71"/>
      <c r="C170" s="71"/>
      <c r="D170" s="72">
        <f t="shared" si="30"/>
        <v>0</v>
      </c>
      <c r="E170" s="72">
        <f t="shared" si="30"/>
        <v>0</v>
      </c>
      <c r="F170" s="73">
        <f t="shared" si="31"/>
        <v>0</v>
      </c>
      <c r="G170" s="73">
        <f t="shared" si="31"/>
        <v>0</v>
      </c>
      <c r="H170" s="73">
        <f t="shared" si="34"/>
        <v>0</v>
      </c>
      <c r="I170" s="73">
        <f t="shared" si="35"/>
        <v>0</v>
      </c>
      <c r="J170" s="73">
        <f t="shared" si="36"/>
        <v>0</v>
      </c>
      <c r="K170" s="73">
        <f t="shared" si="37"/>
        <v>0</v>
      </c>
      <c r="L170" s="73">
        <f t="shared" si="38"/>
        <v>0</v>
      </c>
      <c r="M170" s="73">
        <f t="shared" si="32"/>
        <v>-0.0027722922441638844</v>
      </c>
      <c r="N170" s="73">
        <f t="shared" si="39"/>
        <v>0</v>
      </c>
      <c r="O170" s="86">
        <f t="shared" si="40"/>
        <v>0</v>
      </c>
      <c r="P170" s="73">
        <f t="shared" si="41"/>
        <v>0</v>
      </c>
      <c r="Q170" s="73">
        <f t="shared" si="42"/>
        <v>0</v>
      </c>
      <c r="R170" s="30">
        <f t="shared" si="33"/>
        <v>0.0027722922441638844</v>
      </c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</row>
    <row r="171" spans="1:35" ht="12.75">
      <c r="A171" s="71"/>
      <c r="B171" s="71"/>
      <c r="C171" s="71"/>
      <c r="D171" s="72">
        <f t="shared" si="30"/>
        <v>0</v>
      </c>
      <c r="E171" s="72">
        <f t="shared" si="30"/>
        <v>0</v>
      </c>
      <c r="F171" s="73">
        <f t="shared" si="31"/>
        <v>0</v>
      </c>
      <c r="G171" s="73">
        <f t="shared" si="31"/>
        <v>0</v>
      </c>
      <c r="H171" s="73">
        <f t="shared" si="34"/>
        <v>0</v>
      </c>
      <c r="I171" s="73">
        <f t="shared" si="35"/>
        <v>0</v>
      </c>
      <c r="J171" s="73">
        <f t="shared" si="36"/>
        <v>0</v>
      </c>
      <c r="K171" s="73">
        <f t="shared" si="37"/>
        <v>0</v>
      </c>
      <c r="L171" s="73">
        <f t="shared" si="38"/>
        <v>0</v>
      </c>
      <c r="M171" s="73">
        <f t="shared" si="32"/>
        <v>-0.0027722922441638844</v>
      </c>
      <c r="N171" s="73">
        <f t="shared" si="39"/>
        <v>0</v>
      </c>
      <c r="O171" s="86">
        <f t="shared" si="40"/>
        <v>0</v>
      </c>
      <c r="P171" s="73">
        <f t="shared" si="41"/>
        <v>0</v>
      </c>
      <c r="Q171" s="73">
        <f t="shared" si="42"/>
        <v>0</v>
      </c>
      <c r="R171" s="30">
        <f t="shared" si="33"/>
        <v>0.0027722922441638844</v>
      </c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</row>
    <row r="172" spans="1:35" ht="12.75">
      <c r="A172" s="71"/>
      <c r="B172" s="71"/>
      <c r="C172" s="71"/>
      <c r="D172" s="72">
        <f t="shared" si="30"/>
        <v>0</v>
      </c>
      <c r="E172" s="72">
        <f t="shared" si="30"/>
        <v>0</v>
      </c>
      <c r="F172" s="73">
        <f t="shared" si="31"/>
        <v>0</v>
      </c>
      <c r="G172" s="73">
        <f t="shared" si="31"/>
        <v>0</v>
      </c>
      <c r="H172" s="73">
        <f t="shared" si="34"/>
        <v>0</v>
      </c>
      <c r="I172" s="73">
        <f t="shared" si="35"/>
        <v>0</v>
      </c>
      <c r="J172" s="73">
        <f t="shared" si="36"/>
        <v>0</v>
      </c>
      <c r="K172" s="73">
        <f t="shared" si="37"/>
        <v>0</v>
      </c>
      <c r="L172" s="73">
        <f t="shared" si="38"/>
        <v>0</v>
      </c>
      <c r="M172" s="73">
        <f t="shared" si="32"/>
        <v>-0.0027722922441638844</v>
      </c>
      <c r="N172" s="73">
        <f t="shared" si="39"/>
        <v>0</v>
      </c>
      <c r="O172" s="86">
        <f t="shared" si="40"/>
        <v>0</v>
      </c>
      <c r="P172" s="73">
        <f t="shared" si="41"/>
        <v>0</v>
      </c>
      <c r="Q172" s="73">
        <f t="shared" si="42"/>
        <v>0</v>
      </c>
      <c r="R172" s="30">
        <f t="shared" si="33"/>
        <v>0.0027722922441638844</v>
      </c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</row>
    <row r="173" spans="1:35" ht="12.75">
      <c r="A173" s="71"/>
      <c r="B173" s="71"/>
      <c r="C173" s="71"/>
      <c r="D173" s="72">
        <f t="shared" si="30"/>
        <v>0</v>
      </c>
      <c r="E173" s="72">
        <f t="shared" si="30"/>
        <v>0</v>
      </c>
      <c r="F173" s="73">
        <f t="shared" si="31"/>
        <v>0</v>
      </c>
      <c r="G173" s="73">
        <f t="shared" si="31"/>
        <v>0</v>
      </c>
      <c r="H173" s="73">
        <f t="shared" si="34"/>
        <v>0</v>
      </c>
      <c r="I173" s="73">
        <f t="shared" si="35"/>
        <v>0</v>
      </c>
      <c r="J173" s="73">
        <f t="shared" si="36"/>
        <v>0</v>
      </c>
      <c r="K173" s="73">
        <f t="shared" si="37"/>
        <v>0</v>
      </c>
      <c r="L173" s="73">
        <f t="shared" si="38"/>
        <v>0</v>
      </c>
      <c r="M173" s="73">
        <f t="shared" si="32"/>
        <v>-0.0027722922441638844</v>
      </c>
      <c r="N173" s="73">
        <f t="shared" si="39"/>
        <v>0</v>
      </c>
      <c r="O173" s="86">
        <f t="shared" si="40"/>
        <v>0</v>
      </c>
      <c r="P173" s="73">
        <f t="shared" si="41"/>
        <v>0</v>
      </c>
      <c r="Q173" s="73">
        <f t="shared" si="42"/>
        <v>0</v>
      </c>
      <c r="R173" s="30">
        <f t="shared" si="33"/>
        <v>0.0027722922441638844</v>
      </c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</row>
    <row r="174" spans="1:35" ht="12.75">
      <c r="A174" s="71"/>
      <c r="B174" s="71"/>
      <c r="C174" s="71"/>
      <c r="D174" s="72">
        <f t="shared" si="30"/>
        <v>0</v>
      </c>
      <c r="E174" s="72">
        <f t="shared" si="30"/>
        <v>0</v>
      </c>
      <c r="F174" s="73">
        <f t="shared" si="31"/>
        <v>0</v>
      </c>
      <c r="G174" s="73">
        <f t="shared" si="31"/>
        <v>0</v>
      </c>
      <c r="H174" s="73">
        <f t="shared" si="34"/>
        <v>0</v>
      </c>
      <c r="I174" s="73">
        <f t="shared" si="35"/>
        <v>0</v>
      </c>
      <c r="J174" s="73">
        <f t="shared" si="36"/>
        <v>0</v>
      </c>
      <c r="K174" s="73">
        <f t="shared" si="37"/>
        <v>0</v>
      </c>
      <c r="L174" s="73">
        <f t="shared" si="38"/>
        <v>0</v>
      </c>
      <c r="M174" s="73">
        <f t="shared" si="32"/>
        <v>-0.0027722922441638844</v>
      </c>
      <c r="N174" s="73">
        <f t="shared" si="39"/>
        <v>0</v>
      </c>
      <c r="O174" s="86">
        <f t="shared" si="40"/>
        <v>0</v>
      </c>
      <c r="P174" s="73">
        <f t="shared" si="41"/>
        <v>0</v>
      </c>
      <c r="Q174" s="73">
        <f t="shared" si="42"/>
        <v>0</v>
      </c>
      <c r="R174" s="30">
        <f t="shared" si="33"/>
        <v>0.0027722922441638844</v>
      </c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</row>
    <row r="175" spans="1:35" ht="12.75">
      <c r="A175" s="71"/>
      <c r="B175" s="71"/>
      <c r="C175" s="71"/>
      <c r="D175" s="72">
        <f t="shared" si="30"/>
        <v>0</v>
      </c>
      <c r="E175" s="72">
        <f t="shared" si="30"/>
        <v>0</v>
      </c>
      <c r="F175" s="73">
        <f t="shared" si="31"/>
        <v>0</v>
      </c>
      <c r="G175" s="73">
        <f t="shared" si="31"/>
        <v>0</v>
      </c>
      <c r="H175" s="73">
        <f t="shared" si="34"/>
        <v>0</v>
      </c>
      <c r="I175" s="73">
        <f t="shared" si="35"/>
        <v>0</v>
      </c>
      <c r="J175" s="73">
        <f t="shared" si="36"/>
        <v>0</v>
      </c>
      <c r="K175" s="73">
        <f t="shared" si="37"/>
        <v>0</v>
      </c>
      <c r="L175" s="73">
        <f t="shared" si="38"/>
        <v>0</v>
      </c>
      <c r="M175" s="73">
        <f t="shared" si="32"/>
        <v>-0.0027722922441638844</v>
      </c>
      <c r="N175" s="73">
        <f t="shared" si="39"/>
        <v>0</v>
      </c>
      <c r="O175" s="86">
        <f t="shared" si="40"/>
        <v>0</v>
      </c>
      <c r="P175" s="73">
        <f t="shared" si="41"/>
        <v>0</v>
      </c>
      <c r="Q175" s="73">
        <f t="shared" si="42"/>
        <v>0</v>
      </c>
      <c r="R175" s="30">
        <f t="shared" si="33"/>
        <v>0.0027722922441638844</v>
      </c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1:35" ht="12.75">
      <c r="A176" s="71"/>
      <c r="B176" s="71"/>
      <c r="C176" s="71"/>
      <c r="D176" s="72">
        <f t="shared" si="30"/>
        <v>0</v>
      </c>
      <c r="E176" s="72">
        <f t="shared" si="30"/>
        <v>0</v>
      </c>
      <c r="F176" s="73">
        <f t="shared" si="31"/>
        <v>0</v>
      </c>
      <c r="G176" s="73">
        <f t="shared" si="31"/>
        <v>0</v>
      </c>
      <c r="H176" s="73">
        <f t="shared" si="34"/>
        <v>0</v>
      </c>
      <c r="I176" s="73">
        <f t="shared" si="35"/>
        <v>0</v>
      </c>
      <c r="J176" s="73">
        <f t="shared" si="36"/>
        <v>0</v>
      </c>
      <c r="K176" s="73">
        <f t="shared" si="37"/>
        <v>0</v>
      </c>
      <c r="L176" s="73">
        <f t="shared" si="38"/>
        <v>0</v>
      </c>
      <c r="M176" s="73">
        <f t="shared" si="32"/>
        <v>-0.0027722922441638844</v>
      </c>
      <c r="N176" s="73">
        <f t="shared" si="39"/>
        <v>0</v>
      </c>
      <c r="O176" s="86">
        <f t="shared" si="40"/>
        <v>0</v>
      </c>
      <c r="P176" s="73">
        <f t="shared" si="41"/>
        <v>0</v>
      </c>
      <c r="Q176" s="73">
        <f t="shared" si="42"/>
        <v>0</v>
      </c>
      <c r="R176" s="30">
        <f t="shared" si="33"/>
        <v>0.0027722922441638844</v>
      </c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1:35" ht="12.75">
      <c r="A177" s="71"/>
      <c r="B177" s="71"/>
      <c r="C177" s="71"/>
      <c r="D177" s="72">
        <f t="shared" si="30"/>
        <v>0</v>
      </c>
      <c r="E177" s="72">
        <f t="shared" si="30"/>
        <v>0</v>
      </c>
      <c r="F177" s="73">
        <f t="shared" si="31"/>
        <v>0</v>
      </c>
      <c r="G177" s="73">
        <f t="shared" si="31"/>
        <v>0</v>
      </c>
      <c r="H177" s="73">
        <f t="shared" si="34"/>
        <v>0</v>
      </c>
      <c r="I177" s="73">
        <f t="shared" si="35"/>
        <v>0</v>
      </c>
      <c r="J177" s="73">
        <f t="shared" si="36"/>
        <v>0</v>
      </c>
      <c r="K177" s="73">
        <f t="shared" si="37"/>
        <v>0</v>
      </c>
      <c r="L177" s="73">
        <f t="shared" si="38"/>
        <v>0</v>
      </c>
      <c r="M177" s="73">
        <f t="shared" si="32"/>
        <v>-0.0027722922441638844</v>
      </c>
      <c r="N177" s="73">
        <f t="shared" si="39"/>
        <v>0</v>
      </c>
      <c r="O177" s="86">
        <f t="shared" si="40"/>
        <v>0</v>
      </c>
      <c r="P177" s="73">
        <f t="shared" si="41"/>
        <v>0</v>
      </c>
      <c r="Q177" s="73">
        <f t="shared" si="42"/>
        <v>0</v>
      </c>
      <c r="R177" s="30">
        <f t="shared" si="33"/>
        <v>0.0027722922441638844</v>
      </c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1:35" ht="12.75">
      <c r="A178" s="71"/>
      <c r="B178" s="71"/>
      <c r="C178" s="71"/>
      <c r="D178" s="72">
        <f t="shared" si="30"/>
        <v>0</v>
      </c>
      <c r="E178" s="72">
        <f t="shared" si="30"/>
        <v>0</v>
      </c>
      <c r="F178" s="73">
        <f t="shared" si="31"/>
        <v>0</v>
      </c>
      <c r="G178" s="73">
        <f t="shared" si="31"/>
        <v>0</v>
      </c>
      <c r="H178" s="73">
        <f t="shared" si="34"/>
        <v>0</v>
      </c>
      <c r="I178" s="73">
        <f t="shared" si="35"/>
        <v>0</v>
      </c>
      <c r="J178" s="73">
        <f t="shared" si="36"/>
        <v>0</v>
      </c>
      <c r="K178" s="73">
        <f t="shared" si="37"/>
        <v>0</v>
      </c>
      <c r="L178" s="73">
        <f t="shared" si="38"/>
        <v>0</v>
      </c>
      <c r="M178" s="73">
        <f t="shared" si="32"/>
        <v>-0.0027722922441638844</v>
      </c>
      <c r="N178" s="73">
        <f t="shared" si="39"/>
        <v>0</v>
      </c>
      <c r="O178" s="86">
        <f t="shared" si="40"/>
        <v>0</v>
      </c>
      <c r="P178" s="73">
        <f t="shared" si="41"/>
        <v>0</v>
      </c>
      <c r="Q178" s="73">
        <f t="shared" si="42"/>
        <v>0</v>
      </c>
      <c r="R178" s="30">
        <f t="shared" si="33"/>
        <v>0.0027722922441638844</v>
      </c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1:35" ht="12.75">
      <c r="A179" s="71"/>
      <c r="B179" s="71"/>
      <c r="C179" s="71"/>
      <c r="D179" s="72">
        <f t="shared" si="30"/>
        <v>0</v>
      </c>
      <c r="E179" s="72">
        <f t="shared" si="30"/>
        <v>0</v>
      </c>
      <c r="F179" s="73">
        <f t="shared" si="31"/>
        <v>0</v>
      </c>
      <c r="G179" s="73">
        <f t="shared" si="31"/>
        <v>0</v>
      </c>
      <c r="H179" s="73">
        <f t="shared" si="34"/>
        <v>0</v>
      </c>
      <c r="I179" s="73">
        <f t="shared" si="35"/>
        <v>0</v>
      </c>
      <c r="J179" s="73">
        <f t="shared" si="36"/>
        <v>0</v>
      </c>
      <c r="K179" s="73">
        <f t="shared" si="37"/>
        <v>0</v>
      </c>
      <c r="L179" s="73">
        <f t="shared" si="38"/>
        <v>0</v>
      </c>
      <c r="M179" s="73">
        <f t="shared" si="32"/>
        <v>-0.0027722922441638844</v>
      </c>
      <c r="N179" s="73">
        <f t="shared" si="39"/>
        <v>0</v>
      </c>
      <c r="O179" s="86">
        <f t="shared" si="40"/>
        <v>0</v>
      </c>
      <c r="P179" s="73">
        <f t="shared" si="41"/>
        <v>0</v>
      </c>
      <c r="Q179" s="73">
        <f t="shared" si="42"/>
        <v>0</v>
      </c>
      <c r="R179" s="30">
        <f t="shared" si="33"/>
        <v>0.0027722922441638844</v>
      </c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1:35" ht="12.75">
      <c r="A180" s="71"/>
      <c r="B180" s="71"/>
      <c r="C180" s="71"/>
      <c r="D180" s="72">
        <f t="shared" si="30"/>
        <v>0</v>
      </c>
      <c r="E180" s="72">
        <f t="shared" si="30"/>
        <v>0</v>
      </c>
      <c r="F180" s="73">
        <f t="shared" si="31"/>
        <v>0</v>
      </c>
      <c r="G180" s="73">
        <f t="shared" si="31"/>
        <v>0</v>
      </c>
      <c r="H180" s="73">
        <f t="shared" si="34"/>
        <v>0</v>
      </c>
      <c r="I180" s="73">
        <f t="shared" si="35"/>
        <v>0</v>
      </c>
      <c r="J180" s="73">
        <f t="shared" si="36"/>
        <v>0</v>
      </c>
      <c r="K180" s="73">
        <f t="shared" si="37"/>
        <v>0</v>
      </c>
      <c r="L180" s="73">
        <f t="shared" si="38"/>
        <v>0</v>
      </c>
      <c r="M180" s="73">
        <f t="shared" si="32"/>
        <v>-0.0027722922441638844</v>
      </c>
      <c r="N180" s="73">
        <f t="shared" si="39"/>
        <v>0</v>
      </c>
      <c r="O180" s="86">
        <f t="shared" si="40"/>
        <v>0</v>
      </c>
      <c r="P180" s="73">
        <f t="shared" si="41"/>
        <v>0</v>
      </c>
      <c r="Q180" s="73">
        <f t="shared" si="42"/>
        <v>0</v>
      </c>
      <c r="R180" s="30">
        <f t="shared" si="33"/>
        <v>0.0027722922441638844</v>
      </c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</row>
    <row r="181" spans="1:35" ht="12.75">
      <c r="A181" s="71"/>
      <c r="B181" s="71"/>
      <c r="C181" s="71"/>
      <c r="D181" s="72">
        <f t="shared" si="30"/>
        <v>0</v>
      </c>
      <c r="E181" s="72">
        <f t="shared" si="30"/>
        <v>0</v>
      </c>
      <c r="F181" s="73">
        <f t="shared" si="31"/>
        <v>0</v>
      </c>
      <c r="G181" s="73">
        <f t="shared" si="31"/>
        <v>0</v>
      </c>
      <c r="H181" s="73">
        <f t="shared" si="34"/>
        <v>0</v>
      </c>
      <c r="I181" s="73">
        <f t="shared" si="35"/>
        <v>0</v>
      </c>
      <c r="J181" s="73">
        <f t="shared" si="36"/>
        <v>0</v>
      </c>
      <c r="K181" s="73">
        <f t="shared" si="37"/>
        <v>0</v>
      </c>
      <c r="L181" s="73">
        <f t="shared" si="38"/>
        <v>0</v>
      </c>
      <c r="M181" s="73">
        <f t="shared" si="32"/>
        <v>-0.0027722922441638844</v>
      </c>
      <c r="N181" s="73">
        <f t="shared" si="39"/>
        <v>0</v>
      </c>
      <c r="O181" s="86">
        <f t="shared" si="40"/>
        <v>0</v>
      </c>
      <c r="P181" s="73">
        <f t="shared" si="41"/>
        <v>0</v>
      </c>
      <c r="Q181" s="73">
        <f t="shared" si="42"/>
        <v>0</v>
      </c>
      <c r="R181" s="30">
        <f t="shared" si="33"/>
        <v>0.0027722922441638844</v>
      </c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1:35" ht="12.75">
      <c r="A182" s="71"/>
      <c r="B182" s="71"/>
      <c r="C182" s="71"/>
      <c r="D182" s="72">
        <f t="shared" si="30"/>
        <v>0</v>
      </c>
      <c r="E182" s="72">
        <f t="shared" si="30"/>
        <v>0</v>
      </c>
      <c r="F182" s="73">
        <f t="shared" si="31"/>
        <v>0</v>
      </c>
      <c r="G182" s="73">
        <f t="shared" si="31"/>
        <v>0</v>
      </c>
      <c r="H182" s="73">
        <f t="shared" si="34"/>
        <v>0</v>
      </c>
      <c r="I182" s="73">
        <f t="shared" si="35"/>
        <v>0</v>
      </c>
      <c r="J182" s="73">
        <f t="shared" si="36"/>
        <v>0</v>
      </c>
      <c r="K182" s="73">
        <f t="shared" si="37"/>
        <v>0</v>
      </c>
      <c r="L182" s="73">
        <f t="shared" si="38"/>
        <v>0</v>
      </c>
      <c r="M182" s="73">
        <f t="shared" si="32"/>
        <v>-0.0027722922441638844</v>
      </c>
      <c r="N182" s="73">
        <f t="shared" si="39"/>
        <v>0</v>
      </c>
      <c r="O182" s="86">
        <f t="shared" si="40"/>
        <v>0</v>
      </c>
      <c r="P182" s="73">
        <f t="shared" si="41"/>
        <v>0</v>
      </c>
      <c r="Q182" s="73">
        <f t="shared" si="42"/>
        <v>0</v>
      </c>
      <c r="R182" s="30">
        <f t="shared" si="33"/>
        <v>0.0027722922441638844</v>
      </c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1:35" ht="12.75">
      <c r="A183" s="71"/>
      <c r="B183" s="71"/>
      <c r="C183" s="71"/>
      <c r="D183" s="72">
        <f t="shared" si="30"/>
        <v>0</v>
      </c>
      <c r="E183" s="72">
        <f t="shared" si="30"/>
        <v>0</v>
      </c>
      <c r="F183" s="73">
        <f t="shared" si="31"/>
        <v>0</v>
      </c>
      <c r="G183" s="73">
        <f t="shared" si="31"/>
        <v>0</v>
      </c>
      <c r="H183" s="73">
        <f t="shared" si="34"/>
        <v>0</v>
      </c>
      <c r="I183" s="73">
        <f t="shared" si="35"/>
        <v>0</v>
      </c>
      <c r="J183" s="73">
        <f t="shared" si="36"/>
        <v>0</v>
      </c>
      <c r="K183" s="73">
        <f t="shared" si="37"/>
        <v>0</v>
      </c>
      <c r="L183" s="73">
        <f t="shared" si="38"/>
        <v>0</v>
      </c>
      <c r="M183" s="73">
        <f t="shared" si="32"/>
        <v>-0.0027722922441638844</v>
      </c>
      <c r="N183" s="73">
        <f t="shared" si="39"/>
        <v>0</v>
      </c>
      <c r="O183" s="86">
        <f t="shared" si="40"/>
        <v>0</v>
      </c>
      <c r="P183" s="73">
        <f t="shared" si="41"/>
        <v>0</v>
      </c>
      <c r="Q183" s="73">
        <f t="shared" si="42"/>
        <v>0</v>
      </c>
      <c r="R183" s="30">
        <f t="shared" si="33"/>
        <v>0.0027722922441638844</v>
      </c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1:35" ht="12.75">
      <c r="A184" s="71"/>
      <c r="B184" s="71"/>
      <c r="C184" s="71"/>
      <c r="D184" s="72">
        <f t="shared" si="30"/>
        <v>0</v>
      </c>
      <c r="E184" s="72">
        <f t="shared" si="30"/>
        <v>0</v>
      </c>
      <c r="F184" s="73">
        <f t="shared" si="31"/>
        <v>0</v>
      </c>
      <c r="G184" s="73">
        <f t="shared" si="31"/>
        <v>0</v>
      </c>
      <c r="H184" s="73">
        <f t="shared" si="34"/>
        <v>0</v>
      </c>
      <c r="I184" s="73">
        <f t="shared" si="35"/>
        <v>0</v>
      </c>
      <c r="J184" s="73">
        <f t="shared" si="36"/>
        <v>0</v>
      </c>
      <c r="K184" s="73">
        <f t="shared" si="37"/>
        <v>0</v>
      </c>
      <c r="L184" s="73">
        <f t="shared" si="38"/>
        <v>0</v>
      </c>
      <c r="M184" s="73">
        <f t="shared" si="32"/>
        <v>-0.0027722922441638844</v>
      </c>
      <c r="N184" s="73">
        <f t="shared" si="39"/>
        <v>0</v>
      </c>
      <c r="O184" s="86">
        <f t="shared" si="40"/>
        <v>0</v>
      </c>
      <c r="P184" s="73">
        <f t="shared" si="41"/>
        <v>0</v>
      </c>
      <c r="Q184" s="73">
        <f t="shared" si="42"/>
        <v>0</v>
      </c>
      <c r="R184" s="30">
        <f t="shared" si="33"/>
        <v>0.0027722922441638844</v>
      </c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1:35" ht="12.75">
      <c r="A185" s="71"/>
      <c r="B185" s="71"/>
      <c r="C185" s="71"/>
      <c r="D185" s="72">
        <f t="shared" si="30"/>
        <v>0</v>
      </c>
      <c r="E185" s="72">
        <f t="shared" si="30"/>
        <v>0</v>
      </c>
      <c r="F185" s="73">
        <f t="shared" si="31"/>
        <v>0</v>
      </c>
      <c r="G185" s="73">
        <f t="shared" si="31"/>
        <v>0</v>
      </c>
      <c r="H185" s="73">
        <f t="shared" si="34"/>
        <v>0</v>
      </c>
      <c r="I185" s="73">
        <f t="shared" si="35"/>
        <v>0</v>
      </c>
      <c r="J185" s="73">
        <f t="shared" si="36"/>
        <v>0</v>
      </c>
      <c r="K185" s="73">
        <f t="shared" si="37"/>
        <v>0</v>
      </c>
      <c r="L185" s="73">
        <f t="shared" si="38"/>
        <v>0</v>
      </c>
      <c r="M185" s="73">
        <f t="shared" si="32"/>
        <v>-0.0027722922441638844</v>
      </c>
      <c r="N185" s="73">
        <f t="shared" si="39"/>
        <v>0</v>
      </c>
      <c r="O185" s="86">
        <f t="shared" si="40"/>
        <v>0</v>
      </c>
      <c r="P185" s="73">
        <f t="shared" si="41"/>
        <v>0</v>
      </c>
      <c r="Q185" s="73">
        <f t="shared" si="42"/>
        <v>0</v>
      </c>
      <c r="R185" s="30">
        <f t="shared" si="33"/>
        <v>0.0027722922441638844</v>
      </c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1:35" ht="12.75">
      <c r="A186" s="71"/>
      <c r="B186" s="71"/>
      <c r="C186" s="71"/>
      <c r="D186" s="72">
        <f t="shared" si="30"/>
        <v>0</v>
      </c>
      <c r="E186" s="72">
        <f t="shared" si="30"/>
        <v>0</v>
      </c>
      <c r="F186" s="73">
        <f t="shared" si="31"/>
        <v>0</v>
      </c>
      <c r="G186" s="73">
        <f t="shared" si="31"/>
        <v>0</v>
      </c>
      <c r="H186" s="73">
        <f t="shared" si="34"/>
        <v>0</v>
      </c>
      <c r="I186" s="73">
        <f t="shared" si="35"/>
        <v>0</v>
      </c>
      <c r="J186" s="73">
        <f t="shared" si="36"/>
        <v>0</v>
      </c>
      <c r="K186" s="73">
        <f t="shared" si="37"/>
        <v>0</v>
      </c>
      <c r="L186" s="73">
        <f t="shared" si="38"/>
        <v>0</v>
      </c>
      <c r="M186" s="73">
        <f t="shared" si="32"/>
        <v>-0.0027722922441638844</v>
      </c>
      <c r="N186" s="73">
        <f t="shared" si="39"/>
        <v>0</v>
      </c>
      <c r="O186" s="86">
        <f t="shared" si="40"/>
        <v>0</v>
      </c>
      <c r="P186" s="73">
        <f t="shared" si="41"/>
        <v>0</v>
      </c>
      <c r="Q186" s="73">
        <f t="shared" si="42"/>
        <v>0</v>
      </c>
      <c r="R186" s="30">
        <f t="shared" si="33"/>
        <v>0.0027722922441638844</v>
      </c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1:35" ht="12.75">
      <c r="A187" s="71"/>
      <c r="B187" s="71"/>
      <c r="C187" s="71"/>
      <c r="D187" s="72">
        <f t="shared" si="30"/>
        <v>0</v>
      </c>
      <c r="E187" s="72">
        <f t="shared" si="30"/>
        <v>0</v>
      </c>
      <c r="F187" s="73">
        <f t="shared" si="31"/>
        <v>0</v>
      </c>
      <c r="G187" s="73">
        <f t="shared" si="31"/>
        <v>0</v>
      </c>
      <c r="H187" s="73">
        <f t="shared" si="34"/>
        <v>0</v>
      </c>
      <c r="I187" s="73">
        <f t="shared" si="35"/>
        <v>0</v>
      </c>
      <c r="J187" s="73">
        <f t="shared" si="36"/>
        <v>0</v>
      </c>
      <c r="K187" s="73">
        <f t="shared" si="37"/>
        <v>0</v>
      </c>
      <c r="L187" s="73">
        <f t="shared" si="38"/>
        <v>0</v>
      </c>
      <c r="M187" s="73">
        <f t="shared" si="32"/>
        <v>-0.0027722922441638844</v>
      </c>
      <c r="N187" s="73">
        <f t="shared" si="39"/>
        <v>0</v>
      </c>
      <c r="O187" s="86">
        <f t="shared" si="40"/>
        <v>0</v>
      </c>
      <c r="P187" s="73">
        <f t="shared" si="41"/>
        <v>0</v>
      </c>
      <c r="Q187" s="73">
        <f t="shared" si="42"/>
        <v>0</v>
      </c>
      <c r="R187" s="30">
        <f t="shared" si="33"/>
        <v>0.0027722922441638844</v>
      </c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1:35" ht="12.75">
      <c r="A188" s="71"/>
      <c r="B188" s="71"/>
      <c r="C188" s="71"/>
      <c r="D188" s="72">
        <f t="shared" si="30"/>
        <v>0</v>
      </c>
      <c r="E188" s="72">
        <f t="shared" si="30"/>
        <v>0</v>
      </c>
      <c r="F188" s="73">
        <f t="shared" si="31"/>
        <v>0</v>
      </c>
      <c r="G188" s="73">
        <f t="shared" si="31"/>
        <v>0</v>
      </c>
      <c r="H188" s="73">
        <f t="shared" si="34"/>
        <v>0</v>
      </c>
      <c r="I188" s="73">
        <f t="shared" si="35"/>
        <v>0</v>
      </c>
      <c r="J188" s="73">
        <f t="shared" si="36"/>
        <v>0</v>
      </c>
      <c r="K188" s="73">
        <f t="shared" si="37"/>
        <v>0</v>
      </c>
      <c r="L188" s="73">
        <f t="shared" si="38"/>
        <v>0</v>
      </c>
      <c r="M188" s="73">
        <f t="shared" si="32"/>
        <v>-0.0027722922441638844</v>
      </c>
      <c r="N188" s="73">
        <f t="shared" si="39"/>
        <v>0</v>
      </c>
      <c r="O188" s="86">
        <f t="shared" si="40"/>
        <v>0</v>
      </c>
      <c r="P188" s="73">
        <f t="shared" si="41"/>
        <v>0</v>
      </c>
      <c r="Q188" s="73">
        <f t="shared" si="42"/>
        <v>0</v>
      </c>
      <c r="R188" s="30">
        <f t="shared" si="33"/>
        <v>0.0027722922441638844</v>
      </c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1:35" ht="12.75">
      <c r="A189" s="71"/>
      <c r="B189" s="71"/>
      <c r="C189" s="71"/>
      <c r="D189" s="72">
        <f t="shared" si="30"/>
        <v>0</v>
      </c>
      <c r="E189" s="72">
        <f t="shared" si="30"/>
        <v>0</v>
      </c>
      <c r="F189" s="73">
        <f t="shared" si="31"/>
        <v>0</v>
      </c>
      <c r="G189" s="73">
        <f t="shared" si="31"/>
        <v>0</v>
      </c>
      <c r="H189" s="73">
        <f t="shared" si="34"/>
        <v>0</v>
      </c>
      <c r="I189" s="73">
        <f t="shared" si="35"/>
        <v>0</v>
      </c>
      <c r="J189" s="73">
        <f t="shared" si="36"/>
        <v>0</v>
      </c>
      <c r="K189" s="73">
        <f t="shared" si="37"/>
        <v>0</v>
      </c>
      <c r="L189" s="73">
        <f t="shared" si="38"/>
        <v>0</v>
      </c>
      <c r="M189" s="73">
        <f t="shared" si="32"/>
        <v>-0.0027722922441638844</v>
      </c>
      <c r="N189" s="73">
        <f t="shared" si="39"/>
        <v>0</v>
      </c>
      <c r="O189" s="86">
        <f t="shared" si="40"/>
        <v>0</v>
      </c>
      <c r="P189" s="73">
        <f t="shared" si="41"/>
        <v>0</v>
      </c>
      <c r="Q189" s="73">
        <f t="shared" si="42"/>
        <v>0</v>
      </c>
      <c r="R189" s="30">
        <f t="shared" si="33"/>
        <v>0.0027722922441638844</v>
      </c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1:35" ht="12.75">
      <c r="A190" s="71"/>
      <c r="B190" s="71"/>
      <c r="C190" s="71"/>
      <c r="D190" s="72">
        <f t="shared" si="30"/>
        <v>0</v>
      </c>
      <c r="E190" s="72">
        <f t="shared" si="30"/>
        <v>0</v>
      </c>
      <c r="F190" s="73">
        <f t="shared" si="31"/>
        <v>0</v>
      </c>
      <c r="G190" s="73">
        <f t="shared" si="31"/>
        <v>0</v>
      </c>
      <c r="H190" s="73">
        <f t="shared" si="34"/>
        <v>0</v>
      </c>
      <c r="I190" s="73">
        <f t="shared" si="35"/>
        <v>0</v>
      </c>
      <c r="J190" s="73">
        <f t="shared" si="36"/>
        <v>0</v>
      </c>
      <c r="K190" s="73">
        <f t="shared" si="37"/>
        <v>0</v>
      </c>
      <c r="L190" s="73">
        <f t="shared" si="38"/>
        <v>0</v>
      </c>
      <c r="M190" s="73">
        <f t="shared" si="32"/>
        <v>-0.0027722922441638844</v>
      </c>
      <c r="N190" s="73">
        <f t="shared" si="39"/>
        <v>0</v>
      </c>
      <c r="O190" s="86">
        <f t="shared" si="40"/>
        <v>0</v>
      </c>
      <c r="P190" s="73">
        <f t="shared" si="41"/>
        <v>0</v>
      </c>
      <c r="Q190" s="73">
        <f t="shared" si="42"/>
        <v>0</v>
      </c>
      <c r="R190" s="30">
        <f t="shared" si="33"/>
        <v>0.0027722922441638844</v>
      </c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1:35" ht="12.75">
      <c r="A191" s="71"/>
      <c r="B191" s="71"/>
      <c r="C191" s="71"/>
      <c r="D191" s="72">
        <f t="shared" si="30"/>
        <v>0</v>
      </c>
      <c r="E191" s="72">
        <f t="shared" si="30"/>
        <v>0</v>
      </c>
      <c r="F191" s="73">
        <f t="shared" si="31"/>
        <v>0</v>
      </c>
      <c r="G191" s="73">
        <f t="shared" si="31"/>
        <v>0</v>
      </c>
      <c r="H191" s="73">
        <f t="shared" si="34"/>
        <v>0</v>
      </c>
      <c r="I191" s="73">
        <f t="shared" si="35"/>
        <v>0</v>
      </c>
      <c r="J191" s="73">
        <f t="shared" si="36"/>
        <v>0</v>
      </c>
      <c r="K191" s="73">
        <f t="shared" si="37"/>
        <v>0</v>
      </c>
      <c r="L191" s="73">
        <f t="shared" si="38"/>
        <v>0</v>
      </c>
      <c r="M191" s="73">
        <f t="shared" si="32"/>
        <v>-0.0027722922441638844</v>
      </c>
      <c r="N191" s="73">
        <f t="shared" si="39"/>
        <v>0</v>
      </c>
      <c r="O191" s="86">
        <f t="shared" si="40"/>
        <v>0</v>
      </c>
      <c r="P191" s="73">
        <f t="shared" si="41"/>
        <v>0</v>
      </c>
      <c r="Q191" s="73">
        <f t="shared" si="42"/>
        <v>0</v>
      </c>
      <c r="R191" s="30">
        <f t="shared" si="33"/>
        <v>0.0027722922441638844</v>
      </c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1:35" ht="12.75">
      <c r="A192" s="71"/>
      <c r="B192" s="71"/>
      <c r="C192" s="71"/>
      <c r="D192" s="72">
        <f t="shared" si="30"/>
        <v>0</v>
      </c>
      <c r="E192" s="72">
        <f t="shared" si="30"/>
        <v>0</v>
      </c>
      <c r="F192" s="73">
        <f t="shared" si="31"/>
        <v>0</v>
      </c>
      <c r="G192" s="73">
        <f t="shared" si="31"/>
        <v>0</v>
      </c>
      <c r="H192" s="73">
        <f t="shared" si="34"/>
        <v>0</v>
      </c>
      <c r="I192" s="73">
        <f t="shared" si="35"/>
        <v>0</v>
      </c>
      <c r="J192" s="73">
        <f t="shared" si="36"/>
        <v>0</v>
      </c>
      <c r="K192" s="73">
        <f t="shared" si="37"/>
        <v>0</v>
      </c>
      <c r="L192" s="73">
        <f t="shared" si="38"/>
        <v>0</v>
      </c>
      <c r="M192" s="73">
        <f t="shared" si="32"/>
        <v>-0.0027722922441638844</v>
      </c>
      <c r="N192" s="73">
        <f t="shared" si="39"/>
        <v>0</v>
      </c>
      <c r="O192" s="86">
        <f t="shared" si="40"/>
        <v>0</v>
      </c>
      <c r="P192" s="73">
        <f t="shared" si="41"/>
        <v>0</v>
      </c>
      <c r="Q192" s="73">
        <f t="shared" si="42"/>
        <v>0</v>
      </c>
      <c r="R192" s="30">
        <f t="shared" si="33"/>
        <v>0.0027722922441638844</v>
      </c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1:35" ht="12.75">
      <c r="A193" s="71"/>
      <c r="B193" s="71"/>
      <c r="C193" s="71"/>
      <c r="D193" s="72">
        <f t="shared" si="30"/>
        <v>0</v>
      </c>
      <c r="E193" s="72">
        <f t="shared" si="30"/>
        <v>0</v>
      </c>
      <c r="F193" s="73">
        <f t="shared" si="31"/>
        <v>0</v>
      </c>
      <c r="G193" s="73">
        <f t="shared" si="31"/>
        <v>0</v>
      </c>
      <c r="H193" s="73">
        <f t="shared" si="34"/>
        <v>0</v>
      </c>
      <c r="I193" s="73">
        <f t="shared" si="35"/>
        <v>0</v>
      </c>
      <c r="J193" s="73">
        <f t="shared" si="36"/>
        <v>0</v>
      </c>
      <c r="K193" s="73">
        <f t="shared" si="37"/>
        <v>0</v>
      </c>
      <c r="L193" s="73">
        <f t="shared" si="38"/>
        <v>0</v>
      </c>
      <c r="M193" s="73">
        <f t="shared" si="32"/>
        <v>-0.0027722922441638844</v>
      </c>
      <c r="N193" s="73">
        <f t="shared" si="39"/>
        <v>0</v>
      </c>
      <c r="O193" s="86">
        <f t="shared" si="40"/>
        <v>0</v>
      </c>
      <c r="P193" s="73">
        <f t="shared" si="41"/>
        <v>0</v>
      </c>
      <c r="Q193" s="73">
        <f t="shared" si="42"/>
        <v>0</v>
      </c>
      <c r="R193" s="30">
        <f t="shared" si="33"/>
        <v>0.0027722922441638844</v>
      </c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1:35" ht="12.75">
      <c r="A194" s="71"/>
      <c r="B194" s="71"/>
      <c r="C194" s="71"/>
      <c r="D194" s="72">
        <f t="shared" si="30"/>
        <v>0</v>
      </c>
      <c r="E194" s="72">
        <f t="shared" si="30"/>
        <v>0</v>
      </c>
      <c r="F194" s="73">
        <f t="shared" si="31"/>
        <v>0</v>
      </c>
      <c r="G194" s="73">
        <f t="shared" si="31"/>
        <v>0</v>
      </c>
      <c r="H194" s="73">
        <f t="shared" si="34"/>
        <v>0</v>
      </c>
      <c r="I194" s="73">
        <f t="shared" si="35"/>
        <v>0</v>
      </c>
      <c r="J194" s="73">
        <f t="shared" si="36"/>
        <v>0</v>
      </c>
      <c r="K194" s="73">
        <f t="shared" si="37"/>
        <v>0</v>
      </c>
      <c r="L194" s="73">
        <f t="shared" si="38"/>
        <v>0</v>
      </c>
      <c r="M194" s="73">
        <f t="shared" si="32"/>
        <v>-0.0027722922441638844</v>
      </c>
      <c r="N194" s="73">
        <f t="shared" si="39"/>
        <v>0</v>
      </c>
      <c r="O194" s="86">
        <f t="shared" si="40"/>
        <v>0</v>
      </c>
      <c r="P194" s="73">
        <f t="shared" si="41"/>
        <v>0</v>
      </c>
      <c r="Q194" s="73">
        <f t="shared" si="42"/>
        <v>0</v>
      </c>
      <c r="R194" s="30">
        <f t="shared" si="33"/>
        <v>0.0027722922441638844</v>
      </c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1:35" ht="12.75">
      <c r="A195" s="71"/>
      <c r="B195" s="71"/>
      <c r="C195" s="71"/>
      <c r="D195" s="72">
        <f t="shared" si="30"/>
        <v>0</v>
      </c>
      <c r="E195" s="72">
        <f t="shared" si="30"/>
        <v>0</v>
      </c>
      <c r="F195" s="73">
        <f t="shared" si="31"/>
        <v>0</v>
      </c>
      <c r="G195" s="73">
        <f t="shared" si="31"/>
        <v>0</v>
      </c>
      <c r="H195" s="73">
        <f t="shared" si="34"/>
        <v>0</v>
      </c>
      <c r="I195" s="73">
        <f t="shared" si="35"/>
        <v>0</v>
      </c>
      <c r="J195" s="73">
        <f t="shared" si="36"/>
        <v>0</v>
      </c>
      <c r="K195" s="73">
        <f t="shared" si="37"/>
        <v>0</v>
      </c>
      <c r="L195" s="73">
        <f t="shared" si="38"/>
        <v>0</v>
      </c>
      <c r="M195" s="73">
        <f t="shared" si="32"/>
        <v>-0.0027722922441638844</v>
      </c>
      <c r="N195" s="73">
        <f t="shared" si="39"/>
        <v>0</v>
      </c>
      <c r="O195" s="86">
        <f t="shared" si="40"/>
        <v>0</v>
      </c>
      <c r="P195" s="73">
        <f t="shared" si="41"/>
        <v>0</v>
      </c>
      <c r="Q195" s="73">
        <f t="shared" si="42"/>
        <v>0</v>
      </c>
      <c r="R195" s="30">
        <f t="shared" si="33"/>
        <v>0.0027722922441638844</v>
      </c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1:35" ht="12.75">
      <c r="A196" s="71"/>
      <c r="B196" s="71"/>
      <c r="C196" s="71"/>
      <c r="D196" s="72">
        <f t="shared" si="30"/>
        <v>0</v>
      </c>
      <c r="E196" s="72">
        <f t="shared" si="30"/>
        <v>0</v>
      </c>
      <c r="F196" s="73">
        <f t="shared" si="31"/>
        <v>0</v>
      </c>
      <c r="G196" s="73">
        <f t="shared" si="31"/>
        <v>0</v>
      </c>
      <c r="H196" s="73">
        <f t="shared" si="34"/>
        <v>0</v>
      </c>
      <c r="I196" s="73">
        <f t="shared" si="35"/>
        <v>0</v>
      </c>
      <c r="J196" s="73">
        <f t="shared" si="36"/>
        <v>0</v>
      </c>
      <c r="K196" s="73">
        <f t="shared" si="37"/>
        <v>0</v>
      </c>
      <c r="L196" s="73">
        <f t="shared" si="38"/>
        <v>0</v>
      </c>
      <c r="M196" s="73">
        <f t="shared" si="32"/>
        <v>-0.0027722922441638844</v>
      </c>
      <c r="N196" s="73">
        <f t="shared" si="39"/>
        <v>0</v>
      </c>
      <c r="O196" s="86">
        <f t="shared" si="40"/>
        <v>0</v>
      </c>
      <c r="P196" s="73">
        <f t="shared" si="41"/>
        <v>0</v>
      </c>
      <c r="Q196" s="73">
        <f t="shared" si="42"/>
        <v>0</v>
      </c>
      <c r="R196" s="30">
        <f t="shared" si="33"/>
        <v>0.0027722922441638844</v>
      </c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1:35" ht="12.75">
      <c r="A197" s="71"/>
      <c r="B197" s="71"/>
      <c r="C197" s="71"/>
      <c r="D197" s="72">
        <f t="shared" si="30"/>
        <v>0</v>
      </c>
      <c r="E197" s="72">
        <f t="shared" si="30"/>
        <v>0</v>
      </c>
      <c r="F197" s="73">
        <f t="shared" si="31"/>
        <v>0</v>
      </c>
      <c r="G197" s="73">
        <f t="shared" si="31"/>
        <v>0</v>
      </c>
      <c r="H197" s="73">
        <f t="shared" si="34"/>
        <v>0</v>
      </c>
      <c r="I197" s="73">
        <f t="shared" si="35"/>
        <v>0</v>
      </c>
      <c r="J197" s="73">
        <f t="shared" si="36"/>
        <v>0</v>
      </c>
      <c r="K197" s="73">
        <f t="shared" si="37"/>
        <v>0</v>
      </c>
      <c r="L197" s="73">
        <f t="shared" si="38"/>
        <v>0</v>
      </c>
      <c r="M197" s="73">
        <f t="shared" si="32"/>
        <v>-0.0027722922441638844</v>
      </c>
      <c r="N197" s="73">
        <f t="shared" si="39"/>
        <v>0</v>
      </c>
      <c r="O197" s="86">
        <f t="shared" si="40"/>
        <v>0</v>
      </c>
      <c r="P197" s="73">
        <f t="shared" si="41"/>
        <v>0</v>
      </c>
      <c r="Q197" s="73">
        <f t="shared" si="42"/>
        <v>0</v>
      </c>
      <c r="R197" s="30">
        <f t="shared" si="33"/>
        <v>0.0027722922441638844</v>
      </c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1:35" ht="12.75">
      <c r="A198" s="71"/>
      <c r="B198" s="71"/>
      <c r="C198" s="71"/>
      <c r="D198" s="72">
        <f t="shared" si="30"/>
        <v>0</v>
      </c>
      <c r="E198" s="72">
        <f t="shared" si="30"/>
        <v>0</v>
      </c>
      <c r="F198" s="73">
        <f t="shared" si="31"/>
        <v>0</v>
      </c>
      <c r="G198" s="73">
        <f t="shared" si="31"/>
        <v>0</v>
      </c>
      <c r="H198" s="73">
        <f t="shared" si="34"/>
        <v>0</v>
      </c>
      <c r="I198" s="73">
        <f t="shared" si="35"/>
        <v>0</v>
      </c>
      <c r="J198" s="73">
        <f t="shared" si="36"/>
        <v>0</v>
      </c>
      <c r="K198" s="73">
        <f t="shared" si="37"/>
        <v>0</v>
      </c>
      <c r="L198" s="73">
        <f t="shared" si="38"/>
        <v>0</v>
      </c>
      <c r="M198" s="73">
        <f t="shared" si="32"/>
        <v>-0.0027722922441638844</v>
      </c>
      <c r="N198" s="73">
        <f t="shared" si="39"/>
        <v>0</v>
      </c>
      <c r="O198" s="86">
        <f t="shared" si="40"/>
        <v>0</v>
      </c>
      <c r="P198" s="73">
        <f t="shared" si="41"/>
        <v>0</v>
      </c>
      <c r="Q198" s="73">
        <f t="shared" si="42"/>
        <v>0</v>
      </c>
      <c r="R198" s="30">
        <f t="shared" si="33"/>
        <v>0.0027722922441638844</v>
      </c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1:35" ht="12.75">
      <c r="A199" s="71"/>
      <c r="B199" s="71"/>
      <c r="C199" s="71"/>
      <c r="D199" s="72">
        <f t="shared" si="30"/>
        <v>0</v>
      </c>
      <c r="E199" s="72">
        <f t="shared" si="30"/>
        <v>0</v>
      </c>
      <c r="F199" s="73">
        <f t="shared" si="31"/>
        <v>0</v>
      </c>
      <c r="G199" s="73">
        <f t="shared" si="31"/>
        <v>0</v>
      </c>
      <c r="H199" s="73">
        <f t="shared" si="34"/>
        <v>0</v>
      </c>
      <c r="I199" s="73">
        <f t="shared" si="35"/>
        <v>0</v>
      </c>
      <c r="J199" s="73">
        <f t="shared" si="36"/>
        <v>0</v>
      </c>
      <c r="K199" s="73">
        <f t="shared" si="37"/>
        <v>0</v>
      </c>
      <c r="L199" s="73">
        <f t="shared" si="38"/>
        <v>0</v>
      </c>
      <c r="M199" s="73">
        <f t="shared" si="32"/>
        <v>-0.0027722922441638844</v>
      </c>
      <c r="N199" s="73">
        <f t="shared" si="39"/>
        <v>0</v>
      </c>
      <c r="O199" s="86">
        <f t="shared" si="40"/>
        <v>0</v>
      </c>
      <c r="P199" s="73">
        <f t="shared" si="41"/>
        <v>0</v>
      </c>
      <c r="Q199" s="73">
        <f t="shared" si="42"/>
        <v>0</v>
      </c>
      <c r="R199" s="30">
        <f t="shared" si="33"/>
        <v>0.0027722922441638844</v>
      </c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1:35" ht="12.75">
      <c r="A200" s="71"/>
      <c r="B200" s="71"/>
      <c r="C200" s="71"/>
      <c r="D200" s="72">
        <f t="shared" si="30"/>
        <v>0</v>
      </c>
      <c r="E200" s="72">
        <f t="shared" si="30"/>
        <v>0</v>
      </c>
      <c r="F200" s="73">
        <f t="shared" si="31"/>
        <v>0</v>
      </c>
      <c r="G200" s="73">
        <f t="shared" si="31"/>
        <v>0</v>
      </c>
      <c r="H200" s="73">
        <f t="shared" si="34"/>
        <v>0</v>
      </c>
      <c r="I200" s="73">
        <f t="shared" si="35"/>
        <v>0</v>
      </c>
      <c r="J200" s="73">
        <f t="shared" si="36"/>
        <v>0</v>
      </c>
      <c r="K200" s="73">
        <f t="shared" si="37"/>
        <v>0</v>
      </c>
      <c r="L200" s="73">
        <f t="shared" si="38"/>
        <v>0</v>
      </c>
      <c r="M200" s="73">
        <f t="shared" si="32"/>
        <v>-0.0027722922441638844</v>
      </c>
      <c r="N200" s="73">
        <f t="shared" si="39"/>
        <v>0</v>
      </c>
      <c r="O200" s="86">
        <f t="shared" si="40"/>
        <v>0</v>
      </c>
      <c r="P200" s="73">
        <f t="shared" si="41"/>
        <v>0</v>
      </c>
      <c r="Q200" s="73">
        <f t="shared" si="42"/>
        <v>0</v>
      </c>
      <c r="R200" s="30">
        <f t="shared" si="33"/>
        <v>0.0027722922441638844</v>
      </c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1:35" ht="12.75">
      <c r="A201" s="71"/>
      <c r="B201" s="71"/>
      <c r="C201" s="71"/>
      <c r="D201" s="72">
        <f t="shared" si="30"/>
        <v>0</v>
      </c>
      <c r="E201" s="72">
        <f t="shared" si="30"/>
        <v>0</v>
      </c>
      <c r="F201" s="73">
        <f t="shared" si="31"/>
        <v>0</v>
      </c>
      <c r="G201" s="73">
        <f t="shared" si="31"/>
        <v>0</v>
      </c>
      <c r="H201" s="73">
        <f t="shared" si="34"/>
        <v>0</v>
      </c>
      <c r="I201" s="73">
        <f t="shared" si="35"/>
        <v>0</v>
      </c>
      <c r="J201" s="73">
        <f t="shared" si="36"/>
        <v>0</v>
      </c>
      <c r="K201" s="73">
        <f t="shared" si="37"/>
        <v>0</v>
      </c>
      <c r="L201" s="73">
        <f t="shared" si="38"/>
        <v>0</v>
      </c>
      <c r="M201" s="73">
        <f t="shared" si="32"/>
        <v>-0.0027722922441638844</v>
      </c>
      <c r="N201" s="73">
        <f t="shared" si="39"/>
        <v>0</v>
      </c>
      <c r="O201" s="86">
        <f t="shared" si="40"/>
        <v>0</v>
      </c>
      <c r="P201" s="73">
        <f t="shared" si="41"/>
        <v>0</v>
      </c>
      <c r="Q201" s="73">
        <f t="shared" si="42"/>
        <v>0</v>
      </c>
      <c r="R201" s="30">
        <f t="shared" si="33"/>
        <v>0.0027722922441638844</v>
      </c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1:35" ht="12.75">
      <c r="A202" s="71"/>
      <c r="B202" s="71"/>
      <c r="C202" s="71"/>
      <c r="D202" s="72">
        <f t="shared" si="30"/>
        <v>0</v>
      </c>
      <c r="E202" s="72">
        <f t="shared" si="30"/>
        <v>0</v>
      </c>
      <c r="F202" s="73">
        <f t="shared" si="31"/>
        <v>0</v>
      </c>
      <c r="G202" s="73">
        <f t="shared" si="31"/>
        <v>0</v>
      </c>
      <c r="H202" s="73">
        <f t="shared" si="34"/>
        <v>0</v>
      </c>
      <c r="I202" s="73">
        <f t="shared" si="35"/>
        <v>0</v>
      </c>
      <c r="J202" s="73">
        <f t="shared" si="36"/>
        <v>0</v>
      </c>
      <c r="K202" s="73">
        <f t="shared" si="37"/>
        <v>0</v>
      </c>
      <c r="L202" s="73">
        <f t="shared" si="38"/>
        <v>0</v>
      </c>
      <c r="M202" s="73">
        <f t="shared" si="32"/>
        <v>-0.0027722922441638844</v>
      </c>
      <c r="N202" s="73">
        <f t="shared" si="39"/>
        <v>0</v>
      </c>
      <c r="O202" s="86">
        <f t="shared" si="40"/>
        <v>0</v>
      </c>
      <c r="P202" s="73">
        <f t="shared" si="41"/>
        <v>0</v>
      </c>
      <c r="Q202" s="73">
        <f t="shared" si="42"/>
        <v>0</v>
      </c>
      <c r="R202" s="30">
        <f t="shared" si="33"/>
        <v>0.0027722922441638844</v>
      </c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1:35" ht="12.75">
      <c r="A203" s="71"/>
      <c r="B203" s="71"/>
      <c r="C203" s="71"/>
      <c r="D203" s="72">
        <f t="shared" si="30"/>
        <v>0</v>
      </c>
      <c r="E203" s="72">
        <f t="shared" si="30"/>
        <v>0</v>
      </c>
      <c r="F203" s="73">
        <f t="shared" si="31"/>
        <v>0</v>
      </c>
      <c r="G203" s="73">
        <f t="shared" si="31"/>
        <v>0</v>
      </c>
      <c r="H203" s="73">
        <f t="shared" si="34"/>
        <v>0</v>
      </c>
      <c r="I203" s="73">
        <f t="shared" si="35"/>
        <v>0</v>
      </c>
      <c r="J203" s="73">
        <f t="shared" si="36"/>
        <v>0</v>
      </c>
      <c r="K203" s="73">
        <f t="shared" si="37"/>
        <v>0</v>
      </c>
      <c r="L203" s="73">
        <f t="shared" si="38"/>
        <v>0</v>
      </c>
      <c r="M203" s="73">
        <f t="shared" si="32"/>
        <v>-0.0027722922441638844</v>
      </c>
      <c r="N203" s="73">
        <f t="shared" si="39"/>
        <v>0</v>
      </c>
      <c r="O203" s="86">
        <f t="shared" si="40"/>
        <v>0</v>
      </c>
      <c r="P203" s="73">
        <f t="shared" si="41"/>
        <v>0</v>
      </c>
      <c r="Q203" s="73">
        <f t="shared" si="42"/>
        <v>0</v>
      </c>
      <c r="R203" s="30">
        <f t="shared" si="33"/>
        <v>0.0027722922441638844</v>
      </c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1:35" ht="12.75">
      <c r="A204" s="71"/>
      <c r="B204" s="71"/>
      <c r="C204" s="71"/>
      <c r="D204" s="72">
        <f t="shared" si="30"/>
        <v>0</v>
      </c>
      <c r="E204" s="72">
        <f t="shared" si="30"/>
        <v>0</v>
      </c>
      <c r="F204" s="73">
        <f t="shared" si="31"/>
        <v>0</v>
      </c>
      <c r="G204" s="73">
        <f t="shared" si="31"/>
        <v>0</v>
      </c>
      <c r="H204" s="73">
        <f t="shared" si="34"/>
        <v>0</v>
      </c>
      <c r="I204" s="73">
        <f t="shared" si="35"/>
        <v>0</v>
      </c>
      <c r="J204" s="73">
        <f t="shared" si="36"/>
        <v>0</v>
      </c>
      <c r="K204" s="73">
        <f t="shared" si="37"/>
        <v>0</v>
      </c>
      <c r="L204" s="73">
        <f t="shared" si="38"/>
        <v>0</v>
      </c>
      <c r="M204" s="73">
        <f t="shared" si="32"/>
        <v>-0.0027722922441638844</v>
      </c>
      <c r="N204" s="73">
        <f t="shared" si="39"/>
        <v>0</v>
      </c>
      <c r="O204" s="86">
        <f t="shared" si="40"/>
        <v>0</v>
      </c>
      <c r="P204" s="73">
        <f t="shared" si="41"/>
        <v>0</v>
      </c>
      <c r="Q204" s="73">
        <f t="shared" si="42"/>
        <v>0</v>
      </c>
      <c r="R204" s="30">
        <f t="shared" si="33"/>
        <v>0.0027722922441638844</v>
      </c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1:35" ht="12.75">
      <c r="A205" s="71"/>
      <c r="B205" s="71"/>
      <c r="C205" s="71"/>
      <c r="D205" s="72">
        <f t="shared" si="30"/>
        <v>0</v>
      </c>
      <c r="E205" s="72">
        <f t="shared" si="30"/>
        <v>0</v>
      </c>
      <c r="F205" s="73">
        <f t="shared" si="31"/>
        <v>0</v>
      </c>
      <c r="G205" s="73">
        <f t="shared" si="31"/>
        <v>0</v>
      </c>
      <c r="H205" s="73">
        <f t="shared" si="34"/>
        <v>0</v>
      </c>
      <c r="I205" s="73">
        <f t="shared" si="35"/>
        <v>0</v>
      </c>
      <c r="J205" s="73">
        <f t="shared" si="36"/>
        <v>0</v>
      </c>
      <c r="K205" s="73">
        <f t="shared" si="37"/>
        <v>0</v>
      </c>
      <c r="L205" s="73">
        <f t="shared" si="38"/>
        <v>0</v>
      </c>
      <c r="M205" s="73">
        <f t="shared" si="32"/>
        <v>-0.0027722922441638844</v>
      </c>
      <c r="N205" s="73">
        <f t="shared" si="39"/>
        <v>0</v>
      </c>
      <c r="O205" s="86">
        <f t="shared" si="40"/>
        <v>0</v>
      </c>
      <c r="P205" s="73">
        <f t="shared" si="41"/>
        <v>0</v>
      </c>
      <c r="Q205" s="73">
        <f t="shared" si="42"/>
        <v>0</v>
      </c>
      <c r="R205" s="30">
        <f t="shared" si="33"/>
        <v>0.0027722922441638844</v>
      </c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1:35" ht="12.75">
      <c r="A206" s="71"/>
      <c r="B206" s="71"/>
      <c r="C206" s="71"/>
      <c r="D206" s="72">
        <f t="shared" si="30"/>
        <v>0</v>
      </c>
      <c r="E206" s="72">
        <f t="shared" si="30"/>
        <v>0</v>
      </c>
      <c r="F206" s="73">
        <f t="shared" si="31"/>
        <v>0</v>
      </c>
      <c r="G206" s="73">
        <f t="shared" si="31"/>
        <v>0</v>
      </c>
      <c r="H206" s="73">
        <f t="shared" si="34"/>
        <v>0</v>
      </c>
      <c r="I206" s="73">
        <f t="shared" si="35"/>
        <v>0</v>
      </c>
      <c r="J206" s="73">
        <f t="shared" si="36"/>
        <v>0</v>
      </c>
      <c r="K206" s="73">
        <f t="shared" si="37"/>
        <v>0</v>
      </c>
      <c r="L206" s="73">
        <f t="shared" si="38"/>
        <v>0</v>
      </c>
      <c r="M206" s="73">
        <f t="shared" si="32"/>
        <v>-0.0027722922441638844</v>
      </c>
      <c r="N206" s="73">
        <f t="shared" si="39"/>
        <v>0</v>
      </c>
      <c r="O206" s="86">
        <f t="shared" si="40"/>
        <v>0</v>
      </c>
      <c r="P206" s="73">
        <f t="shared" si="41"/>
        <v>0</v>
      </c>
      <c r="Q206" s="73">
        <f t="shared" si="42"/>
        <v>0</v>
      </c>
      <c r="R206" s="30">
        <f t="shared" si="33"/>
        <v>0.0027722922441638844</v>
      </c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1:35" ht="12.75">
      <c r="A207" s="71"/>
      <c r="B207" s="71"/>
      <c r="C207" s="71"/>
      <c r="D207" s="72">
        <f t="shared" si="30"/>
        <v>0</v>
      </c>
      <c r="E207" s="72">
        <f t="shared" si="30"/>
        <v>0</v>
      </c>
      <c r="F207" s="73">
        <f t="shared" si="31"/>
        <v>0</v>
      </c>
      <c r="G207" s="73">
        <f t="shared" si="31"/>
        <v>0</v>
      </c>
      <c r="H207" s="73">
        <f t="shared" si="34"/>
        <v>0</v>
      </c>
      <c r="I207" s="73">
        <f t="shared" si="35"/>
        <v>0</v>
      </c>
      <c r="J207" s="73">
        <f t="shared" si="36"/>
        <v>0</v>
      </c>
      <c r="K207" s="73">
        <f t="shared" si="37"/>
        <v>0</v>
      </c>
      <c r="L207" s="73">
        <f t="shared" si="38"/>
        <v>0</v>
      </c>
      <c r="M207" s="73">
        <f t="shared" si="32"/>
        <v>-0.0027722922441638844</v>
      </c>
      <c r="N207" s="73">
        <f t="shared" si="39"/>
        <v>0</v>
      </c>
      <c r="O207" s="86">
        <f t="shared" si="40"/>
        <v>0</v>
      </c>
      <c r="P207" s="73">
        <f t="shared" si="41"/>
        <v>0</v>
      </c>
      <c r="Q207" s="73">
        <f t="shared" si="42"/>
        <v>0</v>
      </c>
      <c r="R207" s="30">
        <f t="shared" si="33"/>
        <v>0.0027722922441638844</v>
      </c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1:35" ht="12.75">
      <c r="A208" s="71"/>
      <c r="B208" s="71"/>
      <c r="C208" s="71"/>
      <c r="D208" s="72">
        <f t="shared" si="30"/>
        <v>0</v>
      </c>
      <c r="E208" s="72">
        <f t="shared" si="30"/>
        <v>0</v>
      </c>
      <c r="F208" s="73">
        <f t="shared" si="31"/>
        <v>0</v>
      </c>
      <c r="G208" s="73">
        <f t="shared" si="31"/>
        <v>0</v>
      </c>
      <c r="H208" s="73">
        <f t="shared" si="34"/>
        <v>0</v>
      </c>
      <c r="I208" s="73">
        <f t="shared" si="35"/>
        <v>0</v>
      </c>
      <c r="J208" s="73">
        <f t="shared" si="36"/>
        <v>0</v>
      </c>
      <c r="K208" s="73">
        <f t="shared" si="37"/>
        <v>0</v>
      </c>
      <c r="L208" s="73">
        <f t="shared" si="38"/>
        <v>0</v>
      </c>
      <c r="M208" s="73">
        <f t="shared" si="32"/>
        <v>-0.0027722922441638844</v>
      </c>
      <c r="N208" s="73">
        <f t="shared" si="39"/>
        <v>0</v>
      </c>
      <c r="O208" s="86">
        <f t="shared" si="40"/>
        <v>0</v>
      </c>
      <c r="P208" s="73">
        <f t="shared" si="41"/>
        <v>0</v>
      </c>
      <c r="Q208" s="73">
        <f t="shared" si="42"/>
        <v>0</v>
      </c>
      <c r="R208" s="30">
        <f t="shared" si="33"/>
        <v>0.0027722922441638844</v>
      </c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1:35" ht="12.75">
      <c r="A209" s="71"/>
      <c r="B209" s="71"/>
      <c r="C209" s="71"/>
      <c r="D209" s="72">
        <f aca="true" t="shared" si="43" ref="D209:E272">A209/A$18</f>
        <v>0</v>
      </c>
      <c r="E209" s="72">
        <f t="shared" si="43"/>
        <v>0</v>
      </c>
      <c r="F209" s="73">
        <f aca="true" t="shared" si="44" ref="F209:G272">$C209*D209</f>
        <v>0</v>
      </c>
      <c r="G209" s="73">
        <f t="shared" si="44"/>
        <v>0</v>
      </c>
      <c r="H209" s="73">
        <f t="shared" si="34"/>
        <v>0</v>
      </c>
      <c r="I209" s="73">
        <f t="shared" si="35"/>
        <v>0</v>
      </c>
      <c r="J209" s="73">
        <f t="shared" si="36"/>
        <v>0</v>
      </c>
      <c r="K209" s="73">
        <f t="shared" si="37"/>
        <v>0</v>
      </c>
      <c r="L209" s="73">
        <f t="shared" si="38"/>
        <v>0</v>
      </c>
      <c r="M209" s="73">
        <f t="shared" si="32"/>
        <v>-0.0027722922441638844</v>
      </c>
      <c r="N209" s="73">
        <f t="shared" si="39"/>
        <v>0</v>
      </c>
      <c r="O209" s="86">
        <f t="shared" si="40"/>
        <v>0</v>
      </c>
      <c r="P209" s="73">
        <f t="shared" si="41"/>
        <v>0</v>
      </c>
      <c r="Q209" s="73">
        <f t="shared" si="42"/>
        <v>0</v>
      </c>
      <c r="R209" s="30">
        <f t="shared" si="33"/>
        <v>0.0027722922441638844</v>
      </c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1:35" ht="12.75">
      <c r="A210" s="71"/>
      <c r="B210" s="71"/>
      <c r="C210" s="71"/>
      <c r="D210" s="72">
        <f t="shared" si="43"/>
        <v>0</v>
      </c>
      <c r="E210" s="72">
        <f t="shared" si="43"/>
        <v>0</v>
      </c>
      <c r="F210" s="73">
        <f t="shared" si="44"/>
        <v>0</v>
      </c>
      <c r="G210" s="73">
        <f t="shared" si="44"/>
        <v>0</v>
      </c>
      <c r="H210" s="73">
        <f t="shared" si="34"/>
        <v>0</v>
      </c>
      <c r="I210" s="73">
        <f t="shared" si="35"/>
        <v>0</v>
      </c>
      <c r="J210" s="73">
        <f t="shared" si="36"/>
        <v>0</v>
      </c>
      <c r="K210" s="73">
        <f t="shared" si="37"/>
        <v>0</v>
      </c>
      <c r="L210" s="73">
        <f t="shared" si="38"/>
        <v>0</v>
      </c>
      <c r="M210" s="73">
        <f t="shared" si="32"/>
        <v>-0.0027722922441638844</v>
      </c>
      <c r="N210" s="73">
        <f t="shared" si="39"/>
        <v>0</v>
      </c>
      <c r="O210" s="86">
        <f t="shared" si="40"/>
        <v>0</v>
      </c>
      <c r="P210" s="73">
        <f t="shared" si="41"/>
        <v>0</v>
      </c>
      <c r="Q210" s="73">
        <f t="shared" si="42"/>
        <v>0</v>
      </c>
      <c r="R210" s="30">
        <f t="shared" si="33"/>
        <v>0.0027722922441638844</v>
      </c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1:35" ht="12.75">
      <c r="A211" s="71"/>
      <c r="B211" s="71"/>
      <c r="C211" s="71"/>
      <c r="D211" s="72">
        <f t="shared" si="43"/>
        <v>0</v>
      </c>
      <c r="E211" s="72">
        <f t="shared" si="43"/>
        <v>0</v>
      </c>
      <c r="F211" s="73">
        <f t="shared" si="44"/>
        <v>0</v>
      </c>
      <c r="G211" s="73">
        <f t="shared" si="44"/>
        <v>0</v>
      </c>
      <c r="H211" s="73">
        <f t="shared" si="34"/>
        <v>0</v>
      </c>
      <c r="I211" s="73">
        <f t="shared" si="35"/>
        <v>0</v>
      </c>
      <c r="J211" s="73">
        <f t="shared" si="36"/>
        <v>0</v>
      </c>
      <c r="K211" s="73">
        <f t="shared" si="37"/>
        <v>0</v>
      </c>
      <c r="L211" s="73">
        <f t="shared" si="38"/>
        <v>0</v>
      </c>
      <c r="M211" s="73">
        <f t="shared" si="32"/>
        <v>-0.0027722922441638844</v>
      </c>
      <c r="N211" s="73">
        <f t="shared" si="39"/>
        <v>0</v>
      </c>
      <c r="O211" s="86">
        <f t="shared" si="40"/>
        <v>0</v>
      </c>
      <c r="P211" s="73">
        <f t="shared" si="41"/>
        <v>0</v>
      </c>
      <c r="Q211" s="73">
        <f t="shared" si="42"/>
        <v>0</v>
      </c>
      <c r="R211" s="30">
        <f t="shared" si="33"/>
        <v>0.0027722922441638844</v>
      </c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1:35" ht="12.75">
      <c r="A212" s="71"/>
      <c r="B212" s="71"/>
      <c r="C212" s="71"/>
      <c r="D212" s="72">
        <f t="shared" si="43"/>
        <v>0</v>
      </c>
      <c r="E212" s="72">
        <f t="shared" si="43"/>
        <v>0</v>
      </c>
      <c r="F212" s="73">
        <f t="shared" si="44"/>
        <v>0</v>
      </c>
      <c r="G212" s="73">
        <f t="shared" si="44"/>
        <v>0</v>
      </c>
      <c r="H212" s="73">
        <f t="shared" si="34"/>
        <v>0</v>
      </c>
      <c r="I212" s="73">
        <f t="shared" si="35"/>
        <v>0</v>
      </c>
      <c r="J212" s="73">
        <f t="shared" si="36"/>
        <v>0</v>
      </c>
      <c r="K212" s="73">
        <f t="shared" si="37"/>
        <v>0</v>
      </c>
      <c r="L212" s="73">
        <f t="shared" si="38"/>
        <v>0</v>
      </c>
      <c r="M212" s="73">
        <f t="shared" si="32"/>
        <v>-0.0027722922441638844</v>
      </c>
      <c r="N212" s="73">
        <f t="shared" si="39"/>
        <v>0</v>
      </c>
      <c r="O212" s="86">
        <f t="shared" si="40"/>
        <v>0</v>
      </c>
      <c r="P212" s="73">
        <f t="shared" si="41"/>
        <v>0</v>
      </c>
      <c r="Q212" s="73">
        <f t="shared" si="42"/>
        <v>0</v>
      </c>
      <c r="R212" s="30">
        <f t="shared" si="33"/>
        <v>0.0027722922441638844</v>
      </c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1:35" ht="12.75">
      <c r="A213" s="71"/>
      <c r="B213" s="71"/>
      <c r="C213" s="71"/>
      <c r="D213" s="72">
        <f t="shared" si="43"/>
        <v>0</v>
      </c>
      <c r="E213" s="72">
        <f t="shared" si="43"/>
        <v>0</v>
      </c>
      <c r="F213" s="73">
        <f t="shared" si="44"/>
        <v>0</v>
      </c>
      <c r="G213" s="73">
        <f t="shared" si="44"/>
        <v>0</v>
      </c>
      <c r="H213" s="73">
        <f t="shared" si="34"/>
        <v>0</v>
      </c>
      <c r="I213" s="73">
        <f t="shared" si="35"/>
        <v>0</v>
      </c>
      <c r="J213" s="73">
        <f t="shared" si="36"/>
        <v>0</v>
      </c>
      <c r="K213" s="73">
        <f t="shared" si="37"/>
        <v>0</v>
      </c>
      <c r="L213" s="73">
        <f t="shared" si="38"/>
        <v>0</v>
      </c>
      <c r="M213" s="73">
        <f aca="true" t="shared" si="45" ref="M213:M276">+E$4+E$5*D213+E$6*D213^2</f>
        <v>-0.0027722922441638844</v>
      </c>
      <c r="N213" s="73">
        <f t="shared" si="39"/>
        <v>0</v>
      </c>
      <c r="O213" s="86">
        <f t="shared" si="40"/>
        <v>0</v>
      </c>
      <c r="P213" s="73">
        <f t="shared" si="41"/>
        <v>0</v>
      </c>
      <c r="Q213" s="73">
        <f t="shared" si="42"/>
        <v>0</v>
      </c>
      <c r="R213" s="30">
        <f aca="true" t="shared" si="46" ref="R213:R276">+E213-M213</f>
        <v>0.0027722922441638844</v>
      </c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1:35" ht="12.75">
      <c r="A214" s="71"/>
      <c r="B214" s="71"/>
      <c r="C214" s="71"/>
      <c r="D214" s="72">
        <f t="shared" si="43"/>
        <v>0</v>
      </c>
      <c r="E214" s="72">
        <f t="shared" si="43"/>
        <v>0</v>
      </c>
      <c r="F214" s="73">
        <f t="shared" si="44"/>
        <v>0</v>
      </c>
      <c r="G214" s="73">
        <f t="shared" si="44"/>
        <v>0</v>
      </c>
      <c r="H214" s="73">
        <f aca="true" t="shared" si="47" ref="H214:H277">C214*D214*D214</f>
        <v>0</v>
      </c>
      <c r="I214" s="73">
        <f aca="true" t="shared" si="48" ref="I214:I277">C214*D214*D214*D214</f>
        <v>0</v>
      </c>
      <c r="J214" s="73">
        <f aca="true" t="shared" si="49" ref="J214:J277">C214*D214*D214*D214*D214</f>
        <v>0</v>
      </c>
      <c r="K214" s="73">
        <f aca="true" t="shared" si="50" ref="K214:K277">C214*E214*D214</f>
        <v>0</v>
      </c>
      <c r="L214" s="73">
        <f aca="true" t="shared" si="51" ref="L214:L277">C214*E214*D214*D214</f>
        <v>0</v>
      </c>
      <c r="M214" s="73">
        <f t="shared" si="45"/>
        <v>-0.0027722922441638844</v>
      </c>
      <c r="N214" s="73">
        <f aca="true" t="shared" si="52" ref="N214:N277">C214*(M214-E214)^2</f>
        <v>0</v>
      </c>
      <c r="O214" s="86">
        <f aca="true" t="shared" si="53" ref="O214:O277">(C214*O$1-O$2*F214+O$3*H214)^2</f>
        <v>0</v>
      </c>
      <c r="P214" s="73">
        <f aca="true" t="shared" si="54" ref="P214:P277">(-C214*O$2+O$4*F214-O$5*H214)^2</f>
        <v>0</v>
      </c>
      <c r="Q214" s="73">
        <f aca="true" t="shared" si="55" ref="Q214:Q277">+(C214*O$3-F214*O$5+H214*O$6)^2</f>
        <v>0</v>
      </c>
      <c r="R214" s="30">
        <f t="shared" si="46"/>
        <v>0.0027722922441638844</v>
      </c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1:35" ht="12.75">
      <c r="A215" s="71"/>
      <c r="B215" s="71"/>
      <c r="C215" s="71"/>
      <c r="D215" s="72">
        <f t="shared" si="43"/>
        <v>0</v>
      </c>
      <c r="E215" s="72">
        <f t="shared" si="43"/>
        <v>0</v>
      </c>
      <c r="F215" s="73">
        <f t="shared" si="44"/>
        <v>0</v>
      </c>
      <c r="G215" s="73">
        <f t="shared" si="44"/>
        <v>0</v>
      </c>
      <c r="H215" s="73">
        <f t="shared" si="47"/>
        <v>0</v>
      </c>
      <c r="I215" s="73">
        <f t="shared" si="48"/>
        <v>0</v>
      </c>
      <c r="J215" s="73">
        <f t="shared" si="49"/>
        <v>0</v>
      </c>
      <c r="K215" s="73">
        <f t="shared" si="50"/>
        <v>0</v>
      </c>
      <c r="L215" s="73">
        <f t="shared" si="51"/>
        <v>0</v>
      </c>
      <c r="M215" s="73">
        <f t="shared" si="45"/>
        <v>-0.0027722922441638844</v>
      </c>
      <c r="N215" s="73">
        <f t="shared" si="52"/>
        <v>0</v>
      </c>
      <c r="O215" s="86">
        <f t="shared" si="53"/>
        <v>0</v>
      </c>
      <c r="P215" s="73">
        <f t="shared" si="54"/>
        <v>0</v>
      </c>
      <c r="Q215" s="73">
        <f t="shared" si="55"/>
        <v>0</v>
      </c>
      <c r="R215" s="30">
        <f t="shared" si="46"/>
        <v>0.0027722922441638844</v>
      </c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1:35" ht="12.75">
      <c r="A216" s="71"/>
      <c r="B216" s="71"/>
      <c r="C216" s="71"/>
      <c r="D216" s="72">
        <f t="shared" si="43"/>
        <v>0</v>
      </c>
      <c r="E216" s="72">
        <f t="shared" si="43"/>
        <v>0</v>
      </c>
      <c r="F216" s="73">
        <f t="shared" si="44"/>
        <v>0</v>
      </c>
      <c r="G216" s="73">
        <f t="shared" si="44"/>
        <v>0</v>
      </c>
      <c r="H216" s="73">
        <f t="shared" si="47"/>
        <v>0</v>
      </c>
      <c r="I216" s="73">
        <f t="shared" si="48"/>
        <v>0</v>
      </c>
      <c r="J216" s="73">
        <f t="shared" si="49"/>
        <v>0</v>
      </c>
      <c r="K216" s="73">
        <f t="shared" si="50"/>
        <v>0</v>
      </c>
      <c r="L216" s="73">
        <f t="shared" si="51"/>
        <v>0</v>
      </c>
      <c r="M216" s="73">
        <f t="shared" si="45"/>
        <v>-0.0027722922441638844</v>
      </c>
      <c r="N216" s="73">
        <f t="shared" si="52"/>
        <v>0</v>
      </c>
      <c r="O216" s="86">
        <f t="shared" si="53"/>
        <v>0</v>
      </c>
      <c r="P216" s="73">
        <f t="shared" si="54"/>
        <v>0</v>
      </c>
      <c r="Q216" s="73">
        <f t="shared" si="55"/>
        <v>0</v>
      </c>
      <c r="R216" s="30">
        <f t="shared" si="46"/>
        <v>0.0027722922441638844</v>
      </c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1:35" ht="12.75">
      <c r="A217" s="71"/>
      <c r="B217" s="71"/>
      <c r="C217" s="71"/>
      <c r="D217" s="72">
        <f t="shared" si="43"/>
        <v>0</v>
      </c>
      <c r="E217" s="72">
        <f t="shared" si="43"/>
        <v>0</v>
      </c>
      <c r="F217" s="73">
        <f t="shared" si="44"/>
        <v>0</v>
      </c>
      <c r="G217" s="73">
        <f t="shared" si="44"/>
        <v>0</v>
      </c>
      <c r="H217" s="73">
        <f t="shared" si="47"/>
        <v>0</v>
      </c>
      <c r="I217" s="73">
        <f t="shared" si="48"/>
        <v>0</v>
      </c>
      <c r="J217" s="73">
        <f t="shared" si="49"/>
        <v>0</v>
      </c>
      <c r="K217" s="73">
        <f t="shared" si="50"/>
        <v>0</v>
      </c>
      <c r="L217" s="73">
        <f t="shared" si="51"/>
        <v>0</v>
      </c>
      <c r="M217" s="73">
        <f t="shared" si="45"/>
        <v>-0.0027722922441638844</v>
      </c>
      <c r="N217" s="73">
        <f t="shared" si="52"/>
        <v>0</v>
      </c>
      <c r="O217" s="86">
        <f t="shared" si="53"/>
        <v>0</v>
      </c>
      <c r="P217" s="73">
        <f t="shared" si="54"/>
        <v>0</v>
      </c>
      <c r="Q217" s="73">
        <f t="shared" si="55"/>
        <v>0</v>
      </c>
      <c r="R217" s="30">
        <f t="shared" si="46"/>
        <v>0.0027722922441638844</v>
      </c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1:35" ht="12.75">
      <c r="A218" s="71"/>
      <c r="B218" s="71"/>
      <c r="C218" s="71"/>
      <c r="D218" s="72">
        <f t="shared" si="43"/>
        <v>0</v>
      </c>
      <c r="E218" s="72">
        <f t="shared" si="43"/>
        <v>0</v>
      </c>
      <c r="F218" s="73">
        <f t="shared" si="44"/>
        <v>0</v>
      </c>
      <c r="G218" s="73">
        <f t="shared" si="44"/>
        <v>0</v>
      </c>
      <c r="H218" s="73">
        <f t="shared" si="47"/>
        <v>0</v>
      </c>
      <c r="I218" s="73">
        <f t="shared" si="48"/>
        <v>0</v>
      </c>
      <c r="J218" s="73">
        <f t="shared" si="49"/>
        <v>0</v>
      </c>
      <c r="K218" s="73">
        <f t="shared" si="50"/>
        <v>0</v>
      </c>
      <c r="L218" s="73">
        <f t="shared" si="51"/>
        <v>0</v>
      </c>
      <c r="M218" s="73">
        <f t="shared" si="45"/>
        <v>-0.0027722922441638844</v>
      </c>
      <c r="N218" s="73">
        <f t="shared" si="52"/>
        <v>0</v>
      </c>
      <c r="O218" s="86">
        <f t="shared" si="53"/>
        <v>0</v>
      </c>
      <c r="P218" s="73">
        <f t="shared" si="54"/>
        <v>0</v>
      </c>
      <c r="Q218" s="73">
        <f t="shared" si="55"/>
        <v>0</v>
      </c>
      <c r="R218" s="30">
        <f t="shared" si="46"/>
        <v>0.0027722922441638844</v>
      </c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1:35" ht="12.75">
      <c r="A219" s="71"/>
      <c r="B219" s="71"/>
      <c r="C219" s="71"/>
      <c r="D219" s="72">
        <f t="shared" si="43"/>
        <v>0</v>
      </c>
      <c r="E219" s="72">
        <f t="shared" si="43"/>
        <v>0</v>
      </c>
      <c r="F219" s="73">
        <f t="shared" si="44"/>
        <v>0</v>
      </c>
      <c r="G219" s="73">
        <f t="shared" si="44"/>
        <v>0</v>
      </c>
      <c r="H219" s="73">
        <f t="shared" si="47"/>
        <v>0</v>
      </c>
      <c r="I219" s="73">
        <f t="shared" si="48"/>
        <v>0</v>
      </c>
      <c r="J219" s="73">
        <f t="shared" si="49"/>
        <v>0</v>
      </c>
      <c r="K219" s="73">
        <f t="shared" si="50"/>
        <v>0</v>
      </c>
      <c r="L219" s="73">
        <f t="shared" si="51"/>
        <v>0</v>
      </c>
      <c r="M219" s="73">
        <f t="shared" si="45"/>
        <v>-0.0027722922441638844</v>
      </c>
      <c r="N219" s="73">
        <f t="shared" si="52"/>
        <v>0</v>
      </c>
      <c r="O219" s="86">
        <f t="shared" si="53"/>
        <v>0</v>
      </c>
      <c r="P219" s="73">
        <f t="shared" si="54"/>
        <v>0</v>
      </c>
      <c r="Q219" s="73">
        <f t="shared" si="55"/>
        <v>0</v>
      </c>
      <c r="R219" s="30">
        <f t="shared" si="46"/>
        <v>0.0027722922441638844</v>
      </c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:35" ht="12.75">
      <c r="A220" s="71"/>
      <c r="B220" s="71"/>
      <c r="C220" s="71"/>
      <c r="D220" s="72">
        <f t="shared" si="43"/>
        <v>0</v>
      </c>
      <c r="E220" s="72">
        <f t="shared" si="43"/>
        <v>0</v>
      </c>
      <c r="F220" s="73">
        <f t="shared" si="44"/>
        <v>0</v>
      </c>
      <c r="G220" s="73">
        <f t="shared" si="44"/>
        <v>0</v>
      </c>
      <c r="H220" s="73">
        <f t="shared" si="47"/>
        <v>0</v>
      </c>
      <c r="I220" s="73">
        <f t="shared" si="48"/>
        <v>0</v>
      </c>
      <c r="J220" s="73">
        <f t="shared" si="49"/>
        <v>0</v>
      </c>
      <c r="K220" s="73">
        <f t="shared" si="50"/>
        <v>0</v>
      </c>
      <c r="L220" s="73">
        <f t="shared" si="51"/>
        <v>0</v>
      </c>
      <c r="M220" s="73">
        <f t="shared" si="45"/>
        <v>-0.0027722922441638844</v>
      </c>
      <c r="N220" s="73">
        <f t="shared" si="52"/>
        <v>0</v>
      </c>
      <c r="O220" s="86">
        <f t="shared" si="53"/>
        <v>0</v>
      </c>
      <c r="P220" s="73">
        <f t="shared" si="54"/>
        <v>0</v>
      </c>
      <c r="Q220" s="73">
        <f t="shared" si="55"/>
        <v>0</v>
      </c>
      <c r="R220" s="30">
        <f t="shared" si="46"/>
        <v>0.0027722922441638844</v>
      </c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35" ht="12.75">
      <c r="A221" s="71"/>
      <c r="B221" s="71"/>
      <c r="C221" s="71"/>
      <c r="D221" s="72">
        <f t="shared" si="43"/>
        <v>0</v>
      </c>
      <c r="E221" s="72">
        <f t="shared" si="43"/>
        <v>0</v>
      </c>
      <c r="F221" s="73">
        <f t="shared" si="44"/>
        <v>0</v>
      </c>
      <c r="G221" s="73">
        <f t="shared" si="44"/>
        <v>0</v>
      </c>
      <c r="H221" s="73">
        <f t="shared" si="47"/>
        <v>0</v>
      </c>
      <c r="I221" s="73">
        <f t="shared" si="48"/>
        <v>0</v>
      </c>
      <c r="J221" s="73">
        <f t="shared" si="49"/>
        <v>0</v>
      </c>
      <c r="K221" s="73">
        <f t="shared" si="50"/>
        <v>0</v>
      </c>
      <c r="L221" s="73">
        <f t="shared" si="51"/>
        <v>0</v>
      </c>
      <c r="M221" s="73">
        <f t="shared" si="45"/>
        <v>-0.0027722922441638844</v>
      </c>
      <c r="N221" s="73">
        <f t="shared" si="52"/>
        <v>0</v>
      </c>
      <c r="O221" s="86">
        <f t="shared" si="53"/>
        <v>0</v>
      </c>
      <c r="P221" s="73">
        <f t="shared" si="54"/>
        <v>0</v>
      </c>
      <c r="Q221" s="73">
        <f t="shared" si="55"/>
        <v>0</v>
      </c>
      <c r="R221" s="30">
        <f t="shared" si="46"/>
        <v>0.0027722922441638844</v>
      </c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35" ht="12.75">
      <c r="A222" s="71"/>
      <c r="B222" s="71"/>
      <c r="C222" s="71"/>
      <c r="D222" s="72">
        <f t="shared" si="43"/>
        <v>0</v>
      </c>
      <c r="E222" s="72">
        <f t="shared" si="43"/>
        <v>0</v>
      </c>
      <c r="F222" s="73">
        <f t="shared" si="44"/>
        <v>0</v>
      </c>
      <c r="G222" s="73">
        <f t="shared" si="44"/>
        <v>0</v>
      </c>
      <c r="H222" s="73">
        <f t="shared" si="47"/>
        <v>0</v>
      </c>
      <c r="I222" s="73">
        <f t="shared" si="48"/>
        <v>0</v>
      </c>
      <c r="J222" s="73">
        <f t="shared" si="49"/>
        <v>0</v>
      </c>
      <c r="K222" s="73">
        <f t="shared" si="50"/>
        <v>0</v>
      </c>
      <c r="L222" s="73">
        <f t="shared" si="51"/>
        <v>0</v>
      </c>
      <c r="M222" s="73">
        <f t="shared" si="45"/>
        <v>-0.0027722922441638844</v>
      </c>
      <c r="N222" s="73">
        <f t="shared" si="52"/>
        <v>0</v>
      </c>
      <c r="O222" s="86">
        <f t="shared" si="53"/>
        <v>0</v>
      </c>
      <c r="P222" s="73">
        <f t="shared" si="54"/>
        <v>0</v>
      </c>
      <c r="Q222" s="73">
        <f t="shared" si="55"/>
        <v>0</v>
      </c>
      <c r="R222" s="30">
        <f t="shared" si="46"/>
        <v>0.0027722922441638844</v>
      </c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35" ht="12.75">
      <c r="A223" s="71"/>
      <c r="B223" s="71"/>
      <c r="C223" s="71"/>
      <c r="D223" s="72">
        <f t="shared" si="43"/>
        <v>0</v>
      </c>
      <c r="E223" s="72">
        <f t="shared" si="43"/>
        <v>0</v>
      </c>
      <c r="F223" s="73">
        <f t="shared" si="44"/>
        <v>0</v>
      </c>
      <c r="G223" s="73">
        <f t="shared" si="44"/>
        <v>0</v>
      </c>
      <c r="H223" s="73">
        <f t="shared" si="47"/>
        <v>0</v>
      </c>
      <c r="I223" s="73">
        <f t="shared" si="48"/>
        <v>0</v>
      </c>
      <c r="J223" s="73">
        <f t="shared" si="49"/>
        <v>0</v>
      </c>
      <c r="K223" s="73">
        <f t="shared" si="50"/>
        <v>0</v>
      </c>
      <c r="L223" s="73">
        <f t="shared" si="51"/>
        <v>0</v>
      </c>
      <c r="M223" s="73">
        <f t="shared" si="45"/>
        <v>-0.0027722922441638844</v>
      </c>
      <c r="N223" s="73">
        <f t="shared" si="52"/>
        <v>0</v>
      </c>
      <c r="O223" s="86">
        <f t="shared" si="53"/>
        <v>0</v>
      </c>
      <c r="P223" s="73">
        <f t="shared" si="54"/>
        <v>0</v>
      </c>
      <c r="Q223" s="73">
        <f t="shared" si="55"/>
        <v>0</v>
      </c>
      <c r="R223" s="30">
        <f t="shared" si="46"/>
        <v>0.0027722922441638844</v>
      </c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2.75">
      <c r="A224" s="71"/>
      <c r="B224" s="71"/>
      <c r="C224" s="71"/>
      <c r="D224" s="72">
        <f t="shared" si="43"/>
        <v>0</v>
      </c>
      <c r="E224" s="72">
        <f t="shared" si="43"/>
        <v>0</v>
      </c>
      <c r="F224" s="73">
        <f t="shared" si="44"/>
        <v>0</v>
      </c>
      <c r="G224" s="73">
        <f t="shared" si="44"/>
        <v>0</v>
      </c>
      <c r="H224" s="73">
        <f t="shared" si="47"/>
        <v>0</v>
      </c>
      <c r="I224" s="73">
        <f t="shared" si="48"/>
        <v>0</v>
      </c>
      <c r="J224" s="73">
        <f t="shared" si="49"/>
        <v>0</v>
      </c>
      <c r="K224" s="73">
        <f t="shared" si="50"/>
        <v>0</v>
      </c>
      <c r="L224" s="73">
        <f t="shared" si="51"/>
        <v>0</v>
      </c>
      <c r="M224" s="73">
        <f t="shared" si="45"/>
        <v>-0.0027722922441638844</v>
      </c>
      <c r="N224" s="73">
        <f t="shared" si="52"/>
        <v>0</v>
      </c>
      <c r="O224" s="86">
        <f t="shared" si="53"/>
        <v>0</v>
      </c>
      <c r="P224" s="73">
        <f t="shared" si="54"/>
        <v>0</v>
      </c>
      <c r="Q224" s="73">
        <f t="shared" si="55"/>
        <v>0</v>
      </c>
      <c r="R224" s="30">
        <f t="shared" si="46"/>
        <v>0.0027722922441638844</v>
      </c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ht="12.75">
      <c r="A225" s="71"/>
      <c r="B225" s="71"/>
      <c r="C225" s="71"/>
      <c r="D225" s="72">
        <f t="shared" si="43"/>
        <v>0</v>
      </c>
      <c r="E225" s="72">
        <f t="shared" si="43"/>
        <v>0</v>
      </c>
      <c r="F225" s="73">
        <f t="shared" si="44"/>
        <v>0</v>
      </c>
      <c r="G225" s="73">
        <f t="shared" si="44"/>
        <v>0</v>
      </c>
      <c r="H225" s="73">
        <f t="shared" si="47"/>
        <v>0</v>
      </c>
      <c r="I225" s="73">
        <f t="shared" si="48"/>
        <v>0</v>
      </c>
      <c r="J225" s="73">
        <f t="shared" si="49"/>
        <v>0</v>
      </c>
      <c r="K225" s="73">
        <f t="shared" si="50"/>
        <v>0</v>
      </c>
      <c r="L225" s="73">
        <f t="shared" si="51"/>
        <v>0</v>
      </c>
      <c r="M225" s="73">
        <f t="shared" si="45"/>
        <v>-0.0027722922441638844</v>
      </c>
      <c r="N225" s="73">
        <f t="shared" si="52"/>
        <v>0</v>
      </c>
      <c r="O225" s="86">
        <f t="shared" si="53"/>
        <v>0</v>
      </c>
      <c r="P225" s="73">
        <f t="shared" si="54"/>
        <v>0</v>
      </c>
      <c r="Q225" s="73">
        <f t="shared" si="55"/>
        <v>0</v>
      </c>
      <c r="R225" s="30">
        <f t="shared" si="46"/>
        <v>0.0027722922441638844</v>
      </c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ht="12.75">
      <c r="A226" s="71"/>
      <c r="B226" s="71"/>
      <c r="C226" s="71"/>
      <c r="D226" s="72">
        <f t="shared" si="43"/>
        <v>0</v>
      </c>
      <c r="E226" s="72">
        <f t="shared" si="43"/>
        <v>0</v>
      </c>
      <c r="F226" s="73">
        <f t="shared" si="44"/>
        <v>0</v>
      </c>
      <c r="G226" s="73">
        <f t="shared" si="44"/>
        <v>0</v>
      </c>
      <c r="H226" s="73">
        <f t="shared" si="47"/>
        <v>0</v>
      </c>
      <c r="I226" s="73">
        <f t="shared" si="48"/>
        <v>0</v>
      </c>
      <c r="J226" s="73">
        <f t="shared" si="49"/>
        <v>0</v>
      </c>
      <c r="K226" s="73">
        <f t="shared" si="50"/>
        <v>0</v>
      </c>
      <c r="L226" s="73">
        <f t="shared" si="51"/>
        <v>0</v>
      </c>
      <c r="M226" s="73">
        <f t="shared" si="45"/>
        <v>-0.0027722922441638844</v>
      </c>
      <c r="N226" s="73">
        <f t="shared" si="52"/>
        <v>0</v>
      </c>
      <c r="O226" s="86">
        <f t="shared" si="53"/>
        <v>0</v>
      </c>
      <c r="P226" s="73">
        <f t="shared" si="54"/>
        <v>0</v>
      </c>
      <c r="Q226" s="73">
        <f t="shared" si="55"/>
        <v>0</v>
      </c>
      <c r="R226" s="30">
        <f t="shared" si="46"/>
        <v>0.0027722922441638844</v>
      </c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ht="12.75">
      <c r="A227" s="71"/>
      <c r="B227" s="71"/>
      <c r="C227" s="71"/>
      <c r="D227" s="72">
        <f t="shared" si="43"/>
        <v>0</v>
      </c>
      <c r="E227" s="72">
        <f t="shared" si="43"/>
        <v>0</v>
      </c>
      <c r="F227" s="73">
        <f t="shared" si="44"/>
        <v>0</v>
      </c>
      <c r="G227" s="73">
        <f t="shared" si="44"/>
        <v>0</v>
      </c>
      <c r="H227" s="73">
        <f t="shared" si="47"/>
        <v>0</v>
      </c>
      <c r="I227" s="73">
        <f t="shared" si="48"/>
        <v>0</v>
      </c>
      <c r="J227" s="73">
        <f t="shared" si="49"/>
        <v>0</v>
      </c>
      <c r="K227" s="73">
        <f t="shared" si="50"/>
        <v>0</v>
      </c>
      <c r="L227" s="73">
        <f t="shared" si="51"/>
        <v>0</v>
      </c>
      <c r="M227" s="73">
        <f t="shared" si="45"/>
        <v>-0.0027722922441638844</v>
      </c>
      <c r="N227" s="73">
        <f t="shared" si="52"/>
        <v>0</v>
      </c>
      <c r="O227" s="86">
        <f t="shared" si="53"/>
        <v>0</v>
      </c>
      <c r="P227" s="73">
        <f t="shared" si="54"/>
        <v>0</v>
      </c>
      <c r="Q227" s="73">
        <f t="shared" si="55"/>
        <v>0</v>
      </c>
      <c r="R227" s="30">
        <f t="shared" si="46"/>
        <v>0.0027722922441638844</v>
      </c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2.75">
      <c r="A228" s="71"/>
      <c r="B228" s="71"/>
      <c r="C228" s="71"/>
      <c r="D228" s="72">
        <f t="shared" si="43"/>
        <v>0</v>
      </c>
      <c r="E228" s="72">
        <f t="shared" si="43"/>
        <v>0</v>
      </c>
      <c r="F228" s="73">
        <f t="shared" si="44"/>
        <v>0</v>
      </c>
      <c r="G228" s="73">
        <f t="shared" si="44"/>
        <v>0</v>
      </c>
      <c r="H228" s="73">
        <f t="shared" si="47"/>
        <v>0</v>
      </c>
      <c r="I228" s="73">
        <f t="shared" si="48"/>
        <v>0</v>
      </c>
      <c r="J228" s="73">
        <f t="shared" si="49"/>
        <v>0</v>
      </c>
      <c r="K228" s="73">
        <f t="shared" si="50"/>
        <v>0</v>
      </c>
      <c r="L228" s="73">
        <f t="shared" si="51"/>
        <v>0</v>
      </c>
      <c r="M228" s="73">
        <f t="shared" si="45"/>
        <v>-0.0027722922441638844</v>
      </c>
      <c r="N228" s="73">
        <f t="shared" si="52"/>
        <v>0</v>
      </c>
      <c r="O228" s="86">
        <f t="shared" si="53"/>
        <v>0</v>
      </c>
      <c r="P228" s="73">
        <f t="shared" si="54"/>
        <v>0</v>
      </c>
      <c r="Q228" s="73">
        <f t="shared" si="55"/>
        <v>0</v>
      </c>
      <c r="R228" s="30">
        <f t="shared" si="46"/>
        <v>0.0027722922441638844</v>
      </c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ht="12.75">
      <c r="A229" s="71"/>
      <c r="B229" s="71"/>
      <c r="C229" s="71"/>
      <c r="D229" s="72">
        <f t="shared" si="43"/>
        <v>0</v>
      </c>
      <c r="E229" s="72">
        <f t="shared" si="43"/>
        <v>0</v>
      </c>
      <c r="F229" s="73">
        <f t="shared" si="44"/>
        <v>0</v>
      </c>
      <c r="G229" s="73">
        <f t="shared" si="44"/>
        <v>0</v>
      </c>
      <c r="H229" s="73">
        <f t="shared" si="47"/>
        <v>0</v>
      </c>
      <c r="I229" s="73">
        <f t="shared" si="48"/>
        <v>0</v>
      </c>
      <c r="J229" s="73">
        <f t="shared" si="49"/>
        <v>0</v>
      </c>
      <c r="K229" s="73">
        <f t="shared" si="50"/>
        <v>0</v>
      </c>
      <c r="L229" s="73">
        <f t="shared" si="51"/>
        <v>0</v>
      </c>
      <c r="M229" s="73">
        <f t="shared" si="45"/>
        <v>-0.0027722922441638844</v>
      </c>
      <c r="N229" s="73">
        <f t="shared" si="52"/>
        <v>0</v>
      </c>
      <c r="O229" s="86">
        <f t="shared" si="53"/>
        <v>0</v>
      </c>
      <c r="P229" s="73">
        <f t="shared" si="54"/>
        <v>0</v>
      </c>
      <c r="Q229" s="73">
        <f t="shared" si="55"/>
        <v>0</v>
      </c>
      <c r="R229" s="30">
        <f t="shared" si="46"/>
        <v>0.0027722922441638844</v>
      </c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2.75">
      <c r="A230" s="71"/>
      <c r="B230" s="71"/>
      <c r="C230" s="71"/>
      <c r="D230" s="72">
        <f t="shared" si="43"/>
        <v>0</v>
      </c>
      <c r="E230" s="72">
        <f t="shared" si="43"/>
        <v>0</v>
      </c>
      <c r="F230" s="73">
        <f t="shared" si="44"/>
        <v>0</v>
      </c>
      <c r="G230" s="73">
        <f t="shared" si="44"/>
        <v>0</v>
      </c>
      <c r="H230" s="73">
        <f t="shared" si="47"/>
        <v>0</v>
      </c>
      <c r="I230" s="73">
        <f t="shared" si="48"/>
        <v>0</v>
      </c>
      <c r="J230" s="73">
        <f t="shared" si="49"/>
        <v>0</v>
      </c>
      <c r="K230" s="73">
        <f t="shared" si="50"/>
        <v>0</v>
      </c>
      <c r="L230" s="73">
        <f t="shared" si="51"/>
        <v>0</v>
      </c>
      <c r="M230" s="73">
        <f t="shared" si="45"/>
        <v>-0.0027722922441638844</v>
      </c>
      <c r="N230" s="73">
        <f t="shared" si="52"/>
        <v>0</v>
      </c>
      <c r="O230" s="86">
        <f t="shared" si="53"/>
        <v>0</v>
      </c>
      <c r="P230" s="73">
        <f t="shared" si="54"/>
        <v>0</v>
      </c>
      <c r="Q230" s="73">
        <f t="shared" si="55"/>
        <v>0</v>
      </c>
      <c r="R230" s="30">
        <f t="shared" si="46"/>
        <v>0.0027722922441638844</v>
      </c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2.75">
      <c r="A231" s="71"/>
      <c r="B231" s="71"/>
      <c r="C231" s="71"/>
      <c r="D231" s="72">
        <f t="shared" si="43"/>
        <v>0</v>
      </c>
      <c r="E231" s="72">
        <f t="shared" si="43"/>
        <v>0</v>
      </c>
      <c r="F231" s="73">
        <f t="shared" si="44"/>
        <v>0</v>
      </c>
      <c r="G231" s="73">
        <f t="shared" si="44"/>
        <v>0</v>
      </c>
      <c r="H231" s="73">
        <f t="shared" si="47"/>
        <v>0</v>
      </c>
      <c r="I231" s="73">
        <f t="shared" si="48"/>
        <v>0</v>
      </c>
      <c r="J231" s="73">
        <f t="shared" si="49"/>
        <v>0</v>
      </c>
      <c r="K231" s="73">
        <f t="shared" si="50"/>
        <v>0</v>
      </c>
      <c r="L231" s="73">
        <f t="shared" si="51"/>
        <v>0</v>
      </c>
      <c r="M231" s="73">
        <f t="shared" si="45"/>
        <v>-0.0027722922441638844</v>
      </c>
      <c r="N231" s="73">
        <f t="shared" si="52"/>
        <v>0</v>
      </c>
      <c r="O231" s="86">
        <f t="shared" si="53"/>
        <v>0</v>
      </c>
      <c r="P231" s="73">
        <f t="shared" si="54"/>
        <v>0</v>
      </c>
      <c r="Q231" s="73">
        <f t="shared" si="55"/>
        <v>0</v>
      </c>
      <c r="R231" s="30">
        <f t="shared" si="46"/>
        <v>0.0027722922441638844</v>
      </c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2.75">
      <c r="A232" s="71"/>
      <c r="B232" s="71"/>
      <c r="C232" s="71"/>
      <c r="D232" s="72">
        <f t="shared" si="43"/>
        <v>0</v>
      </c>
      <c r="E232" s="72">
        <f t="shared" si="43"/>
        <v>0</v>
      </c>
      <c r="F232" s="73">
        <f t="shared" si="44"/>
        <v>0</v>
      </c>
      <c r="G232" s="73">
        <f t="shared" si="44"/>
        <v>0</v>
      </c>
      <c r="H232" s="73">
        <f t="shared" si="47"/>
        <v>0</v>
      </c>
      <c r="I232" s="73">
        <f t="shared" si="48"/>
        <v>0</v>
      </c>
      <c r="J232" s="73">
        <f t="shared" si="49"/>
        <v>0</v>
      </c>
      <c r="K232" s="73">
        <f t="shared" si="50"/>
        <v>0</v>
      </c>
      <c r="L232" s="73">
        <f t="shared" si="51"/>
        <v>0</v>
      </c>
      <c r="M232" s="73">
        <f t="shared" si="45"/>
        <v>-0.0027722922441638844</v>
      </c>
      <c r="N232" s="73">
        <f t="shared" si="52"/>
        <v>0</v>
      </c>
      <c r="O232" s="86">
        <f t="shared" si="53"/>
        <v>0</v>
      </c>
      <c r="P232" s="73">
        <f t="shared" si="54"/>
        <v>0</v>
      </c>
      <c r="Q232" s="73">
        <f t="shared" si="55"/>
        <v>0</v>
      </c>
      <c r="R232" s="30">
        <f t="shared" si="46"/>
        <v>0.0027722922441638844</v>
      </c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2.75">
      <c r="A233" s="71"/>
      <c r="B233" s="71"/>
      <c r="C233" s="71"/>
      <c r="D233" s="72">
        <f t="shared" si="43"/>
        <v>0</v>
      </c>
      <c r="E233" s="72">
        <f t="shared" si="43"/>
        <v>0</v>
      </c>
      <c r="F233" s="73">
        <f t="shared" si="44"/>
        <v>0</v>
      </c>
      <c r="G233" s="73">
        <f t="shared" si="44"/>
        <v>0</v>
      </c>
      <c r="H233" s="73">
        <f t="shared" si="47"/>
        <v>0</v>
      </c>
      <c r="I233" s="73">
        <f t="shared" si="48"/>
        <v>0</v>
      </c>
      <c r="J233" s="73">
        <f t="shared" si="49"/>
        <v>0</v>
      </c>
      <c r="K233" s="73">
        <f t="shared" si="50"/>
        <v>0</v>
      </c>
      <c r="L233" s="73">
        <f t="shared" si="51"/>
        <v>0</v>
      </c>
      <c r="M233" s="73">
        <f t="shared" si="45"/>
        <v>-0.0027722922441638844</v>
      </c>
      <c r="N233" s="73">
        <f t="shared" si="52"/>
        <v>0</v>
      </c>
      <c r="O233" s="86">
        <f t="shared" si="53"/>
        <v>0</v>
      </c>
      <c r="P233" s="73">
        <f t="shared" si="54"/>
        <v>0</v>
      </c>
      <c r="Q233" s="73">
        <f t="shared" si="55"/>
        <v>0</v>
      </c>
      <c r="R233" s="30">
        <f t="shared" si="46"/>
        <v>0.0027722922441638844</v>
      </c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2.75">
      <c r="A234" s="71"/>
      <c r="B234" s="71"/>
      <c r="C234" s="71"/>
      <c r="D234" s="72">
        <f t="shared" si="43"/>
        <v>0</v>
      </c>
      <c r="E234" s="72">
        <f t="shared" si="43"/>
        <v>0</v>
      </c>
      <c r="F234" s="73">
        <f t="shared" si="44"/>
        <v>0</v>
      </c>
      <c r="G234" s="73">
        <f t="shared" si="44"/>
        <v>0</v>
      </c>
      <c r="H234" s="73">
        <f t="shared" si="47"/>
        <v>0</v>
      </c>
      <c r="I234" s="73">
        <f t="shared" si="48"/>
        <v>0</v>
      </c>
      <c r="J234" s="73">
        <f t="shared" si="49"/>
        <v>0</v>
      </c>
      <c r="K234" s="73">
        <f t="shared" si="50"/>
        <v>0</v>
      </c>
      <c r="L234" s="73">
        <f t="shared" si="51"/>
        <v>0</v>
      </c>
      <c r="M234" s="73">
        <f t="shared" si="45"/>
        <v>-0.0027722922441638844</v>
      </c>
      <c r="N234" s="73">
        <f t="shared" si="52"/>
        <v>0</v>
      </c>
      <c r="O234" s="86">
        <f t="shared" si="53"/>
        <v>0</v>
      </c>
      <c r="P234" s="73">
        <f t="shared" si="54"/>
        <v>0</v>
      </c>
      <c r="Q234" s="73">
        <f t="shared" si="55"/>
        <v>0</v>
      </c>
      <c r="R234" s="30">
        <f t="shared" si="46"/>
        <v>0.0027722922441638844</v>
      </c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2.75">
      <c r="A235" s="71"/>
      <c r="B235" s="71"/>
      <c r="C235" s="71"/>
      <c r="D235" s="72">
        <f t="shared" si="43"/>
        <v>0</v>
      </c>
      <c r="E235" s="72">
        <f t="shared" si="43"/>
        <v>0</v>
      </c>
      <c r="F235" s="73">
        <f t="shared" si="44"/>
        <v>0</v>
      </c>
      <c r="G235" s="73">
        <f t="shared" si="44"/>
        <v>0</v>
      </c>
      <c r="H235" s="73">
        <f t="shared" si="47"/>
        <v>0</v>
      </c>
      <c r="I235" s="73">
        <f t="shared" si="48"/>
        <v>0</v>
      </c>
      <c r="J235" s="73">
        <f t="shared" si="49"/>
        <v>0</v>
      </c>
      <c r="K235" s="73">
        <f t="shared" si="50"/>
        <v>0</v>
      </c>
      <c r="L235" s="73">
        <f t="shared" si="51"/>
        <v>0</v>
      </c>
      <c r="M235" s="73">
        <f t="shared" si="45"/>
        <v>-0.0027722922441638844</v>
      </c>
      <c r="N235" s="73">
        <f t="shared" si="52"/>
        <v>0</v>
      </c>
      <c r="O235" s="86">
        <f t="shared" si="53"/>
        <v>0</v>
      </c>
      <c r="P235" s="73">
        <f t="shared" si="54"/>
        <v>0</v>
      </c>
      <c r="Q235" s="73">
        <f t="shared" si="55"/>
        <v>0</v>
      </c>
      <c r="R235" s="30">
        <f t="shared" si="46"/>
        <v>0.0027722922441638844</v>
      </c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2.75">
      <c r="A236" s="71"/>
      <c r="B236" s="71"/>
      <c r="C236" s="71"/>
      <c r="D236" s="72">
        <f t="shared" si="43"/>
        <v>0</v>
      </c>
      <c r="E236" s="72">
        <f t="shared" si="43"/>
        <v>0</v>
      </c>
      <c r="F236" s="73">
        <f t="shared" si="44"/>
        <v>0</v>
      </c>
      <c r="G236" s="73">
        <f t="shared" si="44"/>
        <v>0</v>
      </c>
      <c r="H236" s="73">
        <f t="shared" si="47"/>
        <v>0</v>
      </c>
      <c r="I236" s="73">
        <f t="shared" si="48"/>
        <v>0</v>
      </c>
      <c r="J236" s="73">
        <f t="shared" si="49"/>
        <v>0</v>
      </c>
      <c r="K236" s="73">
        <f t="shared" si="50"/>
        <v>0</v>
      </c>
      <c r="L236" s="73">
        <f t="shared" si="51"/>
        <v>0</v>
      </c>
      <c r="M236" s="73">
        <f t="shared" si="45"/>
        <v>-0.0027722922441638844</v>
      </c>
      <c r="N236" s="73">
        <f t="shared" si="52"/>
        <v>0</v>
      </c>
      <c r="O236" s="86">
        <f t="shared" si="53"/>
        <v>0</v>
      </c>
      <c r="P236" s="73">
        <f t="shared" si="54"/>
        <v>0</v>
      </c>
      <c r="Q236" s="73">
        <f t="shared" si="55"/>
        <v>0</v>
      </c>
      <c r="R236" s="30">
        <f t="shared" si="46"/>
        <v>0.0027722922441638844</v>
      </c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2.75">
      <c r="A237" s="71"/>
      <c r="B237" s="71"/>
      <c r="C237" s="71"/>
      <c r="D237" s="72">
        <f t="shared" si="43"/>
        <v>0</v>
      </c>
      <c r="E237" s="72">
        <f t="shared" si="43"/>
        <v>0</v>
      </c>
      <c r="F237" s="73">
        <f t="shared" si="44"/>
        <v>0</v>
      </c>
      <c r="G237" s="73">
        <f t="shared" si="44"/>
        <v>0</v>
      </c>
      <c r="H237" s="73">
        <f t="shared" si="47"/>
        <v>0</v>
      </c>
      <c r="I237" s="73">
        <f t="shared" si="48"/>
        <v>0</v>
      </c>
      <c r="J237" s="73">
        <f t="shared" si="49"/>
        <v>0</v>
      </c>
      <c r="K237" s="73">
        <f t="shared" si="50"/>
        <v>0</v>
      </c>
      <c r="L237" s="73">
        <f t="shared" si="51"/>
        <v>0</v>
      </c>
      <c r="M237" s="73">
        <f t="shared" si="45"/>
        <v>-0.0027722922441638844</v>
      </c>
      <c r="N237" s="73">
        <f t="shared" si="52"/>
        <v>0</v>
      </c>
      <c r="O237" s="86">
        <f t="shared" si="53"/>
        <v>0</v>
      </c>
      <c r="P237" s="73">
        <f t="shared" si="54"/>
        <v>0</v>
      </c>
      <c r="Q237" s="73">
        <f t="shared" si="55"/>
        <v>0</v>
      </c>
      <c r="R237" s="30">
        <f t="shared" si="46"/>
        <v>0.0027722922441638844</v>
      </c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2.75">
      <c r="A238" s="71"/>
      <c r="B238" s="71"/>
      <c r="C238" s="71"/>
      <c r="D238" s="72">
        <f t="shared" si="43"/>
        <v>0</v>
      </c>
      <c r="E238" s="72">
        <f t="shared" si="43"/>
        <v>0</v>
      </c>
      <c r="F238" s="73">
        <f t="shared" si="44"/>
        <v>0</v>
      </c>
      <c r="G238" s="73">
        <f t="shared" si="44"/>
        <v>0</v>
      </c>
      <c r="H238" s="73">
        <f t="shared" si="47"/>
        <v>0</v>
      </c>
      <c r="I238" s="73">
        <f t="shared" si="48"/>
        <v>0</v>
      </c>
      <c r="J238" s="73">
        <f t="shared" si="49"/>
        <v>0</v>
      </c>
      <c r="K238" s="73">
        <f t="shared" si="50"/>
        <v>0</v>
      </c>
      <c r="L238" s="73">
        <f t="shared" si="51"/>
        <v>0</v>
      </c>
      <c r="M238" s="73">
        <f t="shared" si="45"/>
        <v>-0.0027722922441638844</v>
      </c>
      <c r="N238" s="73">
        <f t="shared" si="52"/>
        <v>0</v>
      </c>
      <c r="O238" s="86">
        <f t="shared" si="53"/>
        <v>0</v>
      </c>
      <c r="P238" s="73">
        <f t="shared" si="54"/>
        <v>0</v>
      </c>
      <c r="Q238" s="73">
        <f t="shared" si="55"/>
        <v>0</v>
      </c>
      <c r="R238" s="30">
        <f t="shared" si="46"/>
        <v>0.0027722922441638844</v>
      </c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2.75">
      <c r="A239" s="71"/>
      <c r="B239" s="71"/>
      <c r="C239" s="71"/>
      <c r="D239" s="72">
        <f t="shared" si="43"/>
        <v>0</v>
      </c>
      <c r="E239" s="72">
        <f t="shared" si="43"/>
        <v>0</v>
      </c>
      <c r="F239" s="73">
        <f t="shared" si="44"/>
        <v>0</v>
      </c>
      <c r="G239" s="73">
        <f t="shared" si="44"/>
        <v>0</v>
      </c>
      <c r="H239" s="73">
        <f t="shared" si="47"/>
        <v>0</v>
      </c>
      <c r="I239" s="73">
        <f t="shared" si="48"/>
        <v>0</v>
      </c>
      <c r="J239" s="73">
        <f t="shared" si="49"/>
        <v>0</v>
      </c>
      <c r="K239" s="73">
        <f t="shared" si="50"/>
        <v>0</v>
      </c>
      <c r="L239" s="73">
        <f t="shared" si="51"/>
        <v>0</v>
      </c>
      <c r="M239" s="73">
        <f t="shared" si="45"/>
        <v>-0.0027722922441638844</v>
      </c>
      <c r="N239" s="73">
        <f t="shared" si="52"/>
        <v>0</v>
      </c>
      <c r="O239" s="86">
        <f t="shared" si="53"/>
        <v>0</v>
      </c>
      <c r="P239" s="73">
        <f t="shared" si="54"/>
        <v>0</v>
      </c>
      <c r="Q239" s="73">
        <f t="shared" si="55"/>
        <v>0</v>
      </c>
      <c r="R239" s="30">
        <f t="shared" si="46"/>
        <v>0.0027722922441638844</v>
      </c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2.75">
      <c r="A240" s="71"/>
      <c r="B240" s="71"/>
      <c r="C240" s="71"/>
      <c r="D240" s="72">
        <f t="shared" si="43"/>
        <v>0</v>
      </c>
      <c r="E240" s="72">
        <f t="shared" si="43"/>
        <v>0</v>
      </c>
      <c r="F240" s="73">
        <f t="shared" si="44"/>
        <v>0</v>
      </c>
      <c r="G240" s="73">
        <f t="shared" si="44"/>
        <v>0</v>
      </c>
      <c r="H240" s="73">
        <f t="shared" si="47"/>
        <v>0</v>
      </c>
      <c r="I240" s="73">
        <f t="shared" si="48"/>
        <v>0</v>
      </c>
      <c r="J240" s="73">
        <f t="shared" si="49"/>
        <v>0</v>
      </c>
      <c r="K240" s="73">
        <f t="shared" si="50"/>
        <v>0</v>
      </c>
      <c r="L240" s="73">
        <f t="shared" si="51"/>
        <v>0</v>
      </c>
      <c r="M240" s="73">
        <f t="shared" si="45"/>
        <v>-0.0027722922441638844</v>
      </c>
      <c r="N240" s="73">
        <f t="shared" si="52"/>
        <v>0</v>
      </c>
      <c r="O240" s="86">
        <f t="shared" si="53"/>
        <v>0</v>
      </c>
      <c r="P240" s="73">
        <f t="shared" si="54"/>
        <v>0</v>
      </c>
      <c r="Q240" s="73">
        <f t="shared" si="55"/>
        <v>0</v>
      </c>
      <c r="R240" s="30">
        <f t="shared" si="46"/>
        <v>0.0027722922441638844</v>
      </c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2.75">
      <c r="A241" s="71"/>
      <c r="B241" s="71"/>
      <c r="C241" s="71"/>
      <c r="D241" s="72">
        <f t="shared" si="43"/>
        <v>0</v>
      </c>
      <c r="E241" s="72">
        <f t="shared" si="43"/>
        <v>0</v>
      </c>
      <c r="F241" s="73">
        <f t="shared" si="44"/>
        <v>0</v>
      </c>
      <c r="G241" s="73">
        <f t="shared" si="44"/>
        <v>0</v>
      </c>
      <c r="H241" s="73">
        <f t="shared" si="47"/>
        <v>0</v>
      </c>
      <c r="I241" s="73">
        <f t="shared" si="48"/>
        <v>0</v>
      </c>
      <c r="J241" s="73">
        <f t="shared" si="49"/>
        <v>0</v>
      </c>
      <c r="K241" s="73">
        <f t="shared" si="50"/>
        <v>0</v>
      </c>
      <c r="L241" s="73">
        <f t="shared" si="51"/>
        <v>0</v>
      </c>
      <c r="M241" s="73">
        <f t="shared" si="45"/>
        <v>-0.0027722922441638844</v>
      </c>
      <c r="N241" s="73">
        <f t="shared" si="52"/>
        <v>0</v>
      </c>
      <c r="O241" s="86">
        <f t="shared" si="53"/>
        <v>0</v>
      </c>
      <c r="P241" s="73">
        <f t="shared" si="54"/>
        <v>0</v>
      </c>
      <c r="Q241" s="73">
        <f t="shared" si="55"/>
        <v>0</v>
      </c>
      <c r="R241" s="30">
        <f t="shared" si="46"/>
        <v>0.0027722922441638844</v>
      </c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2.75">
      <c r="A242" s="71"/>
      <c r="B242" s="71"/>
      <c r="C242" s="71"/>
      <c r="D242" s="72">
        <f t="shared" si="43"/>
        <v>0</v>
      </c>
      <c r="E242" s="72">
        <f t="shared" si="43"/>
        <v>0</v>
      </c>
      <c r="F242" s="73">
        <f t="shared" si="44"/>
        <v>0</v>
      </c>
      <c r="G242" s="73">
        <f t="shared" si="44"/>
        <v>0</v>
      </c>
      <c r="H242" s="73">
        <f t="shared" si="47"/>
        <v>0</v>
      </c>
      <c r="I242" s="73">
        <f t="shared" si="48"/>
        <v>0</v>
      </c>
      <c r="J242" s="73">
        <f t="shared" si="49"/>
        <v>0</v>
      </c>
      <c r="K242" s="73">
        <f t="shared" si="50"/>
        <v>0</v>
      </c>
      <c r="L242" s="73">
        <f t="shared" si="51"/>
        <v>0</v>
      </c>
      <c r="M242" s="73">
        <f t="shared" si="45"/>
        <v>-0.0027722922441638844</v>
      </c>
      <c r="N242" s="73">
        <f t="shared" si="52"/>
        <v>0</v>
      </c>
      <c r="O242" s="86">
        <f t="shared" si="53"/>
        <v>0</v>
      </c>
      <c r="P242" s="73">
        <f t="shared" si="54"/>
        <v>0</v>
      </c>
      <c r="Q242" s="73">
        <f t="shared" si="55"/>
        <v>0</v>
      </c>
      <c r="R242" s="30">
        <f t="shared" si="46"/>
        <v>0.0027722922441638844</v>
      </c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2.75">
      <c r="A243" s="71"/>
      <c r="B243" s="71"/>
      <c r="C243" s="71"/>
      <c r="D243" s="72">
        <f t="shared" si="43"/>
        <v>0</v>
      </c>
      <c r="E243" s="72">
        <f t="shared" si="43"/>
        <v>0</v>
      </c>
      <c r="F243" s="73">
        <f t="shared" si="44"/>
        <v>0</v>
      </c>
      <c r="G243" s="73">
        <f t="shared" si="44"/>
        <v>0</v>
      </c>
      <c r="H243" s="73">
        <f t="shared" si="47"/>
        <v>0</v>
      </c>
      <c r="I243" s="73">
        <f t="shared" si="48"/>
        <v>0</v>
      </c>
      <c r="J243" s="73">
        <f t="shared" si="49"/>
        <v>0</v>
      </c>
      <c r="K243" s="73">
        <f t="shared" si="50"/>
        <v>0</v>
      </c>
      <c r="L243" s="73">
        <f t="shared" si="51"/>
        <v>0</v>
      </c>
      <c r="M243" s="73">
        <f t="shared" si="45"/>
        <v>-0.0027722922441638844</v>
      </c>
      <c r="N243" s="73">
        <f t="shared" si="52"/>
        <v>0</v>
      </c>
      <c r="O243" s="86">
        <f t="shared" si="53"/>
        <v>0</v>
      </c>
      <c r="P243" s="73">
        <f t="shared" si="54"/>
        <v>0</v>
      </c>
      <c r="Q243" s="73">
        <f t="shared" si="55"/>
        <v>0</v>
      </c>
      <c r="R243" s="30">
        <f t="shared" si="46"/>
        <v>0.0027722922441638844</v>
      </c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2.75">
      <c r="A244" s="71"/>
      <c r="B244" s="71"/>
      <c r="C244" s="71"/>
      <c r="D244" s="72">
        <f t="shared" si="43"/>
        <v>0</v>
      </c>
      <c r="E244" s="72">
        <f t="shared" si="43"/>
        <v>0</v>
      </c>
      <c r="F244" s="73">
        <f t="shared" si="44"/>
        <v>0</v>
      </c>
      <c r="G244" s="73">
        <f t="shared" si="44"/>
        <v>0</v>
      </c>
      <c r="H244" s="73">
        <f t="shared" si="47"/>
        <v>0</v>
      </c>
      <c r="I244" s="73">
        <f t="shared" si="48"/>
        <v>0</v>
      </c>
      <c r="J244" s="73">
        <f t="shared" si="49"/>
        <v>0</v>
      </c>
      <c r="K244" s="73">
        <f t="shared" si="50"/>
        <v>0</v>
      </c>
      <c r="L244" s="73">
        <f t="shared" si="51"/>
        <v>0</v>
      </c>
      <c r="M244" s="73">
        <f t="shared" si="45"/>
        <v>-0.0027722922441638844</v>
      </c>
      <c r="N244" s="73">
        <f t="shared" si="52"/>
        <v>0</v>
      </c>
      <c r="O244" s="86">
        <f t="shared" si="53"/>
        <v>0</v>
      </c>
      <c r="P244" s="73">
        <f t="shared" si="54"/>
        <v>0</v>
      </c>
      <c r="Q244" s="73">
        <f t="shared" si="55"/>
        <v>0</v>
      </c>
      <c r="R244" s="30">
        <f t="shared" si="46"/>
        <v>0.0027722922441638844</v>
      </c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2.75">
      <c r="A245" s="71"/>
      <c r="B245" s="71"/>
      <c r="C245" s="71"/>
      <c r="D245" s="72">
        <f t="shared" si="43"/>
        <v>0</v>
      </c>
      <c r="E245" s="72">
        <f t="shared" si="43"/>
        <v>0</v>
      </c>
      <c r="F245" s="73">
        <f t="shared" si="44"/>
        <v>0</v>
      </c>
      <c r="G245" s="73">
        <f t="shared" si="44"/>
        <v>0</v>
      </c>
      <c r="H245" s="73">
        <f t="shared" si="47"/>
        <v>0</v>
      </c>
      <c r="I245" s="73">
        <f t="shared" si="48"/>
        <v>0</v>
      </c>
      <c r="J245" s="73">
        <f t="shared" si="49"/>
        <v>0</v>
      </c>
      <c r="K245" s="73">
        <f t="shared" si="50"/>
        <v>0</v>
      </c>
      <c r="L245" s="73">
        <f t="shared" si="51"/>
        <v>0</v>
      </c>
      <c r="M245" s="73">
        <f t="shared" si="45"/>
        <v>-0.0027722922441638844</v>
      </c>
      <c r="N245" s="73">
        <f t="shared" si="52"/>
        <v>0</v>
      </c>
      <c r="O245" s="86">
        <f t="shared" si="53"/>
        <v>0</v>
      </c>
      <c r="P245" s="73">
        <f t="shared" si="54"/>
        <v>0</v>
      </c>
      <c r="Q245" s="73">
        <f t="shared" si="55"/>
        <v>0</v>
      </c>
      <c r="R245" s="30">
        <f t="shared" si="46"/>
        <v>0.0027722922441638844</v>
      </c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2.75">
      <c r="A246" s="71"/>
      <c r="B246" s="71"/>
      <c r="C246" s="71"/>
      <c r="D246" s="72">
        <f t="shared" si="43"/>
        <v>0</v>
      </c>
      <c r="E246" s="72">
        <f t="shared" si="43"/>
        <v>0</v>
      </c>
      <c r="F246" s="73">
        <f t="shared" si="44"/>
        <v>0</v>
      </c>
      <c r="G246" s="73">
        <f t="shared" si="44"/>
        <v>0</v>
      </c>
      <c r="H246" s="73">
        <f t="shared" si="47"/>
        <v>0</v>
      </c>
      <c r="I246" s="73">
        <f t="shared" si="48"/>
        <v>0</v>
      </c>
      <c r="J246" s="73">
        <f t="shared" si="49"/>
        <v>0</v>
      </c>
      <c r="K246" s="73">
        <f t="shared" si="50"/>
        <v>0</v>
      </c>
      <c r="L246" s="73">
        <f t="shared" si="51"/>
        <v>0</v>
      </c>
      <c r="M246" s="73">
        <f t="shared" si="45"/>
        <v>-0.0027722922441638844</v>
      </c>
      <c r="N246" s="73">
        <f t="shared" si="52"/>
        <v>0</v>
      </c>
      <c r="O246" s="86">
        <f t="shared" si="53"/>
        <v>0</v>
      </c>
      <c r="P246" s="73">
        <f t="shared" si="54"/>
        <v>0</v>
      </c>
      <c r="Q246" s="73">
        <f t="shared" si="55"/>
        <v>0</v>
      </c>
      <c r="R246" s="30">
        <f t="shared" si="46"/>
        <v>0.0027722922441638844</v>
      </c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2.75">
      <c r="A247" s="71"/>
      <c r="B247" s="71"/>
      <c r="C247" s="71"/>
      <c r="D247" s="72">
        <f t="shared" si="43"/>
        <v>0</v>
      </c>
      <c r="E247" s="72">
        <f t="shared" si="43"/>
        <v>0</v>
      </c>
      <c r="F247" s="73">
        <f t="shared" si="44"/>
        <v>0</v>
      </c>
      <c r="G247" s="73">
        <f t="shared" si="44"/>
        <v>0</v>
      </c>
      <c r="H247" s="73">
        <f t="shared" si="47"/>
        <v>0</v>
      </c>
      <c r="I247" s="73">
        <f t="shared" si="48"/>
        <v>0</v>
      </c>
      <c r="J247" s="73">
        <f t="shared" si="49"/>
        <v>0</v>
      </c>
      <c r="K247" s="73">
        <f t="shared" si="50"/>
        <v>0</v>
      </c>
      <c r="L247" s="73">
        <f t="shared" si="51"/>
        <v>0</v>
      </c>
      <c r="M247" s="73">
        <f t="shared" si="45"/>
        <v>-0.0027722922441638844</v>
      </c>
      <c r="N247" s="73">
        <f t="shared" si="52"/>
        <v>0</v>
      </c>
      <c r="O247" s="86">
        <f t="shared" si="53"/>
        <v>0</v>
      </c>
      <c r="P247" s="73">
        <f t="shared" si="54"/>
        <v>0</v>
      </c>
      <c r="Q247" s="73">
        <f t="shared" si="55"/>
        <v>0</v>
      </c>
      <c r="R247" s="30">
        <f t="shared" si="46"/>
        <v>0.0027722922441638844</v>
      </c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2.75">
      <c r="A248" s="71"/>
      <c r="B248" s="71"/>
      <c r="C248" s="71"/>
      <c r="D248" s="72">
        <f t="shared" si="43"/>
        <v>0</v>
      </c>
      <c r="E248" s="72">
        <f t="shared" si="43"/>
        <v>0</v>
      </c>
      <c r="F248" s="73">
        <f t="shared" si="44"/>
        <v>0</v>
      </c>
      <c r="G248" s="73">
        <f t="shared" si="44"/>
        <v>0</v>
      </c>
      <c r="H248" s="73">
        <f t="shared" si="47"/>
        <v>0</v>
      </c>
      <c r="I248" s="73">
        <f t="shared" si="48"/>
        <v>0</v>
      </c>
      <c r="J248" s="73">
        <f t="shared" si="49"/>
        <v>0</v>
      </c>
      <c r="K248" s="73">
        <f t="shared" si="50"/>
        <v>0</v>
      </c>
      <c r="L248" s="73">
        <f t="shared" si="51"/>
        <v>0</v>
      </c>
      <c r="M248" s="73">
        <f t="shared" si="45"/>
        <v>-0.0027722922441638844</v>
      </c>
      <c r="N248" s="73">
        <f t="shared" si="52"/>
        <v>0</v>
      </c>
      <c r="O248" s="86">
        <f t="shared" si="53"/>
        <v>0</v>
      </c>
      <c r="P248" s="73">
        <f t="shared" si="54"/>
        <v>0</v>
      </c>
      <c r="Q248" s="73">
        <f t="shared" si="55"/>
        <v>0</v>
      </c>
      <c r="R248" s="30">
        <f t="shared" si="46"/>
        <v>0.0027722922441638844</v>
      </c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2.75">
      <c r="A249" s="71"/>
      <c r="B249" s="71"/>
      <c r="C249" s="71"/>
      <c r="D249" s="72">
        <f t="shared" si="43"/>
        <v>0</v>
      </c>
      <c r="E249" s="72">
        <f t="shared" si="43"/>
        <v>0</v>
      </c>
      <c r="F249" s="73">
        <f t="shared" si="44"/>
        <v>0</v>
      </c>
      <c r="G249" s="73">
        <f t="shared" si="44"/>
        <v>0</v>
      </c>
      <c r="H249" s="73">
        <f t="shared" si="47"/>
        <v>0</v>
      </c>
      <c r="I249" s="73">
        <f t="shared" si="48"/>
        <v>0</v>
      </c>
      <c r="J249" s="73">
        <f t="shared" si="49"/>
        <v>0</v>
      </c>
      <c r="K249" s="73">
        <f t="shared" si="50"/>
        <v>0</v>
      </c>
      <c r="L249" s="73">
        <f t="shared" si="51"/>
        <v>0</v>
      </c>
      <c r="M249" s="73">
        <f t="shared" si="45"/>
        <v>-0.0027722922441638844</v>
      </c>
      <c r="N249" s="73">
        <f t="shared" si="52"/>
        <v>0</v>
      </c>
      <c r="O249" s="86">
        <f t="shared" si="53"/>
        <v>0</v>
      </c>
      <c r="P249" s="73">
        <f t="shared" si="54"/>
        <v>0</v>
      </c>
      <c r="Q249" s="73">
        <f t="shared" si="55"/>
        <v>0</v>
      </c>
      <c r="R249" s="30">
        <f t="shared" si="46"/>
        <v>0.0027722922441638844</v>
      </c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2.75">
      <c r="A250" s="71"/>
      <c r="B250" s="71"/>
      <c r="C250" s="71"/>
      <c r="D250" s="72">
        <f t="shared" si="43"/>
        <v>0</v>
      </c>
      <c r="E250" s="72">
        <f t="shared" si="43"/>
        <v>0</v>
      </c>
      <c r="F250" s="73">
        <f t="shared" si="44"/>
        <v>0</v>
      </c>
      <c r="G250" s="73">
        <f t="shared" si="44"/>
        <v>0</v>
      </c>
      <c r="H250" s="73">
        <f t="shared" si="47"/>
        <v>0</v>
      </c>
      <c r="I250" s="73">
        <f t="shared" si="48"/>
        <v>0</v>
      </c>
      <c r="J250" s="73">
        <f t="shared" si="49"/>
        <v>0</v>
      </c>
      <c r="K250" s="73">
        <f t="shared" si="50"/>
        <v>0</v>
      </c>
      <c r="L250" s="73">
        <f t="shared" si="51"/>
        <v>0</v>
      </c>
      <c r="M250" s="73">
        <f t="shared" si="45"/>
        <v>-0.0027722922441638844</v>
      </c>
      <c r="N250" s="73">
        <f t="shared" si="52"/>
        <v>0</v>
      </c>
      <c r="O250" s="86">
        <f t="shared" si="53"/>
        <v>0</v>
      </c>
      <c r="P250" s="73">
        <f t="shared" si="54"/>
        <v>0</v>
      </c>
      <c r="Q250" s="73">
        <f t="shared" si="55"/>
        <v>0</v>
      </c>
      <c r="R250" s="30">
        <f t="shared" si="46"/>
        <v>0.0027722922441638844</v>
      </c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2.75">
      <c r="A251" s="71"/>
      <c r="B251" s="71"/>
      <c r="C251" s="71"/>
      <c r="D251" s="72">
        <f t="shared" si="43"/>
        <v>0</v>
      </c>
      <c r="E251" s="72">
        <f t="shared" si="43"/>
        <v>0</v>
      </c>
      <c r="F251" s="73">
        <f t="shared" si="44"/>
        <v>0</v>
      </c>
      <c r="G251" s="73">
        <f t="shared" si="44"/>
        <v>0</v>
      </c>
      <c r="H251" s="73">
        <f t="shared" si="47"/>
        <v>0</v>
      </c>
      <c r="I251" s="73">
        <f t="shared" si="48"/>
        <v>0</v>
      </c>
      <c r="J251" s="73">
        <f t="shared" si="49"/>
        <v>0</v>
      </c>
      <c r="K251" s="73">
        <f t="shared" si="50"/>
        <v>0</v>
      </c>
      <c r="L251" s="73">
        <f t="shared" si="51"/>
        <v>0</v>
      </c>
      <c r="M251" s="73">
        <f t="shared" si="45"/>
        <v>-0.0027722922441638844</v>
      </c>
      <c r="N251" s="73">
        <f t="shared" si="52"/>
        <v>0</v>
      </c>
      <c r="O251" s="86">
        <f t="shared" si="53"/>
        <v>0</v>
      </c>
      <c r="P251" s="73">
        <f t="shared" si="54"/>
        <v>0</v>
      </c>
      <c r="Q251" s="73">
        <f t="shared" si="55"/>
        <v>0</v>
      </c>
      <c r="R251" s="30">
        <f t="shared" si="46"/>
        <v>0.0027722922441638844</v>
      </c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2.75">
      <c r="A252" s="71"/>
      <c r="B252" s="71"/>
      <c r="C252" s="71"/>
      <c r="D252" s="72">
        <f t="shared" si="43"/>
        <v>0</v>
      </c>
      <c r="E252" s="72">
        <f t="shared" si="43"/>
        <v>0</v>
      </c>
      <c r="F252" s="73">
        <f t="shared" si="44"/>
        <v>0</v>
      </c>
      <c r="G252" s="73">
        <f t="shared" si="44"/>
        <v>0</v>
      </c>
      <c r="H252" s="73">
        <f t="shared" si="47"/>
        <v>0</v>
      </c>
      <c r="I252" s="73">
        <f t="shared" si="48"/>
        <v>0</v>
      </c>
      <c r="J252" s="73">
        <f t="shared" si="49"/>
        <v>0</v>
      </c>
      <c r="K252" s="73">
        <f t="shared" si="50"/>
        <v>0</v>
      </c>
      <c r="L252" s="73">
        <f t="shared" si="51"/>
        <v>0</v>
      </c>
      <c r="M252" s="73">
        <f t="shared" si="45"/>
        <v>-0.0027722922441638844</v>
      </c>
      <c r="N252" s="73">
        <f t="shared" si="52"/>
        <v>0</v>
      </c>
      <c r="O252" s="86">
        <f t="shared" si="53"/>
        <v>0</v>
      </c>
      <c r="P252" s="73">
        <f t="shared" si="54"/>
        <v>0</v>
      </c>
      <c r="Q252" s="73">
        <f t="shared" si="55"/>
        <v>0</v>
      </c>
      <c r="R252" s="30">
        <f t="shared" si="46"/>
        <v>0.0027722922441638844</v>
      </c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2.75">
      <c r="A253" s="71"/>
      <c r="B253" s="71"/>
      <c r="C253" s="71"/>
      <c r="D253" s="72">
        <f t="shared" si="43"/>
        <v>0</v>
      </c>
      <c r="E253" s="72">
        <f t="shared" si="43"/>
        <v>0</v>
      </c>
      <c r="F253" s="73">
        <f t="shared" si="44"/>
        <v>0</v>
      </c>
      <c r="G253" s="73">
        <f t="shared" si="44"/>
        <v>0</v>
      </c>
      <c r="H253" s="73">
        <f t="shared" si="47"/>
        <v>0</v>
      </c>
      <c r="I253" s="73">
        <f t="shared" si="48"/>
        <v>0</v>
      </c>
      <c r="J253" s="73">
        <f t="shared" si="49"/>
        <v>0</v>
      </c>
      <c r="K253" s="73">
        <f t="shared" si="50"/>
        <v>0</v>
      </c>
      <c r="L253" s="73">
        <f t="shared" si="51"/>
        <v>0</v>
      </c>
      <c r="M253" s="73">
        <f t="shared" si="45"/>
        <v>-0.0027722922441638844</v>
      </c>
      <c r="N253" s="73">
        <f t="shared" si="52"/>
        <v>0</v>
      </c>
      <c r="O253" s="86">
        <f t="shared" si="53"/>
        <v>0</v>
      </c>
      <c r="P253" s="73">
        <f t="shared" si="54"/>
        <v>0</v>
      </c>
      <c r="Q253" s="73">
        <f t="shared" si="55"/>
        <v>0</v>
      </c>
      <c r="R253" s="30">
        <f t="shared" si="46"/>
        <v>0.0027722922441638844</v>
      </c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2.75">
      <c r="A254" s="71"/>
      <c r="B254" s="71"/>
      <c r="C254" s="71"/>
      <c r="D254" s="72">
        <f t="shared" si="43"/>
        <v>0</v>
      </c>
      <c r="E254" s="72">
        <f t="shared" si="43"/>
        <v>0</v>
      </c>
      <c r="F254" s="73">
        <f t="shared" si="44"/>
        <v>0</v>
      </c>
      <c r="G254" s="73">
        <f t="shared" si="44"/>
        <v>0</v>
      </c>
      <c r="H254" s="73">
        <f t="shared" si="47"/>
        <v>0</v>
      </c>
      <c r="I254" s="73">
        <f t="shared" si="48"/>
        <v>0</v>
      </c>
      <c r="J254" s="73">
        <f t="shared" si="49"/>
        <v>0</v>
      </c>
      <c r="K254" s="73">
        <f t="shared" si="50"/>
        <v>0</v>
      </c>
      <c r="L254" s="73">
        <f t="shared" si="51"/>
        <v>0</v>
      </c>
      <c r="M254" s="73">
        <f t="shared" si="45"/>
        <v>-0.0027722922441638844</v>
      </c>
      <c r="N254" s="73">
        <f t="shared" si="52"/>
        <v>0</v>
      </c>
      <c r="O254" s="86">
        <f t="shared" si="53"/>
        <v>0</v>
      </c>
      <c r="P254" s="73">
        <f t="shared" si="54"/>
        <v>0</v>
      </c>
      <c r="Q254" s="73">
        <f t="shared" si="55"/>
        <v>0</v>
      </c>
      <c r="R254" s="30">
        <f t="shared" si="46"/>
        <v>0.0027722922441638844</v>
      </c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2.75">
      <c r="A255" s="71"/>
      <c r="B255" s="71"/>
      <c r="C255" s="71"/>
      <c r="D255" s="72">
        <f t="shared" si="43"/>
        <v>0</v>
      </c>
      <c r="E255" s="72">
        <f t="shared" si="43"/>
        <v>0</v>
      </c>
      <c r="F255" s="73">
        <f t="shared" si="44"/>
        <v>0</v>
      </c>
      <c r="G255" s="73">
        <f t="shared" si="44"/>
        <v>0</v>
      </c>
      <c r="H255" s="73">
        <f t="shared" si="47"/>
        <v>0</v>
      </c>
      <c r="I255" s="73">
        <f t="shared" si="48"/>
        <v>0</v>
      </c>
      <c r="J255" s="73">
        <f t="shared" si="49"/>
        <v>0</v>
      </c>
      <c r="K255" s="73">
        <f t="shared" si="50"/>
        <v>0</v>
      </c>
      <c r="L255" s="73">
        <f t="shared" si="51"/>
        <v>0</v>
      </c>
      <c r="M255" s="73">
        <f t="shared" si="45"/>
        <v>-0.0027722922441638844</v>
      </c>
      <c r="N255" s="73">
        <f t="shared" si="52"/>
        <v>0</v>
      </c>
      <c r="O255" s="86">
        <f t="shared" si="53"/>
        <v>0</v>
      </c>
      <c r="P255" s="73">
        <f t="shared" si="54"/>
        <v>0</v>
      </c>
      <c r="Q255" s="73">
        <f t="shared" si="55"/>
        <v>0</v>
      </c>
      <c r="R255" s="30">
        <f t="shared" si="46"/>
        <v>0.0027722922441638844</v>
      </c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2.75">
      <c r="A256" s="71"/>
      <c r="B256" s="71"/>
      <c r="C256" s="71"/>
      <c r="D256" s="72">
        <f t="shared" si="43"/>
        <v>0</v>
      </c>
      <c r="E256" s="72">
        <f t="shared" si="43"/>
        <v>0</v>
      </c>
      <c r="F256" s="73">
        <f t="shared" si="44"/>
        <v>0</v>
      </c>
      <c r="G256" s="73">
        <f t="shared" si="44"/>
        <v>0</v>
      </c>
      <c r="H256" s="73">
        <f t="shared" si="47"/>
        <v>0</v>
      </c>
      <c r="I256" s="73">
        <f t="shared" si="48"/>
        <v>0</v>
      </c>
      <c r="J256" s="73">
        <f t="shared" si="49"/>
        <v>0</v>
      </c>
      <c r="K256" s="73">
        <f t="shared" si="50"/>
        <v>0</v>
      </c>
      <c r="L256" s="73">
        <f t="shared" si="51"/>
        <v>0</v>
      </c>
      <c r="M256" s="73">
        <f t="shared" si="45"/>
        <v>-0.0027722922441638844</v>
      </c>
      <c r="N256" s="73">
        <f t="shared" si="52"/>
        <v>0</v>
      </c>
      <c r="O256" s="86">
        <f t="shared" si="53"/>
        <v>0</v>
      </c>
      <c r="P256" s="73">
        <f t="shared" si="54"/>
        <v>0</v>
      </c>
      <c r="Q256" s="73">
        <f t="shared" si="55"/>
        <v>0</v>
      </c>
      <c r="R256" s="30">
        <f t="shared" si="46"/>
        <v>0.0027722922441638844</v>
      </c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2.75">
      <c r="A257" s="71"/>
      <c r="B257" s="71"/>
      <c r="C257" s="71"/>
      <c r="D257" s="72">
        <f t="shared" si="43"/>
        <v>0</v>
      </c>
      <c r="E257" s="72">
        <f t="shared" si="43"/>
        <v>0</v>
      </c>
      <c r="F257" s="73">
        <f t="shared" si="44"/>
        <v>0</v>
      </c>
      <c r="G257" s="73">
        <f t="shared" si="44"/>
        <v>0</v>
      </c>
      <c r="H257" s="73">
        <f t="shared" si="47"/>
        <v>0</v>
      </c>
      <c r="I257" s="73">
        <f t="shared" si="48"/>
        <v>0</v>
      </c>
      <c r="J257" s="73">
        <f t="shared" si="49"/>
        <v>0</v>
      </c>
      <c r="K257" s="73">
        <f t="shared" si="50"/>
        <v>0</v>
      </c>
      <c r="L257" s="73">
        <f t="shared" si="51"/>
        <v>0</v>
      </c>
      <c r="M257" s="73">
        <f t="shared" si="45"/>
        <v>-0.0027722922441638844</v>
      </c>
      <c r="N257" s="73">
        <f t="shared" si="52"/>
        <v>0</v>
      </c>
      <c r="O257" s="86">
        <f t="shared" si="53"/>
        <v>0</v>
      </c>
      <c r="P257" s="73">
        <f t="shared" si="54"/>
        <v>0</v>
      </c>
      <c r="Q257" s="73">
        <f t="shared" si="55"/>
        <v>0</v>
      </c>
      <c r="R257" s="30">
        <f t="shared" si="46"/>
        <v>0.0027722922441638844</v>
      </c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2.75">
      <c r="A258" s="71"/>
      <c r="B258" s="71"/>
      <c r="C258" s="71"/>
      <c r="D258" s="72">
        <f t="shared" si="43"/>
        <v>0</v>
      </c>
      <c r="E258" s="72">
        <f t="shared" si="43"/>
        <v>0</v>
      </c>
      <c r="F258" s="73">
        <f t="shared" si="44"/>
        <v>0</v>
      </c>
      <c r="G258" s="73">
        <f t="shared" si="44"/>
        <v>0</v>
      </c>
      <c r="H258" s="73">
        <f t="shared" si="47"/>
        <v>0</v>
      </c>
      <c r="I258" s="73">
        <f t="shared" si="48"/>
        <v>0</v>
      </c>
      <c r="J258" s="73">
        <f t="shared" si="49"/>
        <v>0</v>
      </c>
      <c r="K258" s="73">
        <f t="shared" si="50"/>
        <v>0</v>
      </c>
      <c r="L258" s="73">
        <f t="shared" si="51"/>
        <v>0</v>
      </c>
      <c r="M258" s="73">
        <f t="shared" si="45"/>
        <v>-0.0027722922441638844</v>
      </c>
      <c r="N258" s="73">
        <f t="shared" si="52"/>
        <v>0</v>
      </c>
      <c r="O258" s="86">
        <f t="shared" si="53"/>
        <v>0</v>
      </c>
      <c r="P258" s="73">
        <f t="shared" si="54"/>
        <v>0</v>
      </c>
      <c r="Q258" s="73">
        <f t="shared" si="55"/>
        <v>0</v>
      </c>
      <c r="R258" s="30">
        <f t="shared" si="46"/>
        <v>0.0027722922441638844</v>
      </c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2.75">
      <c r="A259" s="71"/>
      <c r="B259" s="71"/>
      <c r="C259" s="71"/>
      <c r="D259" s="72">
        <f t="shared" si="43"/>
        <v>0</v>
      </c>
      <c r="E259" s="72">
        <f t="shared" si="43"/>
        <v>0</v>
      </c>
      <c r="F259" s="73">
        <f t="shared" si="44"/>
        <v>0</v>
      </c>
      <c r="G259" s="73">
        <f t="shared" si="44"/>
        <v>0</v>
      </c>
      <c r="H259" s="73">
        <f t="shared" si="47"/>
        <v>0</v>
      </c>
      <c r="I259" s="73">
        <f t="shared" si="48"/>
        <v>0</v>
      </c>
      <c r="J259" s="73">
        <f t="shared" si="49"/>
        <v>0</v>
      </c>
      <c r="K259" s="73">
        <f t="shared" si="50"/>
        <v>0</v>
      </c>
      <c r="L259" s="73">
        <f t="shared" si="51"/>
        <v>0</v>
      </c>
      <c r="M259" s="73">
        <f t="shared" si="45"/>
        <v>-0.0027722922441638844</v>
      </c>
      <c r="N259" s="73">
        <f t="shared" si="52"/>
        <v>0</v>
      </c>
      <c r="O259" s="86">
        <f t="shared" si="53"/>
        <v>0</v>
      </c>
      <c r="P259" s="73">
        <f t="shared" si="54"/>
        <v>0</v>
      </c>
      <c r="Q259" s="73">
        <f t="shared" si="55"/>
        <v>0</v>
      </c>
      <c r="R259" s="30">
        <f t="shared" si="46"/>
        <v>0.0027722922441638844</v>
      </c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2.75">
      <c r="A260" s="71"/>
      <c r="B260" s="71"/>
      <c r="C260" s="71"/>
      <c r="D260" s="72">
        <f t="shared" si="43"/>
        <v>0</v>
      </c>
      <c r="E260" s="72">
        <f t="shared" si="43"/>
        <v>0</v>
      </c>
      <c r="F260" s="73">
        <f t="shared" si="44"/>
        <v>0</v>
      </c>
      <c r="G260" s="73">
        <f t="shared" si="44"/>
        <v>0</v>
      </c>
      <c r="H260" s="73">
        <f t="shared" si="47"/>
        <v>0</v>
      </c>
      <c r="I260" s="73">
        <f t="shared" si="48"/>
        <v>0</v>
      </c>
      <c r="J260" s="73">
        <f t="shared" si="49"/>
        <v>0</v>
      </c>
      <c r="K260" s="73">
        <f t="shared" si="50"/>
        <v>0</v>
      </c>
      <c r="L260" s="73">
        <f t="shared" si="51"/>
        <v>0</v>
      </c>
      <c r="M260" s="73">
        <f t="shared" si="45"/>
        <v>-0.0027722922441638844</v>
      </c>
      <c r="N260" s="73">
        <f t="shared" si="52"/>
        <v>0</v>
      </c>
      <c r="O260" s="86">
        <f t="shared" si="53"/>
        <v>0</v>
      </c>
      <c r="P260" s="73">
        <f t="shared" si="54"/>
        <v>0</v>
      </c>
      <c r="Q260" s="73">
        <f t="shared" si="55"/>
        <v>0</v>
      </c>
      <c r="R260" s="30">
        <f t="shared" si="46"/>
        <v>0.0027722922441638844</v>
      </c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2.75">
      <c r="A261" s="71"/>
      <c r="B261" s="71"/>
      <c r="C261" s="71"/>
      <c r="D261" s="72">
        <f t="shared" si="43"/>
        <v>0</v>
      </c>
      <c r="E261" s="72">
        <f t="shared" si="43"/>
        <v>0</v>
      </c>
      <c r="F261" s="73">
        <f t="shared" si="44"/>
        <v>0</v>
      </c>
      <c r="G261" s="73">
        <f t="shared" si="44"/>
        <v>0</v>
      </c>
      <c r="H261" s="73">
        <f t="shared" si="47"/>
        <v>0</v>
      </c>
      <c r="I261" s="73">
        <f t="shared" si="48"/>
        <v>0</v>
      </c>
      <c r="J261" s="73">
        <f t="shared" si="49"/>
        <v>0</v>
      </c>
      <c r="K261" s="73">
        <f t="shared" si="50"/>
        <v>0</v>
      </c>
      <c r="L261" s="73">
        <f t="shared" si="51"/>
        <v>0</v>
      </c>
      <c r="M261" s="73">
        <f t="shared" si="45"/>
        <v>-0.0027722922441638844</v>
      </c>
      <c r="N261" s="73">
        <f t="shared" si="52"/>
        <v>0</v>
      </c>
      <c r="O261" s="86">
        <f t="shared" si="53"/>
        <v>0</v>
      </c>
      <c r="P261" s="73">
        <f t="shared" si="54"/>
        <v>0</v>
      </c>
      <c r="Q261" s="73">
        <f t="shared" si="55"/>
        <v>0</v>
      </c>
      <c r="R261" s="30">
        <f t="shared" si="46"/>
        <v>0.0027722922441638844</v>
      </c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2.75">
      <c r="A262" s="71"/>
      <c r="B262" s="71"/>
      <c r="C262" s="71"/>
      <c r="D262" s="72">
        <f t="shared" si="43"/>
        <v>0</v>
      </c>
      <c r="E262" s="72">
        <f t="shared" si="43"/>
        <v>0</v>
      </c>
      <c r="F262" s="73">
        <f t="shared" si="44"/>
        <v>0</v>
      </c>
      <c r="G262" s="73">
        <f t="shared" si="44"/>
        <v>0</v>
      </c>
      <c r="H262" s="73">
        <f t="shared" si="47"/>
        <v>0</v>
      </c>
      <c r="I262" s="73">
        <f t="shared" si="48"/>
        <v>0</v>
      </c>
      <c r="J262" s="73">
        <f t="shared" si="49"/>
        <v>0</v>
      </c>
      <c r="K262" s="73">
        <f t="shared" si="50"/>
        <v>0</v>
      </c>
      <c r="L262" s="73">
        <f t="shared" si="51"/>
        <v>0</v>
      </c>
      <c r="M262" s="73">
        <f t="shared" si="45"/>
        <v>-0.0027722922441638844</v>
      </c>
      <c r="N262" s="73">
        <f t="shared" si="52"/>
        <v>0</v>
      </c>
      <c r="O262" s="86">
        <f t="shared" si="53"/>
        <v>0</v>
      </c>
      <c r="P262" s="73">
        <f t="shared" si="54"/>
        <v>0</v>
      </c>
      <c r="Q262" s="73">
        <f t="shared" si="55"/>
        <v>0</v>
      </c>
      <c r="R262" s="30">
        <f t="shared" si="46"/>
        <v>0.0027722922441638844</v>
      </c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2.75">
      <c r="A263" s="71"/>
      <c r="B263" s="71"/>
      <c r="C263" s="71"/>
      <c r="D263" s="72">
        <f t="shared" si="43"/>
        <v>0</v>
      </c>
      <c r="E263" s="72">
        <f t="shared" si="43"/>
        <v>0</v>
      </c>
      <c r="F263" s="73">
        <f t="shared" si="44"/>
        <v>0</v>
      </c>
      <c r="G263" s="73">
        <f t="shared" si="44"/>
        <v>0</v>
      </c>
      <c r="H263" s="73">
        <f t="shared" si="47"/>
        <v>0</v>
      </c>
      <c r="I263" s="73">
        <f t="shared" si="48"/>
        <v>0</v>
      </c>
      <c r="J263" s="73">
        <f t="shared" si="49"/>
        <v>0</v>
      </c>
      <c r="K263" s="73">
        <f t="shared" si="50"/>
        <v>0</v>
      </c>
      <c r="L263" s="73">
        <f t="shared" si="51"/>
        <v>0</v>
      </c>
      <c r="M263" s="73">
        <f t="shared" si="45"/>
        <v>-0.0027722922441638844</v>
      </c>
      <c r="N263" s="73">
        <f t="shared" si="52"/>
        <v>0</v>
      </c>
      <c r="O263" s="86">
        <f t="shared" si="53"/>
        <v>0</v>
      </c>
      <c r="P263" s="73">
        <f t="shared" si="54"/>
        <v>0</v>
      </c>
      <c r="Q263" s="73">
        <f t="shared" si="55"/>
        <v>0</v>
      </c>
      <c r="R263" s="30">
        <f t="shared" si="46"/>
        <v>0.0027722922441638844</v>
      </c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2.75">
      <c r="A264" s="71"/>
      <c r="B264" s="71"/>
      <c r="C264" s="71"/>
      <c r="D264" s="72">
        <f t="shared" si="43"/>
        <v>0</v>
      </c>
      <c r="E264" s="72">
        <f t="shared" si="43"/>
        <v>0</v>
      </c>
      <c r="F264" s="73">
        <f t="shared" si="44"/>
        <v>0</v>
      </c>
      <c r="G264" s="73">
        <f t="shared" si="44"/>
        <v>0</v>
      </c>
      <c r="H264" s="73">
        <f t="shared" si="47"/>
        <v>0</v>
      </c>
      <c r="I264" s="73">
        <f t="shared" si="48"/>
        <v>0</v>
      </c>
      <c r="J264" s="73">
        <f t="shared" si="49"/>
        <v>0</v>
      </c>
      <c r="K264" s="73">
        <f t="shared" si="50"/>
        <v>0</v>
      </c>
      <c r="L264" s="73">
        <f t="shared" si="51"/>
        <v>0</v>
      </c>
      <c r="M264" s="73">
        <f t="shared" si="45"/>
        <v>-0.0027722922441638844</v>
      </c>
      <c r="N264" s="73">
        <f t="shared" si="52"/>
        <v>0</v>
      </c>
      <c r="O264" s="86">
        <f t="shared" si="53"/>
        <v>0</v>
      </c>
      <c r="P264" s="73">
        <f t="shared" si="54"/>
        <v>0</v>
      </c>
      <c r="Q264" s="73">
        <f t="shared" si="55"/>
        <v>0</v>
      </c>
      <c r="R264" s="30">
        <f t="shared" si="46"/>
        <v>0.0027722922441638844</v>
      </c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2.75">
      <c r="A265" s="71"/>
      <c r="B265" s="71"/>
      <c r="C265" s="71"/>
      <c r="D265" s="72">
        <f t="shared" si="43"/>
        <v>0</v>
      </c>
      <c r="E265" s="72">
        <f t="shared" si="43"/>
        <v>0</v>
      </c>
      <c r="F265" s="73">
        <f t="shared" si="44"/>
        <v>0</v>
      </c>
      <c r="G265" s="73">
        <f t="shared" si="44"/>
        <v>0</v>
      </c>
      <c r="H265" s="73">
        <f t="shared" si="47"/>
        <v>0</v>
      </c>
      <c r="I265" s="73">
        <f t="shared" si="48"/>
        <v>0</v>
      </c>
      <c r="J265" s="73">
        <f t="shared" si="49"/>
        <v>0</v>
      </c>
      <c r="K265" s="73">
        <f t="shared" si="50"/>
        <v>0</v>
      </c>
      <c r="L265" s="73">
        <f t="shared" si="51"/>
        <v>0</v>
      </c>
      <c r="M265" s="73">
        <f t="shared" si="45"/>
        <v>-0.0027722922441638844</v>
      </c>
      <c r="N265" s="73">
        <f t="shared" si="52"/>
        <v>0</v>
      </c>
      <c r="O265" s="86">
        <f t="shared" si="53"/>
        <v>0</v>
      </c>
      <c r="P265" s="73">
        <f t="shared" si="54"/>
        <v>0</v>
      </c>
      <c r="Q265" s="73">
        <f t="shared" si="55"/>
        <v>0</v>
      </c>
      <c r="R265" s="30">
        <f t="shared" si="46"/>
        <v>0.0027722922441638844</v>
      </c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2.75">
      <c r="A266" s="71"/>
      <c r="B266" s="71"/>
      <c r="C266" s="71"/>
      <c r="D266" s="72">
        <f t="shared" si="43"/>
        <v>0</v>
      </c>
      <c r="E266" s="72">
        <f t="shared" si="43"/>
        <v>0</v>
      </c>
      <c r="F266" s="73">
        <f t="shared" si="44"/>
        <v>0</v>
      </c>
      <c r="G266" s="73">
        <f t="shared" si="44"/>
        <v>0</v>
      </c>
      <c r="H266" s="73">
        <f t="shared" si="47"/>
        <v>0</v>
      </c>
      <c r="I266" s="73">
        <f t="shared" si="48"/>
        <v>0</v>
      </c>
      <c r="J266" s="73">
        <f t="shared" si="49"/>
        <v>0</v>
      </c>
      <c r="K266" s="73">
        <f t="shared" si="50"/>
        <v>0</v>
      </c>
      <c r="L266" s="73">
        <f t="shared" si="51"/>
        <v>0</v>
      </c>
      <c r="M266" s="73">
        <f t="shared" si="45"/>
        <v>-0.0027722922441638844</v>
      </c>
      <c r="N266" s="73">
        <f t="shared" si="52"/>
        <v>0</v>
      </c>
      <c r="O266" s="86">
        <f t="shared" si="53"/>
        <v>0</v>
      </c>
      <c r="P266" s="73">
        <f t="shared" si="54"/>
        <v>0</v>
      </c>
      <c r="Q266" s="73">
        <f t="shared" si="55"/>
        <v>0</v>
      </c>
      <c r="R266" s="30">
        <f t="shared" si="46"/>
        <v>0.0027722922441638844</v>
      </c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2.75">
      <c r="A267" s="71"/>
      <c r="B267" s="71"/>
      <c r="C267" s="71"/>
      <c r="D267" s="72">
        <f t="shared" si="43"/>
        <v>0</v>
      </c>
      <c r="E267" s="72">
        <f t="shared" si="43"/>
        <v>0</v>
      </c>
      <c r="F267" s="73">
        <f t="shared" si="44"/>
        <v>0</v>
      </c>
      <c r="G267" s="73">
        <f t="shared" si="44"/>
        <v>0</v>
      </c>
      <c r="H267" s="73">
        <f t="shared" si="47"/>
        <v>0</v>
      </c>
      <c r="I267" s="73">
        <f t="shared" si="48"/>
        <v>0</v>
      </c>
      <c r="J267" s="73">
        <f t="shared" si="49"/>
        <v>0</v>
      </c>
      <c r="K267" s="73">
        <f t="shared" si="50"/>
        <v>0</v>
      </c>
      <c r="L267" s="73">
        <f t="shared" si="51"/>
        <v>0</v>
      </c>
      <c r="M267" s="73">
        <f t="shared" si="45"/>
        <v>-0.0027722922441638844</v>
      </c>
      <c r="N267" s="73">
        <f t="shared" si="52"/>
        <v>0</v>
      </c>
      <c r="O267" s="86">
        <f t="shared" si="53"/>
        <v>0</v>
      </c>
      <c r="P267" s="73">
        <f t="shared" si="54"/>
        <v>0</v>
      </c>
      <c r="Q267" s="73">
        <f t="shared" si="55"/>
        <v>0</v>
      </c>
      <c r="R267" s="30">
        <f t="shared" si="46"/>
        <v>0.0027722922441638844</v>
      </c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2.75">
      <c r="A268" s="71"/>
      <c r="B268" s="71"/>
      <c r="C268" s="71"/>
      <c r="D268" s="72">
        <f t="shared" si="43"/>
        <v>0</v>
      </c>
      <c r="E268" s="72">
        <f t="shared" si="43"/>
        <v>0</v>
      </c>
      <c r="F268" s="73">
        <f t="shared" si="44"/>
        <v>0</v>
      </c>
      <c r="G268" s="73">
        <f t="shared" si="44"/>
        <v>0</v>
      </c>
      <c r="H268" s="73">
        <f t="shared" si="47"/>
        <v>0</v>
      </c>
      <c r="I268" s="73">
        <f t="shared" si="48"/>
        <v>0</v>
      </c>
      <c r="J268" s="73">
        <f t="shared" si="49"/>
        <v>0</v>
      </c>
      <c r="K268" s="73">
        <f t="shared" si="50"/>
        <v>0</v>
      </c>
      <c r="L268" s="73">
        <f t="shared" si="51"/>
        <v>0</v>
      </c>
      <c r="M268" s="73">
        <f t="shared" si="45"/>
        <v>-0.0027722922441638844</v>
      </c>
      <c r="N268" s="73">
        <f t="shared" si="52"/>
        <v>0</v>
      </c>
      <c r="O268" s="86">
        <f t="shared" si="53"/>
        <v>0</v>
      </c>
      <c r="P268" s="73">
        <f t="shared" si="54"/>
        <v>0</v>
      </c>
      <c r="Q268" s="73">
        <f t="shared" si="55"/>
        <v>0</v>
      </c>
      <c r="R268" s="30">
        <f t="shared" si="46"/>
        <v>0.0027722922441638844</v>
      </c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2.75">
      <c r="A269" s="71"/>
      <c r="B269" s="71"/>
      <c r="C269" s="71"/>
      <c r="D269" s="72">
        <f t="shared" si="43"/>
        <v>0</v>
      </c>
      <c r="E269" s="72">
        <f t="shared" si="43"/>
        <v>0</v>
      </c>
      <c r="F269" s="73">
        <f t="shared" si="44"/>
        <v>0</v>
      </c>
      <c r="G269" s="73">
        <f t="shared" si="44"/>
        <v>0</v>
      </c>
      <c r="H269" s="73">
        <f t="shared" si="47"/>
        <v>0</v>
      </c>
      <c r="I269" s="73">
        <f t="shared" si="48"/>
        <v>0</v>
      </c>
      <c r="J269" s="73">
        <f t="shared" si="49"/>
        <v>0</v>
      </c>
      <c r="K269" s="73">
        <f t="shared" si="50"/>
        <v>0</v>
      </c>
      <c r="L269" s="73">
        <f t="shared" si="51"/>
        <v>0</v>
      </c>
      <c r="M269" s="73">
        <f t="shared" si="45"/>
        <v>-0.0027722922441638844</v>
      </c>
      <c r="N269" s="73">
        <f t="shared" si="52"/>
        <v>0</v>
      </c>
      <c r="O269" s="86">
        <f t="shared" si="53"/>
        <v>0</v>
      </c>
      <c r="P269" s="73">
        <f t="shared" si="54"/>
        <v>0</v>
      </c>
      <c r="Q269" s="73">
        <f t="shared" si="55"/>
        <v>0</v>
      </c>
      <c r="R269" s="30">
        <f t="shared" si="46"/>
        <v>0.0027722922441638844</v>
      </c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2.75">
      <c r="A270" s="71"/>
      <c r="B270" s="71"/>
      <c r="C270" s="71"/>
      <c r="D270" s="72">
        <f t="shared" si="43"/>
        <v>0</v>
      </c>
      <c r="E270" s="72">
        <f t="shared" si="43"/>
        <v>0</v>
      </c>
      <c r="F270" s="73">
        <f t="shared" si="44"/>
        <v>0</v>
      </c>
      <c r="G270" s="73">
        <f t="shared" si="44"/>
        <v>0</v>
      </c>
      <c r="H270" s="73">
        <f t="shared" si="47"/>
        <v>0</v>
      </c>
      <c r="I270" s="73">
        <f t="shared" si="48"/>
        <v>0</v>
      </c>
      <c r="J270" s="73">
        <f t="shared" si="49"/>
        <v>0</v>
      </c>
      <c r="K270" s="73">
        <f t="shared" si="50"/>
        <v>0</v>
      </c>
      <c r="L270" s="73">
        <f t="shared" si="51"/>
        <v>0</v>
      </c>
      <c r="M270" s="73">
        <f t="shared" si="45"/>
        <v>-0.0027722922441638844</v>
      </c>
      <c r="N270" s="73">
        <f t="shared" si="52"/>
        <v>0</v>
      </c>
      <c r="O270" s="86">
        <f t="shared" si="53"/>
        <v>0</v>
      </c>
      <c r="P270" s="73">
        <f t="shared" si="54"/>
        <v>0</v>
      </c>
      <c r="Q270" s="73">
        <f t="shared" si="55"/>
        <v>0</v>
      </c>
      <c r="R270" s="30">
        <f t="shared" si="46"/>
        <v>0.0027722922441638844</v>
      </c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2.75">
      <c r="A271" s="71"/>
      <c r="B271" s="71"/>
      <c r="C271" s="71"/>
      <c r="D271" s="72">
        <f t="shared" si="43"/>
        <v>0</v>
      </c>
      <c r="E271" s="72">
        <f t="shared" si="43"/>
        <v>0</v>
      </c>
      <c r="F271" s="73">
        <f t="shared" si="44"/>
        <v>0</v>
      </c>
      <c r="G271" s="73">
        <f t="shared" si="44"/>
        <v>0</v>
      </c>
      <c r="H271" s="73">
        <f t="shared" si="47"/>
        <v>0</v>
      </c>
      <c r="I271" s="73">
        <f t="shared" si="48"/>
        <v>0</v>
      </c>
      <c r="J271" s="73">
        <f t="shared" si="49"/>
        <v>0</v>
      </c>
      <c r="K271" s="73">
        <f t="shared" si="50"/>
        <v>0</v>
      </c>
      <c r="L271" s="73">
        <f t="shared" si="51"/>
        <v>0</v>
      </c>
      <c r="M271" s="73">
        <f t="shared" si="45"/>
        <v>-0.0027722922441638844</v>
      </c>
      <c r="N271" s="73">
        <f t="shared" si="52"/>
        <v>0</v>
      </c>
      <c r="O271" s="86">
        <f t="shared" si="53"/>
        <v>0</v>
      </c>
      <c r="P271" s="73">
        <f t="shared" si="54"/>
        <v>0</v>
      </c>
      <c r="Q271" s="73">
        <f t="shared" si="55"/>
        <v>0</v>
      </c>
      <c r="R271" s="30">
        <f t="shared" si="46"/>
        <v>0.0027722922441638844</v>
      </c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2.75">
      <c r="A272" s="71"/>
      <c r="B272" s="71"/>
      <c r="C272" s="71"/>
      <c r="D272" s="72">
        <f t="shared" si="43"/>
        <v>0</v>
      </c>
      <c r="E272" s="72">
        <f t="shared" si="43"/>
        <v>0</v>
      </c>
      <c r="F272" s="73">
        <f t="shared" si="44"/>
        <v>0</v>
      </c>
      <c r="G272" s="73">
        <f t="shared" si="44"/>
        <v>0</v>
      </c>
      <c r="H272" s="73">
        <f t="shared" si="47"/>
        <v>0</v>
      </c>
      <c r="I272" s="73">
        <f t="shared" si="48"/>
        <v>0</v>
      </c>
      <c r="J272" s="73">
        <f t="shared" si="49"/>
        <v>0</v>
      </c>
      <c r="K272" s="73">
        <f t="shared" si="50"/>
        <v>0</v>
      </c>
      <c r="L272" s="73">
        <f t="shared" si="51"/>
        <v>0</v>
      </c>
      <c r="M272" s="73">
        <f t="shared" si="45"/>
        <v>-0.0027722922441638844</v>
      </c>
      <c r="N272" s="73">
        <f t="shared" si="52"/>
        <v>0</v>
      </c>
      <c r="O272" s="86">
        <f t="shared" si="53"/>
        <v>0</v>
      </c>
      <c r="P272" s="73">
        <f t="shared" si="54"/>
        <v>0</v>
      </c>
      <c r="Q272" s="73">
        <f t="shared" si="55"/>
        <v>0</v>
      </c>
      <c r="R272" s="30">
        <f t="shared" si="46"/>
        <v>0.0027722922441638844</v>
      </c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2.75">
      <c r="A273" s="71"/>
      <c r="B273" s="71"/>
      <c r="C273" s="71"/>
      <c r="D273" s="72">
        <f aca="true" t="shared" si="56" ref="D273:E336">A273/A$18</f>
        <v>0</v>
      </c>
      <c r="E273" s="72">
        <f t="shared" si="56"/>
        <v>0</v>
      </c>
      <c r="F273" s="73">
        <f aca="true" t="shared" si="57" ref="F273:G336">$C273*D273</f>
        <v>0</v>
      </c>
      <c r="G273" s="73">
        <f t="shared" si="57"/>
        <v>0</v>
      </c>
      <c r="H273" s="73">
        <f t="shared" si="47"/>
        <v>0</v>
      </c>
      <c r="I273" s="73">
        <f t="shared" si="48"/>
        <v>0</v>
      </c>
      <c r="J273" s="73">
        <f t="shared" si="49"/>
        <v>0</v>
      </c>
      <c r="K273" s="73">
        <f t="shared" si="50"/>
        <v>0</v>
      </c>
      <c r="L273" s="73">
        <f t="shared" si="51"/>
        <v>0</v>
      </c>
      <c r="M273" s="73">
        <f t="shared" si="45"/>
        <v>-0.0027722922441638844</v>
      </c>
      <c r="N273" s="73">
        <f t="shared" si="52"/>
        <v>0</v>
      </c>
      <c r="O273" s="86">
        <f t="shared" si="53"/>
        <v>0</v>
      </c>
      <c r="P273" s="73">
        <f t="shared" si="54"/>
        <v>0</v>
      </c>
      <c r="Q273" s="73">
        <f t="shared" si="55"/>
        <v>0</v>
      </c>
      <c r="R273" s="30">
        <f t="shared" si="46"/>
        <v>0.0027722922441638844</v>
      </c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2.75">
      <c r="A274" s="71"/>
      <c r="B274" s="71"/>
      <c r="C274" s="71"/>
      <c r="D274" s="72">
        <f t="shared" si="56"/>
        <v>0</v>
      </c>
      <c r="E274" s="72">
        <f t="shared" si="56"/>
        <v>0</v>
      </c>
      <c r="F274" s="73">
        <f t="shared" si="57"/>
        <v>0</v>
      </c>
      <c r="G274" s="73">
        <f t="shared" si="57"/>
        <v>0</v>
      </c>
      <c r="H274" s="73">
        <f t="shared" si="47"/>
        <v>0</v>
      </c>
      <c r="I274" s="73">
        <f t="shared" si="48"/>
        <v>0</v>
      </c>
      <c r="J274" s="73">
        <f t="shared" si="49"/>
        <v>0</v>
      </c>
      <c r="K274" s="73">
        <f t="shared" si="50"/>
        <v>0</v>
      </c>
      <c r="L274" s="73">
        <f t="shared" si="51"/>
        <v>0</v>
      </c>
      <c r="M274" s="73">
        <f t="shared" si="45"/>
        <v>-0.0027722922441638844</v>
      </c>
      <c r="N274" s="73">
        <f t="shared" si="52"/>
        <v>0</v>
      </c>
      <c r="O274" s="86">
        <f t="shared" si="53"/>
        <v>0</v>
      </c>
      <c r="P274" s="73">
        <f t="shared" si="54"/>
        <v>0</v>
      </c>
      <c r="Q274" s="73">
        <f t="shared" si="55"/>
        <v>0</v>
      </c>
      <c r="R274" s="30">
        <f t="shared" si="46"/>
        <v>0.0027722922441638844</v>
      </c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2.75">
      <c r="A275" s="71"/>
      <c r="B275" s="71"/>
      <c r="C275" s="71"/>
      <c r="D275" s="72">
        <f t="shared" si="56"/>
        <v>0</v>
      </c>
      <c r="E275" s="72">
        <f t="shared" si="56"/>
        <v>0</v>
      </c>
      <c r="F275" s="73">
        <f t="shared" si="57"/>
        <v>0</v>
      </c>
      <c r="G275" s="73">
        <f t="shared" si="57"/>
        <v>0</v>
      </c>
      <c r="H275" s="73">
        <f t="shared" si="47"/>
        <v>0</v>
      </c>
      <c r="I275" s="73">
        <f t="shared" si="48"/>
        <v>0</v>
      </c>
      <c r="J275" s="73">
        <f t="shared" si="49"/>
        <v>0</v>
      </c>
      <c r="K275" s="73">
        <f t="shared" si="50"/>
        <v>0</v>
      </c>
      <c r="L275" s="73">
        <f t="shared" si="51"/>
        <v>0</v>
      </c>
      <c r="M275" s="73">
        <f t="shared" si="45"/>
        <v>-0.0027722922441638844</v>
      </c>
      <c r="N275" s="73">
        <f t="shared" si="52"/>
        <v>0</v>
      </c>
      <c r="O275" s="86">
        <f t="shared" si="53"/>
        <v>0</v>
      </c>
      <c r="P275" s="73">
        <f t="shared" si="54"/>
        <v>0</v>
      </c>
      <c r="Q275" s="73">
        <f t="shared" si="55"/>
        <v>0</v>
      </c>
      <c r="R275" s="30">
        <f t="shared" si="46"/>
        <v>0.0027722922441638844</v>
      </c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2.75">
      <c r="A276" s="71"/>
      <c r="B276" s="71"/>
      <c r="C276" s="71"/>
      <c r="D276" s="72">
        <f t="shared" si="56"/>
        <v>0</v>
      </c>
      <c r="E276" s="72">
        <f t="shared" si="56"/>
        <v>0</v>
      </c>
      <c r="F276" s="73">
        <f t="shared" si="57"/>
        <v>0</v>
      </c>
      <c r="G276" s="73">
        <f t="shared" si="57"/>
        <v>0</v>
      </c>
      <c r="H276" s="73">
        <f t="shared" si="47"/>
        <v>0</v>
      </c>
      <c r="I276" s="73">
        <f t="shared" si="48"/>
        <v>0</v>
      </c>
      <c r="J276" s="73">
        <f t="shared" si="49"/>
        <v>0</v>
      </c>
      <c r="K276" s="73">
        <f t="shared" si="50"/>
        <v>0</v>
      </c>
      <c r="L276" s="73">
        <f t="shared" si="51"/>
        <v>0</v>
      </c>
      <c r="M276" s="73">
        <f t="shared" si="45"/>
        <v>-0.0027722922441638844</v>
      </c>
      <c r="N276" s="73">
        <f t="shared" si="52"/>
        <v>0</v>
      </c>
      <c r="O276" s="86">
        <f t="shared" si="53"/>
        <v>0</v>
      </c>
      <c r="P276" s="73">
        <f t="shared" si="54"/>
        <v>0</v>
      </c>
      <c r="Q276" s="73">
        <f t="shared" si="55"/>
        <v>0</v>
      </c>
      <c r="R276" s="30">
        <f t="shared" si="46"/>
        <v>0.0027722922441638844</v>
      </c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2.75">
      <c r="A277" s="71"/>
      <c r="B277" s="71"/>
      <c r="C277" s="71"/>
      <c r="D277" s="72">
        <f t="shared" si="56"/>
        <v>0</v>
      </c>
      <c r="E277" s="72">
        <f t="shared" si="56"/>
        <v>0</v>
      </c>
      <c r="F277" s="73">
        <f t="shared" si="57"/>
        <v>0</v>
      </c>
      <c r="G277" s="73">
        <f t="shared" si="57"/>
        <v>0</v>
      </c>
      <c r="H277" s="73">
        <f t="shared" si="47"/>
        <v>0</v>
      </c>
      <c r="I277" s="73">
        <f t="shared" si="48"/>
        <v>0</v>
      </c>
      <c r="J277" s="73">
        <f t="shared" si="49"/>
        <v>0</v>
      </c>
      <c r="K277" s="73">
        <f t="shared" si="50"/>
        <v>0</v>
      </c>
      <c r="L277" s="73">
        <f t="shared" si="51"/>
        <v>0</v>
      </c>
      <c r="M277" s="73">
        <f aca="true" t="shared" si="58" ref="M277:M337">+E$4+E$5*D277+E$6*D277^2</f>
        <v>-0.0027722922441638844</v>
      </c>
      <c r="N277" s="73">
        <f t="shared" si="52"/>
        <v>0</v>
      </c>
      <c r="O277" s="86">
        <f t="shared" si="53"/>
        <v>0</v>
      </c>
      <c r="P277" s="73">
        <f t="shared" si="54"/>
        <v>0</v>
      </c>
      <c r="Q277" s="73">
        <f t="shared" si="55"/>
        <v>0</v>
      </c>
      <c r="R277" s="30">
        <f aca="true" t="shared" si="59" ref="R277:R337">+E277-M277</f>
        <v>0.0027722922441638844</v>
      </c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2.75">
      <c r="A278" s="71"/>
      <c r="B278" s="71"/>
      <c r="C278" s="71"/>
      <c r="D278" s="72">
        <f t="shared" si="56"/>
        <v>0</v>
      </c>
      <c r="E278" s="72">
        <f t="shared" si="56"/>
        <v>0</v>
      </c>
      <c r="F278" s="73">
        <f t="shared" si="57"/>
        <v>0</v>
      </c>
      <c r="G278" s="73">
        <f t="shared" si="57"/>
        <v>0</v>
      </c>
      <c r="H278" s="73">
        <f aca="true" t="shared" si="60" ref="H278:H336">C278*D278*D278</f>
        <v>0</v>
      </c>
      <c r="I278" s="73">
        <f aca="true" t="shared" si="61" ref="I278:I336">C278*D278*D278*D278</f>
        <v>0</v>
      </c>
      <c r="J278" s="73">
        <f aca="true" t="shared" si="62" ref="J278:J336">C278*D278*D278*D278*D278</f>
        <v>0</v>
      </c>
      <c r="K278" s="73">
        <f aca="true" t="shared" si="63" ref="K278:K336">C278*E278*D278</f>
        <v>0</v>
      </c>
      <c r="L278" s="73">
        <f aca="true" t="shared" si="64" ref="L278:L336">C278*E278*D278*D278</f>
        <v>0</v>
      </c>
      <c r="M278" s="73">
        <f t="shared" si="58"/>
        <v>-0.0027722922441638844</v>
      </c>
      <c r="N278" s="73">
        <f aca="true" t="shared" si="65" ref="N278:N336">C278*(M278-E278)^2</f>
        <v>0</v>
      </c>
      <c r="O278" s="86">
        <f aca="true" t="shared" si="66" ref="O278:O336">(C278*O$1-O$2*F278+O$3*H278)^2</f>
        <v>0</v>
      </c>
      <c r="P278" s="73">
        <f aca="true" t="shared" si="67" ref="P278:P336">(-C278*O$2+O$4*F278-O$5*H278)^2</f>
        <v>0</v>
      </c>
      <c r="Q278" s="73">
        <f aca="true" t="shared" si="68" ref="Q278:Q336">+(C278*O$3-F278*O$5+H278*O$6)^2</f>
        <v>0</v>
      </c>
      <c r="R278" s="30">
        <f t="shared" si="59"/>
        <v>0.0027722922441638844</v>
      </c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2.75">
      <c r="A279" s="71"/>
      <c r="B279" s="71"/>
      <c r="C279" s="71"/>
      <c r="D279" s="72">
        <f t="shared" si="56"/>
        <v>0</v>
      </c>
      <c r="E279" s="72">
        <f t="shared" si="56"/>
        <v>0</v>
      </c>
      <c r="F279" s="73">
        <f t="shared" si="57"/>
        <v>0</v>
      </c>
      <c r="G279" s="73">
        <f t="shared" si="57"/>
        <v>0</v>
      </c>
      <c r="H279" s="73">
        <f t="shared" si="60"/>
        <v>0</v>
      </c>
      <c r="I279" s="73">
        <f t="shared" si="61"/>
        <v>0</v>
      </c>
      <c r="J279" s="73">
        <f t="shared" si="62"/>
        <v>0</v>
      </c>
      <c r="K279" s="73">
        <f t="shared" si="63"/>
        <v>0</v>
      </c>
      <c r="L279" s="73">
        <f t="shared" si="64"/>
        <v>0</v>
      </c>
      <c r="M279" s="73">
        <f t="shared" si="58"/>
        <v>-0.0027722922441638844</v>
      </c>
      <c r="N279" s="73">
        <f t="shared" si="65"/>
        <v>0</v>
      </c>
      <c r="O279" s="86">
        <f t="shared" si="66"/>
        <v>0</v>
      </c>
      <c r="P279" s="73">
        <f t="shared" si="67"/>
        <v>0</v>
      </c>
      <c r="Q279" s="73">
        <f t="shared" si="68"/>
        <v>0</v>
      </c>
      <c r="R279" s="30">
        <f t="shared" si="59"/>
        <v>0.0027722922441638844</v>
      </c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ht="12.75">
      <c r="A280" s="71"/>
      <c r="B280" s="71"/>
      <c r="C280" s="71"/>
      <c r="D280" s="72">
        <f t="shared" si="56"/>
        <v>0</v>
      </c>
      <c r="E280" s="72">
        <f t="shared" si="56"/>
        <v>0</v>
      </c>
      <c r="F280" s="73">
        <f t="shared" si="57"/>
        <v>0</v>
      </c>
      <c r="G280" s="73">
        <f t="shared" si="57"/>
        <v>0</v>
      </c>
      <c r="H280" s="73">
        <f t="shared" si="60"/>
        <v>0</v>
      </c>
      <c r="I280" s="73">
        <f t="shared" si="61"/>
        <v>0</v>
      </c>
      <c r="J280" s="73">
        <f t="shared" si="62"/>
        <v>0</v>
      </c>
      <c r="K280" s="73">
        <f t="shared" si="63"/>
        <v>0</v>
      </c>
      <c r="L280" s="73">
        <f t="shared" si="64"/>
        <v>0</v>
      </c>
      <c r="M280" s="73">
        <f t="shared" si="58"/>
        <v>-0.0027722922441638844</v>
      </c>
      <c r="N280" s="73">
        <f t="shared" si="65"/>
        <v>0</v>
      </c>
      <c r="O280" s="86">
        <f t="shared" si="66"/>
        <v>0</v>
      </c>
      <c r="P280" s="73">
        <f t="shared" si="67"/>
        <v>0</v>
      </c>
      <c r="Q280" s="73">
        <f t="shared" si="68"/>
        <v>0</v>
      </c>
      <c r="R280" s="30">
        <f t="shared" si="59"/>
        <v>0.0027722922441638844</v>
      </c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ht="12.75">
      <c r="A281" s="71"/>
      <c r="B281" s="71"/>
      <c r="C281" s="71"/>
      <c r="D281" s="72">
        <f t="shared" si="56"/>
        <v>0</v>
      </c>
      <c r="E281" s="72">
        <f t="shared" si="56"/>
        <v>0</v>
      </c>
      <c r="F281" s="73">
        <f t="shared" si="57"/>
        <v>0</v>
      </c>
      <c r="G281" s="73">
        <f t="shared" si="57"/>
        <v>0</v>
      </c>
      <c r="H281" s="73">
        <f t="shared" si="60"/>
        <v>0</v>
      </c>
      <c r="I281" s="73">
        <f t="shared" si="61"/>
        <v>0</v>
      </c>
      <c r="J281" s="73">
        <f t="shared" si="62"/>
        <v>0</v>
      </c>
      <c r="K281" s="73">
        <f t="shared" si="63"/>
        <v>0</v>
      </c>
      <c r="L281" s="73">
        <f t="shared" si="64"/>
        <v>0</v>
      </c>
      <c r="M281" s="73">
        <f t="shared" si="58"/>
        <v>-0.0027722922441638844</v>
      </c>
      <c r="N281" s="73">
        <f t="shared" si="65"/>
        <v>0</v>
      </c>
      <c r="O281" s="86">
        <f t="shared" si="66"/>
        <v>0</v>
      </c>
      <c r="P281" s="73">
        <f t="shared" si="67"/>
        <v>0</v>
      </c>
      <c r="Q281" s="73">
        <f t="shared" si="68"/>
        <v>0</v>
      </c>
      <c r="R281" s="30">
        <f t="shared" si="59"/>
        <v>0.0027722922441638844</v>
      </c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ht="12.75">
      <c r="A282" s="71"/>
      <c r="B282" s="71"/>
      <c r="C282" s="71"/>
      <c r="D282" s="72">
        <f t="shared" si="56"/>
        <v>0</v>
      </c>
      <c r="E282" s="72">
        <f t="shared" si="56"/>
        <v>0</v>
      </c>
      <c r="F282" s="73">
        <f t="shared" si="57"/>
        <v>0</v>
      </c>
      <c r="G282" s="73">
        <f t="shared" si="57"/>
        <v>0</v>
      </c>
      <c r="H282" s="73">
        <f t="shared" si="60"/>
        <v>0</v>
      </c>
      <c r="I282" s="73">
        <f t="shared" si="61"/>
        <v>0</v>
      </c>
      <c r="J282" s="73">
        <f t="shared" si="62"/>
        <v>0</v>
      </c>
      <c r="K282" s="73">
        <f t="shared" si="63"/>
        <v>0</v>
      </c>
      <c r="L282" s="73">
        <f t="shared" si="64"/>
        <v>0</v>
      </c>
      <c r="M282" s="73">
        <f t="shared" si="58"/>
        <v>-0.0027722922441638844</v>
      </c>
      <c r="N282" s="73">
        <f t="shared" si="65"/>
        <v>0</v>
      </c>
      <c r="O282" s="86">
        <f t="shared" si="66"/>
        <v>0</v>
      </c>
      <c r="P282" s="73">
        <f t="shared" si="67"/>
        <v>0</v>
      </c>
      <c r="Q282" s="73">
        <f t="shared" si="68"/>
        <v>0</v>
      </c>
      <c r="R282" s="30">
        <f t="shared" si="59"/>
        <v>0.0027722922441638844</v>
      </c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ht="12.75">
      <c r="A283" s="71"/>
      <c r="B283" s="71"/>
      <c r="C283" s="71"/>
      <c r="D283" s="72">
        <f t="shared" si="56"/>
        <v>0</v>
      </c>
      <c r="E283" s="72">
        <f t="shared" si="56"/>
        <v>0</v>
      </c>
      <c r="F283" s="73">
        <f t="shared" si="57"/>
        <v>0</v>
      </c>
      <c r="G283" s="73">
        <f t="shared" si="57"/>
        <v>0</v>
      </c>
      <c r="H283" s="73">
        <f t="shared" si="60"/>
        <v>0</v>
      </c>
      <c r="I283" s="73">
        <f t="shared" si="61"/>
        <v>0</v>
      </c>
      <c r="J283" s="73">
        <f t="shared" si="62"/>
        <v>0</v>
      </c>
      <c r="K283" s="73">
        <f t="shared" si="63"/>
        <v>0</v>
      </c>
      <c r="L283" s="73">
        <f t="shared" si="64"/>
        <v>0</v>
      </c>
      <c r="M283" s="73">
        <f t="shared" si="58"/>
        <v>-0.0027722922441638844</v>
      </c>
      <c r="N283" s="73">
        <f t="shared" si="65"/>
        <v>0</v>
      </c>
      <c r="O283" s="86">
        <f t="shared" si="66"/>
        <v>0</v>
      </c>
      <c r="P283" s="73">
        <f t="shared" si="67"/>
        <v>0</v>
      </c>
      <c r="Q283" s="73">
        <f t="shared" si="68"/>
        <v>0</v>
      </c>
      <c r="R283" s="30">
        <f t="shared" si="59"/>
        <v>0.0027722922441638844</v>
      </c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ht="12.75">
      <c r="A284" s="71"/>
      <c r="B284" s="71"/>
      <c r="C284" s="71"/>
      <c r="D284" s="72">
        <f t="shared" si="56"/>
        <v>0</v>
      </c>
      <c r="E284" s="72">
        <f t="shared" si="56"/>
        <v>0</v>
      </c>
      <c r="F284" s="73">
        <f t="shared" si="57"/>
        <v>0</v>
      </c>
      <c r="G284" s="73">
        <f t="shared" si="57"/>
        <v>0</v>
      </c>
      <c r="H284" s="73">
        <f t="shared" si="60"/>
        <v>0</v>
      </c>
      <c r="I284" s="73">
        <f t="shared" si="61"/>
        <v>0</v>
      </c>
      <c r="J284" s="73">
        <f t="shared" si="62"/>
        <v>0</v>
      </c>
      <c r="K284" s="73">
        <f t="shared" si="63"/>
        <v>0</v>
      </c>
      <c r="L284" s="73">
        <f t="shared" si="64"/>
        <v>0</v>
      </c>
      <c r="M284" s="73">
        <f t="shared" si="58"/>
        <v>-0.0027722922441638844</v>
      </c>
      <c r="N284" s="73">
        <f t="shared" si="65"/>
        <v>0</v>
      </c>
      <c r="O284" s="86">
        <f t="shared" si="66"/>
        <v>0</v>
      </c>
      <c r="P284" s="73">
        <f t="shared" si="67"/>
        <v>0</v>
      </c>
      <c r="Q284" s="73">
        <f t="shared" si="68"/>
        <v>0</v>
      </c>
      <c r="R284" s="30">
        <f t="shared" si="59"/>
        <v>0.0027722922441638844</v>
      </c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ht="12.75">
      <c r="A285" s="71"/>
      <c r="B285" s="71"/>
      <c r="C285" s="71"/>
      <c r="D285" s="72">
        <f t="shared" si="56"/>
        <v>0</v>
      </c>
      <c r="E285" s="72">
        <f t="shared" si="56"/>
        <v>0</v>
      </c>
      <c r="F285" s="73">
        <f t="shared" si="57"/>
        <v>0</v>
      </c>
      <c r="G285" s="73">
        <f t="shared" si="57"/>
        <v>0</v>
      </c>
      <c r="H285" s="73">
        <f t="shared" si="60"/>
        <v>0</v>
      </c>
      <c r="I285" s="73">
        <f t="shared" si="61"/>
        <v>0</v>
      </c>
      <c r="J285" s="73">
        <f t="shared" si="62"/>
        <v>0</v>
      </c>
      <c r="K285" s="73">
        <f t="shared" si="63"/>
        <v>0</v>
      </c>
      <c r="L285" s="73">
        <f t="shared" si="64"/>
        <v>0</v>
      </c>
      <c r="M285" s="73">
        <f t="shared" si="58"/>
        <v>-0.0027722922441638844</v>
      </c>
      <c r="N285" s="73">
        <f t="shared" si="65"/>
        <v>0</v>
      </c>
      <c r="O285" s="86">
        <f t="shared" si="66"/>
        <v>0</v>
      </c>
      <c r="P285" s="73">
        <f t="shared" si="67"/>
        <v>0</v>
      </c>
      <c r="Q285" s="73">
        <f t="shared" si="68"/>
        <v>0</v>
      </c>
      <c r="R285" s="30">
        <f t="shared" si="59"/>
        <v>0.0027722922441638844</v>
      </c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:35" ht="12.75">
      <c r="A286" s="71"/>
      <c r="B286" s="71"/>
      <c r="C286" s="71"/>
      <c r="D286" s="72">
        <f t="shared" si="56"/>
        <v>0</v>
      </c>
      <c r="E286" s="72">
        <f t="shared" si="56"/>
        <v>0</v>
      </c>
      <c r="F286" s="73">
        <f t="shared" si="57"/>
        <v>0</v>
      </c>
      <c r="G286" s="73">
        <f t="shared" si="57"/>
        <v>0</v>
      </c>
      <c r="H286" s="73">
        <f t="shared" si="60"/>
        <v>0</v>
      </c>
      <c r="I286" s="73">
        <f t="shared" si="61"/>
        <v>0</v>
      </c>
      <c r="J286" s="73">
        <f t="shared" si="62"/>
        <v>0</v>
      </c>
      <c r="K286" s="73">
        <f t="shared" si="63"/>
        <v>0</v>
      </c>
      <c r="L286" s="73">
        <f t="shared" si="64"/>
        <v>0</v>
      </c>
      <c r="M286" s="73">
        <f t="shared" si="58"/>
        <v>-0.0027722922441638844</v>
      </c>
      <c r="N286" s="73">
        <f t="shared" si="65"/>
        <v>0</v>
      </c>
      <c r="O286" s="86">
        <f t="shared" si="66"/>
        <v>0</v>
      </c>
      <c r="P286" s="73">
        <f t="shared" si="67"/>
        <v>0</v>
      </c>
      <c r="Q286" s="73">
        <f t="shared" si="68"/>
        <v>0</v>
      </c>
      <c r="R286" s="30">
        <f t="shared" si="59"/>
        <v>0.0027722922441638844</v>
      </c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:35" ht="12.75">
      <c r="A287" s="71"/>
      <c r="B287" s="71"/>
      <c r="C287" s="71"/>
      <c r="D287" s="72">
        <f t="shared" si="56"/>
        <v>0</v>
      </c>
      <c r="E287" s="72">
        <f t="shared" si="56"/>
        <v>0</v>
      </c>
      <c r="F287" s="73">
        <f t="shared" si="57"/>
        <v>0</v>
      </c>
      <c r="G287" s="73">
        <f t="shared" si="57"/>
        <v>0</v>
      </c>
      <c r="H287" s="73">
        <f t="shared" si="60"/>
        <v>0</v>
      </c>
      <c r="I287" s="73">
        <f t="shared" si="61"/>
        <v>0</v>
      </c>
      <c r="J287" s="73">
        <f t="shared" si="62"/>
        <v>0</v>
      </c>
      <c r="K287" s="73">
        <f t="shared" si="63"/>
        <v>0</v>
      </c>
      <c r="L287" s="73">
        <f t="shared" si="64"/>
        <v>0</v>
      </c>
      <c r="M287" s="73">
        <f t="shared" si="58"/>
        <v>-0.0027722922441638844</v>
      </c>
      <c r="N287" s="73">
        <f t="shared" si="65"/>
        <v>0</v>
      </c>
      <c r="O287" s="86">
        <f t="shared" si="66"/>
        <v>0</v>
      </c>
      <c r="P287" s="73">
        <f t="shared" si="67"/>
        <v>0</v>
      </c>
      <c r="Q287" s="73">
        <f t="shared" si="68"/>
        <v>0</v>
      </c>
      <c r="R287" s="30">
        <f t="shared" si="59"/>
        <v>0.0027722922441638844</v>
      </c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:35" ht="12.75">
      <c r="A288" s="71"/>
      <c r="B288" s="71"/>
      <c r="C288" s="71"/>
      <c r="D288" s="72">
        <f t="shared" si="56"/>
        <v>0</v>
      </c>
      <c r="E288" s="72">
        <f t="shared" si="56"/>
        <v>0</v>
      </c>
      <c r="F288" s="73">
        <f t="shared" si="57"/>
        <v>0</v>
      </c>
      <c r="G288" s="73">
        <f t="shared" si="57"/>
        <v>0</v>
      </c>
      <c r="H288" s="73">
        <f t="shared" si="60"/>
        <v>0</v>
      </c>
      <c r="I288" s="73">
        <f t="shared" si="61"/>
        <v>0</v>
      </c>
      <c r="J288" s="73">
        <f t="shared" si="62"/>
        <v>0</v>
      </c>
      <c r="K288" s="73">
        <f t="shared" si="63"/>
        <v>0</v>
      </c>
      <c r="L288" s="73">
        <f t="shared" si="64"/>
        <v>0</v>
      </c>
      <c r="M288" s="73">
        <f t="shared" si="58"/>
        <v>-0.0027722922441638844</v>
      </c>
      <c r="N288" s="73">
        <f t="shared" si="65"/>
        <v>0</v>
      </c>
      <c r="O288" s="86">
        <f t="shared" si="66"/>
        <v>0</v>
      </c>
      <c r="P288" s="73">
        <f t="shared" si="67"/>
        <v>0</v>
      </c>
      <c r="Q288" s="73">
        <f t="shared" si="68"/>
        <v>0</v>
      </c>
      <c r="R288" s="30">
        <f t="shared" si="59"/>
        <v>0.0027722922441638844</v>
      </c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:35" ht="12.75">
      <c r="A289" s="71"/>
      <c r="B289" s="71"/>
      <c r="C289" s="71"/>
      <c r="D289" s="72">
        <f t="shared" si="56"/>
        <v>0</v>
      </c>
      <c r="E289" s="72">
        <f t="shared" si="56"/>
        <v>0</v>
      </c>
      <c r="F289" s="73">
        <f t="shared" si="57"/>
        <v>0</v>
      </c>
      <c r="G289" s="73">
        <f t="shared" si="57"/>
        <v>0</v>
      </c>
      <c r="H289" s="73">
        <f t="shared" si="60"/>
        <v>0</v>
      </c>
      <c r="I289" s="73">
        <f t="shared" si="61"/>
        <v>0</v>
      </c>
      <c r="J289" s="73">
        <f t="shared" si="62"/>
        <v>0</v>
      </c>
      <c r="K289" s="73">
        <f t="shared" si="63"/>
        <v>0</v>
      </c>
      <c r="L289" s="73">
        <f t="shared" si="64"/>
        <v>0</v>
      </c>
      <c r="M289" s="73">
        <f t="shared" si="58"/>
        <v>-0.0027722922441638844</v>
      </c>
      <c r="N289" s="73">
        <f t="shared" si="65"/>
        <v>0</v>
      </c>
      <c r="O289" s="86">
        <f t="shared" si="66"/>
        <v>0</v>
      </c>
      <c r="P289" s="73">
        <f t="shared" si="67"/>
        <v>0</v>
      </c>
      <c r="Q289" s="73">
        <f t="shared" si="68"/>
        <v>0</v>
      </c>
      <c r="R289" s="30">
        <f t="shared" si="59"/>
        <v>0.0027722922441638844</v>
      </c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:35" ht="12.75">
      <c r="A290" s="71"/>
      <c r="B290" s="71"/>
      <c r="C290" s="71"/>
      <c r="D290" s="72">
        <f t="shared" si="56"/>
        <v>0</v>
      </c>
      <c r="E290" s="72">
        <f t="shared" si="56"/>
        <v>0</v>
      </c>
      <c r="F290" s="73">
        <f t="shared" si="57"/>
        <v>0</v>
      </c>
      <c r="G290" s="73">
        <f t="shared" si="57"/>
        <v>0</v>
      </c>
      <c r="H290" s="73">
        <f t="shared" si="60"/>
        <v>0</v>
      </c>
      <c r="I290" s="73">
        <f t="shared" si="61"/>
        <v>0</v>
      </c>
      <c r="J290" s="73">
        <f t="shared" si="62"/>
        <v>0</v>
      </c>
      <c r="K290" s="73">
        <f t="shared" si="63"/>
        <v>0</v>
      </c>
      <c r="L290" s="73">
        <f t="shared" si="64"/>
        <v>0</v>
      </c>
      <c r="M290" s="73">
        <f t="shared" si="58"/>
        <v>-0.0027722922441638844</v>
      </c>
      <c r="N290" s="73">
        <f t="shared" si="65"/>
        <v>0</v>
      </c>
      <c r="O290" s="86">
        <f t="shared" si="66"/>
        <v>0</v>
      </c>
      <c r="P290" s="73">
        <f t="shared" si="67"/>
        <v>0</v>
      </c>
      <c r="Q290" s="73">
        <f t="shared" si="68"/>
        <v>0</v>
      </c>
      <c r="R290" s="30">
        <f t="shared" si="59"/>
        <v>0.0027722922441638844</v>
      </c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:35" ht="12.75">
      <c r="A291" s="71"/>
      <c r="B291" s="71"/>
      <c r="C291" s="71"/>
      <c r="D291" s="72">
        <f t="shared" si="56"/>
        <v>0</v>
      </c>
      <c r="E291" s="72">
        <f t="shared" si="56"/>
        <v>0</v>
      </c>
      <c r="F291" s="73">
        <f t="shared" si="57"/>
        <v>0</v>
      </c>
      <c r="G291" s="73">
        <f t="shared" si="57"/>
        <v>0</v>
      </c>
      <c r="H291" s="73">
        <f t="shared" si="60"/>
        <v>0</v>
      </c>
      <c r="I291" s="73">
        <f t="shared" si="61"/>
        <v>0</v>
      </c>
      <c r="J291" s="73">
        <f t="shared" si="62"/>
        <v>0</v>
      </c>
      <c r="K291" s="73">
        <f t="shared" si="63"/>
        <v>0</v>
      </c>
      <c r="L291" s="73">
        <f t="shared" si="64"/>
        <v>0</v>
      </c>
      <c r="M291" s="73">
        <f t="shared" si="58"/>
        <v>-0.0027722922441638844</v>
      </c>
      <c r="N291" s="73">
        <f t="shared" si="65"/>
        <v>0</v>
      </c>
      <c r="O291" s="86">
        <f t="shared" si="66"/>
        <v>0</v>
      </c>
      <c r="P291" s="73">
        <f t="shared" si="67"/>
        <v>0</v>
      </c>
      <c r="Q291" s="73">
        <f t="shared" si="68"/>
        <v>0</v>
      </c>
      <c r="R291" s="30">
        <f t="shared" si="59"/>
        <v>0.0027722922441638844</v>
      </c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:35" ht="12.75">
      <c r="A292" s="71"/>
      <c r="B292" s="71"/>
      <c r="C292" s="71"/>
      <c r="D292" s="72">
        <f t="shared" si="56"/>
        <v>0</v>
      </c>
      <c r="E292" s="72">
        <f t="shared" si="56"/>
        <v>0</v>
      </c>
      <c r="F292" s="73">
        <f t="shared" si="57"/>
        <v>0</v>
      </c>
      <c r="G292" s="73">
        <f t="shared" si="57"/>
        <v>0</v>
      </c>
      <c r="H292" s="73">
        <f t="shared" si="60"/>
        <v>0</v>
      </c>
      <c r="I292" s="73">
        <f t="shared" si="61"/>
        <v>0</v>
      </c>
      <c r="J292" s="73">
        <f t="shared" si="62"/>
        <v>0</v>
      </c>
      <c r="K292" s="73">
        <f t="shared" si="63"/>
        <v>0</v>
      </c>
      <c r="L292" s="73">
        <f t="shared" si="64"/>
        <v>0</v>
      </c>
      <c r="M292" s="73">
        <f t="shared" si="58"/>
        <v>-0.0027722922441638844</v>
      </c>
      <c r="N292" s="73">
        <f t="shared" si="65"/>
        <v>0</v>
      </c>
      <c r="O292" s="86">
        <f t="shared" si="66"/>
        <v>0</v>
      </c>
      <c r="P292" s="73">
        <f t="shared" si="67"/>
        <v>0</v>
      </c>
      <c r="Q292" s="73">
        <f t="shared" si="68"/>
        <v>0</v>
      </c>
      <c r="R292" s="30">
        <f t="shared" si="59"/>
        <v>0.0027722922441638844</v>
      </c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1:35" ht="12.75">
      <c r="A293" s="71"/>
      <c r="B293" s="71"/>
      <c r="C293" s="71"/>
      <c r="D293" s="72">
        <f t="shared" si="56"/>
        <v>0</v>
      </c>
      <c r="E293" s="72">
        <f t="shared" si="56"/>
        <v>0</v>
      </c>
      <c r="F293" s="73">
        <f t="shared" si="57"/>
        <v>0</v>
      </c>
      <c r="G293" s="73">
        <f t="shared" si="57"/>
        <v>0</v>
      </c>
      <c r="H293" s="73">
        <f t="shared" si="60"/>
        <v>0</v>
      </c>
      <c r="I293" s="73">
        <f t="shared" si="61"/>
        <v>0</v>
      </c>
      <c r="J293" s="73">
        <f t="shared" si="62"/>
        <v>0</v>
      </c>
      <c r="K293" s="73">
        <f t="shared" si="63"/>
        <v>0</v>
      </c>
      <c r="L293" s="73">
        <f t="shared" si="64"/>
        <v>0</v>
      </c>
      <c r="M293" s="73">
        <f t="shared" si="58"/>
        <v>-0.0027722922441638844</v>
      </c>
      <c r="N293" s="73">
        <f t="shared" si="65"/>
        <v>0</v>
      </c>
      <c r="O293" s="86">
        <f t="shared" si="66"/>
        <v>0</v>
      </c>
      <c r="P293" s="73">
        <f t="shared" si="67"/>
        <v>0</v>
      </c>
      <c r="Q293" s="73">
        <f t="shared" si="68"/>
        <v>0</v>
      </c>
      <c r="R293" s="30">
        <f t="shared" si="59"/>
        <v>0.0027722922441638844</v>
      </c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1:35" ht="12.75">
      <c r="A294" s="71"/>
      <c r="B294" s="71"/>
      <c r="C294" s="71"/>
      <c r="D294" s="72">
        <f t="shared" si="56"/>
        <v>0</v>
      </c>
      <c r="E294" s="72">
        <f t="shared" si="56"/>
        <v>0</v>
      </c>
      <c r="F294" s="73">
        <f t="shared" si="57"/>
        <v>0</v>
      </c>
      <c r="G294" s="73">
        <f t="shared" si="57"/>
        <v>0</v>
      </c>
      <c r="H294" s="73">
        <f t="shared" si="60"/>
        <v>0</v>
      </c>
      <c r="I294" s="73">
        <f t="shared" si="61"/>
        <v>0</v>
      </c>
      <c r="J294" s="73">
        <f t="shared" si="62"/>
        <v>0</v>
      </c>
      <c r="K294" s="73">
        <f t="shared" si="63"/>
        <v>0</v>
      </c>
      <c r="L294" s="73">
        <f t="shared" si="64"/>
        <v>0</v>
      </c>
      <c r="M294" s="73">
        <f t="shared" si="58"/>
        <v>-0.0027722922441638844</v>
      </c>
      <c r="N294" s="73">
        <f t="shared" si="65"/>
        <v>0</v>
      </c>
      <c r="O294" s="86">
        <f t="shared" si="66"/>
        <v>0</v>
      </c>
      <c r="P294" s="73">
        <f t="shared" si="67"/>
        <v>0</v>
      </c>
      <c r="Q294" s="73">
        <f t="shared" si="68"/>
        <v>0</v>
      </c>
      <c r="R294" s="30">
        <f t="shared" si="59"/>
        <v>0.0027722922441638844</v>
      </c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1:35" ht="12.75">
      <c r="A295" s="71"/>
      <c r="B295" s="71"/>
      <c r="C295" s="71"/>
      <c r="D295" s="72">
        <f t="shared" si="56"/>
        <v>0</v>
      </c>
      <c r="E295" s="72">
        <f t="shared" si="56"/>
        <v>0</v>
      </c>
      <c r="F295" s="73">
        <f t="shared" si="57"/>
        <v>0</v>
      </c>
      <c r="G295" s="73">
        <f t="shared" si="57"/>
        <v>0</v>
      </c>
      <c r="H295" s="73">
        <f t="shared" si="60"/>
        <v>0</v>
      </c>
      <c r="I295" s="73">
        <f t="shared" si="61"/>
        <v>0</v>
      </c>
      <c r="J295" s="73">
        <f t="shared" si="62"/>
        <v>0</v>
      </c>
      <c r="K295" s="73">
        <f t="shared" si="63"/>
        <v>0</v>
      </c>
      <c r="L295" s="73">
        <f t="shared" si="64"/>
        <v>0</v>
      </c>
      <c r="M295" s="73">
        <f t="shared" si="58"/>
        <v>-0.0027722922441638844</v>
      </c>
      <c r="N295" s="73">
        <f t="shared" si="65"/>
        <v>0</v>
      </c>
      <c r="O295" s="86">
        <f t="shared" si="66"/>
        <v>0</v>
      </c>
      <c r="P295" s="73">
        <f t="shared" si="67"/>
        <v>0</v>
      </c>
      <c r="Q295" s="73">
        <f t="shared" si="68"/>
        <v>0</v>
      </c>
      <c r="R295" s="30">
        <f t="shared" si="59"/>
        <v>0.0027722922441638844</v>
      </c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1:35" ht="12.75">
      <c r="A296" s="71"/>
      <c r="B296" s="71"/>
      <c r="C296" s="71"/>
      <c r="D296" s="72">
        <f t="shared" si="56"/>
        <v>0</v>
      </c>
      <c r="E296" s="72">
        <f t="shared" si="56"/>
        <v>0</v>
      </c>
      <c r="F296" s="73">
        <f t="shared" si="57"/>
        <v>0</v>
      </c>
      <c r="G296" s="73">
        <f t="shared" si="57"/>
        <v>0</v>
      </c>
      <c r="H296" s="73">
        <f t="shared" si="60"/>
        <v>0</v>
      </c>
      <c r="I296" s="73">
        <f t="shared" si="61"/>
        <v>0</v>
      </c>
      <c r="J296" s="73">
        <f t="shared" si="62"/>
        <v>0</v>
      </c>
      <c r="K296" s="73">
        <f t="shared" si="63"/>
        <v>0</v>
      </c>
      <c r="L296" s="73">
        <f t="shared" si="64"/>
        <v>0</v>
      </c>
      <c r="M296" s="73">
        <f t="shared" si="58"/>
        <v>-0.0027722922441638844</v>
      </c>
      <c r="N296" s="73">
        <f t="shared" si="65"/>
        <v>0</v>
      </c>
      <c r="O296" s="86">
        <f t="shared" si="66"/>
        <v>0</v>
      </c>
      <c r="P296" s="73">
        <f t="shared" si="67"/>
        <v>0</v>
      </c>
      <c r="Q296" s="73">
        <f t="shared" si="68"/>
        <v>0</v>
      </c>
      <c r="R296" s="30">
        <f t="shared" si="59"/>
        <v>0.0027722922441638844</v>
      </c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1:35" ht="12.75">
      <c r="A297" s="71"/>
      <c r="B297" s="71"/>
      <c r="C297" s="71"/>
      <c r="D297" s="72">
        <f t="shared" si="56"/>
        <v>0</v>
      </c>
      <c r="E297" s="72">
        <f t="shared" si="56"/>
        <v>0</v>
      </c>
      <c r="F297" s="73">
        <f t="shared" si="57"/>
        <v>0</v>
      </c>
      <c r="G297" s="73">
        <f t="shared" si="57"/>
        <v>0</v>
      </c>
      <c r="H297" s="73">
        <f t="shared" si="60"/>
        <v>0</v>
      </c>
      <c r="I297" s="73">
        <f t="shared" si="61"/>
        <v>0</v>
      </c>
      <c r="J297" s="73">
        <f t="shared" si="62"/>
        <v>0</v>
      </c>
      <c r="K297" s="73">
        <f t="shared" si="63"/>
        <v>0</v>
      </c>
      <c r="L297" s="73">
        <f t="shared" si="64"/>
        <v>0</v>
      </c>
      <c r="M297" s="73">
        <f t="shared" si="58"/>
        <v>-0.0027722922441638844</v>
      </c>
      <c r="N297" s="73">
        <f t="shared" si="65"/>
        <v>0</v>
      </c>
      <c r="O297" s="86">
        <f t="shared" si="66"/>
        <v>0</v>
      </c>
      <c r="P297" s="73">
        <f t="shared" si="67"/>
        <v>0</v>
      </c>
      <c r="Q297" s="73">
        <f t="shared" si="68"/>
        <v>0</v>
      </c>
      <c r="R297" s="30">
        <f t="shared" si="59"/>
        <v>0.0027722922441638844</v>
      </c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1:35" ht="12.75">
      <c r="A298" s="71"/>
      <c r="B298" s="71"/>
      <c r="C298" s="71"/>
      <c r="D298" s="72">
        <f t="shared" si="56"/>
        <v>0</v>
      </c>
      <c r="E298" s="72">
        <f t="shared" si="56"/>
        <v>0</v>
      </c>
      <c r="F298" s="73">
        <f t="shared" si="57"/>
        <v>0</v>
      </c>
      <c r="G298" s="73">
        <f t="shared" si="57"/>
        <v>0</v>
      </c>
      <c r="H298" s="73">
        <f t="shared" si="60"/>
        <v>0</v>
      </c>
      <c r="I298" s="73">
        <f t="shared" si="61"/>
        <v>0</v>
      </c>
      <c r="J298" s="73">
        <f t="shared" si="62"/>
        <v>0</v>
      </c>
      <c r="K298" s="73">
        <f t="shared" si="63"/>
        <v>0</v>
      </c>
      <c r="L298" s="73">
        <f t="shared" si="64"/>
        <v>0</v>
      </c>
      <c r="M298" s="73">
        <f t="shared" si="58"/>
        <v>-0.0027722922441638844</v>
      </c>
      <c r="N298" s="73">
        <f t="shared" si="65"/>
        <v>0</v>
      </c>
      <c r="O298" s="86">
        <f t="shared" si="66"/>
        <v>0</v>
      </c>
      <c r="P298" s="73">
        <f t="shared" si="67"/>
        <v>0</v>
      </c>
      <c r="Q298" s="73">
        <f t="shared" si="68"/>
        <v>0</v>
      </c>
      <c r="R298" s="30">
        <f t="shared" si="59"/>
        <v>0.0027722922441638844</v>
      </c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1:35" ht="12.75">
      <c r="A299" s="71"/>
      <c r="B299" s="71"/>
      <c r="C299" s="71"/>
      <c r="D299" s="72">
        <f t="shared" si="56"/>
        <v>0</v>
      </c>
      <c r="E299" s="72">
        <f t="shared" si="56"/>
        <v>0</v>
      </c>
      <c r="F299" s="73">
        <f t="shared" si="57"/>
        <v>0</v>
      </c>
      <c r="G299" s="73">
        <f t="shared" si="57"/>
        <v>0</v>
      </c>
      <c r="H299" s="73">
        <f t="shared" si="60"/>
        <v>0</v>
      </c>
      <c r="I299" s="73">
        <f t="shared" si="61"/>
        <v>0</v>
      </c>
      <c r="J299" s="73">
        <f t="shared" si="62"/>
        <v>0</v>
      </c>
      <c r="K299" s="73">
        <f t="shared" si="63"/>
        <v>0</v>
      </c>
      <c r="L299" s="73">
        <f t="shared" si="64"/>
        <v>0</v>
      </c>
      <c r="M299" s="73">
        <f t="shared" si="58"/>
        <v>-0.0027722922441638844</v>
      </c>
      <c r="N299" s="73">
        <f t="shared" si="65"/>
        <v>0</v>
      </c>
      <c r="O299" s="86">
        <f t="shared" si="66"/>
        <v>0</v>
      </c>
      <c r="P299" s="73">
        <f t="shared" si="67"/>
        <v>0</v>
      </c>
      <c r="Q299" s="73">
        <f t="shared" si="68"/>
        <v>0</v>
      </c>
      <c r="R299" s="30">
        <f t="shared" si="59"/>
        <v>0.0027722922441638844</v>
      </c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1:35" ht="12.75">
      <c r="A300" s="71"/>
      <c r="B300" s="71"/>
      <c r="C300" s="71"/>
      <c r="D300" s="72">
        <f t="shared" si="56"/>
        <v>0</v>
      </c>
      <c r="E300" s="72">
        <f t="shared" si="56"/>
        <v>0</v>
      </c>
      <c r="F300" s="73">
        <f t="shared" si="57"/>
        <v>0</v>
      </c>
      <c r="G300" s="73">
        <f t="shared" si="57"/>
        <v>0</v>
      </c>
      <c r="H300" s="73">
        <f t="shared" si="60"/>
        <v>0</v>
      </c>
      <c r="I300" s="73">
        <f t="shared" si="61"/>
        <v>0</v>
      </c>
      <c r="J300" s="73">
        <f t="shared" si="62"/>
        <v>0</v>
      </c>
      <c r="K300" s="73">
        <f t="shared" si="63"/>
        <v>0</v>
      </c>
      <c r="L300" s="73">
        <f t="shared" si="64"/>
        <v>0</v>
      </c>
      <c r="M300" s="73">
        <f t="shared" si="58"/>
        <v>-0.0027722922441638844</v>
      </c>
      <c r="N300" s="73">
        <f t="shared" si="65"/>
        <v>0</v>
      </c>
      <c r="O300" s="86">
        <f t="shared" si="66"/>
        <v>0</v>
      </c>
      <c r="P300" s="73">
        <f t="shared" si="67"/>
        <v>0</v>
      </c>
      <c r="Q300" s="73">
        <f t="shared" si="68"/>
        <v>0</v>
      </c>
      <c r="R300" s="30">
        <f t="shared" si="59"/>
        <v>0.0027722922441638844</v>
      </c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1:35" ht="12.75">
      <c r="A301" s="71"/>
      <c r="B301" s="71"/>
      <c r="C301" s="71"/>
      <c r="D301" s="72">
        <f t="shared" si="56"/>
        <v>0</v>
      </c>
      <c r="E301" s="72">
        <f t="shared" si="56"/>
        <v>0</v>
      </c>
      <c r="F301" s="73">
        <f t="shared" si="57"/>
        <v>0</v>
      </c>
      <c r="G301" s="73">
        <f t="shared" si="57"/>
        <v>0</v>
      </c>
      <c r="H301" s="73">
        <f t="shared" si="60"/>
        <v>0</v>
      </c>
      <c r="I301" s="73">
        <f t="shared" si="61"/>
        <v>0</v>
      </c>
      <c r="J301" s="73">
        <f t="shared" si="62"/>
        <v>0</v>
      </c>
      <c r="K301" s="73">
        <f t="shared" si="63"/>
        <v>0</v>
      </c>
      <c r="L301" s="73">
        <f t="shared" si="64"/>
        <v>0</v>
      </c>
      <c r="M301" s="73">
        <f t="shared" si="58"/>
        <v>-0.0027722922441638844</v>
      </c>
      <c r="N301" s="73">
        <f t="shared" si="65"/>
        <v>0</v>
      </c>
      <c r="O301" s="86">
        <f t="shared" si="66"/>
        <v>0</v>
      </c>
      <c r="P301" s="73">
        <f t="shared" si="67"/>
        <v>0</v>
      </c>
      <c r="Q301" s="73">
        <f t="shared" si="68"/>
        <v>0</v>
      </c>
      <c r="R301" s="30">
        <f t="shared" si="59"/>
        <v>0.0027722922441638844</v>
      </c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1:35" ht="12.75">
      <c r="A302" s="71"/>
      <c r="B302" s="71"/>
      <c r="C302" s="71"/>
      <c r="D302" s="72">
        <f t="shared" si="56"/>
        <v>0</v>
      </c>
      <c r="E302" s="72">
        <f t="shared" si="56"/>
        <v>0</v>
      </c>
      <c r="F302" s="73">
        <f t="shared" si="57"/>
        <v>0</v>
      </c>
      <c r="G302" s="73">
        <f t="shared" si="57"/>
        <v>0</v>
      </c>
      <c r="H302" s="73">
        <f t="shared" si="60"/>
        <v>0</v>
      </c>
      <c r="I302" s="73">
        <f t="shared" si="61"/>
        <v>0</v>
      </c>
      <c r="J302" s="73">
        <f t="shared" si="62"/>
        <v>0</v>
      </c>
      <c r="K302" s="73">
        <f t="shared" si="63"/>
        <v>0</v>
      </c>
      <c r="L302" s="73">
        <f t="shared" si="64"/>
        <v>0</v>
      </c>
      <c r="M302" s="73">
        <f t="shared" si="58"/>
        <v>-0.0027722922441638844</v>
      </c>
      <c r="N302" s="73">
        <f t="shared" si="65"/>
        <v>0</v>
      </c>
      <c r="O302" s="86">
        <f t="shared" si="66"/>
        <v>0</v>
      </c>
      <c r="P302" s="73">
        <f t="shared" si="67"/>
        <v>0</v>
      </c>
      <c r="Q302" s="73">
        <f t="shared" si="68"/>
        <v>0</v>
      </c>
      <c r="R302" s="30">
        <f t="shared" si="59"/>
        <v>0.0027722922441638844</v>
      </c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1:35" ht="12.75">
      <c r="A303" s="71"/>
      <c r="B303" s="71"/>
      <c r="C303" s="71"/>
      <c r="D303" s="72">
        <f t="shared" si="56"/>
        <v>0</v>
      </c>
      <c r="E303" s="72">
        <f t="shared" si="56"/>
        <v>0</v>
      </c>
      <c r="F303" s="73">
        <f t="shared" si="57"/>
        <v>0</v>
      </c>
      <c r="G303" s="73">
        <f t="shared" si="57"/>
        <v>0</v>
      </c>
      <c r="H303" s="73">
        <f t="shared" si="60"/>
        <v>0</v>
      </c>
      <c r="I303" s="73">
        <f t="shared" si="61"/>
        <v>0</v>
      </c>
      <c r="J303" s="73">
        <f t="shared" si="62"/>
        <v>0</v>
      </c>
      <c r="K303" s="73">
        <f t="shared" si="63"/>
        <v>0</v>
      </c>
      <c r="L303" s="73">
        <f t="shared" si="64"/>
        <v>0</v>
      </c>
      <c r="M303" s="73">
        <f t="shared" si="58"/>
        <v>-0.0027722922441638844</v>
      </c>
      <c r="N303" s="73">
        <f t="shared" si="65"/>
        <v>0</v>
      </c>
      <c r="O303" s="86">
        <f t="shared" si="66"/>
        <v>0</v>
      </c>
      <c r="P303" s="73">
        <f t="shared" si="67"/>
        <v>0</v>
      </c>
      <c r="Q303" s="73">
        <f t="shared" si="68"/>
        <v>0</v>
      </c>
      <c r="R303" s="30">
        <f t="shared" si="59"/>
        <v>0.0027722922441638844</v>
      </c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1:35" ht="12.75">
      <c r="A304" s="71"/>
      <c r="B304" s="71"/>
      <c r="C304" s="71"/>
      <c r="D304" s="72">
        <f t="shared" si="56"/>
        <v>0</v>
      </c>
      <c r="E304" s="72">
        <f t="shared" si="56"/>
        <v>0</v>
      </c>
      <c r="F304" s="73">
        <f t="shared" si="57"/>
        <v>0</v>
      </c>
      <c r="G304" s="73">
        <f t="shared" si="57"/>
        <v>0</v>
      </c>
      <c r="H304" s="73">
        <f t="shared" si="60"/>
        <v>0</v>
      </c>
      <c r="I304" s="73">
        <f t="shared" si="61"/>
        <v>0</v>
      </c>
      <c r="J304" s="73">
        <f t="shared" si="62"/>
        <v>0</v>
      </c>
      <c r="K304" s="73">
        <f t="shared" si="63"/>
        <v>0</v>
      </c>
      <c r="L304" s="73">
        <f t="shared" si="64"/>
        <v>0</v>
      </c>
      <c r="M304" s="73">
        <f t="shared" si="58"/>
        <v>-0.0027722922441638844</v>
      </c>
      <c r="N304" s="73">
        <f t="shared" si="65"/>
        <v>0</v>
      </c>
      <c r="O304" s="86">
        <f t="shared" si="66"/>
        <v>0</v>
      </c>
      <c r="P304" s="73">
        <f t="shared" si="67"/>
        <v>0</v>
      </c>
      <c r="Q304" s="73">
        <f t="shared" si="68"/>
        <v>0</v>
      </c>
      <c r="R304" s="30">
        <f t="shared" si="59"/>
        <v>0.0027722922441638844</v>
      </c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1:35" ht="12.75">
      <c r="A305" s="71"/>
      <c r="B305" s="71"/>
      <c r="C305" s="71"/>
      <c r="D305" s="72">
        <f t="shared" si="56"/>
        <v>0</v>
      </c>
      <c r="E305" s="72">
        <f t="shared" si="56"/>
        <v>0</v>
      </c>
      <c r="F305" s="73">
        <f t="shared" si="57"/>
        <v>0</v>
      </c>
      <c r="G305" s="73">
        <f t="shared" si="57"/>
        <v>0</v>
      </c>
      <c r="H305" s="73">
        <f t="shared" si="60"/>
        <v>0</v>
      </c>
      <c r="I305" s="73">
        <f t="shared" si="61"/>
        <v>0</v>
      </c>
      <c r="J305" s="73">
        <f t="shared" si="62"/>
        <v>0</v>
      </c>
      <c r="K305" s="73">
        <f t="shared" si="63"/>
        <v>0</v>
      </c>
      <c r="L305" s="73">
        <f t="shared" si="64"/>
        <v>0</v>
      </c>
      <c r="M305" s="73">
        <f t="shared" si="58"/>
        <v>-0.0027722922441638844</v>
      </c>
      <c r="N305" s="73">
        <f t="shared" si="65"/>
        <v>0</v>
      </c>
      <c r="O305" s="86">
        <f t="shared" si="66"/>
        <v>0</v>
      </c>
      <c r="P305" s="73">
        <f t="shared" si="67"/>
        <v>0</v>
      </c>
      <c r="Q305" s="73">
        <f t="shared" si="68"/>
        <v>0</v>
      </c>
      <c r="R305" s="30">
        <f t="shared" si="59"/>
        <v>0.0027722922441638844</v>
      </c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1:35" ht="12.75">
      <c r="A306" s="71"/>
      <c r="B306" s="71"/>
      <c r="C306" s="71"/>
      <c r="D306" s="72">
        <f t="shared" si="56"/>
        <v>0</v>
      </c>
      <c r="E306" s="72">
        <f t="shared" si="56"/>
        <v>0</v>
      </c>
      <c r="F306" s="73">
        <f t="shared" si="57"/>
        <v>0</v>
      </c>
      <c r="G306" s="73">
        <f t="shared" si="57"/>
        <v>0</v>
      </c>
      <c r="H306" s="73">
        <f t="shared" si="60"/>
        <v>0</v>
      </c>
      <c r="I306" s="73">
        <f t="shared" si="61"/>
        <v>0</v>
      </c>
      <c r="J306" s="73">
        <f t="shared" si="62"/>
        <v>0</v>
      </c>
      <c r="K306" s="73">
        <f t="shared" si="63"/>
        <v>0</v>
      </c>
      <c r="L306" s="73">
        <f t="shared" si="64"/>
        <v>0</v>
      </c>
      <c r="M306" s="73">
        <f t="shared" si="58"/>
        <v>-0.0027722922441638844</v>
      </c>
      <c r="N306" s="73">
        <f t="shared" si="65"/>
        <v>0</v>
      </c>
      <c r="O306" s="86">
        <f t="shared" si="66"/>
        <v>0</v>
      </c>
      <c r="P306" s="73">
        <f t="shared" si="67"/>
        <v>0</v>
      </c>
      <c r="Q306" s="73">
        <f t="shared" si="68"/>
        <v>0</v>
      </c>
      <c r="R306" s="30">
        <f t="shared" si="59"/>
        <v>0.0027722922441638844</v>
      </c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  <row r="307" spans="1:35" ht="12.75">
      <c r="A307" s="71"/>
      <c r="B307" s="71"/>
      <c r="C307" s="71"/>
      <c r="D307" s="72">
        <f t="shared" si="56"/>
        <v>0</v>
      </c>
      <c r="E307" s="72">
        <f t="shared" si="56"/>
        <v>0</v>
      </c>
      <c r="F307" s="73">
        <f t="shared" si="57"/>
        <v>0</v>
      </c>
      <c r="G307" s="73">
        <f t="shared" si="57"/>
        <v>0</v>
      </c>
      <c r="H307" s="73">
        <f t="shared" si="60"/>
        <v>0</v>
      </c>
      <c r="I307" s="73">
        <f t="shared" si="61"/>
        <v>0</v>
      </c>
      <c r="J307" s="73">
        <f t="shared" si="62"/>
        <v>0</v>
      </c>
      <c r="K307" s="73">
        <f t="shared" si="63"/>
        <v>0</v>
      </c>
      <c r="L307" s="73">
        <f t="shared" si="64"/>
        <v>0</v>
      </c>
      <c r="M307" s="73">
        <f t="shared" si="58"/>
        <v>-0.0027722922441638844</v>
      </c>
      <c r="N307" s="73">
        <f t="shared" si="65"/>
        <v>0</v>
      </c>
      <c r="O307" s="86">
        <f t="shared" si="66"/>
        <v>0</v>
      </c>
      <c r="P307" s="73">
        <f t="shared" si="67"/>
        <v>0</v>
      </c>
      <c r="Q307" s="73">
        <f t="shared" si="68"/>
        <v>0</v>
      </c>
      <c r="R307" s="30">
        <f t="shared" si="59"/>
        <v>0.0027722922441638844</v>
      </c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</row>
    <row r="308" spans="1:35" ht="12.75">
      <c r="A308" s="71"/>
      <c r="B308" s="71"/>
      <c r="C308" s="71"/>
      <c r="D308" s="72">
        <f t="shared" si="56"/>
        <v>0</v>
      </c>
      <c r="E308" s="72">
        <f t="shared" si="56"/>
        <v>0</v>
      </c>
      <c r="F308" s="73">
        <f t="shared" si="57"/>
        <v>0</v>
      </c>
      <c r="G308" s="73">
        <f t="shared" si="57"/>
        <v>0</v>
      </c>
      <c r="H308" s="73">
        <f t="shared" si="60"/>
        <v>0</v>
      </c>
      <c r="I308" s="73">
        <f t="shared" si="61"/>
        <v>0</v>
      </c>
      <c r="J308" s="73">
        <f t="shared" si="62"/>
        <v>0</v>
      </c>
      <c r="K308" s="73">
        <f t="shared" si="63"/>
        <v>0</v>
      </c>
      <c r="L308" s="73">
        <f t="shared" si="64"/>
        <v>0</v>
      </c>
      <c r="M308" s="73">
        <f t="shared" si="58"/>
        <v>-0.0027722922441638844</v>
      </c>
      <c r="N308" s="73">
        <f t="shared" si="65"/>
        <v>0</v>
      </c>
      <c r="O308" s="86">
        <f t="shared" si="66"/>
        <v>0</v>
      </c>
      <c r="P308" s="73">
        <f t="shared" si="67"/>
        <v>0</v>
      </c>
      <c r="Q308" s="73">
        <f t="shared" si="68"/>
        <v>0</v>
      </c>
      <c r="R308" s="30">
        <f t="shared" si="59"/>
        <v>0.0027722922441638844</v>
      </c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</row>
    <row r="309" spans="1:35" ht="12.75">
      <c r="A309" s="71"/>
      <c r="B309" s="71"/>
      <c r="C309" s="71"/>
      <c r="D309" s="72">
        <f t="shared" si="56"/>
        <v>0</v>
      </c>
      <c r="E309" s="72">
        <f t="shared" si="56"/>
        <v>0</v>
      </c>
      <c r="F309" s="73">
        <f t="shared" si="57"/>
        <v>0</v>
      </c>
      <c r="G309" s="73">
        <f t="shared" si="57"/>
        <v>0</v>
      </c>
      <c r="H309" s="73">
        <f t="shared" si="60"/>
        <v>0</v>
      </c>
      <c r="I309" s="73">
        <f t="shared" si="61"/>
        <v>0</v>
      </c>
      <c r="J309" s="73">
        <f t="shared" si="62"/>
        <v>0</v>
      </c>
      <c r="K309" s="73">
        <f t="shared" si="63"/>
        <v>0</v>
      </c>
      <c r="L309" s="73">
        <f t="shared" si="64"/>
        <v>0</v>
      </c>
      <c r="M309" s="73">
        <f t="shared" si="58"/>
        <v>-0.0027722922441638844</v>
      </c>
      <c r="N309" s="73">
        <f t="shared" si="65"/>
        <v>0</v>
      </c>
      <c r="O309" s="86">
        <f t="shared" si="66"/>
        <v>0</v>
      </c>
      <c r="P309" s="73">
        <f t="shared" si="67"/>
        <v>0</v>
      </c>
      <c r="Q309" s="73">
        <f t="shared" si="68"/>
        <v>0</v>
      </c>
      <c r="R309" s="30">
        <f t="shared" si="59"/>
        <v>0.0027722922441638844</v>
      </c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</row>
    <row r="310" spans="1:35" ht="12.75">
      <c r="A310" s="71"/>
      <c r="B310" s="71"/>
      <c r="C310" s="71"/>
      <c r="D310" s="72">
        <f t="shared" si="56"/>
        <v>0</v>
      </c>
      <c r="E310" s="72">
        <f t="shared" si="56"/>
        <v>0</v>
      </c>
      <c r="F310" s="73">
        <f t="shared" si="57"/>
        <v>0</v>
      </c>
      <c r="G310" s="73">
        <f t="shared" si="57"/>
        <v>0</v>
      </c>
      <c r="H310" s="73">
        <f t="shared" si="60"/>
        <v>0</v>
      </c>
      <c r="I310" s="73">
        <f t="shared" si="61"/>
        <v>0</v>
      </c>
      <c r="J310" s="73">
        <f t="shared" si="62"/>
        <v>0</v>
      </c>
      <c r="K310" s="73">
        <f t="shared" si="63"/>
        <v>0</v>
      </c>
      <c r="L310" s="73">
        <f t="shared" si="64"/>
        <v>0</v>
      </c>
      <c r="M310" s="73">
        <f t="shared" si="58"/>
        <v>-0.0027722922441638844</v>
      </c>
      <c r="N310" s="73">
        <f t="shared" si="65"/>
        <v>0</v>
      </c>
      <c r="O310" s="86">
        <f t="shared" si="66"/>
        <v>0</v>
      </c>
      <c r="P310" s="73">
        <f t="shared" si="67"/>
        <v>0</v>
      </c>
      <c r="Q310" s="73">
        <f t="shared" si="68"/>
        <v>0</v>
      </c>
      <c r="R310" s="30">
        <f t="shared" si="59"/>
        <v>0.0027722922441638844</v>
      </c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</row>
    <row r="311" spans="1:35" ht="12.75">
      <c r="A311" s="71"/>
      <c r="B311" s="71"/>
      <c r="C311" s="71"/>
      <c r="D311" s="72">
        <f t="shared" si="56"/>
        <v>0</v>
      </c>
      <c r="E311" s="72">
        <f t="shared" si="56"/>
        <v>0</v>
      </c>
      <c r="F311" s="73">
        <f t="shared" si="57"/>
        <v>0</v>
      </c>
      <c r="G311" s="73">
        <f t="shared" si="57"/>
        <v>0</v>
      </c>
      <c r="H311" s="73">
        <f t="shared" si="60"/>
        <v>0</v>
      </c>
      <c r="I311" s="73">
        <f t="shared" si="61"/>
        <v>0</v>
      </c>
      <c r="J311" s="73">
        <f t="shared" si="62"/>
        <v>0</v>
      </c>
      <c r="K311" s="73">
        <f t="shared" si="63"/>
        <v>0</v>
      </c>
      <c r="L311" s="73">
        <f t="shared" si="64"/>
        <v>0</v>
      </c>
      <c r="M311" s="73">
        <f t="shared" si="58"/>
        <v>-0.0027722922441638844</v>
      </c>
      <c r="N311" s="73">
        <f t="shared" si="65"/>
        <v>0</v>
      </c>
      <c r="O311" s="86">
        <f t="shared" si="66"/>
        <v>0</v>
      </c>
      <c r="P311" s="73">
        <f t="shared" si="67"/>
        <v>0</v>
      </c>
      <c r="Q311" s="73">
        <f t="shared" si="68"/>
        <v>0</v>
      </c>
      <c r="R311" s="30">
        <f t="shared" si="59"/>
        <v>0.0027722922441638844</v>
      </c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</row>
    <row r="312" spans="1:35" ht="12.75">
      <c r="A312" s="71"/>
      <c r="B312" s="71"/>
      <c r="C312" s="71"/>
      <c r="D312" s="72">
        <f t="shared" si="56"/>
        <v>0</v>
      </c>
      <c r="E312" s="72">
        <f t="shared" si="56"/>
        <v>0</v>
      </c>
      <c r="F312" s="73">
        <f t="shared" si="57"/>
        <v>0</v>
      </c>
      <c r="G312" s="73">
        <f t="shared" si="57"/>
        <v>0</v>
      </c>
      <c r="H312" s="73">
        <f t="shared" si="60"/>
        <v>0</v>
      </c>
      <c r="I312" s="73">
        <f t="shared" si="61"/>
        <v>0</v>
      </c>
      <c r="J312" s="73">
        <f t="shared" si="62"/>
        <v>0</v>
      </c>
      <c r="K312" s="73">
        <f t="shared" si="63"/>
        <v>0</v>
      </c>
      <c r="L312" s="73">
        <f t="shared" si="64"/>
        <v>0</v>
      </c>
      <c r="M312" s="73">
        <f t="shared" si="58"/>
        <v>-0.0027722922441638844</v>
      </c>
      <c r="N312" s="73">
        <f t="shared" si="65"/>
        <v>0</v>
      </c>
      <c r="O312" s="86">
        <f t="shared" si="66"/>
        <v>0</v>
      </c>
      <c r="P312" s="73">
        <f t="shared" si="67"/>
        <v>0</v>
      </c>
      <c r="Q312" s="73">
        <f t="shared" si="68"/>
        <v>0</v>
      </c>
      <c r="R312" s="30">
        <f t="shared" si="59"/>
        <v>0.0027722922441638844</v>
      </c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</row>
    <row r="313" spans="1:35" ht="12.75">
      <c r="A313" s="71"/>
      <c r="B313" s="71"/>
      <c r="C313" s="71"/>
      <c r="D313" s="72">
        <f t="shared" si="56"/>
        <v>0</v>
      </c>
      <c r="E313" s="72">
        <f t="shared" si="56"/>
        <v>0</v>
      </c>
      <c r="F313" s="73">
        <f t="shared" si="57"/>
        <v>0</v>
      </c>
      <c r="G313" s="73">
        <f t="shared" si="57"/>
        <v>0</v>
      </c>
      <c r="H313" s="73">
        <f t="shared" si="60"/>
        <v>0</v>
      </c>
      <c r="I313" s="73">
        <f t="shared" si="61"/>
        <v>0</v>
      </c>
      <c r="J313" s="73">
        <f t="shared" si="62"/>
        <v>0</v>
      </c>
      <c r="K313" s="73">
        <f t="shared" si="63"/>
        <v>0</v>
      </c>
      <c r="L313" s="73">
        <f t="shared" si="64"/>
        <v>0</v>
      </c>
      <c r="M313" s="73">
        <f t="shared" si="58"/>
        <v>-0.0027722922441638844</v>
      </c>
      <c r="N313" s="73">
        <f t="shared" si="65"/>
        <v>0</v>
      </c>
      <c r="O313" s="86">
        <f t="shared" si="66"/>
        <v>0</v>
      </c>
      <c r="P313" s="73">
        <f t="shared" si="67"/>
        <v>0</v>
      </c>
      <c r="Q313" s="73">
        <f t="shared" si="68"/>
        <v>0</v>
      </c>
      <c r="R313" s="30">
        <f t="shared" si="59"/>
        <v>0.0027722922441638844</v>
      </c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</row>
    <row r="314" spans="1:35" ht="12.75">
      <c r="A314" s="71"/>
      <c r="B314" s="71"/>
      <c r="C314" s="71"/>
      <c r="D314" s="72">
        <f t="shared" si="56"/>
        <v>0</v>
      </c>
      <c r="E314" s="72">
        <f t="shared" si="56"/>
        <v>0</v>
      </c>
      <c r="F314" s="73">
        <f t="shared" si="57"/>
        <v>0</v>
      </c>
      <c r="G314" s="73">
        <f t="shared" si="57"/>
        <v>0</v>
      </c>
      <c r="H314" s="73">
        <f t="shared" si="60"/>
        <v>0</v>
      </c>
      <c r="I314" s="73">
        <f t="shared" si="61"/>
        <v>0</v>
      </c>
      <c r="J314" s="73">
        <f t="shared" si="62"/>
        <v>0</v>
      </c>
      <c r="K314" s="73">
        <f t="shared" si="63"/>
        <v>0</v>
      </c>
      <c r="L314" s="73">
        <f t="shared" si="64"/>
        <v>0</v>
      </c>
      <c r="M314" s="73">
        <f t="shared" si="58"/>
        <v>-0.0027722922441638844</v>
      </c>
      <c r="N314" s="73">
        <f t="shared" si="65"/>
        <v>0</v>
      </c>
      <c r="O314" s="86">
        <f t="shared" si="66"/>
        <v>0</v>
      </c>
      <c r="P314" s="73">
        <f t="shared" si="67"/>
        <v>0</v>
      </c>
      <c r="Q314" s="73">
        <f t="shared" si="68"/>
        <v>0</v>
      </c>
      <c r="R314" s="30">
        <f t="shared" si="59"/>
        <v>0.0027722922441638844</v>
      </c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</row>
    <row r="315" spans="1:35" ht="12.75">
      <c r="A315" s="71"/>
      <c r="B315" s="71"/>
      <c r="C315" s="71"/>
      <c r="D315" s="72">
        <f t="shared" si="56"/>
        <v>0</v>
      </c>
      <c r="E315" s="72">
        <f t="shared" si="56"/>
        <v>0</v>
      </c>
      <c r="F315" s="73">
        <f t="shared" si="57"/>
        <v>0</v>
      </c>
      <c r="G315" s="73">
        <f t="shared" si="57"/>
        <v>0</v>
      </c>
      <c r="H315" s="73">
        <f t="shared" si="60"/>
        <v>0</v>
      </c>
      <c r="I315" s="73">
        <f t="shared" si="61"/>
        <v>0</v>
      </c>
      <c r="J315" s="73">
        <f t="shared" si="62"/>
        <v>0</v>
      </c>
      <c r="K315" s="73">
        <f t="shared" si="63"/>
        <v>0</v>
      </c>
      <c r="L315" s="73">
        <f t="shared" si="64"/>
        <v>0</v>
      </c>
      <c r="M315" s="73">
        <f t="shared" si="58"/>
        <v>-0.0027722922441638844</v>
      </c>
      <c r="N315" s="73">
        <f t="shared" si="65"/>
        <v>0</v>
      </c>
      <c r="O315" s="86">
        <f t="shared" si="66"/>
        <v>0</v>
      </c>
      <c r="P315" s="73">
        <f t="shared" si="67"/>
        <v>0</v>
      </c>
      <c r="Q315" s="73">
        <f t="shared" si="68"/>
        <v>0</v>
      </c>
      <c r="R315" s="30">
        <f t="shared" si="59"/>
        <v>0.0027722922441638844</v>
      </c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</row>
    <row r="316" spans="1:35" ht="12.75">
      <c r="A316" s="71"/>
      <c r="B316" s="71"/>
      <c r="C316" s="71"/>
      <c r="D316" s="72">
        <f t="shared" si="56"/>
        <v>0</v>
      </c>
      <c r="E316" s="72">
        <f t="shared" si="56"/>
        <v>0</v>
      </c>
      <c r="F316" s="73">
        <f t="shared" si="57"/>
        <v>0</v>
      </c>
      <c r="G316" s="73">
        <f t="shared" si="57"/>
        <v>0</v>
      </c>
      <c r="H316" s="73">
        <f t="shared" si="60"/>
        <v>0</v>
      </c>
      <c r="I316" s="73">
        <f t="shared" si="61"/>
        <v>0</v>
      </c>
      <c r="J316" s="73">
        <f t="shared" si="62"/>
        <v>0</v>
      </c>
      <c r="K316" s="73">
        <f t="shared" si="63"/>
        <v>0</v>
      </c>
      <c r="L316" s="73">
        <f t="shared" si="64"/>
        <v>0</v>
      </c>
      <c r="M316" s="73">
        <f t="shared" si="58"/>
        <v>-0.0027722922441638844</v>
      </c>
      <c r="N316" s="73">
        <f t="shared" si="65"/>
        <v>0</v>
      </c>
      <c r="O316" s="86">
        <f t="shared" si="66"/>
        <v>0</v>
      </c>
      <c r="P316" s="73">
        <f t="shared" si="67"/>
        <v>0</v>
      </c>
      <c r="Q316" s="73">
        <f t="shared" si="68"/>
        <v>0</v>
      </c>
      <c r="R316" s="30">
        <f t="shared" si="59"/>
        <v>0.0027722922441638844</v>
      </c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</row>
    <row r="317" spans="1:35" ht="12.75">
      <c r="A317" s="71"/>
      <c r="B317" s="71"/>
      <c r="C317" s="71"/>
      <c r="D317" s="72">
        <f t="shared" si="56"/>
        <v>0</v>
      </c>
      <c r="E317" s="72">
        <f t="shared" si="56"/>
        <v>0</v>
      </c>
      <c r="F317" s="73">
        <f t="shared" si="57"/>
        <v>0</v>
      </c>
      <c r="G317" s="73">
        <f t="shared" si="57"/>
        <v>0</v>
      </c>
      <c r="H317" s="73">
        <f t="shared" si="60"/>
        <v>0</v>
      </c>
      <c r="I317" s="73">
        <f t="shared" si="61"/>
        <v>0</v>
      </c>
      <c r="J317" s="73">
        <f t="shared" si="62"/>
        <v>0</v>
      </c>
      <c r="K317" s="73">
        <f t="shared" si="63"/>
        <v>0</v>
      </c>
      <c r="L317" s="73">
        <f t="shared" si="64"/>
        <v>0</v>
      </c>
      <c r="M317" s="73">
        <f t="shared" si="58"/>
        <v>-0.0027722922441638844</v>
      </c>
      <c r="N317" s="73">
        <f t="shared" si="65"/>
        <v>0</v>
      </c>
      <c r="O317" s="86">
        <f t="shared" si="66"/>
        <v>0</v>
      </c>
      <c r="P317" s="73">
        <f t="shared" si="67"/>
        <v>0</v>
      </c>
      <c r="Q317" s="73">
        <f t="shared" si="68"/>
        <v>0</v>
      </c>
      <c r="R317" s="30">
        <f t="shared" si="59"/>
        <v>0.0027722922441638844</v>
      </c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</row>
    <row r="318" spans="1:35" ht="12.75">
      <c r="A318" s="71"/>
      <c r="B318" s="71"/>
      <c r="C318" s="71"/>
      <c r="D318" s="72">
        <f t="shared" si="56"/>
        <v>0</v>
      </c>
      <c r="E318" s="72">
        <f t="shared" si="56"/>
        <v>0</v>
      </c>
      <c r="F318" s="73">
        <f t="shared" si="57"/>
        <v>0</v>
      </c>
      <c r="G318" s="73">
        <f t="shared" si="57"/>
        <v>0</v>
      </c>
      <c r="H318" s="73">
        <f t="shared" si="60"/>
        <v>0</v>
      </c>
      <c r="I318" s="73">
        <f t="shared" si="61"/>
        <v>0</v>
      </c>
      <c r="J318" s="73">
        <f t="shared" si="62"/>
        <v>0</v>
      </c>
      <c r="K318" s="73">
        <f t="shared" si="63"/>
        <v>0</v>
      </c>
      <c r="L318" s="73">
        <f t="shared" si="64"/>
        <v>0</v>
      </c>
      <c r="M318" s="73">
        <f t="shared" si="58"/>
        <v>-0.0027722922441638844</v>
      </c>
      <c r="N318" s="73">
        <f t="shared" si="65"/>
        <v>0</v>
      </c>
      <c r="O318" s="86">
        <f t="shared" si="66"/>
        <v>0</v>
      </c>
      <c r="P318" s="73">
        <f t="shared" si="67"/>
        <v>0</v>
      </c>
      <c r="Q318" s="73">
        <f t="shared" si="68"/>
        <v>0</v>
      </c>
      <c r="R318" s="30">
        <f t="shared" si="59"/>
        <v>0.0027722922441638844</v>
      </c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</row>
    <row r="319" spans="1:35" ht="12.75">
      <c r="A319" s="71"/>
      <c r="B319" s="71"/>
      <c r="C319" s="71"/>
      <c r="D319" s="72">
        <f t="shared" si="56"/>
        <v>0</v>
      </c>
      <c r="E319" s="72">
        <f t="shared" si="56"/>
        <v>0</v>
      </c>
      <c r="F319" s="73">
        <f t="shared" si="57"/>
        <v>0</v>
      </c>
      <c r="G319" s="73">
        <f t="shared" si="57"/>
        <v>0</v>
      </c>
      <c r="H319" s="73">
        <f t="shared" si="60"/>
        <v>0</v>
      </c>
      <c r="I319" s="73">
        <f t="shared" si="61"/>
        <v>0</v>
      </c>
      <c r="J319" s="73">
        <f t="shared" si="62"/>
        <v>0</v>
      </c>
      <c r="K319" s="73">
        <f t="shared" si="63"/>
        <v>0</v>
      </c>
      <c r="L319" s="73">
        <f t="shared" si="64"/>
        <v>0</v>
      </c>
      <c r="M319" s="73">
        <f t="shared" si="58"/>
        <v>-0.0027722922441638844</v>
      </c>
      <c r="N319" s="73">
        <f t="shared" si="65"/>
        <v>0</v>
      </c>
      <c r="O319" s="86">
        <f t="shared" si="66"/>
        <v>0</v>
      </c>
      <c r="P319" s="73">
        <f t="shared" si="67"/>
        <v>0</v>
      </c>
      <c r="Q319" s="73">
        <f t="shared" si="68"/>
        <v>0</v>
      </c>
      <c r="R319" s="30">
        <f t="shared" si="59"/>
        <v>0.0027722922441638844</v>
      </c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</row>
    <row r="320" spans="1:35" ht="12.75">
      <c r="A320" s="71"/>
      <c r="B320" s="71"/>
      <c r="C320" s="71"/>
      <c r="D320" s="72">
        <f t="shared" si="56"/>
        <v>0</v>
      </c>
      <c r="E320" s="72">
        <f t="shared" si="56"/>
        <v>0</v>
      </c>
      <c r="F320" s="73">
        <f t="shared" si="57"/>
        <v>0</v>
      </c>
      <c r="G320" s="73">
        <f t="shared" si="57"/>
        <v>0</v>
      </c>
      <c r="H320" s="73">
        <f t="shared" si="60"/>
        <v>0</v>
      </c>
      <c r="I320" s="73">
        <f t="shared" si="61"/>
        <v>0</v>
      </c>
      <c r="J320" s="73">
        <f t="shared" si="62"/>
        <v>0</v>
      </c>
      <c r="K320" s="73">
        <f t="shared" si="63"/>
        <v>0</v>
      </c>
      <c r="L320" s="73">
        <f t="shared" si="64"/>
        <v>0</v>
      </c>
      <c r="M320" s="73">
        <f t="shared" si="58"/>
        <v>-0.0027722922441638844</v>
      </c>
      <c r="N320" s="73">
        <f t="shared" si="65"/>
        <v>0</v>
      </c>
      <c r="O320" s="86">
        <f t="shared" si="66"/>
        <v>0</v>
      </c>
      <c r="P320" s="73">
        <f t="shared" si="67"/>
        <v>0</v>
      </c>
      <c r="Q320" s="73">
        <f t="shared" si="68"/>
        <v>0</v>
      </c>
      <c r="R320" s="30">
        <f t="shared" si="59"/>
        <v>0.0027722922441638844</v>
      </c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</row>
    <row r="321" spans="1:35" ht="12.75">
      <c r="A321" s="71"/>
      <c r="B321" s="71"/>
      <c r="C321" s="71"/>
      <c r="D321" s="72">
        <f t="shared" si="56"/>
        <v>0</v>
      </c>
      <c r="E321" s="72">
        <f t="shared" si="56"/>
        <v>0</v>
      </c>
      <c r="F321" s="73">
        <f t="shared" si="57"/>
        <v>0</v>
      </c>
      <c r="G321" s="73">
        <f t="shared" si="57"/>
        <v>0</v>
      </c>
      <c r="H321" s="73">
        <f t="shared" si="60"/>
        <v>0</v>
      </c>
      <c r="I321" s="73">
        <f t="shared" si="61"/>
        <v>0</v>
      </c>
      <c r="J321" s="73">
        <f t="shared" si="62"/>
        <v>0</v>
      </c>
      <c r="K321" s="73">
        <f t="shared" si="63"/>
        <v>0</v>
      </c>
      <c r="L321" s="73">
        <f t="shared" si="64"/>
        <v>0</v>
      </c>
      <c r="M321" s="73">
        <f t="shared" si="58"/>
        <v>-0.0027722922441638844</v>
      </c>
      <c r="N321" s="73">
        <f t="shared" si="65"/>
        <v>0</v>
      </c>
      <c r="O321" s="86">
        <f t="shared" si="66"/>
        <v>0</v>
      </c>
      <c r="P321" s="73">
        <f t="shared" si="67"/>
        <v>0</v>
      </c>
      <c r="Q321" s="73">
        <f t="shared" si="68"/>
        <v>0</v>
      </c>
      <c r="R321" s="30">
        <f t="shared" si="59"/>
        <v>0.0027722922441638844</v>
      </c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</row>
    <row r="322" spans="1:35" ht="12.75">
      <c r="A322" s="71"/>
      <c r="B322" s="71"/>
      <c r="C322" s="71"/>
      <c r="D322" s="72">
        <f t="shared" si="56"/>
        <v>0</v>
      </c>
      <c r="E322" s="72">
        <f t="shared" si="56"/>
        <v>0</v>
      </c>
      <c r="F322" s="73">
        <f t="shared" si="57"/>
        <v>0</v>
      </c>
      <c r="G322" s="73">
        <f t="shared" si="57"/>
        <v>0</v>
      </c>
      <c r="H322" s="73">
        <f t="shared" si="60"/>
        <v>0</v>
      </c>
      <c r="I322" s="73">
        <f t="shared" si="61"/>
        <v>0</v>
      </c>
      <c r="J322" s="73">
        <f t="shared" si="62"/>
        <v>0</v>
      </c>
      <c r="K322" s="73">
        <f t="shared" si="63"/>
        <v>0</v>
      </c>
      <c r="L322" s="73">
        <f t="shared" si="64"/>
        <v>0</v>
      </c>
      <c r="M322" s="73">
        <f t="shared" si="58"/>
        <v>-0.0027722922441638844</v>
      </c>
      <c r="N322" s="73">
        <f t="shared" si="65"/>
        <v>0</v>
      </c>
      <c r="O322" s="86">
        <f t="shared" si="66"/>
        <v>0</v>
      </c>
      <c r="P322" s="73">
        <f t="shared" si="67"/>
        <v>0</v>
      </c>
      <c r="Q322" s="73">
        <f t="shared" si="68"/>
        <v>0</v>
      </c>
      <c r="R322" s="30">
        <f t="shared" si="59"/>
        <v>0.0027722922441638844</v>
      </c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</row>
    <row r="323" spans="1:35" ht="12.75">
      <c r="A323" s="71"/>
      <c r="B323" s="71"/>
      <c r="C323" s="71"/>
      <c r="D323" s="72">
        <f t="shared" si="56"/>
        <v>0</v>
      </c>
      <c r="E323" s="72">
        <f t="shared" si="56"/>
        <v>0</v>
      </c>
      <c r="F323" s="73">
        <f t="shared" si="57"/>
        <v>0</v>
      </c>
      <c r="G323" s="73">
        <f t="shared" si="57"/>
        <v>0</v>
      </c>
      <c r="H323" s="73">
        <f t="shared" si="60"/>
        <v>0</v>
      </c>
      <c r="I323" s="73">
        <f t="shared" si="61"/>
        <v>0</v>
      </c>
      <c r="J323" s="73">
        <f t="shared" si="62"/>
        <v>0</v>
      </c>
      <c r="K323" s="73">
        <f t="shared" si="63"/>
        <v>0</v>
      </c>
      <c r="L323" s="73">
        <f t="shared" si="64"/>
        <v>0</v>
      </c>
      <c r="M323" s="73">
        <f t="shared" si="58"/>
        <v>-0.0027722922441638844</v>
      </c>
      <c r="N323" s="73">
        <f t="shared" si="65"/>
        <v>0</v>
      </c>
      <c r="O323" s="86">
        <f t="shared" si="66"/>
        <v>0</v>
      </c>
      <c r="P323" s="73">
        <f t="shared" si="67"/>
        <v>0</v>
      </c>
      <c r="Q323" s="73">
        <f t="shared" si="68"/>
        <v>0</v>
      </c>
      <c r="R323" s="30">
        <f t="shared" si="59"/>
        <v>0.0027722922441638844</v>
      </c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</row>
    <row r="324" spans="1:35" ht="12.75">
      <c r="A324" s="71"/>
      <c r="B324" s="71"/>
      <c r="C324" s="71"/>
      <c r="D324" s="72">
        <f t="shared" si="56"/>
        <v>0</v>
      </c>
      <c r="E324" s="72">
        <f t="shared" si="56"/>
        <v>0</v>
      </c>
      <c r="F324" s="73">
        <f t="shared" si="57"/>
        <v>0</v>
      </c>
      <c r="G324" s="73">
        <f t="shared" si="57"/>
        <v>0</v>
      </c>
      <c r="H324" s="73">
        <f t="shared" si="60"/>
        <v>0</v>
      </c>
      <c r="I324" s="73">
        <f t="shared" si="61"/>
        <v>0</v>
      </c>
      <c r="J324" s="73">
        <f t="shared" si="62"/>
        <v>0</v>
      </c>
      <c r="K324" s="73">
        <f t="shared" si="63"/>
        <v>0</v>
      </c>
      <c r="L324" s="73">
        <f t="shared" si="64"/>
        <v>0</v>
      </c>
      <c r="M324" s="73">
        <f t="shared" si="58"/>
        <v>-0.0027722922441638844</v>
      </c>
      <c r="N324" s="73">
        <f t="shared" si="65"/>
        <v>0</v>
      </c>
      <c r="O324" s="86">
        <f t="shared" si="66"/>
        <v>0</v>
      </c>
      <c r="P324" s="73">
        <f t="shared" si="67"/>
        <v>0</v>
      </c>
      <c r="Q324" s="73">
        <f t="shared" si="68"/>
        <v>0</v>
      </c>
      <c r="R324" s="30">
        <f t="shared" si="59"/>
        <v>0.0027722922441638844</v>
      </c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</row>
    <row r="325" spans="1:35" ht="12.75">
      <c r="A325" s="71"/>
      <c r="B325" s="71"/>
      <c r="C325" s="71"/>
      <c r="D325" s="72">
        <f t="shared" si="56"/>
        <v>0</v>
      </c>
      <c r="E325" s="72">
        <f t="shared" si="56"/>
        <v>0</v>
      </c>
      <c r="F325" s="73">
        <f t="shared" si="57"/>
        <v>0</v>
      </c>
      <c r="G325" s="73">
        <f t="shared" si="57"/>
        <v>0</v>
      </c>
      <c r="H325" s="73">
        <f t="shared" si="60"/>
        <v>0</v>
      </c>
      <c r="I325" s="73">
        <f t="shared" si="61"/>
        <v>0</v>
      </c>
      <c r="J325" s="73">
        <f t="shared" si="62"/>
        <v>0</v>
      </c>
      <c r="K325" s="73">
        <f t="shared" si="63"/>
        <v>0</v>
      </c>
      <c r="L325" s="73">
        <f t="shared" si="64"/>
        <v>0</v>
      </c>
      <c r="M325" s="73">
        <f t="shared" si="58"/>
        <v>-0.0027722922441638844</v>
      </c>
      <c r="N325" s="73">
        <f t="shared" si="65"/>
        <v>0</v>
      </c>
      <c r="O325" s="86">
        <f t="shared" si="66"/>
        <v>0</v>
      </c>
      <c r="P325" s="73">
        <f t="shared" si="67"/>
        <v>0</v>
      </c>
      <c r="Q325" s="73">
        <f t="shared" si="68"/>
        <v>0</v>
      </c>
      <c r="R325" s="30">
        <f t="shared" si="59"/>
        <v>0.0027722922441638844</v>
      </c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</row>
    <row r="326" spans="1:35" ht="12.75">
      <c r="A326" s="71"/>
      <c r="B326" s="71"/>
      <c r="C326" s="71"/>
      <c r="D326" s="72">
        <f t="shared" si="56"/>
        <v>0</v>
      </c>
      <c r="E326" s="72">
        <f t="shared" si="56"/>
        <v>0</v>
      </c>
      <c r="F326" s="73">
        <f t="shared" si="57"/>
        <v>0</v>
      </c>
      <c r="G326" s="73">
        <f t="shared" si="57"/>
        <v>0</v>
      </c>
      <c r="H326" s="73">
        <f t="shared" si="60"/>
        <v>0</v>
      </c>
      <c r="I326" s="73">
        <f t="shared" si="61"/>
        <v>0</v>
      </c>
      <c r="J326" s="73">
        <f t="shared" si="62"/>
        <v>0</v>
      </c>
      <c r="K326" s="73">
        <f t="shared" si="63"/>
        <v>0</v>
      </c>
      <c r="L326" s="73">
        <f t="shared" si="64"/>
        <v>0</v>
      </c>
      <c r="M326" s="73">
        <f t="shared" si="58"/>
        <v>-0.0027722922441638844</v>
      </c>
      <c r="N326" s="73">
        <f t="shared" si="65"/>
        <v>0</v>
      </c>
      <c r="O326" s="86">
        <f t="shared" si="66"/>
        <v>0</v>
      </c>
      <c r="P326" s="73">
        <f t="shared" si="67"/>
        <v>0</v>
      </c>
      <c r="Q326" s="73">
        <f t="shared" si="68"/>
        <v>0</v>
      </c>
      <c r="R326" s="30">
        <f t="shared" si="59"/>
        <v>0.0027722922441638844</v>
      </c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</row>
    <row r="327" spans="1:35" ht="12.75">
      <c r="A327" s="71"/>
      <c r="B327" s="71"/>
      <c r="C327" s="71"/>
      <c r="D327" s="72">
        <f t="shared" si="56"/>
        <v>0</v>
      </c>
      <c r="E327" s="72">
        <f t="shared" si="56"/>
        <v>0</v>
      </c>
      <c r="F327" s="73">
        <f t="shared" si="57"/>
        <v>0</v>
      </c>
      <c r="G327" s="73">
        <f t="shared" si="57"/>
        <v>0</v>
      </c>
      <c r="H327" s="73">
        <f t="shared" si="60"/>
        <v>0</v>
      </c>
      <c r="I327" s="73">
        <f t="shared" si="61"/>
        <v>0</v>
      </c>
      <c r="J327" s="73">
        <f t="shared" si="62"/>
        <v>0</v>
      </c>
      <c r="K327" s="73">
        <f t="shared" si="63"/>
        <v>0</v>
      </c>
      <c r="L327" s="73">
        <f t="shared" si="64"/>
        <v>0</v>
      </c>
      <c r="M327" s="73">
        <f t="shared" si="58"/>
        <v>-0.0027722922441638844</v>
      </c>
      <c r="N327" s="73">
        <f t="shared" si="65"/>
        <v>0</v>
      </c>
      <c r="O327" s="86">
        <f t="shared" si="66"/>
        <v>0</v>
      </c>
      <c r="P327" s="73">
        <f t="shared" si="67"/>
        <v>0</v>
      </c>
      <c r="Q327" s="73">
        <f t="shared" si="68"/>
        <v>0</v>
      </c>
      <c r="R327" s="30">
        <f t="shared" si="59"/>
        <v>0.0027722922441638844</v>
      </c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</row>
    <row r="328" spans="1:35" ht="12.75">
      <c r="A328" s="71"/>
      <c r="B328" s="71"/>
      <c r="C328" s="71"/>
      <c r="D328" s="72">
        <f t="shared" si="56"/>
        <v>0</v>
      </c>
      <c r="E328" s="72">
        <f t="shared" si="56"/>
        <v>0</v>
      </c>
      <c r="F328" s="73">
        <f t="shared" si="57"/>
        <v>0</v>
      </c>
      <c r="G328" s="73">
        <f t="shared" si="57"/>
        <v>0</v>
      </c>
      <c r="H328" s="73">
        <f t="shared" si="60"/>
        <v>0</v>
      </c>
      <c r="I328" s="73">
        <f t="shared" si="61"/>
        <v>0</v>
      </c>
      <c r="J328" s="73">
        <f t="shared" si="62"/>
        <v>0</v>
      </c>
      <c r="K328" s="73">
        <f t="shared" si="63"/>
        <v>0</v>
      </c>
      <c r="L328" s="73">
        <f t="shared" si="64"/>
        <v>0</v>
      </c>
      <c r="M328" s="73">
        <f t="shared" si="58"/>
        <v>-0.0027722922441638844</v>
      </c>
      <c r="N328" s="73">
        <f t="shared" si="65"/>
        <v>0</v>
      </c>
      <c r="O328" s="86">
        <f t="shared" si="66"/>
        <v>0</v>
      </c>
      <c r="P328" s="73">
        <f t="shared" si="67"/>
        <v>0</v>
      </c>
      <c r="Q328" s="73">
        <f t="shared" si="68"/>
        <v>0</v>
      </c>
      <c r="R328" s="30">
        <f t="shared" si="59"/>
        <v>0.0027722922441638844</v>
      </c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</row>
    <row r="329" spans="1:35" ht="12.75">
      <c r="A329" s="71"/>
      <c r="B329" s="71"/>
      <c r="C329" s="71"/>
      <c r="D329" s="72">
        <f t="shared" si="56"/>
        <v>0</v>
      </c>
      <c r="E329" s="72">
        <f t="shared" si="56"/>
        <v>0</v>
      </c>
      <c r="F329" s="73">
        <f t="shared" si="57"/>
        <v>0</v>
      </c>
      <c r="G329" s="73">
        <f t="shared" si="57"/>
        <v>0</v>
      </c>
      <c r="H329" s="73">
        <f t="shared" si="60"/>
        <v>0</v>
      </c>
      <c r="I329" s="73">
        <f t="shared" si="61"/>
        <v>0</v>
      </c>
      <c r="J329" s="73">
        <f t="shared" si="62"/>
        <v>0</v>
      </c>
      <c r="K329" s="73">
        <f t="shared" si="63"/>
        <v>0</v>
      </c>
      <c r="L329" s="73">
        <f t="shared" si="64"/>
        <v>0</v>
      </c>
      <c r="M329" s="73">
        <f t="shared" si="58"/>
        <v>-0.0027722922441638844</v>
      </c>
      <c r="N329" s="73">
        <f t="shared" si="65"/>
        <v>0</v>
      </c>
      <c r="O329" s="86">
        <f t="shared" si="66"/>
        <v>0</v>
      </c>
      <c r="P329" s="73">
        <f t="shared" si="67"/>
        <v>0</v>
      </c>
      <c r="Q329" s="73">
        <f t="shared" si="68"/>
        <v>0</v>
      </c>
      <c r="R329" s="30">
        <f t="shared" si="59"/>
        <v>0.0027722922441638844</v>
      </c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</row>
    <row r="330" spans="1:35" ht="12.75">
      <c r="A330" s="71"/>
      <c r="B330" s="71"/>
      <c r="C330" s="71"/>
      <c r="D330" s="72">
        <f t="shared" si="56"/>
        <v>0</v>
      </c>
      <c r="E330" s="72">
        <f t="shared" si="56"/>
        <v>0</v>
      </c>
      <c r="F330" s="73">
        <f t="shared" si="57"/>
        <v>0</v>
      </c>
      <c r="G330" s="73">
        <f t="shared" si="57"/>
        <v>0</v>
      </c>
      <c r="H330" s="73">
        <f t="shared" si="60"/>
        <v>0</v>
      </c>
      <c r="I330" s="73">
        <f t="shared" si="61"/>
        <v>0</v>
      </c>
      <c r="J330" s="73">
        <f t="shared" si="62"/>
        <v>0</v>
      </c>
      <c r="K330" s="73">
        <f t="shared" si="63"/>
        <v>0</v>
      </c>
      <c r="L330" s="73">
        <f t="shared" si="64"/>
        <v>0</v>
      </c>
      <c r="M330" s="73">
        <f t="shared" si="58"/>
        <v>-0.0027722922441638844</v>
      </c>
      <c r="N330" s="73">
        <f t="shared" si="65"/>
        <v>0</v>
      </c>
      <c r="O330" s="86">
        <f t="shared" si="66"/>
        <v>0</v>
      </c>
      <c r="P330" s="73">
        <f t="shared" si="67"/>
        <v>0</v>
      </c>
      <c r="Q330" s="73">
        <f t="shared" si="68"/>
        <v>0</v>
      </c>
      <c r="R330" s="30">
        <f t="shared" si="59"/>
        <v>0.0027722922441638844</v>
      </c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</row>
    <row r="331" spans="1:35" ht="12.75">
      <c r="A331" s="71"/>
      <c r="B331" s="71"/>
      <c r="C331" s="71"/>
      <c r="D331" s="72">
        <f t="shared" si="56"/>
        <v>0</v>
      </c>
      <c r="E331" s="72">
        <f t="shared" si="56"/>
        <v>0</v>
      </c>
      <c r="F331" s="73">
        <f t="shared" si="57"/>
        <v>0</v>
      </c>
      <c r="G331" s="73">
        <f t="shared" si="57"/>
        <v>0</v>
      </c>
      <c r="H331" s="73">
        <f t="shared" si="60"/>
        <v>0</v>
      </c>
      <c r="I331" s="73">
        <f t="shared" si="61"/>
        <v>0</v>
      </c>
      <c r="J331" s="73">
        <f t="shared" si="62"/>
        <v>0</v>
      </c>
      <c r="K331" s="73">
        <f t="shared" si="63"/>
        <v>0</v>
      </c>
      <c r="L331" s="73">
        <f t="shared" si="64"/>
        <v>0</v>
      </c>
      <c r="M331" s="73">
        <f t="shared" si="58"/>
        <v>-0.0027722922441638844</v>
      </c>
      <c r="N331" s="73">
        <f t="shared" si="65"/>
        <v>0</v>
      </c>
      <c r="O331" s="86">
        <f t="shared" si="66"/>
        <v>0</v>
      </c>
      <c r="P331" s="73">
        <f t="shared" si="67"/>
        <v>0</v>
      </c>
      <c r="Q331" s="73">
        <f t="shared" si="68"/>
        <v>0</v>
      </c>
      <c r="R331" s="30">
        <f t="shared" si="59"/>
        <v>0.0027722922441638844</v>
      </c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</row>
    <row r="332" spans="1:35" ht="12.75">
      <c r="A332" s="71"/>
      <c r="B332" s="71"/>
      <c r="C332" s="71"/>
      <c r="D332" s="72">
        <f t="shared" si="56"/>
        <v>0</v>
      </c>
      <c r="E332" s="72">
        <f t="shared" si="56"/>
        <v>0</v>
      </c>
      <c r="F332" s="73">
        <f t="shared" si="57"/>
        <v>0</v>
      </c>
      <c r="G332" s="73">
        <f t="shared" si="57"/>
        <v>0</v>
      </c>
      <c r="H332" s="73">
        <f t="shared" si="60"/>
        <v>0</v>
      </c>
      <c r="I332" s="73">
        <f t="shared" si="61"/>
        <v>0</v>
      </c>
      <c r="J332" s="73">
        <f t="shared" si="62"/>
        <v>0</v>
      </c>
      <c r="K332" s="73">
        <f t="shared" si="63"/>
        <v>0</v>
      </c>
      <c r="L332" s="73">
        <f t="shared" si="64"/>
        <v>0</v>
      </c>
      <c r="M332" s="73">
        <f t="shared" si="58"/>
        <v>-0.0027722922441638844</v>
      </c>
      <c r="N332" s="73">
        <f t="shared" si="65"/>
        <v>0</v>
      </c>
      <c r="O332" s="86">
        <f t="shared" si="66"/>
        <v>0</v>
      </c>
      <c r="P332" s="73">
        <f t="shared" si="67"/>
        <v>0</v>
      </c>
      <c r="Q332" s="73">
        <f t="shared" si="68"/>
        <v>0</v>
      </c>
      <c r="R332" s="30">
        <f t="shared" si="59"/>
        <v>0.0027722922441638844</v>
      </c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</row>
    <row r="333" spans="1:35" ht="12.75">
      <c r="A333" s="71"/>
      <c r="B333" s="71"/>
      <c r="C333" s="71"/>
      <c r="D333" s="72">
        <f t="shared" si="56"/>
        <v>0</v>
      </c>
      <c r="E333" s="72">
        <f t="shared" si="56"/>
        <v>0</v>
      </c>
      <c r="F333" s="73">
        <f t="shared" si="57"/>
        <v>0</v>
      </c>
      <c r="G333" s="73">
        <f t="shared" si="57"/>
        <v>0</v>
      </c>
      <c r="H333" s="73">
        <f t="shared" si="60"/>
        <v>0</v>
      </c>
      <c r="I333" s="73">
        <f t="shared" si="61"/>
        <v>0</v>
      </c>
      <c r="J333" s="73">
        <f t="shared" si="62"/>
        <v>0</v>
      </c>
      <c r="K333" s="73">
        <f t="shared" si="63"/>
        <v>0</v>
      </c>
      <c r="L333" s="73">
        <f t="shared" si="64"/>
        <v>0</v>
      </c>
      <c r="M333" s="73">
        <f t="shared" si="58"/>
        <v>-0.0027722922441638844</v>
      </c>
      <c r="N333" s="73">
        <f t="shared" si="65"/>
        <v>0</v>
      </c>
      <c r="O333" s="86">
        <f t="shared" si="66"/>
        <v>0</v>
      </c>
      <c r="P333" s="73">
        <f t="shared" si="67"/>
        <v>0</v>
      </c>
      <c r="Q333" s="73">
        <f t="shared" si="68"/>
        <v>0</v>
      </c>
      <c r="R333" s="30">
        <f t="shared" si="59"/>
        <v>0.0027722922441638844</v>
      </c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</row>
    <row r="334" spans="1:35" ht="12.75">
      <c r="A334" s="71"/>
      <c r="B334" s="71"/>
      <c r="C334" s="71"/>
      <c r="D334" s="72">
        <f t="shared" si="56"/>
        <v>0</v>
      </c>
      <c r="E334" s="72">
        <f t="shared" si="56"/>
        <v>0</v>
      </c>
      <c r="F334" s="73">
        <f t="shared" si="57"/>
        <v>0</v>
      </c>
      <c r="G334" s="73">
        <f t="shared" si="57"/>
        <v>0</v>
      </c>
      <c r="H334" s="73">
        <f t="shared" si="60"/>
        <v>0</v>
      </c>
      <c r="I334" s="73">
        <f t="shared" si="61"/>
        <v>0</v>
      </c>
      <c r="J334" s="73">
        <f t="shared" si="62"/>
        <v>0</v>
      </c>
      <c r="K334" s="73">
        <f t="shared" si="63"/>
        <v>0</v>
      </c>
      <c r="L334" s="73">
        <f t="shared" si="64"/>
        <v>0</v>
      </c>
      <c r="M334" s="73">
        <f t="shared" si="58"/>
        <v>-0.0027722922441638844</v>
      </c>
      <c r="N334" s="73">
        <f t="shared" si="65"/>
        <v>0</v>
      </c>
      <c r="O334" s="86">
        <f t="shared" si="66"/>
        <v>0</v>
      </c>
      <c r="P334" s="73">
        <f t="shared" si="67"/>
        <v>0</v>
      </c>
      <c r="Q334" s="73">
        <f t="shared" si="68"/>
        <v>0</v>
      </c>
      <c r="R334" s="30">
        <f t="shared" si="59"/>
        <v>0.0027722922441638844</v>
      </c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</row>
    <row r="335" spans="1:35" ht="12.75">
      <c r="A335" s="71"/>
      <c r="B335" s="71"/>
      <c r="C335" s="71"/>
      <c r="D335" s="72">
        <f t="shared" si="56"/>
        <v>0</v>
      </c>
      <c r="E335" s="72">
        <f t="shared" si="56"/>
        <v>0</v>
      </c>
      <c r="F335" s="73">
        <f t="shared" si="57"/>
        <v>0</v>
      </c>
      <c r="G335" s="73">
        <f t="shared" si="57"/>
        <v>0</v>
      </c>
      <c r="H335" s="73">
        <f t="shared" si="60"/>
        <v>0</v>
      </c>
      <c r="I335" s="73">
        <f t="shared" si="61"/>
        <v>0</v>
      </c>
      <c r="J335" s="73">
        <f t="shared" si="62"/>
        <v>0</v>
      </c>
      <c r="K335" s="73">
        <f t="shared" si="63"/>
        <v>0</v>
      </c>
      <c r="L335" s="73">
        <f t="shared" si="64"/>
        <v>0</v>
      </c>
      <c r="M335" s="73">
        <f t="shared" si="58"/>
        <v>-0.0027722922441638844</v>
      </c>
      <c r="N335" s="73">
        <f t="shared" si="65"/>
        <v>0</v>
      </c>
      <c r="O335" s="86">
        <f t="shared" si="66"/>
        <v>0</v>
      </c>
      <c r="P335" s="73">
        <f t="shared" si="67"/>
        <v>0</v>
      </c>
      <c r="Q335" s="73">
        <f t="shared" si="68"/>
        <v>0</v>
      </c>
      <c r="R335" s="30">
        <f t="shared" si="59"/>
        <v>0.0027722922441638844</v>
      </c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</row>
    <row r="336" spans="1:35" ht="12.75">
      <c r="A336" s="71"/>
      <c r="B336" s="71"/>
      <c r="C336" s="71"/>
      <c r="D336" s="72">
        <f t="shared" si="56"/>
        <v>0</v>
      </c>
      <c r="E336" s="72">
        <f t="shared" si="56"/>
        <v>0</v>
      </c>
      <c r="F336" s="73">
        <f t="shared" si="57"/>
        <v>0</v>
      </c>
      <c r="G336" s="73">
        <f t="shared" si="57"/>
        <v>0</v>
      </c>
      <c r="H336" s="73">
        <f t="shared" si="60"/>
        <v>0</v>
      </c>
      <c r="I336" s="73">
        <f t="shared" si="61"/>
        <v>0</v>
      </c>
      <c r="J336" s="73">
        <f t="shared" si="62"/>
        <v>0</v>
      </c>
      <c r="K336" s="73">
        <f t="shared" si="63"/>
        <v>0</v>
      </c>
      <c r="L336" s="73">
        <f t="shared" si="64"/>
        <v>0</v>
      </c>
      <c r="M336" s="73">
        <f t="shared" si="58"/>
        <v>-0.0027722922441638844</v>
      </c>
      <c r="N336" s="73">
        <f t="shared" si="65"/>
        <v>0</v>
      </c>
      <c r="O336" s="86">
        <f t="shared" si="66"/>
        <v>0</v>
      </c>
      <c r="P336" s="73">
        <f t="shared" si="67"/>
        <v>0</v>
      </c>
      <c r="Q336" s="73">
        <f t="shared" si="68"/>
        <v>0</v>
      </c>
      <c r="R336" s="30">
        <f t="shared" si="59"/>
        <v>0.0027722922441638844</v>
      </c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</row>
    <row r="337" spans="1:35" ht="12.75">
      <c r="A337" s="71"/>
      <c r="B337" s="71"/>
      <c r="C337" s="71"/>
      <c r="D337" s="72">
        <f>A337/A$18</f>
        <v>0</v>
      </c>
      <c r="E337" s="72">
        <f>B337/B$18</f>
        <v>0</v>
      </c>
      <c r="F337" s="73">
        <f>$C337*D337</f>
        <v>0</v>
      </c>
      <c r="G337" s="73">
        <f>$C337*E337</f>
        <v>0</v>
      </c>
      <c r="H337" s="73">
        <f>C337*D337*D337</f>
        <v>0</v>
      </c>
      <c r="I337" s="73">
        <f>C337*D337*D337*D337</f>
        <v>0</v>
      </c>
      <c r="J337" s="73">
        <f>C337*D337*D337*D337*D337</f>
        <v>0</v>
      </c>
      <c r="K337" s="73">
        <f>C337*E337*D337</f>
        <v>0</v>
      </c>
      <c r="L337" s="73">
        <f>C337*E337*D337*D337</f>
        <v>0</v>
      </c>
      <c r="M337" s="73">
        <f t="shared" si="58"/>
        <v>-0.0027722922441638844</v>
      </c>
      <c r="N337" s="73">
        <f>C337*(M337-E337)^2</f>
        <v>0</v>
      </c>
      <c r="O337" s="86">
        <f>(C337*O$1-O$2*F337+O$3*H337)^2</f>
        <v>0</v>
      </c>
      <c r="P337" s="73">
        <f>(-C337*O$2+O$4*F337-O$5*H337)^2</f>
        <v>0</v>
      </c>
      <c r="Q337" s="73">
        <f>+(C337*O$3-F337*O$5+H337*O$6)^2</f>
        <v>0</v>
      </c>
      <c r="R337" s="30">
        <f t="shared" si="59"/>
        <v>0.0027722922441638844</v>
      </c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</row>
    <row r="338" spans="1:35" ht="12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</row>
    <row r="339" spans="1:35" ht="12.7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</row>
    <row r="340" spans="1:35" ht="12.7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</row>
    <row r="341" spans="1:35" ht="12.7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</row>
    <row r="342" spans="1:35" ht="12.7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:35" ht="12.7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:35" ht="12.7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</row>
    <row r="345" spans="1:35" ht="12.7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</row>
    <row r="346" spans="1:35" ht="12.7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</row>
    <row r="347" spans="1:35" ht="12.7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</row>
    <row r="348" spans="1:35" ht="12.7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</row>
    <row r="349" spans="1:35" ht="12.7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</row>
    <row r="350" spans="1:35" ht="12.7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</row>
    <row r="351" spans="1:35" ht="12.7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</row>
    <row r="352" spans="1:35" ht="12.7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</row>
    <row r="353" spans="1:35" ht="12.7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</row>
    <row r="354" spans="1:35" ht="12.7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</row>
    <row r="355" spans="1:35" ht="12.7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</row>
    <row r="356" spans="1:35" ht="12.7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</row>
    <row r="357" spans="1:35" ht="12.7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</row>
    <row r="358" spans="1:35" ht="12.7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</row>
    <row r="359" spans="1:35" ht="12.7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</row>
    <row r="360" spans="1:35" ht="12.7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</row>
    <row r="361" spans="1:35" ht="12.7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</row>
    <row r="362" spans="1:35" ht="12.7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</row>
    <row r="363" spans="1:35" ht="12.7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</row>
    <row r="364" spans="1:35" ht="12.7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</row>
    <row r="365" spans="1:35" ht="12.7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</row>
    <row r="366" spans="1:35" ht="12.7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</row>
    <row r="367" spans="1:35" ht="12.7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</row>
    <row r="368" spans="1:35" ht="12.7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</row>
    <row r="369" spans="1:35" ht="12.7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</row>
    <row r="370" spans="1:35" ht="12.7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</row>
    <row r="371" spans="1:35" ht="12.7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</row>
    <row r="372" spans="1:35" ht="12.7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</row>
    <row r="373" spans="1:35" ht="12.7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1:35" ht="12.7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</row>
    <row r="375" spans="1:35" ht="12.7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</row>
    <row r="376" spans="1:35" ht="12.7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</row>
    <row r="377" spans="1:35" ht="12.7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</row>
    <row r="378" spans="1:35" ht="12.7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</row>
    <row r="379" spans="1:35" ht="12.7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</row>
    <row r="380" spans="1:35" ht="12.7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</row>
    <row r="381" spans="1:35" ht="12.7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</row>
    <row r="382" spans="1:35" ht="12.7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</row>
    <row r="383" spans="1:35" ht="12.7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</row>
    <row r="384" spans="1:35" ht="12.7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</row>
    <row r="385" spans="1:35" ht="12.7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</row>
    <row r="386" spans="1:35" ht="12.7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</row>
    <row r="387" spans="1:35" ht="12.7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</row>
    <row r="388" spans="1:35" ht="12.7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</row>
    <row r="389" spans="1:35" ht="12.7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</row>
    <row r="390" spans="1:35" ht="12.7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</row>
    <row r="391" spans="1:35" ht="12.7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</row>
    <row r="392" spans="1:35" ht="12.7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</row>
    <row r="393" spans="1:35" ht="12.7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</row>
    <row r="394" spans="1:35" ht="12.7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</row>
    <row r="395" spans="1:35" ht="12.7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</row>
    <row r="396" spans="1:35" ht="12.7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</row>
    <row r="397" spans="1:35" ht="12.7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</row>
    <row r="398" spans="1:35" ht="12.7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</row>
    <row r="399" spans="1:35" ht="12.7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</row>
    <row r="400" spans="1:35" ht="12.7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</row>
    <row r="401" spans="1:35" ht="12.7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</row>
    <row r="402" spans="1:35" ht="12.7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</row>
    <row r="403" spans="1:35" ht="12.7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</row>
    <row r="404" spans="1:35" ht="12.7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</row>
    <row r="405" spans="1:35" ht="12.7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</row>
    <row r="406" spans="1:35" ht="12.7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</row>
    <row r="407" spans="1:35" ht="12.7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</row>
    <row r="408" spans="1:35" ht="12.7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</row>
    <row r="409" spans="1:35" ht="12.7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</row>
    <row r="410" spans="1:35" ht="12.7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</row>
    <row r="411" spans="1:35" ht="12.7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</row>
    <row r="412" spans="1:35" ht="12.7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</row>
    <row r="413" spans="1:35" ht="12.7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</row>
    <row r="414" spans="1:35" ht="12.7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</row>
    <row r="415" spans="1:35" ht="12.7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</row>
    <row r="416" spans="1:35" ht="12.7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</row>
    <row r="417" spans="1:35" ht="12.7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</row>
    <row r="418" spans="1:35" ht="12.7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</row>
    <row r="419" spans="1:35" ht="12.7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</row>
    <row r="420" spans="1:35" ht="12.7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</row>
    <row r="421" spans="1:35" ht="12.7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</row>
    <row r="422" spans="1:35" ht="12.7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</row>
    <row r="423" spans="1:35" ht="12.7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</row>
    <row r="424" spans="1:35" ht="12.7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</row>
    <row r="425" spans="1:35" ht="12.7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</row>
    <row r="426" spans="1:35" ht="12.7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</row>
    <row r="427" spans="1:35" ht="12.7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</row>
    <row r="428" spans="1:35" ht="12.7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</row>
    <row r="429" spans="1:35" ht="12.7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</row>
    <row r="430" spans="1:35" ht="12.7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</row>
    <row r="431" spans="1:35" ht="12.7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</row>
    <row r="432" spans="1:35" ht="12.7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</row>
    <row r="433" spans="1:35" ht="12.7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</row>
    <row r="434" spans="1:35" ht="12.7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</row>
    <row r="435" spans="1:35" ht="12.7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</row>
    <row r="436" spans="1:35" ht="12.7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</row>
    <row r="437" spans="1:35" ht="12.7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</row>
    <row r="438" spans="1:35" ht="12.7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</row>
    <row r="439" spans="1:35" ht="12.7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</row>
    <row r="440" spans="1:35" ht="12.7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</row>
    <row r="441" spans="1:35" ht="12.7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</row>
    <row r="442" spans="1:35" ht="12.7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</row>
    <row r="443" spans="1:35" ht="12.7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</row>
    <row r="444" spans="1:35" ht="12.7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</row>
    <row r="445" spans="1:35" ht="12.7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</row>
    <row r="446" spans="1:35" ht="12.7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</row>
    <row r="447" spans="1:35" ht="12.7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</row>
    <row r="448" spans="1:35" ht="12.7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</row>
    <row r="449" spans="1:35" ht="12.7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</row>
    <row r="450" spans="1:35" ht="12.7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</row>
    <row r="451" spans="1:35" ht="12.7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</row>
    <row r="452" spans="1:35" ht="12.7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</row>
    <row r="453" spans="1:35" ht="12.7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</row>
    <row r="454" spans="1:35" ht="12.7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</row>
    <row r="455" spans="1:35" ht="12.7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</row>
    <row r="456" spans="1:35" ht="12.7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</row>
    <row r="457" spans="1:35" ht="12.7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</row>
    <row r="458" spans="1:35" ht="12.7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</row>
    <row r="459" spans="1:35" ht="12.7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</row>
    <row r="460" spans="1:35" ht="12.7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</row>
    <row r="461" spans="1:35" ht="12.7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</row>
    <row r="462" spans="1:35" ht="12.7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</row>
    <row r="463" spans="1:35" ht="12.7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</row>
    <row r="464" spans="1:35" ht="12.7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</row>
    <row r="465" spans="1:35" ht="12.7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</row>
    <row r="466" spans="1:35" ht="12.7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</row>
    <row r="467" spans="1:35" ht="12.7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</row>
    <row r="468" spans="1:35" ht="12.7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</row>
    <row r="469" spans="1:35" ht="12.7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</row>
    <row r="470" spans="1:35" ht="12.7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</row>
    <row r="471" spans="1:35" ht="12.7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</row>
    <row r="472" spans="1:35" ht="12.7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</row>
    <row r="473" spans="1:35" ht="12.7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</row>
    <row r="474" spans="1:35" ht="12.7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</row>
    <row r="475" spans="1:35" ht="12.7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</row>
    <row r="476" spans="1:35" ht="12.7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</row>
    <row r="477" spans="1:35" ht="12.7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</row>
    <row r="478" spans="1:35" ht="12.7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</row>
    <row r="479" spans="1:35" ht="12.7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</row>
    <row r="480" spans="1:35" ht="12.7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</row>
    <row r="481" spans="1:35" ht="12.7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</row>
    <row r="482" spans="1:35" ht="12.7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</row>
    <row r="483" spans="1:35" ht="12.7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</row>
    <row r="484" spans="1:35" ht="12.7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</row>
    <row r="485" spans="1:35" ht="12.7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</row>
    <row r="486" spans="1:35" ht="12.7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</row>
    <row r="487" spans="1:35" ht="12.7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</row>
    <row r="488" spans="1:35" ht="12.7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</row>
    <row r="489" spans="1:35" ht="12.7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</row>
    <row r="490" spans="1:35" ht="12.7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</row>
    <row r="491" spans="1:35" ht="12.7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</row>
    <row r="492" spans="1:35" ht="12.7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</row>
    <row r="493" spans="1:35" ht="12.7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</row>
    <row r="494" spans="1:35" ht="12.7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</row>
    <row r="495" spans="1:35" ht="12.7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</row>
    <row r="496" spans="1:35" ht="12.7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</row>
    <row r="497" spans="1:35" ht="12.7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</row>
    <row r="498" spans="1:35" ht="12.7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</row>
    <row r="499" spans="1:35" ht="12.7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</row>
    <row r="500" spans="1:35" ht="12.7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</row>
    <row r="501" spans="1:35" ht="12.7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</row>
    <row r="502" spans="1:35" ht="12.7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</row>
    <row r="503" spans="1:35" ht="12.7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</row>
    <row r="504" spans="1:35" ht="12.7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</row>
    <row r="505" spans="1:35" ht="12.7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</row>
    <row r="506" spans="1:35" ht="12.7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</row>
    <row r="507" spans="1:35" ht="12.7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</row>
    <row r="508" spans="1:35" ht="12.7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</row>
    <row r="509" spans="1:35" ht="12.7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</row>
    <row r="510" spans="1:35" ht="12.7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</row>
    <row r="511" spans="1:35" ht="12.7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</row>
    <row r="512" spans="1:35" ht="12.7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</row>
    <row r="513" spans="1:35" ht="12.7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</row>
    <row r="514" spans="1:35" ht="12.7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</row>
    <row r="515" spans="1:35" ht="12.7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</row>
    <row r="516" spans="1:35" ht="12.7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</row>
    <row r="517" spans="1:35" ht="12.7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</row>
    <row r="518" spans="1:35" ht="12.7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</row>
    <row r="519" spans="1:35" ht="12.7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</row>
    <row r="520" spans="1:35" ht="12.7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</row>
    <row r="521" spans="1:35" ht="12.7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</row>
    <row r="522" spans="1:35" ht="12.7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</row>
    <row r="523" spans="1:35" ht="12.7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</row>
    <row r="524" spans="1:35" ht="12.7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</row>
    <row r="525" spans="1:35" ht="12.7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</row>
    <row r="526" spans="1:35" ht="12.7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</row>
    <row r="527" spans="1:35" ht="12.7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</row>
    <row r="528" spans="1:35" ht="12.7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</row>
    <row r="529" spans="1:35" ht="12.7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</row>
    <row r="530" spans="1:35" ht="12.7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</row>
    <row r="531" spans="1:35" ht="12.7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</row>
    <row r="532" spans="1:35" ht="12.7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</row>
    <row r="533" spans="1:35" ht="12.7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</row>
    <row r="534" spans="1:35" ht="12.7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</row>
    <row r="535" spans="1:35" ht="12.7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</row>
    <row r="536" spans="1:35" ht="12.7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</row>
    <row r="537" spans="1:35" ht="12.7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</row>
    <row r="538" spans="1:35" ht="12.7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</row>
    <row r="539" spans="1:35" ht="12.7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</row>
    <row r="540" spans="1:35" ht="12.7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</row>
    <row r="541" spans="1:35" ht="12.7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</row>
    <row r="542" spans="1:35" ht="12.7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</row>
    <row r="543" spans="1:35" ht="12.7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</row>
    <row r="544" spans="1:35" ht="12.7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</row>
    <row r="545" spans="1:35" ht="12.7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</row>
    <row r="546" spans="1:35" ht="12.7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</row>
    <row r="547" spans="1:35" ht="12.7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</row>
    <row r="548" spans="1:35" ht="12.7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</row>
    <row r="549" spans="1:35" ht="12.7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</row>
    <row r="550" spans="1:35" ht="12.7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</row>
    <row r="551" spans="1:35" ht="12.7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</row>
    <row r="552" spans="1:35" ht="12.7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</row>
    <row r="553" spans="1:35" ht="12.7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</row>
    <row r="554" spans="1:35" ht="12.7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</row>
    <row r="555" spans="1:35" ht="12.7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</row>
    <row r="556" spans="1:35" ht="12.7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</row>
    <row r="557" spans="1:35" ht="12.7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</row>
    <row r="558" spans="1:35" ht="12.7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</row>
    <row r="559" spans="1:35" ht="12.7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</row>
    <row r="560" spans="1:35" ht="12.7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</row>
    <row r="561" spans="1:35" ht="12.7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</row>
    <row r="562" spans="1:35" ht="12.7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</row>
    <row r="563" spans="1:35" ht="12.7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</row>
    <row r="564" spans="1:35" ht="12.7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</row>
    <row r="565" spans="1:35" ht="12.7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</row>
    <row r="566" spans="1:35" ht="12.7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</row>
    <row r="567" spans="1:35" ht="12.7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</row>
    <row r="568" spans="1:35" ht="12.7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</row>
    <row r="569" spans="1:35" ht="12.7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</row>
    <row r="570" spans="1:35" ht="12.7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</row>
    <row r="571" spans="1:35" ht="12.7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</row>
    <row r="572" spans="1:35" ht="12.7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</row>
    <row r="573" spans="1:35" ht="12.7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</row>
    <row r="574" spans="1:35" ht="12.7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</row>
    <row r="575" spans="1:35" ht="12.7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</row>
    <row r="576" spans="1:35" ht="12.7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</row>
    <row r="577" spans="1:35" ht="12.7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</row>
    <row r="578" spans="1:35" ht="12.7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</row>
    <row r="579" spans="1:35" ht="12.7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</row>
    <row r="580" spans="1:35" ht="12.7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</row>
    <row r="581" spans="1:35" ht="12.7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</row>
    <row r="582" spans="1:35" ht="12.7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</row>
    <row r="583" spans="1:35" ht="12.7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</row>
    <row r="584" spans="1:35" ht="12.7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</row>
    <row r="585" spans="1:35" ht="12.7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</row>
    <row r="586" spans="1:35" ht="12.7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</row>
    <row r="587" spans="1:35" ht="12.7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</row>
    <row r="588" spans="1:35" ht="12.7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</row>
    <row r="589" spans="1:35" ht="12.7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</row>
    <row r="590" spans="1:35" ht="12.7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</row>
    <row r="591" spans="1:35" ht="12.7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</row>
    <row r="592" spans="1:35" ht="12.7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</row>
    <row r="593" spans="1:35" ht="12.7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</row>
    <row r="594" spans="1:35" ht="12.7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</row>
    <row r="595" spans="1:35" ht="12.7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</row>
    <row r="596" spans="1:35" ht="12.7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</row>
    <row r="597" spans="1:35" ht="12.7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</row>
    <row r="598" spans="1:35" ht="12.7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</row>
    <row r="599" spans="1:35" ht="12.7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</row>
    <row r="600" spans="1:35" ht="12.7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</row>
    <row r="601" spans="1:35" ht="12.7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</row>
    <row r="602" spans="1:35" ht="12.7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</row>
    <row r="603" spans="1:35" ht="12.7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</row>
    <row r="604" spans="1:35" ht="12.7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</row>
    <row r="605" spans="1:35" ht="12.7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</row>
    <row r="606" spans="1:35" ht="12.7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</row>
    <row r="607" spans="1:35" ht="12.7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</row>
    <row r="608" spans="1:35" ht="12.7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</row>
    <row r="609" spans="1:35" ht="12.7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</row>
    <row r="610" spans="1:35" ht="12.7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</row>
    <row r="611" spans="1:35" ht="12.7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</row>
    <row r="612" spans="1:35" ht="12.7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</row>
    <row r="613" spans="1:35" ht="12.7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</row>
    <row r="614" spans="1:35" ht="12.7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</row>
    <row r="615" spans="1:35" ht="12.7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</row>
    <row r="616" spans="1:35" ht="12.7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</row>
    <row r="617" spans="1:35" ht="12.7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</row>
    <row r="618" spans="1:35" ht="12.7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</row>
    <row r="619" spans="1:35" ht="12.7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</row>
    <row r="620" spans="1:35" ht="12.7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</row>
    <row r="621" spans="1:35" ht="12.7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</row>
    <row r="622" spans="1:35" ht="12.7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</row>
    <row r="623" spans="1:35" ht="12.7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</row>
    <row r="624" spans="1:35" ht="12.7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</row>
    <row r="625" spans="1:35" ht="12.7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</row>
    <row r="626" spans="1:35" ht="12.7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</row>
    <row r="627" spans="1:35" ht="12.7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</row>
    <row r="628" spans="1:35" ht="12.7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</row>
    <row r="629" spans="1:35" ht="12.7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</row>
    <row r="630" spans="1:35" ht="12.7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</row>
    <row r="631" spans="1:35" ht="12.7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</row>
    <row r="632" spans="1:35" ht="12.7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</row>
    <row r="633" spans="1:35" ht="12.7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</row>
    <row r="634" spans="1:35" ht="12.7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</row>
    <row r="635" spans="1:35" ht="12.7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</row>
    <row r="636" spans="1:35" ht="12.7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</row>
    <row r="637" spans="1:35" ht="12.7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</row>
    <row r="638" spans="1:35" ht="12.7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</row>
    <row r="639" spans="1:35" ht="12.7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</row>
    <row r="640" spans="1:35" ht="12.7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</row>
    <row r="641" spans="1:35" ht="12.7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</row>
    <row r="642" spans="1:35" ht="12.7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</row>
    <row r="643" spans="1:35" ht="12.7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</row>
    <row r="644" spans="1:35" ht="12.7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</row>
    <row r="645" spans="1:35" ht="12.7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</row>
    <row r="646" spans="1:35" ht="12.7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</row>
    <row r="647" spans="1:35" ht="12.7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</row>
    <row r="648" spans="1:35" ht="12.7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</row>
    <row r="649" spans="1:35" ht="12.7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</row>
    <row r="650" spans="1:35" ht="12.7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</row>
    <row r="651" spans="1:35" ht="12.7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</row>
    <row r="652" spans="1:35" ht="12.7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</row>
    <row r="653" spans="1:35" ht="12.7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</row>
    <row r="654" spans="1:35" ht="12.7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</row>
    <row r="655" spans="1:35" ht="12.7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</row>
    <row r="656" spans="1:35" ht="12.7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</row>
    <row r="657" spans="1:35" ht="12.7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</row>
    <row r="658" spans="1:35" ht="12.7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</row>
    <row r="659" spans="1:35" ht="12.7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</row>
    <row r="660" spans="1:35" ht="12.7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</row>
    <row r="661" spans="1:35" ht="12.7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</row>
    <row r="662" spans="1:35" ht="12.7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</row>
    <row r="663" spans="1:35" ht="12.7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</row>
    <row r="664" spans="1:35" ht="12.7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</row>
    <row r="665" spans="1:35" ht="12.7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</row>
    <row r="666" spans="1:35" ht="12.7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</row>
    <row r="667" spans="1:35" ht="12.7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</row>
    <row r="668" spans="1:35" ht="12.7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</row>
    <row r="669" spans="1:35" ht="12.7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</row>
    <row r="670" spans="1:35" ht="12.7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</row>
    <row r="671" spans="1:35" ht="12.7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</row>
    <row r="672" spans="1:35" ht="12.7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</row>
    <row r="673" spans="1:35" ht="12.7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</row>
    <row r="674" spans="1:35" ht="12.7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</row>
    <row r="675" spans="1:35" ht="12.7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</row>
    <row r="676" spans="1:35" ht="12.7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</row>
    <row r="677" spans="1:35" ht="12.7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</row>
    <row r="678" spans="1:35" ht="12.7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</row>
    <row r="679" spans="1:35" ht="12.7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</row>
    <row r="680" spans="1:35" ht="12.7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</row>
    <row r="681" spans="1:35" ht="12.7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</row>
    <row r="682" spans="1:35" ht="12.7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</row>
    <row r="683" spans="1:35" ht="12.7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</row>
    <row r="684" spans="1:35" ht="12.7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</row>
    <row r="685" spans="1:35" ht="12.7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</row>
    <row r="686" spans="1:35" ht="12.7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</row>
    <row r="687" spans="1:35" ht="12.7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</row>
    <row r="688" spans="1:35" ht="12.7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</row>
    <row r="689" spans="1:35" ht="12.7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</row>
    <row r="690" spans="1:35" ht="12.7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</row>
    <row r="691" spans="1:35" ht="12.7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</row>
    <row r="692" spans="1:35" ht="12.7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</row>
    <row r="693" spans="1:35" ht="12.7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</row>
    <row r="694" spans="1:35" ht="12.7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</row>
    <row r="695" spans="1:35" ht="12.7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</row>
    <row r="696" spans="1:35" ht="12.7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</row>
    <row r="697" spans="1:35" ht="12.7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</row>
    <row r="698" spans="1:35" ht="12.7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</row>
    <row r="699" spans="1:35" ht="12.7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</row>
    <row r="700" spans="1:35" ht="12.7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</row>
    <row r="701" spans="1:35" ht="12.7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</row>
    <row r="702" spans="1:35" ht="12.7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</row>
    <row r="703" spans="1:35" ht="12.7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</row>
    <row r="704" spans="1:35" ht="12.7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</row>
    <row r="705" spans="1:35" ht="12.7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</row>
    <row r="706" spans="1:35" ht="12.7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</row>
    <row r="707" spans="1:35" ht="12.7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</row>
    <row r="708" spans="1:35" ht="12.7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</row>
    <row r="709" spans="1:35" ht="12.7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</row>
    <row r="710" spans="1:35" ht="12.7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</row>
    <row r="711" spans="1:35" ht="12.7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</row>
    <row r="712" spans="1:35" ht="12.7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</row>
    <row r="713" spans="1:35" ht="12.7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</row>
    <row r="714" spans="1:35" ht="12.7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</row>
    <row r="715" spans="1:35" ht="12.7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</row>
    <row r="716" spans="1:35" ht="12.7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</row>
    <row r="717" spans="1:35" ht="12.7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</row>
    <row r="718" spans="1:35" ht="12.7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</row>
    <row r="719" spans="1:35" ht="12.7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</row>
    <row r="720" spans="1:35" ht="12.7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</row>
    <row r="721" spans="1:35" ht="12.7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</row>
    <row r="722" spans="1:35" ht="12.7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</row>
    <row r="723" spans="1:35" ht="12.7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</row>
    <row r="724" spans="1:35" ht="12.7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</row>
    <row r="725" spans="1:35" ht="12.7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</row>
    <row r="726" spans="1:35" ht="12.7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</row>
    <row r="727" spans="1:35" ht="12.7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</row>
    <row r="728" spans="1:35" ht="12.7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</row>
    <row r="729" spans="1:35" ht="12.7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</row>
    <row r="730" spans="1:35" ht="12.7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</row>
    <row r="731" spans="1:35" ht="12.7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</row>
    <row r="732" spans="1:35" ht="12.7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</row>
    <row r="733" spans="1:35" ht="12.7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</row>
    <row r="734" spans="1:35" ht="12.7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</row>
    <row r="735" spans="1:35" ht="12.7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</row>
    <row r="736" spans="1:35" ht="12.7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</row>
    <row r="737" spans="1:35" ht="12.7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</row>
    <row r="738" spans="1:35" ht="12.7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</row>
    <row r="739" spans="1:35" ht="12.7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</row>
    <row r="740" spans="1:35" ht="12.7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</row>
    <row r="741" spans="1:35" ht="12.7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</row>
    <row r="742" spans="1:35" ht="12.7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</row>
    <row r="743" spans="1:35" ht="12.7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</row>
    <row r="744" spans="1:35" ht="12.7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</row>
    <row r="745" spans="1:35" ht="12.7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</row>
    <row r="746" spans="1:35" ht="12.7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</row>
    <row r="747" spans="1:35" ht="12.7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</row>
    <row r="748" spans="1:35" ht="12.7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</row>
    <row r="749" spans="1:35" ht="12.7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</row>
    <row r="750" spans="1:35" ht="12.7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</row>
    <row r="751" spans="1:35" ht="12.7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</row>
    <row r="752" spans="1:35" ht="12.7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</row>
    <row r="753" spans="1:35" ht="12.7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</row>
    <row r="754" spans="1:35" ht="12.7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</row>
    <row r="755" spans="1:35" ht="12.7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</row>
    <row r="756" spans="1:35" ht="12.7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</row>
    <row r="757" spans="1:35" ht="12.7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</row>
    <row r="758" spans="1:35" ht="12.7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</row>
    <row r="759" spans="1:35" ht="12.7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</row>
    <row r="760" spans="1:35" ht="12.7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</row>
    <row r="761" spans="1:35" ht="12.7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</row>
    <row r="762" spans="1:35" ht="12.7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</row>
    <row r="763" spans="1:35" ht="12.7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</row>
    <row r="764" spans="1:35" ht="12.7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</row>
    <row r="765" spans="1:35" ht="12.7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</row>
    <row r="766" spans="1:35" ht="12.7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</row>
    <row r="767" spans="1:35" ht="12.7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</row>
    <row r="768" spans="1:35" ht="12.7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</row>
    <row r="769" spans="1:35" ht="12.7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</row>
    <row r="770" spans="1:35" ht="12.7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</row>
    <row r="771" spans="1:35" ht="12.7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</row>
    <row r="772" spans="1:35" ht="12.7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</row>
    <row r="773" spans="1:35" ht="12.7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</row>
    <row r="774" spans="1:35" ht="12.7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</row>
    <row r="775" spans="1:35" ht="12.7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</row>
    <row r="776" spans="1:35" ht="12.7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</row>
    <row r="777" spans="1:35" ht="12.7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</row>
    <row r="778" spans="1:35" ht="12.7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</row>
    <row r="779" spans="1:35" ht="12.7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</row>
    <row r="780" spans="1:35" ht="12.7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</row>
    <row r="781" spans="1:35" ht="12.7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</row>
    <row r="782" spans="1:35" ht="12.7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</row>
    <row r="783" spans="1:35" ht="12.7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</row>
    <row r="784" spans="1:35" ht="12.7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</row>
    <row r="785" spans="1:35" ht="12.7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</row>
    <row r="786" spans="1:35" ht="12.7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</row>
    <row r="787" spans="1:35" ht="12.7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</row>
    <row r="788" spans="1:35" ht="12.7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</row>
    <row r="789" spans="1:35" ht="12.7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</row>
    <row r="790" spans="1:35" ht="12.7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</row>
    <row r="791" spans="1:35" ht="12.7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</row>
    <row r="792" spans="1:35" ht="12.7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</row>
    <row r="793" spans="1:35" ht="12.7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</row>
    <row r="794" spans="1:35" ht="12.7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</row>
    <row r="795" spans="1:35" ht="12.7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</row>
    <row r="796" spans="1:35" ht="12.7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</row>
    <row r="797" spans="1:35" ht="12.7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</row>
    <row r="798" spans="1:35" ht="12.7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</row>
    <row r="799" spans="1:35" ht="12.7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</row>
    <row r="800" spans="1:35" ht="12.7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</row>
    <row r="801" spans="1:35" ht="12.7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</row>
    <row r="802" spans="1:35" ht="12.7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</row>
    <row r="803" spans="1:35" ht="12.7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</row>
    <row r="804" spans="1:35" ht="12.7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</row>
    <row r="805" spans="1:35" ht="12.7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</row>
    <row r="806" spans="1:35" ht="12.7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</row>
    <row r="807" spans="1:35" ht="12.7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</row>
    <row r="808" spans="1:35" ht="12.7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</row>
    <row r="809" spans="1:35" ht="12.7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</row>
    <row r="810" spans="1:35" ht="12.7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</row>
    <row r="811" spans="1:35" ht="12.7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</row>
    <row r="812" spans="1:35" ht="12.7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</row>
    <row r="813" spans="1:35" ht="12.7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</row>
    <row r="814" spans="1:35" ht="12.7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</row>
    <row r="815" spans="1:35" ht="12.7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</row>
    <row r="816" spans="1:35" ht="12.7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</row>
    <row r="817" spans="1:35" ht="12.7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</row>
    <row r="818" spans="1:35" ht="12.7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</row>
    <row r="819" spans="1:35" ht="12.7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</row>
    <row r="820" spans="1:35" ht="12.7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</row>
    <row r="821" spans="1:35" ht="12.7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</row>
    <row r="822" spans="1:35" ht="12.7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</row>
    <row r="823" spans="1:35" ht="12.7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</row>
    <row r="824" spans="1:35" ht="12.7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</row>
    <row r="825" spans="1:35" ht="12.7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</row>
    <row r="826" spans="1:35" ht="12.7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</row>
    <row r="827" spans="1:35" ht="12.7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</row>
    <row r="828" spans="1:35" ht="12.7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</row>
    <row r="829" spans="1:35" ht="12.7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</row>
    <row r="830" spans="1:35" ht="12.7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</row>
    <row r="831" spans="1:35" ht="12.7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</row>
    <row r="832" spans="1:35" ht="12.7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</row>
    <row r="833" spans="1:35" ht="12.7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</row>
    <row r="834" spans="1:35" ht="12.7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</row>
    <row r="835" spans="1:35" ht="12.7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</row>
    <row r="836" spans="1:35" ht="12.7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</row>
    <row r="837" spans="1:35" ht="12.7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</row>
    <row r="838" spans="1:35" ht="12.7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</row>
    <row r="839" spans="1:35" ht="12.7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</row>
    <row r="840" spans="1:35" ht="12.7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</row>
    <row r="841" spans="1:35" ht="12.7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</row>
    <row r="842" spans="1:35" ht="12.7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</row>
    <row r="843" spans="1:35" ht="12.7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</row>
    <row r="844" spans="1:35" ht="12.7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</row>
    <row r="845" spans="1:35" ht="12.7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</row>
    <row r="846" spans="1:35" ht="12.7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</row>
    <row r="847" spans="1:35" ht="12.7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</row>
    <row r="848" spans="1:35" ht="12.7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</row>
    <row r="849" spans="1:35" ht="12.7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</row>
    <row r="850" spans="1:35" ht="12.7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</row>
    <row r="851" spans="1:35" ht="12.7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</row>
    <row r="852" spans="1:35" ht="12.7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</row>
    <row r="853" spans="1:35" ht="12.7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</row>
    <row r="854" spans="1:35" ht="12.7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</row>
    <row r="855" spans="1:35" ht="12.7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</row>
    <row r="856" spans="1:35" ht="12.7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</row>
    <row r="857" spans="1:35" ht="12.7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</row>
    <row r="858" spans="1:35" ht="12.7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</row>
    <row r="859" spans="1:35" ht="12.7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</row>
    <row r="860" spans="1:35" ht="12.7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</row>
    <row r="861" spans="1:35" ht="12.7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</row>
    <row r="862" spans="1:35" ht="12.7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</row>
    <row r="863" spans="1:35" ht="12.7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</row>
    <row r="864" spans="1:35" ht="12.7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</row>
    <row r="865" spans="1:35" ht="12.7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</row>
    <row r="866" spans="1:35" ht="12.7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</row>
    <row r="867" spans="1:35" ht="12.7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</row>
    <row r="868" spans="1:35" ht="12.7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</row>
    <row r="869" spans="1:35" ht="12.7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</row>
    <row r="870" spans="1:35" ht="12.7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</row>
    <row r="871" spans="1:35" ht="12.7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</row>
    <row r="872" spans="1:35" ht="12.7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</row>
    <row r="873" spans="1:35" ht="12.7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</row>
    <row r="874" spans="1:35" ht="12.7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</row>
    <row r="875" spans="1:35" ht="12.7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</row>
    <row r="876" spans="1:35" ht="12.7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</row>
    <row r="877" spans="1:35" ht="12.7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</row>
    <row r="878" spans="1:35" ht="12.7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</row>
    <row r="879" spans="1:35" ht="12.7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</row>
    <row r="880" spans="1:35" ht="12.7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</row>
    <row r="881" spans="1:35" ht="12.7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</row>
    <row r="882" spans="1:35" ht="12.7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</row>
    <row r="883" spans="1:35" ht="12.7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</row>
    <row r="884" spans="1:35" ht="12.7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</row>
    <row r="885" spans="1:35" ht="12.7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</row>
    <row r="886" spans="1:35" ht="12.7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</row>
    <row r="887" spans="1:35" ht="12.7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</row>
    <row r="888" spans="1:35" ht="12.7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</row>
    <row r="889" spans="1:35" ht="12.7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</row>
    <row r="890" spans="1:35" ht="12.7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</row>
    <row r="891" spans="1:35" ht="12.7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</row>
    <row r="892" spans="1:35" ht="12.7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</row>
    <row r="893" spans="1:35" ht="12.7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</row>
    <row r="894" spans="1:35" ht="12.7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</row>
    <row r="895" spans="1:35" ht="12.7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</row>
    <row r="896" spans="1:35" ht="12.7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</row>
    <row r="897" spans="1:35" ht="12.7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</row>
    <row r="898" spans="1:35" ht="12.7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</row>
    <row r="899" spans="1:35" ht="12.7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</row>
    <row r="900" spans="1:35" ht="12.7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</row>
    <row r="901" spans="1:35" ht="12.7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</row>
    <row r="902" spans="1:35" ht="12.7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</row>
    <row r="903" spans="1:35" ht="12.7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</row>
    <row r="904" spans="1:35" ht="12.7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</row>
    <row r="905" spans="1:35" ht="12.7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</row>
    <row r="906" spans="1:35" ht="12.7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</row>
    <row r="907" spans="1:35" ht="12.7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</row>
    <row r="908" spans="1:35" ht="12.7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</row>
    <row r="909" spans="1:35" ht="12.7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</row>
    <row r="910" spans="1:35" ht="12.7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</row>
    <row r="911" spans="1:35" ht="12.7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</row>
    <row r="912" spans="1:35" ht="12.7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</row>
    <row r="913" spans="1:35" ht="12.7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</row>
    <row r="914" spans="1:35" ht="12.7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</row>
    <row r="915" spans="1:35" ht="12.7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</row>
    <row r="916" spans="1:35" ht="12.7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</row>
    <row r="917" spans="1:35" ht="12.7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</row>
    <row r="918" spans="1:35" ht="12.7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</row>
    <row r="919" spans="1:35" ht="12.7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</row>
    <row r="920" spans="1:35" ht="12.7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</row>
    <row r="921" spans="1:35" ht="12.7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</row>
    <row r="922" spans="1:35" ht="12.7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</row>
    <row r="923" spans="1:35" ht="12.7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</row>
    <row r="924" spans="1:35" ht="12.7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</row>
    <row r="925" spans="1:35" ht="12.7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</row>
    <row r="926" spans="1:35" ht="12.7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</row>
    <row r="927" spans="1:35" ht="12.7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</row>
    <row r="928" spans="1:35" ht="12.7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</row>
    <row r="929" spans="1:35" ht="12.7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</row>
    <row r="930" spans="1:35" ht="12.7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</row>
    <row r="931" spans="1:35" ht="12.7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</row>
    <row r="932" spans="1:35" ht="12.7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</row>
    <row r="933" spans="1:35" ht="12.7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</row>
    <row r="934" spans="1:35" ht="12.7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</row>
    <row r="935" spans="1:35" ht="12.7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</row>
    <row r="936" spans="1:35" ht="12.7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</row>
    <row r="937" spans="1:35" ht="12.7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</row>
    <row r="938" spans="1:35" ht="12.7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</row>
    <row r="939" spans="1:35" ht="12.7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</row>
    <row r="940" spans="1:35" ht="12.7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</row>
    <row r="941" spans="1:35" ht="12.7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</row>
    <row r="942" spans="1:35" ht="12.7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</row>
    <row r="943" spans="1:35" ht="12.7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</row>
    <row r="944" spans="1:35" ht="12.7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</row>
    <row r="945" spans="1:35" ht="12.7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</row>
    <row r="946" spans="1:35" ht="12.7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</row>
    <row r="947" spans="1:35" ht="12.7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</row>
    <row r="948" spans="1:35" ht="12.7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</row>
    <row r="949" spans="1:35" ht="12.7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22" customWidth="1"/>
    <col min="2" max="2" width="4.421875" style="0" customWidth="1"/>
    <col min="3" max="3" width="12.7109375" style="22" customWidth="1"/>
    <col min="4" max="4" width="5.421875" style="0" customWidth="1"/>
    <col min="5" max="5" width="14.8515625" style="0" customWidth="1"/>
    <col min="7" max="7" width="12.00390625" style="0" customWidth="1"/>
    <col min="8" max="8" width="14.140625" style="22" customWidth="1"/>
    <col min="9" max="9" width="22.57421875" style="0" customWidth="1"/>
    <col min="10" max="10" width="25.140625" style="0" customWidth="1"/>
    <col min="11" max="11" width="15.7109375" style="0" customWidth="1"/>
    <col min="12" max="12" width="14.140625" style="0" customWidth="1"/>
    <col min="13" max="13" width="9.57421875" style="0" customWidth="1"/>
    <col min="14" max="14" width="14.140625" style="0" customWidth="1"/>
    <col min="15" max="15" width="23.421875" style="0" customWidth="1"/>
    <col min="16" max="16" width="16.57421875" style="0" customWidth="1"/>
    <col min="17" max="17" width="41.00390625" style="0" customWidth="1"/>
  </cols>
  <sheetData>
    <row r="1" spans="1:10" ht="15.75">
      <c r="A1" s="89" t="s">
        <v>155</v>
      </c>
      <c r="I1" s="90" t="s">
        <v>58</v>
      </c>
      <c r="J1" s="91" t="s">
        <v>154</v>
      </c>
    </row>
    <row r="2" spans="9:10" ht="12.75">
      <c r="I2" s="92" t="s">
        <v>69</v>
      </c>
      <c r="J2" s="93" t="s">
        <v>153</v>
      </c>
    </row>
    <row r="3" spans="1:10" ht="12.75">
      <c r="A3" s="94" t="s">
        <v>156</v>
      </c>
      <c r="I3" s="92" t="s">
        <v>73</v>
      </c>
      <c r="J3" s="93" t="s">
        <v>151</v>
      </c>
    </row>
    <row r="4" spans="9:10" ht="12.75">
      <c r="I4" s="92" t="s">
        <v>87</v>
      </c>
      <c r="J4" s="93" t="s">
        <v>151</v>
      </c>
    </row>
    <row r="5" spans="9:10" ht="13.5" thickBot="1">
      <c r="I5" s="95" t="s">
        <v>111</v>
      </c>
      <c r="J5" s="96" t="s">
        <v>152</v>
      </c>
    </row>
    <row r="10" ht="13.5" thickBot="1"/>
    <row r="11" spans="1:16" ht="13.5" thickBot="1">
      <c r="A11" s="22" t="str">
        <f aca="true" t="shared" si="0" ref="A11:A38">P11</f>
        <v>IBVS 4982 </v>
      </c>
      <c r="B11" s="3" t="str">
        <f aca="true" t="shared" si="1" ref="B11:B38">IF(H11=INT(H11),"I","II")</f>
        <v>I</v>
      </c>
      <c r="C11" s="22">
        <f aca="true" t="shared" si="2" ref="C11:C38">1*G11</f>
        <v>51257.8242</v>
      </c>
      <c r="D11" t="str">
        <f aca="true" t="shared" si="3" ref="D11:D38">VLOOKUP(F11,I$1:J$5,2,FALSE)</f>
        <v>PE</v>
      </c>
      <c r="E11" s="97">
        <f>VLOOKUP(C11,A!C$21:E$973,3,FALSE)</f>
        <v>-5113.999752170852</v>
      </c>
      <c r="F11" s="3" t="str">
        <f>LEFT(M11,1)</f>
        <v>E</v>
      </c>
      <c r="G11" t="str">
        <f aca="true" t="shared" si="4" ref="G11:G38">MID(I11,3,LEN(I11)-3)</f>
        <v>51257.8242</v>
      </c>
      <c r="H11" s="22">
        <f aca="true" t="shared" si="5" ref="H11:H38">1*K11</f>
        <v>-5114</v>
      </c>
      <c r="I11" s="98" t="s">
        <v>157</v>
      </c>
      <c r="J11" s="99" t="s">
        <v>158</v>
      </c>
      <c r="K11" s="98">
        <v>-5114</v>
      </c>
      <c r="L11" s="98" t="s">
        <v>159</v>
      </c>
      <c r="M11" s="99" t="s">
        <v>160</v>
      </c>
      <c r="N11" s="99" t="s">
        <v>161</v>
      </c>
      <c r="O11" s="100" t="s">
        <v>162</v>
      </c>
      <c r="P11" s="101" t="s">
        <v>163</v>
      </c>
    </row>
    <row r="12" spans="1:16" ht="13.5" thickBot="1">
      <c r="A12" s="22" t="str">
        <f t="shared" si="0"/>
        <v>IBVS 4982 </v>
      </c>
      <c r="B12" s="3" t="str">
        <f t="shared" si="1"/>
        <v>II</v>
      </c>
      <c r="C12" s="22">
        <f t="shared" si="2"/>
        <v>51308.7108</v>
      </c>
      <c r="D12" t="str">
        <f t="shared" si="3"/>
        <v>PE</v>
      </c>
      <c r="E12" s="97">
        <f>VLOOKUP(C12,A!C$21:E$973,3,FALSE)</f>
        <v>-4904.511683990679</v>
      </c>
      <c r="F12" s="3" t="str">
        <f>LEFT(M12,1)</f>
        <v>E</v>
      </c>
      <c r="G12" t="str">
        <f t="shared" si="4"/>
        <v>51308.7108</v>
      </c>
      <c r="H12" s="22">
        <f t="shared" si="5"/>
        <v>-4904.5</v>
      </c>
      <c r="I12" s="98" t="s">
        <v>164</v>
      </c>
      <c r="J12" s="99" t="s">
        <v>165</v>
      </c>
      <c r="K12" s="98">
        <v>-4904.5</v>
      </c>
      <c r="L12" s="98" t="s">
        <v>166</v>
      </c>
      <c r="M12" s="99" t="s">
        <v>160</v>
      </c>
      <c r="N12" s="99" t="s">
        <v>161</v>
      </c>
      <c r="O12" s="100" t="s">
        <v>162</v>
      </c>
      <c r="P12" s="101" t="s">
        <v>163</v>
      </c>
    </row>
    <row r="13" spans="1:16" ht="13.5" thickBot="1">
      <c r="A13" s="22" t="str">
        <f t="shared" si="0"/>
        <v> BBS 123 </v>
      </c>
      <c r="B13" s="3" t="str">
        <f t="shared" si="1"/>
        <v>II</v>
      </c>
      <c r="C13" s="22">
        <f t="shared" si="2"/>
        <v>51757.368</v>
      </c>
      <c r="D13" t="str">
        <f t="shared" si="3"/>
        <v>PE</v>
      </c>
      <c r="E13" s="97">
        <f>VLOOKUP(C13,A!C$21:E$973,3,FALSE)</f>
        <v>-3057.4963576939854</v>
      </c>
      <c r="F13" s="3" t="str">
        <f>LEFT(M13,1)</f>
        <v>E</v>
      </c>
      <c r="G13" t="str">
        <f t="shared" si="4"/>
        <v>51757.368</v>
      </c>
      <c r="H13" s="22">
        <f t="shared" si="5"/>
        <v>-3057.5</v>
      </c>
      <c r="I13" s="98" t="s">
        <v>167</v>
      </c>
      <c r="J13" s="99" t="s">
        <v>168</v>
      </c>
      <c r="K13" s="98">
        <v>-3057.5</v>
      </c>
      <c r="L13" s="98" t="s">
        <v>169</v>
      </c>
      <c r="M13" s="99" t="s">
        <v>160</v>
      </c>
      <c r="N13" s="99" t="s">
        <v>161</v>
      </c>
      <c r="O13" s="100" t="s">
        <v>170</v>
      </c>
      <c r="P13" s="100" t="s">
        <v>171</v>
      </c>
    </row>
    <row r="14" spans="1:16" ht="13.5" thickBot="1">
      <c r="A14" s="22" t="str">
        <f t="shared" si="0"/>
        <v> BBS 123 </v>
      </c>
      <c r="B14" s="3" t="str">
        <f t="shared" si="1"/>
        <v>I</v>
      </c>
      <c r="C14" s="22">
        <f t="shared" si="2"/>
        <v>51757.4888</v>
      </c>
      <c r="D14" t="str">
        <f t="shared" si="3"/>
        <v>PE</v>
      </c>
      <c r="E14" s="97">
        <f>VLOOKUP(C14,A!C$21:E$973,3,FALSE)</f>
        <v>-3056.9990527328455</v>
      </c>
      <c r="F14" s="3" t="str">
        <f>LEFT(M14,1)</f>
        <v>E</v>
      </c>
      <c r="G14" t="str">
        <f t="shared" si="4"/>
        <v>51757.4888</v>
      </c>
      <c r="H14" s="22">
        <f t="shared" si="5"/>
        <v>-3057</v>
      </c>
      <c r="I14" s="98" t="s">
        <v>172</v>
      </c>
      <c r="J14" s="99" t="s">
        <v>173</v>
      </c>
      <c r="K14" s="98">
        <v>-3057</v>
      </c>
      <c r="L14" s="98" t="s">
        <v>174</v>
      </c>
      <c r="M14" s="99" t="s">
        <v>160</v>
      </c>
      <c r="N14" s="99" t="s">
        <v>161</v>
      </c>
      <c r="O14" s="100" t="s">
        <v>170</v>
      </c>
      <c r="P14" s="100" t="s">
        <v>171</v>
      </c>
    </row>
    <row r="15" spans="1:16" ht="13.5" thickBot="1">
      <c r="A15" s="22" t="str">
        <f t="shared" si="0"/>
        <v> BBS 123 </v>
      </c>
      <c r="B15" s="3" t="str">
        <f t="shared" si="1"/>
        <v>II</v>
      </c>
      <c r="C15" s="22">
        <f t="shared" si="2"/>
        <v>51768.5408</v>
      </c>
      <c r="D15" t="str">
        <f t="shared" si="3"/>
        <v>PE</v>
      </c>
      <c r="E15" s="97">
        <f>VLOOKUP(C15,A!C$21:E$973,3,FALSE)</f>
        <v>-3011.5005889029167</v>
      </c>
      <c r="F15" s="3" t="str">
        <f>LEFT(M15,1)</f>
        <v>E</v>
      </c>
      <c r="G15" t="str">
        <f t="shared" si="4"/>
        <v>51768.5408</v>
      </c>
      <c r="H15" s="22">
        <f t="shared" si="5"/>
        <v>-3011.5</v>
      </c>
      <c r="I15" s="98" t="s">
        <v>175</v>
      </c>
      <c r="J15" s="99" t="s">
        <v>176</v>
      </c>
      <c r="K15" s="98">
        <v>-3011.5</v>
      </c>
      <c r="L15" s="98" t="s">
        <v>177</v>
      </c>
      <c r="M15" s="99" t="s">
        <v>160</v>
      </c>
      <c r="N15" s="99" t="s">
        <v>161</v>
      </c>
      <c r="O15" s="100" t="s">
        <v>170</v>
      </c>
      <c r="P15" s="100" t="s">
        <v>171</v>
      </c>
    </row>
    <row r="16" spans="1:16" ht="13.5" thickBot="1">
      <c r="A16" s="22" t="str">
        <f t="shared" si="0"/>
        <v> BBS 123 </v>
      </c>
      <c r="B16" s="3" t="str">
        <f t="shared" si="1"/>
        <v>II</v>
      </c>
      <c r="C16" s="22">
        <f t="shared" si="2"/>
        <v>51773.4002</v>
      </c>
      <c r="D16" t="str">
        <f t="shared" si="3"/>
        <v>vis</v>
      </c>
      <c r="E16" s="97">
        <f>VLOOKUP(C16,A!C$21:E$973,3,FALSE)</f>
        <v>-2991.4955911527527</v>
      </c>
      <c r="F16" s="3" t="s">
        <v>111</v>
      </c>
      <c r="G16" t="str">
        <f t="shared" si="4"/>
        <v>51773.4002</v>
      </c>
      <c r="H16" s="22">
        <f t="shared" si="5"/>
        <v>-2991.5</v>
      </c>
      <c r="I16" s="98" t="s">
        <v>178</v>
      </c>
      <c r="J16" s="99" t="s">
        <v>179</v>
      </c>
      <c r="K16" s="98">
        <v>-2991.5</v>
      </c>
      <c r="L16" s="98" t="s">
        <v>180</v>
      </c>
      <c r="M16" s="99" t="s">
        <v>160</v>
      </c>
      <c r="N16" s="99" t="s">
        <v>161</v>
      </c>
      <c r="O16" s="100" t="s">
        <v>170</v>
      </c>
      <c r="P16" s="100" t="s">
        <v>171</v>
      </c>
    </row>
    <row r="17" spans="1:16" ht="13.5" thickBot="1">
      <c r="A17" s="22" t="str">
        <f t="shared" si="0"/>
        <v> BBS 123 </v>
      </c>
      <c r="B17" s="3" t="str">
        <f t="shared" si="1"/>
        <v>I</v>
      </c>
      <c r="C17" s="22">
        <f t="shared" si="2"/>
        <v>51773.5197</v>
      </c>
      <c r="D17" t="str">
        <f t="shared" si="3"/>
        <v>vis</v>
      </c>
      <c r="E17" s="97">
        <f>VLOOKUP(C17,A!C$21:E$973,3,FALSE)</f>
        <v>-2991.003637983398</v>
      </c>
      <c r="F17" s="3" t="s">
        <v>111</v>
      </c>
      <c r="G17" t="str">
        <f t="shared" si="4"/>
        <v>51773.5197</v>
      </c>
      <c r="H17" s="22">
        <f t="shared" si="5"/>
        <v>-2991</v>
      </c>
      <c r="I17" s="98" t="s">
        <v>181</v>
      </c>
      <c r="J17" s="99" t="s">
        <v>182</v>
      </c>
      <c r="K17" s="98">
        <v>-2991</v>
      </c>
      <c r="L17" s="98" t="s">
        <v>183</v>
      </c>
      <c r="M17" s="99" t="s">
        <v>160</v>
      </c>
      <c r="N17" s="99" t="s">
        <v>161</v>
      </c>
      <c r="O17" s="100" t="s">
        <v>170</v>
      </c>
      <c r="P17" s="100" t="s">
        <v>171</v>
      </c>
    </row>
    <row r="18" spans="1:16" ht="13.5" thickBot="1">
      <c r="A18" s="22" t="str">
        <f t="shared" si="0"/>
        <v> BBS 123 </v>
      </c>
      <c r="B18" s="3" t="str">
        <f t="shared" si="1"/>
        <v>II</v>
      </c>
      <c r="C18" s="22">
        <f t="shared" si="2"/>
        <v>51781.4137</v>
      </c>
      <c r="D18" t="str">
        <f t="shared" si="3"/>
        <v>vis</v>
      </c>
      <c r="E18" s="97">
        <f>VLOOKUP(C18,A!C$21:E$973,3,FALSE)</f>
        <v>-2958.505911465722</v>
      </c>
      <c r="F18" s="3" t="s">
        <v>111</v>
      </c>
      <c r="G18" t="str">
        <f t="shared" si="4"/>
        <v>51781.4137</v>
      </c>
      <c r="H18" s="22">
        <f t="shared" si="5"/>
        <v>-2958.5</v>
      </c>
      <c r="I18" s="98" t="s">
        <v>184</v>
      </c>
      <c r="J18" s="99" t="s">
        <v>185</v>
      </c>
      <c r="K18" s="98">
        <v>-2958.5</v>
      </c>
      <c r="L18" s="98" t="s">
        <v>186</v>
      </c>
      <c r="M18" s="99" t="s">
        <v>160</v>
      </c>
      <c r="N18" s="99" t="s">
        <v>161</v>
      </c>
      <c r="O18" s="100" t="s">
        <v>170</v>
      </c>
      <c r="P18" s="100" t="s">
        <v>171</v>
      </c>
    </row>
    <row r="19" spans="1:16" ht="13.5" thickBot="1">
      <c r="A19" s="22" t="str">
        <f t="shared" si="0"/>
        <v> BBS 123 </v>
      </c>
      <c r="B19" s="3" t="str">
        <f t="shared" si="1"/>
        <v>I</v>
      </c>
      <c r="C19" s="22">
        <f t="shared" si="2"/>
        <v>51781.5355</v>
      </c>
      <c r="D19" t="str">
        <f t="shared" si="3"/>
        <v>vis</v>
      </c>
      <c r="E19" s="97">
        <f>VLOOKUP(C19,A!C$21:E$973,3,FALSE)</f>
        <v>-2958.004489741643</v>
      </c>
      <c r="F19" s="3" t="s">
        <v>111</v>
      </c>
      <c r="G19" t="str">
        <f t="shared" si="4"/>
        <v>51781.5355</v>
      </c>
      <c r="H19" s="22">
        <f t="shared" si="5"/>
        <v>-2958</v>
      </c>
      <c r="I19" s="98" t="s">
        <v>187</v>
      </c>
      <c r="J19" s="99" t="s">
        <v>188</v>
      </c>
      <c r="K19" s="98">
        <v>-2958</v>
      </c>
      <c r="L19" s="98" t="s">
        <v>189</v>
      </c>
      <c r="M19" s="99" t="s">
        <v>160</v>
      </c>
      <c r="N19" s="99" t="s">
        <v>161</v>
      </c>
      <c r="O19" s="100" t="s">
        <v>170</v>
      </c>
      <c r="P19" s="100" t="s">
        <v>171</v>
      </c>
    </row>
    <row r="20" spans="1:16" ht="13.5" thickBot="1">
      <c r="A20" s="22" t="str">
        <f t="shared" si="0"/>
        <v> BBS 126 </v>
      </c>
      <c r="B20" s="3" t="str">
        <f t="shared" si="1"/>
        <v>II</v>
      </c>
      <c r="C20" s="22">
        <f t="shared" si="2"/>
        <v>52116.3887</v>
      </c>
      <c r="D20" t="str">
        <f t="shared" si="3"/>
        <v>vis</v>
      </c>
      <c r="E20" s="97">
        <f>VLOOKUP(C20,A!C$21:E$973,3,FALSE)</f>
        <v>-1579.4932511846794</v>
      </c>
      <c r="F20" s="3" t="s">
        <v>111</v>
      </c>
      <c r="G20" t="str">
        <f t="shared" si="4"/>
        <v>52116.3887</v>
      </c>
      <c r="H20" s="22">
        <f t="shared" si="5"/>
        <v>-1579.5</v>
      </c>
      <c r="I20" s="98" t="s">
        <v>190</v>
      </c>
      <c r="J20" s="99" t="s">
        <v>191</v>
      </c>
      <c r="K20" s="98">
        <v>-1579.5</v>
      </c>
      <c r="L20" s="98" t="s">
        <v>192</v>
      </c>
      <c r="M20" s="99" t="s">
        <v>160</v>
      </c>
      <c r="N20" s="99" t="s">
        <v>161</v>
      </c>
      <c r="O20" s="100" t="s">
        <v>170</v>
      </c>
      <c r="P20" s="100" t="s">
        <v>193</v>
      </c>
    </row>
    <row r="21" spans="1:16" ht="13.5" thickBot="1">
      <c r="A21" s="22" t="str">
        <f t="shared" si="0"/>
        <v> BBS 126 </v>
      </c>
      <c r="B21" s="3" t="str">
        <f t="shared" si="1"/>
        <v>I</v>
      </c>
      <c r="C21" s="22">
        <f t="shared" si="2"/>
        <v>52116.508</v>
      </c>
      <c r="D21" t="str">
        <f t="shared" si="3"/>
        <v>vis</v>
      </c>
      <c r="E21" s="97">
        <f>VLOOKUP(C21,A!C$21:E$973,3,FALSE)</f>
        <v>-1579.0021213679186</v>
      </c>
      <c r="F21" s="3" t="s">
        <v>111</v>
      </c>
      <c r="G21" t="str">
        <f t="shared" si="4"/>
        <v>52116.508</v>
      </c>
      <c r="H21" s="22">
        <f t="shared" si="5"/>
        <v>-1579</v>
      </c>
      <c r="I21" s="98" t="s">
        <v>194</v>
      </c>
      <c r="J21" s="99" t="s">
        <v>195</v>
      </c>
      <c r="K21" s="98">
        <v>-1579</v>
      </c>
      <c r="L21" s="98" t="s">
        <v>196</v>
      </c>
      <c r="M21" s="99" t="s">
        <v>160</v>
      </c>
      <c r="N21" s="99" t="s">
        <v>161</v>
      </c>
      <c r="O21" s="100" t="s">
        <v>170</v>
      </c>
      <c r="P21" s="100" t="s">
        <v>193</v>
      </c>
    </row>
    <row r="22" spans="1:16" ht="13.5" thickBot="1">
      <c r="A22" s="22" t="str">
        <f t="shared" si="0"/>
        <v> BBS 129 </v>
      </c>
      <c r="B22" s="3" t="str">
        <f t="shared" si="1"/>
        <v>II</v>
      </c>
      <c r="C22" s="22">
        <f t="shared" si="2"/>
        <v>52652.244</v>
      </c>
      <c r="D22" t="str">
        <f t="shared" si="3"/>
        <v>vis</v>
      </c>
      <c r="E22" s="97">
        <f>VLOOKUP(C22,A!C$21:E$973,3,FALSE)</f>
        <v>626.4959801868475</v>
      </c>
      <c r="F22" s="3" t="s">
        <v>111</v>
      </c>
      <c r="G22" t="str">
        <f t="shared" si="4"/>
        <v>52652.244</v>
      </c>
      <c r="H22" s="22">
        <f t="shared" si="5"/>
        <v>626.5</v>
      </c>
      <c r="I22" s="98" t="s">
        <v>197</v>
      </c>
      <c r="J22" s="99" t="s">
        <v>198</v>
      </c>
      <c r="K22" s="98">
        <v>626.5</v>
      </c>
      <c r="L22" s="98" t="s">
        <v>199</v>
      </c>
      <c r="M22" s="99" t="s">
        <v>160</v>
      </c>
      <c r="N22" s="99" t="s">
        <v>161</v>
      </c>
      <c r="O22" s="100" t="s">
        <v>170</v>
      </c>
      <c r="P22" s="100" t="s">
        <v>200</v>
      </c>
    </row>
    <row r="23" spans="1:16" ht="13.5" thickBot="1">
      <c r="A23" s="22" t="str">
        <f t="shared" si="0"/>
        <v> BBS 130 </v>
      </c>
      <c r="B23" s="3" t="str">
        <f t="shared" si="1"/>
        <v>II</v>
      </c>
      <c r="C23" s="22">
        <f t="shared" si="2"/>
        <v>53151.4236</v>
      </c>
      <c r="D23" t="str">
        <f t="shared" si="3"/>
        <v>vis</v>
      </c>
      <c r="E23" s="97">
        <f>VLOOKUP(C23,A!C$21:E$973,3,FALSE)</f>
        <v>2681.50004960701</v>
      </c>
      <c r="F23" s="3" t="s">
        <v>111</v>
      </c>
      <c r="G23" t="str">
        <f t="shared" si="4"/>
        <v>53151.4236</v>
      </c>
      <c r="H23" s="22">
        <f t="shared" si="5"/>
        <v>2681.5</v>
      </c>
      <c r="I23" s="98" t="s">
        <v>201</v>
      </c>
      <c r="J23" s="99" t="s">
        <v>202</v>
      </c>
      <c r="K23" s="98">
        <v>2681.5</v>
      </c>
      <c r="L23" s="98" t="s">
        <v>203</v>
      </c>
      <c r="M23" s="99" t="s">
        <v>160</v>
      </c>
      <c r="N23" s="99" t="s">
        <v>161</v>
      </c>
      <c r="O23" s="100" t="s">
        <v>170</v>
      </c>
      <c r="P23" s="100" t="s">
        <v>204</v>
      </c>
    </row>
    <row r="24" spans="1:16" ht="13.5" thickBot="1">
      <c r="A24" s="22" t="str">
        <f t="shared" si="0"/>
        <v>IBVS 5713 </v>
      </c>
      <c r="B24" s="3" t="str">
        <f t="shared" si="1"/>
        <v>I</v>
      </c>
      <c r="C24" s="22">
        <f t="shared" si="2"/>
        <v>53629.348</v>
      </c>
      <c r="D24" t="str">
        <f t="shared" si="3"/>
        <v>vis</v>
      </c>
      <c r="E24" s="97">
        <f>VLOOKUP(C24,A!C$21:E$973,3,FALSE)</f>
        <v>4649.001499736734</v>
      </c>
      <c r="F24" s="3" t="s">
        <v>111</v>
      </c>
      <c r="G24" t="str">
        <f t="shared" si="4"/>
        <v>53629.3480</v>
      </c>
      <c r="H24" s="22">
        <f t="shared" si="5"/>
        <v>4649</v>
      </c>
      <c r="I24" s="98" t="s">
        <v>205</v>
      </c>
      <c r="J24" s="99" t="s">
        <v>206</v>
      </c>
      <c r="K24" s="98">
        <v>4649</v>
      </c>
      <c r="L24" s="98" t="s">
        <v>207</v>
      </c>
      <c r="M24" s="99" t="s">
        <v>160</v>
      </c>
      <c r="N24" s="99" t="s">
        <v>161</v>
      </c>
      <c r="O24" s="100" t="s">
        <v>170</v>
      </c>
      <c r="P24" s="101" t="s">
        <v>208</v>
      </c>
    </row>
    <row r="25" spans="1:16" ht="12.75" customHeight="1" thickBot="1">
      <c r="A25" s="22" t="str">
        <f t="shared" si="0"/>
        <v> BBS 133 (=IBVS 5781) </v>
      </c>
      <c r="B25" s="3" t="str">
        <f t="shared" si="1"/>
        <v>II</v>
      </c>
      <c r="C25" s="22">
        <f t="shared" si="2"/>
        <v>54018.3642</v>
      </c>
      <c r="D25" t="str">
        <f t="shared" si="3"/>
        <v>vis</v>
      </c>
      <c r="E25" s="97">
        <f>VLOOKUP(C25,A!C$21:E$973,3,FALSE)</f>
        <v>6250.488968516256</v>
      </c>
      <c r="F25" s="3" t="s">
        <v>111</v>
      </c>
      <c r="G25" t="str">
        <f t="shared" si="4"/>
        <v>54018.3642</v>
      </c>
      <c r="H25" s="22">
        <f t="shared" si="5"/>
        <v>6250.5</v>
      </c>
      <c r="I25" s="98" t="s">
        <v>209</v>
      </c>
      <c r="J25" s="99" t="s">
        <v>210</v>
      </c>
      <c r="K25" s="98">
        <v>6250.5</v>
      </c>
      <c r="L25" s="98" t="s">
        <v>211</v>
      </c>
      <c r="M25" s="99" t="s">
        <v>212</v>
      </c>
      <c r="N25" s="99" t="s">
        <v>91</v>
      </c>
      <c r="O25" s="100" t="s">
        <v>170</v>
      </c>
      <c r="P25" s="100" t="s">
        <v>213</v>
      </c>
    </row>
    <row r="26" spans="1:16" ht="13.5" thickBot="1">
      <c r="A26" s="22" t="str">
        <f t="shared" si="0"/>
        <v>IBVS 5837 </v>
      </c>
      <c r="B26" s="3" t="str">
        <f t="shared" si="1"/>
        <v>I</v>
      </c>
      <c r="C26" s="22">
        <f t="shared" si="2"/>
        <v>54384.304</v>
      </c>
      <c r="D26" t="str">
        <f t="shared" si="3"/>
        <v>vis</v>
      </c>
      <c r="E26" s="97">
        <f>VLOOKUP(C26,A!C$21:E$973,3,FALSE)</f>
        <v>7756.9763693691375</v>
      </c>
      <c r="F26" s="3" t="s">
        <v>111</v>
      </c>
      <c r="G26" t="str">
        <f t="shared" si="4"/>
        <v>54384.3040</v>
      </c>
      <c r="H26" s="22">
        <f t="shared" si="5"/>
        <v>7757</v>
      </c>
      <c r="I26" s="98" t="s">
        <v>214</v>
      </c>
      <c r="J26" s="99" t="s">
        <v>215</v>
      </c>
      <c r="K26" s="98">
        <v>7757</v>
      </c>
      <c r="L26" s="98" t="s">
        <v>216</v>
      </c>
      <c r="M26" s="99" t="s">
        <v>212</v>
      </c>
      <c r="N26" s="99" t="s">
        <v>58</v>
      </c>
      <c r="O26" s="100" t="s">
        <v>170</v>
      </c>
      <c r="P26" s="101" t="s">
        <v>217</v>
      </c>
    </row>
    <row r="27" spans="1:16" ht="13.5" thickBot="1">
      <c r="A27" s="22" t="str">
        <f t="shared" si="0"/>
        <v>BAVM 203 </v>
      </c>
      <c r="B27" s="3" t="str">
        <f t="shared" si="1"/>
        <v>I</v>
      </c>
      <c r="C27" s="22">
        <f t="shared" si="2"/>
        <v>54671.4189</v>
      </c>
      <c r="D27" t="str">
        <f t="shared" si="3"/>
        <v>vis</v>
      </c>
      <c r="E27" s="97">
        <f>VLOOKUP(C27,A!C$21:E$973,3,FALSE)</f>
        <v>8938.960344457784</v>
      </c>
      <c r="F27" s="3" t="s">
        <v>111</v>
      </c>
      <c r="G27" t="str">
        <f t="shared" si="4"/>
        <v>54671.4189</v>
      </c>
      <c r="H27" s="22">
        <f t="shared" si="5"/>
        <v>8939</v>
      </c>
      <c r="I27" s="98" t="s">
        <v>218</v>
      </c>
      <c r="J27" s="99" t="s">
        <v>219</v>
      </c>
      <c r="K27" s="98">
        <v>8939</v>
      </c>
      <c r="L27" s="98" t="s">
        <v>220</v>
      </c>
      <c r="M27" s="99" t="s">
        <v>212</v>
      </c>
      <c r="N27" s="99" t="s">
        <v>221</v>
      </c>
      <c r="O27" s="100" t="s">
        <v>222</v>
      </c>
      <c r="P27" s="101" t="s">
        <v>223</v>
      </c>
    </row>
    <row r="28" spans="1:16" ht="13.5" thickBot="1">
      <c r="A28" s="22" t="str">
        <f t="shared" si="0"/>
        <v>BAVM 212 </v>
      </c>
      <c r="B28" s="3" t="str">
        <f t="shared" si="1"/>
        <v>I</v>
      </c>
      <c r="C28" s="22">
        <f t="shared" si="2"/>
        <v>54996.4256</v>
      </c>
      <c r="D28" t="str">
        <f t="shared" si="3"/>
        <v>vis</v>
      </c>
      <c r="E28" s="97">
        <f>VLOOKUP(C28,A!C$21:E$973,3,FALSE)</f>
        <v>10276.935876889047</v>
      </c>
      <c r="F28" s="3" t="s">
        <v>111</v>
      </c>
      <c r="G28" t="str">
        <f t="shared" si="4"/>
        <v>54996.4256</v>
      </c>
      <c r="H28" s="22">
        <f t="shared" si="5"/>
        <v>10277</v>
      </c>
      <c r="I28" s="98" t="s">
        <v>224</v>
      </c>
      <c r="J28" s="99" t="s">
        <v>225</v>
      </c>
      <c r="K28" s="98">
        <v>10277</v>
      </c>
      <c r="L28" s="98" t="s">
        <v>226</v>
      </c>
      <c r="M28" s="99" t="s">
        <v>212</v>
      </c>
      <c r="N28" s="99" t="s">
        <v>221</v>
      </c>
      <c r="O28" s="100" t="s">
        <v>222</v>
      </c>
      <c r="P28" s="101" t="s">
        <v>227</v>
      </c>
    </row>
    <row r="29" spans="1:16" ht="13.5" thickBot="1">
      <c r="A29" s="22" t="str">
        <f t="shared" si="0"/>
        <v>IBVS 5920 </v>
      </c>
      <c r="B29" s="3" t="str">
        <f t="shared" si="1"/>
        <v>II</v>
      </c>
      <c r="C29" s="22">
        <f t="shared" si="2"/>
        <v>55104.4012</v>
      </c>
      <c r="D29" t="str">
        <f t="shared" si="3"/>
        <v>vis</v>
      </c>
      <c r="E29" s="97">
        <f>VLOOKUP(C29,A!C$21:E$973,3,FALSE)</f>
        <v>10721.445823605776</v>
      </c>
      <c r="F29" s="3" t="s">
        <v>111</v>
      </c>
      <c r="G29" t="str">
        <f t="shared" si="4"/>
        <v>55104.4012</v>
      </c>
      <c r="H29" s="22">
        <f t="shared" si="5"/>
        <v>10721.5</v>
      </c>
      <c r="I29" s="98" t="s">
        <v>228</v>
      </c>
      <c r="J29" s="99" t="s">
        <v>229</v>
      </c>
      <c r="K29" s="98">
        <v>10721.5</v>
      </c>
      <c r="L29" s="98" t="s">
        <v>230</v>
      </c>
      <c r="M29" s="99" t="s">
        <v>212</v>
      </c>
      <c r="N29" s="99" t="s">
        <v>58</v>
      </c>
      <c r="O29" s="100" t="s">
        <v>170</v>
      </c>
      <c r="P29" s="101" t="s">
        <v>231</v>
      </c>
    </row>
    <row r="30" spans="1:16" ht="13.5" thickBot="1">
      <c r="A30" s="22" t="str">
        <f t="shared" si="0"/>
        <v>IBVS 5945 </v>
      </c>
      <c r="B30" s="3" t="str">
        <f t="shared" si="1"/>
        <v>II</v>
      </c>
      <c r="C30" s="22">
        <f t="shared" si="2"/>
        <v>55339.7746</v>
      </c>
      <c r="D30" t="str">
        <f t="shared" si="3"/>
        <v>vis</v>
      </c>
      <c r="E30" s="97">
        <f>VLOOKUP(C30,A!C$21:E$973,3,FALSE)</f>
        <v>11690.422309890973</v>
      </c>
      <c r="F30" s="3" t="s">
        <v>111</v>
      </c>
      <c r="G30" t="str">
        <f t="shared" si="4"/>
        <v>55339.7746</v>
      </c>
      <c r="H30" s="22">
        <f t="shared" si="5"/>
        <v>11690.5</v>
      </c>
      <c r="I30" s="98" t="s">
        <v>232</v>
      </c>
      <c r="J30" s="99" t="s">
        <v>233</v>
      </c>
      <c r="K30" s="98">
        <v>11690.5</v>
      </c>
      <c r="L30" s="98" t="s">
        <v>234</v>
      </c>
      <c r="M30" s="99" t="s">
        <v>212</v>
      </c>
      <c r="N30" s="99" t="s">
        <v>111</v>
      </c>
      <c r="O30" s="100" t="s">
        <v>235</v>
      </c>
      <c r="P30" s="101" t="s">
        <v>236</v>
      </c>
    </row>
    <row r="31" spans="1:16" ht="13.5" thickBot="1">
      <c r="A31" s="22" t="str">
        <f t="shared" si="0"/>
        <v>BAVM 215 </v>
      </c>
      <c r="B31" s="3" t="str">
        <f t="shared" si="1"/>
        <v>I</v>
      </c>
      <c r="C31" s="22">
        <f t="shared" si="2"/>
        <v>55379.4885</v>
      </c>
      <c r="D31" t="str">
        <f t="shared" si="3"/>
        <v>vis</v>
      </c>
      <c r="E31" s="97">
        <f>VLOOKUP(C31,A!C$21:E$973,3,FALSE)</f>
        <v>11853.915020956389</v>
      </c>
      <c r="F31" s="3" t="s">
        <v>111</v>
      </c>
      <c r="G31" t="str">
        <f t="shared" si="4"/>
        <v>55379.4885</v>
      </c>
      <c r="H31" s="22">
        <f t="shared" si="5"/>
        <v>11854</v>
      </c>
      <c r="I31" s="98" t="s">
        <v>237</v>
      </c>
      <c r="J31" s="99" t="s">
        <v>238</v>
      </c>
      <c r="K31" s="98">
        <v>11854</v>
      </c>
      <c r="L31" s="98" t="s">
        <v>239</v>
      </c>
      <c r="M31" s="99" t="s">
        <v>212</v>
      </c>
      <c r="N31" s="99" t="s">
        <v>240</v>
      </c>
      <c r="O31" s="100" t="s">
        <v>241</v>
      </c>
      <c r="P31" s="101" t="s">
        <v>242</v>
      </c>
    </row>
    <row r="32" spans="1:16" ht="13.5" thickBot="1">
      <c r="A32" s="22" t="str">
        <f t="shared" si="0"/>
        <v>BAVM 220 </v>
      </c>
      <c r="B32" s="3" t="str">
        <f t="shared" si="1"/>
        <v>I</v>
      </c>
      <c r="C32" s="22">
        <f t="shared" si="2"/>
        <v>55674.3741</v>
      </c>
      <c r="D32" t="str">
        <f t="shared" si="3"/>
        <v>vis</v>
      </c>
      <c r="E32" s="97">
        <f>VLOOKUP(C32,A!C$21:E$973,3,FALSE)</f>
        <v>13067.889125694253</v>
      </c>
      <c r="F32" s="3" t="s">
        <v>111</v>
      </c>
      <c r="G32" t="str">
        <f t="shared" si="4"/>
        <v>55674.3741</v>
      </c>
      <c r="H32" s="22">
        <f t="shared" si="5"/>
        <v>13068</v>
      </c>
      <c r="I32" s="98" t="s">
        <v>243</v>
      </c>
      <c r="J32" s="99" t="s">
        <v>244</v>
      </c>
      <c r="K32" s="98" t="s">
        <v>245</v>
      </c>
      <c r="L32" s="98" t="s">
        <v>239</v>
      </c>
      <c r="M32" s="99" t="s">
        <v>212</v>
      </c>
      <c r="N32" s="99" t="s">
        <v>240</v>
      </c>
      <c r="O32" s="100" t="s">
        <v>241</v>
      </c>
      <c r="P32" s="101" t="s">
        <v>246</v>
      </c>
    </row>
    <row r="33" spans="1:16" ht="13.5" thickBot="1">
      <c r="A33" s="22" t="str">
        <f t="shared" si="0"/>
        <v>BAVM 220 </v>
      </c>
      <c r="B33" s="3" t="str">
        <f t="shared" si="1"/>
        <v>II</v>
      </c>
      <c r="C33" s="22">
        <f t="shared" si="2"/>
        <v>55674.495</v>
      </c>
      <c r="D33" t="str">
        <f t="shared" si="3"/>
        <v>vis</v>
      </c>
      <c r="E33" s="97">
        <f>VLOOKUP(C33,A!C$21:E$973,3,FALSE)</f>
        <v>13068.386842331705</v>
      </c>
      <c r="F33" s="3" t="s">
        <v>111</v>
      </c>
      <c r="G33" t="str">
        <f t="shared" si="4"/>
        <v>55674.4950</v>
      </c>
      <c r="H33" s="22">
        <f t="shared" si="5"/>
        <v>13068.5</v>
      </c>
      <c r="I33" s="98" t="s">
        <v>247</v>
      </c>
      <c r="J33" s="99" t="s">
        <v>248</v>
      </c>
      <c r="K33" s="98" t="s">
        <v>249</v>
      </c>
      <c r="L33" s="98" t="s">
        <v>250</v>
      </c>
      <c r="M33" s="99" t="s">
        <v>212</v>
      </c>
      <c r="N33" s="99" t="s">
        <v>240</v>
      </c>
      <c r="O33" s="100" t="s">
        <v>241</v>
      </c>
      <c r="P33" s="101" t="s">
        <v>246</v>
      </c>
    </row>
    <row r="34" spans="1:16" ht="13.5" thickBot="1">
      <c r="A34" s="22" t="str">
        <f t="shared" si="0"/>
        <v>BAVM 220 </v>
      </c>
      <c r="B34" s="3" t="str">
        <f t="shared" si="1"/>
        <v>I</v>
      </c>
      <c r="C34" s="22">
        <f t="shared" si="2"/>
        <v>55707.4079</v>
      </c>
      <c r="D34" t="str">
        <f t="shared" si="3"/>
        <v>vis</v>
      </c>
      <c r="E34" s="97">
        <f>VLOOKUP(C34,A!C$21:E$973,3,FALSE)</f>
        <v>13203.881448754744</v>
      </c>
      <c r="F34" s="3" t="s">
        <v>111</v>
      </c>
      <c r="G34" t="str">
        <f t="shared" si="4"/>
        <v>55707.4079</v>
      </c>
      <c r="H34" s="22">
        <f t="shared" si="5"/>
        <v>13204</v>
      </c>
      <c r="I34" s="98" t="s">
        <v>251</v>
      </c>
      <c r="J34" s="99" t="s">
        <v>252</v>
      </c>
      <c r="K34" s="98" t="s">
        <v>253</v>
      </c>
      <c r="L34" s="98" t="s">
        <v>254</v>
      </c>
      <c r="M34" s="99" t="s">
        <v>212</v>
      </c>
      <c r="N34" s="99" t="s">
        <v>221</v>
      </c>
      <c r="O34" s="100" t="s">
        <v>222</v>
      </c>
      <c r="P34" s="101" t="s">
        <v>246</v>
      </c>
    </row>
    <row r="35" spans="1:16" ht="13.5" thickBot="1">
      <c r="A35" s="22" t="str">
        <f t="shared" si="0"/>
        <v>BAVM 220 </v>
      </c>
      <c r="B35" s="3" t="str">
        <f t="shared" si="1"/>
        <v>II</v>
      </c>
      <c r="C35" s="22">
        <f t="shared" si="2"/>
        <v>55707.5289</v>
      </c>
      <c r="D35" t="str">
        <f t="shared" si="3"/>
        <v>vis</v>
      </c>
      <c r="E35" s="97">
        <f>VLOOKUP(C35,A!C$21:E$973,3,FALSE)</f>
        <v>13204.379577068477</v>
      </c>
      <c r="F35" s="3" t="s">
        <v>111</v>
      </c>
      <c r="G35" t="str">
        <f t="shared" si="4"/>
        <v>55707.5289</v>
      </c>
      <c r="H35" s="22">
        <f t="shared" si="5"/>
        <v>13204.5</v>
      </c>
      <c r="I35" s="98" t="s">
        <v>255</v>
      </c>
      <c r="J35" s="99" t="s">
        <v>256</v>
      </c>
      <c r="K35" s="98" t="s">
        <v>257</v>
      </c>
      <c r="L35" s="98" t="s">
        <v>258</v>
      </c>
      <c r="M35" s="99" t="s">
        <v>212</v>
      </c>
      <c r="N35" s="99" t="s">
        <v>221</v>
      </c>
      <c r="O35" s="100" t="s">
        <v>222</v>
      </c>
      <c r="P35" s="101" t="s">
        <v>246</v>
      </c>
    </row>
    <row r="36" spans="1:16" ht="13.5" thickBot="1">
      <c r="A36" s="22" t="str">
        <f t="shared" si="0"/>
        <v>OEJV 0160 </v>
      </c>
      <c r="B36" s="3" t="str">
        <f t="shared" si="1"/>
        <v>I</v>
      </c>
      <c r="C36" s="22">
        <f t="shared" si="2"/>
        <v>55776.39413</v>
      </c>
      <c r="D36" t="str">
        <f t="shared" si="3"/>
        <v>vis</v>
      </c>
      <c r="E36" s="97">
        <f>VLOOKUP(C36,A!C$21:E$973,3,FALSE)</f>
        <v>13487.881402647008</v>
      </c>
      <c r="F36" s="3" t="s">
        <v>111</v>
      </c>
      <c r="G36" t="str">
        <f t="shared" si="4"/>
        <v>55776.39413</v>
      </c>
      <c r="H36" s="22">
        <f t="shared" si="5"/>
        <v>13488</v>
      </c>
      <c r="I36" s="98" t="s">
        <v>259</v>
      </c>
      <c r="J36" s="99" t="s">
        <v>260</v>
      </c>
      <c r="K36" s="98" t="s">
        <v>261</v>
      </c>
      <c r="L36" s="98" t="s">
        <v>262</v>
      </c>
      <c r="M36" s="99" t="s">
        <v>212</v>
      </c>
      <c r="N36" s="99" t="s">
        <v>58</v>
      </c>
      <c r="O36" s="100" t="s">
        <v>263</v>
      </c>
      <c r="P36" s="101" t="s">
        <v>264</v>
      </c>
    </row>
    <row r="37" spans="1:16" ht="13.5" thickBot="1">
      <c r="A37" s="22" t="str">
        <f t="shared" si="0"/>
        <v>BAVM 231 </v>
      </c>
      <c r="B37" s="3" t="str">
        <f t="shared" si="1"/>
        <v>I</v>
      </c>
      <c r="C37" s="22">
        <f t="shared" si="2"/>
        <v>56177.4256</v>
      </c>
      <c r="D37" t="str">
        <f t="shared" si="3"/>
        <v>vis</v>
      </c>
      <c r="E37" s="97">
        <f>VLOOKUP(C37,A!C$21:E$973,3,FALSE)</f>
        <v>15138.832889477697</v>
      </c>
      <c r="F37" s="3" t="s">
        <v>111</v>
      </c>
      <c r="G37" t="str">
        <f t="shared" si="4"/>
        <v>56177.4256</v>
      </c>
      <c r="H37" s="22">
        <f t="shared" si="5"/>
        <v>15139</v>
      </c>
      <c r="I37" s="98" t="s">
        <v>265</v>
      </c>
      <c r="J37" s="99" t="s">
        <v>266</v>
      </c>
      <c r="K37" s="98" t="s">
        <v>267</v>
      </c>
      <c r="L37" s="98" t="s">
        <v>268</v>
      </c>
      <c r="M37" s="99" t="s">
        <v>212</v>
      </c>
      <c r="N37" s="99" t="s">
        <v>221</v>
      </c>
      <c r="O37" s="100" t="s">
        <v>222</v>
      </c>
      <c r="P37" s="101" t="s">
        <v>269</v>
      </c>
    </row>
    <row r="38" spans="1:16" ht="13.5" thickBot="1">
      <c r="A38" s="22" t="str">
        <f t="shared" si="0"/>
        <v>BAVM 232 </v>
      </c>
      <c r="B38" s="3" t="str">
        <f t="shared" si="1"/>
        <v>I</v>
      </c>
      <c r="C38" s="22">
        <f t="shared" si="2"/>
        <v>56492.4709</v>
      </c>
      <c r="D38" t="str">
        <f t="shared" si="3"/>
        <v>vis</v>
      </c>
      <c r="E38" s="97">
        <f>VLOOKUP(C38,A!C$21:E$973,3,FALSE)</f>
        <v>16435.799699723324</v>
      </c>
      <c r="F38" s="3" t="s">
        <v>111</v>
      </c>
      <c r="G38" t="str">
        <f t="shared" si="4"/>
        <v>56492.4709</v>
      </c>
      <c r="H38" s="22">
        <f t="shared" si="5"/>
        <v>16436</v>
      </c>
      <c r="I38" s="98" t="s">
        <v>270</v>
      </c>
      <c r="J38" s="99" t="s">
        <v>271</v>
      </c>
      <c r="K38" s="98" t="s">
        <v>272</v>
      </c>
      <c r="L38" s="98" t="s">
        <v>273</v>
      </c>
      <c r="M38" s="99" t="s">
        <v>212</v>
      </c>
      <c r="N38" s="99" t="s">
        <v>221</v>
      </c>
      <c r="O38" s="100" t="s">
        <v>222</v>
      </c>
      <c r="P38" s="101" t="s">
        <v>274</v>
      </c>
    </row>
    <row r="39" spans="2:16" ht="13.5" thickBot="1">
      <c r="B39" s="3"/>
      <c r="F39" s="3"/>
      <c r="I39" s="98"/>
      <c r="J39" s="99"/>
      <c r="K39" s="98"/>
      <c r="L39" s="98"/>
      <c r="M39" s="99"/>
      <c r="N39" s="99"/>
      <c r="O39" s="100"/>
      <c r="P39" s="100"/>
    </row>
    <row r="40" spans="2:16" ht="13.5" thickBot="1">
      <c r="B40" s="3"/>
      <c r="F40" s="3"/>
      <c r="I40" s="98"/>
      <c r="J40" s="99"/>
      <c r="K40" s="98"/>
      <c r="L40" s="98"/>
      <c r="M40" s="99"/>
      <c r="N40" s="99"/>
      <c r="O40" s="100"/>
      <c r="P40" s="100"/>
    </row>
    <row r="41" spans="2:16" ht="13.5" thickBot="1">
      <c r="B41" s="3"/>
      <c r="F41" s="3"/>
      <c r="I41" s="98"/>
      <c r="J41" s="99"/>
      <c r="K41" s="98"/>
      <c r="L41" s="98"/>
      <c r="M41" s="99"/>
      <c r="N41" s="99"/>
      <c r="O41" s="100"/>
      <c r="P41" s="100"/>
    </row>
    <row r="42" spans="2:16" ht="13.5" thickBot="1">
      <c r="B42" s="3"/>
      <c r="F42" s="3"/>
      <c r="I42" s="98"/>
      <c r="J42" s="99"/>
      <c r="K42" s="98"/>
      <c r="L42" s="98"/>
      <c r="M42" s="99"/>
      <c r="N42" s="99"/>
      <c r="O42" s="100"/>
      <c r="P42" s="100"/>
    </row>
    <row r="43" spans="2:16" ht="13.5" thickBot="1">
      <c r="B43" s="3"/>
      <c r="F43" s="3"/>
      <c r="I43" s="98"/>
      <c r="J43" s="99"/>
      <c r="K43" s="98"/>
      <c r="L43" s="98"/>
      <c r="M43" s="99"/>
      <c r="N43" s="99"/>
      <c r="O43" s="100"/>
      <c r="P43" s="100"/>
    </row>
    <row r="44" spans="2:16" ht="13.5" thickBot="1">
      <c r="B44" s="3"/>
      <c r="F44" s="3"/>
      <c r="I44" s="98"/>
      <c r="J44" s="99"/>
      <c r="K44" s="98"/>
      <c r="L44" s="98"/>
      <c r="M44" s="99"/>
      <c r="N44" s="99"/>
      <c r="O44" s="100"/>
      <c r="P44" s="100"/>
    </row>
    <row r="45" spans="2:16" ht="13.5" thickBot="1">
      <c r="B45" s="3"/>
      <c r="F45" s="3"/>
      <c r="I45" s="98"/>
      <c r="J45" s="99"/>
      <c r="K45" s="98"/>
      <c r="L45" s="98"/>
      <c r="M45" s="99"/>
      <c r="N45" s="99"/>
      <c r="O45" s="100"/>
      <c r="P45" s="100"/>
    </row>
    <row r="46" spans="2:16" ht="13.5" thickBot="1">
      <c r="B46" s="3"/>
      <c r="F46" s="3"/>
      <c r="I46" s="98"/>
      <c r="J46" s="99"/>
      <c r="K46" s="98"/>
      <c r="L46" s="98"/>
      <c r="M46" s="99"/>
      <c r="N46" s="99"/>
      <c r="O46" s="100"/>
      <c r="P46" s="100"/>
    </row>
    <row r="47" spans="2:16" ht="13.5" thickBot="1">
      <c r="B47" s="3"/>
      <c r="F47" s="3"/>
      <c r="I47" s="98"/>
      <c r="J47" s="99"/>
      <c r="K47" s="98"/>
      <c r="L47" s="98"/>
      <c r="M47" s="99"/>
      <c r="N47" s="99"/>
      <c r="O47" s="100"/>
      <c r="P47" s="100"/>
    </row>
    <row r="48" spans="2:16" ht="13.5" thickBot="1">
      <c r="B48" s="3"/>
      <c r="F48" s="3"/>
      <c r="I48" s="98"/>
      <c r="J48" s="99"/>
      <c r="K48" s="98"/>
      <c r="L48" s="98"/>
      <c r="M48" s="99"/>
      <c r="N48" s="99"/>
      <c r="O48" s="100"/>
      <c r="P48" s="100"/>
    </row>
    <row r="49" spans="2:16" ht="13.5" thickBot="1">
      <c r="B49" s="3"/>
      <c r="F49" s="3"/>
      <c r="I49" s="98"/>
      <c r="J49" s="99"/>
      <c r="K49" s="98"/>
      <c r="L49" s="98"/>
      <c r="M49" s="99"/>
      <c r="N49" s="99"/>
      <c r="O49" s="100"/>
      <c r="P49" s="100"/>
    </row>
    <row r="50" spans="2:16" ht="13.5" thickBot="1">
      <c r="B50" s="3"/>
      <c r="F50" s="3"/>
      <c r="I50" s="98"/>
      <c r="J50" s="99"/>
      <c r="K50" s="98"/>
      <c r="L50" s="98"/>
      <c r="M50" s="99"/>
      <c r="N50" s="99"/>
      <c r="O50" s="100"/>
      <c r="P50" s="100"/>
    </row>
    <row r="51" spans="2:16" ht="13.5" thickBot="1">
      <c r="B51" s="3"/>
      <c r="F51" s="3"/>
      <c r="I51" s="98"/>
      <c r="J51" s="99"/>
      <c r="K51" s="98"/>
      <c r="L51" s="98"/>
      <c r="M51" s="99"/>
      <c r="N51" s="99"/>
      <c r="O51" s="100"/>
      <c r="P51" s="100"/>
    </row>
    <row r="52" spans="2:16" ht="13.5" thickBot="1">
      <c r="B52" s="3"/>
      <c r="F52" s="3"/>
      <c r="I52" s="98"/>
      <c r="J52" s="99"/>
      <c r="K52" s="98"/>
      <c r="L52" s="98"/>
      <c r="M52" s="99"/>
      <c r="N52" s="99"/>
      <c r="O52" s="100"/>
      <c r="P52" s="100"/>
    </row>
    <row r="53" spans="2:16" ht="13.5" thickBot="1">
      <c r="B53" s="3"/>
      <c r="F53" s="3"/>
      <c r="I53" s="98"/>
      <c r="J53" s="99"/>
      <c r="K53" s="98"/>
      <c r="L53" s="98"/>
      <c r="M53" s="99"/>
      <c r="N53" s="99"/>
      <c r="O53" s="100"/>
      <c r="P53" s="100"/>
    </row>
    <row r="54" spans="2:16" ht="13.5" thickBot="1">
      <c r="B54" s="3"/>
      <c r="F54" s="3"/>
      <c r="I54" s="98"/>
      <c r="J54" s="99"/>
      <c r="K54" s="98"/>
      <c r="L54" s="98"/>
      <c r="M54" s="99"/>
      <c r="N54" s="99"/>
      <c r="O54" s="100"/>
      <c r="P54" s="100"/>
    </row>
    <row r="55" spans="2:16" ht="13.5" thickBot="1">
      <c r="B55" s="3"/>
      <c r="F55" s="3"/>
      <c r="I55" s="98"/>
      <c r="J55" s="99"/>
      <c r="K55" s="98"/>
      <c r="L55" s="98"/>
      <c r="M55" s="99"/>
      <c r="N55" s="99"/>
      <c r="O55" s="100"/>
      <c r="P55" s="100"/>
    </row>
    <row r="56" spans="2:16" ht="13.5" thickBot="1">
      <c r="B56" s="3"/>
      <c r="F56" s="3"/>
      <c r="I56" s="98"/>
      <c r="J56" s="99"/>
      <c r="K56" s="98"/>
      <c r="L56" s="98"/>
      <c r="M56" s="99"/>
      <c r="N56" s="99"/>
      <c r="O56" s="100"/>
      <c r="P56" s="100"/>
    </row>
    <row r="57" spans="2:16" ht="13.5" thickBot="1">
      <c r="B57" s="3"/>
      <c r="F57" s="3"/>
      <c r="I57" s="98"/>
      <c r="J57" s="99"/>
      <c r="K57" s="98"/>
      <c r="L57" s="98"/>
      <c r="M57" s="99"/>
      <c r="N57" s="99"/>
      <c r="O57" s="100"/>
      <c r="P57" s="100"/>
    </row>
    <row r="58" spans="2:16" ht="13.5" thickBot="1">
      <c r="B58" s="3"/>
      <c r="F58" s="3"/>
      <c r="I58" s="98"/>
      <c r="J58" s="99"/>
      <c r="K58" s="98"/>
      <c r="L58" s="98"/>
      <c r="M58" s="99"/>
      <c r="N58" s="99"/>
      <c r="O58" s="100"/>
      <c r="P58" s="100"/>
    </row>
    <row r="59" spans="2:16" ht="13.5" thickBot="1">
      <c r="B59" s="3"/>
      <c r="F59" s="3"/>
      <c r="I59" s="98"/>
      <c r="J59" s="99"/>
      <c r="K59" s="98"/>
      <c r="L59" s="98"/>
      <c r="M59" s="99"/>
      <c r="N59" s="99"/>
      <c r="O59" s="100"/>
      <c r="P59" s="100"/>
    </row>
    <row r="60" spans="2:16" ht="13.5" thickBot="1">
      <c r="B60" s="3"/>
      <c r="F60" s="3"/>
      <c r="I60" s="98"/>
      <c r="J60" s="99"/>
      <c r="K60" s="98"/>
      <c r="L60" s="98"/>
      <c r="M60" s="99"/>
      <c r="N60" s="99"/>
      <c r="O60" s="100"/>
      <c r="P60" s="100"/>
    </row>
    <row r="61" spans="2:16" ht="13.5" thickBot="1">
      <c r="B61" s="3"/>
      <c r="F61" s="3"/>
      <c r="I61" s="98"/>
      <c r="J61" s="99"/>
      <c r="K61" s="98"/>
      <c r="L61" s="98"/>
      <c r="M61" s="99"/>
      <c r="N61" s="99"/>
      <c r="O61" s="100"/>
      <c r="P61" s="100"/>
    </row>
    <row r="62" spans="2:16" ht="13.5" thickBot="1">
      <c r="B62" s="3"/>
      <c r="F62" s="3"/>
      <c r="I62" s="98"/>
      <c r="J62" s="99"/>
      <c r="K62" s="98"/>
      <c r="L62" s="98"/>
      <c r="M62" s="99"/>
      <c r="N62" s="99"/>
      <c r="O62" s="100"/>
      <c r="P62" s="100"/>
    </row>
    <row r="63" spans="2:16" ht="13.5" thickBot="1">
      <c r="B63" s="3"/>
      <c r="F63" s="3"/>
      <c r="I63" s="98"/>
      <c r="J63" s="99"/>
      <c r="K63" s="98"/>
      <c r="L63" s="98"/>
      <c r="M63" s="99"/>
      <c r="N63" s="99"/>
      <c r="O63" s="100"/>
      <c r="P63" s="100"/>
    </row>
    <row r="64" spans="2:16" ht="13.5" thickBot="1">
      <c r="B64" s="3"/>
      <c r="F64" s="3"/>
      <c r="I64" s="98"/>
      <c r="J64" s="99"/>
      <c r="K64" s="98"/>
      <c r="L64" s="98"/>
      <c r="M64" s="99"/>
      <c r="N64" s="99"/>
      <c r="O64" s="100"/>
      <c r="P64" s="100"/>
    </row>
    <row r="65" spans="2:16" ht="13.5" thickBot="1">
      <c r="B65" s="3"/>
      <c r="F65" s="3"/>
      <c r="I65" s="98"/>
      <c r="J65" s="99"/>
      <c r="K65" s="98"/>
      <c r="L65" s="98"/>
      <c r="M65" s="99"/>
      <c r="N65" s="99"/>
      <c r="O65" s="100"/>
      <c r="P65" s="100"/>
    </row>
    <row r="66" spans="2:16" ht="13.5" thickBot="1">
      <c r="B66" s="3"/>
      <c r="F66" s="3"/>
      <c r="I66" s="98"/>
      <c r="J66" s="99"/>
      <c r="K66" s="98"/>
      <c r="L66" s="98"/>
      <c r="M66" s="99"/>
      <c r="N66" s="99"/>
      <c r="O66" s="100"/>
      <c r="P66" s="100"/>
    </row>
    <row r="67" spans="2:16" ht="13.5" thickBot="1">
      <c r="B67" s="3"/>
      <c r="F67" s="3"/>
      <c r="I67" s="98"/>
      <c r="J67" s="99"/>
      <c r="K67" s="98"/>
      <c r="L67" s="98"/>
      <c r="M67" s="99"/>
      <c r="N67" s="99"/>
      <c r="O67" s="100"/>
      <c r="P67" s="100"/>
    </row>
    <row r="68" spans="2:16" ht="13.5" thickBot="1">
      <c r="B68" s="3"/>
      <c r="F68" s="3"/>
      <c r="I68" s="98"/>
      <c r="J68" s="99"/>
      <c r="K68" s="98"/>
      <c r="L68" s="98"/>
      <c r="M68" s="99"/>
      <c r="N68" s="99"/>
      <c r="O68" s="100"/>
      <c r="P68" s="100"/>
    </row>
    <row r="69" spans="2:16" ht="13.5" thickBot="1">
      <c r="B69" s="3"/>
      <c r="F69" s="3"/>
      <c r="I69" s="98"/>
      <c r="J69" s="99"/>
      <c r="K69" s="98"/>
      <c r="L69" s="98"/>
      <c r="M69" s="99"/>
      <c r="N69" s="99"/>
      <c r="O69" s="100"/>
      <c r="P69" s="100"/>
    </row>
    <row r="70" spans="2:16" ht="13.5" thickBot="1">
      <c r="B70" s="3"/>
      <c r="F70" s="3"/>
      <c r="I70" s="98"/>
      <c r="J70" s="99"/>
      <c r="K70" s="98"/>
      <c r="L70" s="98"/>
      <c r="M70" s="99"/>
      <c r="N70" s="99"/>
      <c r="O70" s="100"/>
      <c r="P70" s="100"/>
    </row>
    <row r="71" spans="2:16" ht="13.5" thickBot="1">
      <c r="B71" s="3"/>
      <c r="F71" s="3"/>
      <c r="I71" s="98"/>
      <c r="J71" s="99"/>
      <c r="K71" s="98"/>
      <c r="L71" s="98"/>
      <c r="M71" s="99"/>
      <c r="N71" s="99"/>
      <c r="O71" s="100"/>
      <c r="P71" s="100"/>
    </row>
    <row r="72" spans="2:16" ht="13.5" thickBot="1">
      <c r="B72" s="3"/>
      <c r="F72" s="3"/>
      <c r="I72" s="98"/>
      <c r="J72" s="99"/>
      <c r="K72" s="98"/>
      <c r="L72" s="98"/>
      <c r="M72" s="99"/>
      <c r="N72" s="99"/>
      <c r="O72" s="100"/>
      <c r="P72" s="100"/>
    </row>
    <row r="73" spans="2:16" ht="13.5" thickBot="1">
      <c r="B73" s="3"/>
      <c r="F73" s="3"/>
      <c r="I73" s="98"/>
      <c r="J73" s="99"/>
      <c r="K73" s="98"/>
      <c r="L73" s="98"/>
      <c r="M73" s="99"/>
      <c r="N73" s="99"/>
      <c r="O73" s="100"/>
      <c r="P73" s="100"/>
    </row>
    <row r="74" spans="2:16" ht="13.5" thickBot="1">
      <c r="B74" s="3"/>
      <c r="F74" s="3"/>
      <c r="I74" s="98"/>
      <c r="J74" s="99"/>
      <c r="K74" s="98"/>
      <c r="L74" s="98"/>
      <c r="M74" s="99"/>
      <c r="N74" s="99"/>
      <c r="O74" s="100"/>
      <c r="P74" s="100"/>
    </row>
    <row r="75" spans="2:16" ht="13.5" thickBot="1">
      <c r="B75" s="3"/>
      <c r="F75" s="3"/>
      <c r="I75" s="98"/>
      <c r="J75" s="99"/>
      <c r="K75" s="98"/>
      <c r="L75" s="98"/>
      <c r="M75" s="99"/>
      <c r="N75" s="99"/>
      <c r="O75" s="100"/>
      <c r="P75" s="100"/>
    </row>
    <row r="76" spans="2:16" ht="13.5" thickBot="1">
      <c r="B76" s="3"/>
      <c r="F76" s="3"/>
      <c r="I76" s="98"/>
      <c r="J76" s="99"/>
      <c r="K76" s="98"/>
      <c r="L76" s="98"/>
      <c r="M76" s="99"/>
      <c r="N76" s="99"/>
      <c r="O76" s="100"/>
      <c r="P76" s="100"/>
    </row>
    <row r="77" spans="2:16" ht="13.5" thickBot="1">
      <c r="B77" s="3"/>
      <c r="F77" s="3"/>
      <c r="I77" s="98"/>
      <c r="J77" s="99"/>
      <c r="K77" s="98"/>
      <c r="L77" s="98"/>
      <c r="M77" s="99"/>
      <c r="N77" s="99"/>
      <c r="O77" s="100"/>
      <c r="P77" s="100"/>
    </row>
    <row r="78" spans="2:16" ht="13.5" thickBot="1">
      <c r="B78" s="3"/>
      <c r="F78" s="3"/>
      <c r="I78" s="98"/>
      <c r="J78" s="99"/>
      <c r="K78" s="98"/>
      <c r="L78" s="98"/>
      <c r="M78" s="99"/>
      <c r="N78" s="99"/>
      <c r="O78" s="100"/>
      <c r="P78" s="100"/>
    </row>
    <row r="79" spans="2:16" ht="13.5" thickBot="1">
      <c r="B79" s="3"/>
      <c r="F79" s="3"/>
      <c r="I79" s="98"/>
      <c r="J79" s="99"/>
      <c r="K79" s="98"/>
      <c r="L79" s="98"/>
      <c r="M79" s="99"/>
      <c r="N79" s="99"/>
      <c r="O79" s="100"/>
      <c r="P79" s="100"/>
    </row>
    <row r="80" spans="2:16" ht="13.5" thickBot="1">
      <c r="B80" s="3"/>
      <c r="F80" s="3"/>
      <c r="I80" s="98"/>
      <c r="J80" s="99"/>
      <c r="K80" s="98"/>
      <c r="L80" s="98"/>
      <c r="M80" s="99"/>
      <c r="N80" s="99"/>
      <c r="O80" s="100"/>
      <c r="P80" s="100"/>
    </row>
    <row r="81" spans="2:16" ht="13.5" thickBot="1">
      <c r="B81" s="3"/>
      <c r="F81" s="3"/>
      <c r="I81" s="98"/>
      <c r="J81" s="99"/>
      <c r="K81" s="98"/>
      <c r="L81" s="98"/>
      <c r="M81" s="99"/>
      <c r="N81" s="99"/>
      <c r="O81" s="100"/>
      <c r="P81" s="100"/>
    </row>
    <row r="82" spans="2:16" ht="13.5" thickBot="1">
      <c r="B82" s="3"/>
      <c r="F82" s="3"/>
      <c r="I82" s="98"/>
      <c r="J82" s="99"/>
      <c r="K82" s="98"/>
      <c r="L82" s="98"/>
      <c r="M82" s="99"/>
      <c r="N82" s="99"/>
      <c r="O82" s="100"/>
      <c r="P82" s="100"/>
    </row>
    <row r="83" spans="2:16" ht="13.5" thickBot="1">
      <c r="B83" s="3"/>
      <c r="F83" s="3"/>
      <c r="I83" s="98"/>
      <c r="J83" s="99"/>
      <c r="K83" s="98"/>
      <c r="L83" s="98"/>
      <c r="M83" s="99"/>
      <c r="N83" s="99"/>
      <c r="O83" s="100"/>
      <c r="P83" s="100"/>
    </row>
    <row r="84" spans="2:16" ht="13.5" thickBot="1">
      <c r="B84" s="3"/>
      <c r="F84" s="3"/>
      <c r="I84" s="98"/>
      <c r="J84" s="99"/>
      <c r="K84" s="98"/>
      <c r="L84" s="98"/>
      <c r="M84" s="99"/>
      <c r="N84" s="99"/>
      <c r="O84" s="100"/>
      <c r="P84" s="100"/>
    </row>
    <row r="85" spans="2:16" ht="13.5" thickBot="1">
      <c r="B85" s="3"/>
      <c r="F85" s="3"/>
      <c r="I85" s="98"/>
      <c r="J85" s="99"/>
      <c r="K85" s="98"/>
      <c r="L85" s="98"/>
      <c r="M85" s="99"/>
      <c r="N85" s="99"/>
      <c r="O85" s="100"/>
      <c r="P85" s="100"/>
    </row>
    <row r="86" spans="2:16" ht="13.5" thickBot="1">
      <c r="B86" s="3"/>
      <c r="F86" s="3"/>
      <c r="I86" s="98"/>
      <c r="J86" s="99"/>
      <c r="K86" s="98"/>
      <c r="L86" s="98"/>
      <c r="M86" s="99"/>
      <c r="N86" s="99"/>
      <c r="O86" s="100"/>
      <c r="P86" s="100"/>
    </row>
    <row r="87" spans="2:16" ht="13.5" thickBot="1">
      <c r="B87" s="3"/>
      <c r="F87" s="3"/>
      <c r="I87" s="98"/>
      <c r="J87" s="99"/>
      <c r="K87" s="98"/>
      <c r="L87" s="98"/>
      <c r="M87" s="99"/>
      <c r="N87" s="99"/>
      <c r="O87" s="100"/>
      <c r="P87" s="100"/>
    </row>
    <row r="88" spans="2:16" ht="13.5" thickBot="1">
      <c r="B88" s="3"/>
      <c r="F88" s="3"/>
      <c r="I88" s="98"/>
      <c r="J88" s="99"/>
      <c r="K88" s="98"/>
      <c r="L88" s="98"/>
      <c r="M88" s="99"/>
      <c r="N88" s="99"/>
      <c r="O88" s="100"/>
      <c r="P88" s="100"/>
    </row>
    <row r="89" spans="2:16" ht="13.5" thickBot="1">
      <c r="B89" s="3"/>
      <c r="F89" s="3"/>
      <c r="I89" s="98"/>
      <c r="J89" s="99"/>
      <c r="K89" s="98"/>
      <c r="L89" s="98"/>
      <c r="M89" s="99"/>
      <c r="N89" s="99"/>
      <c r="O89" s="100"/>
      <c r="P89" s="100"/>
    </row>
    <row r="90" spans="2:16" ht="13.5" thickBot="1">
      <c r="B90" s="3"/>
      <c r="F90" s="3"/>
      <c r="I90" s="98"/>
      <c r="J90" s="99"/>
      <c r="K90" s="98"/>
      <c r="L90" s="98"/>
      <c r="M90" s="99"/>
      <c r="N90" s="99"/>
      <c r="O90" s="100"/>
      <c r="P90" s="100"/>
    </row>
    <row r="91" spans="2:16" ht="13.5" thickBot="1">
      <c r="B91" s="3"/>
      <c r="F91" s="3"/>
      <c r="I91" s="98"/>
      <c r="J91" s="99"/>
      <c r="K91" s="98"/>
      <c r="L91" s="98"/>
      <c r="M91" s="99"/>
      <c r="N91" s="99"/>
      <c r="O91" s="100"/>
      <c r="P91" s="100"/>
    </row>
    <row r="92" spans="2:16" ht="13.5" thickBot="1">
      <c r="B92" s="3"/>
      <c r="F92" s="3"/>
      <c r="I92" s="98"/>
      <c r="J92" s="99"/>
      <c r="K92" s="98"/>
      <c r="L92" s="98"/>
      <c r="M92" s="99"/>
      <c r="N92" s="99"/>
      <c r="O92" s="100"/>
      <c r="P92" s="101"/>
    </row>
    <row r="93" spans="2:16" ht="13.5" thickBot="1">
      <c r="B93" s="3"/>
      <c r="F93" s="3"/>
      <c r="I93" s="98"/>
      <c r="J93" s="99"/>
      <c r="K93" s="98"/>
      <c r="L93" s="98"/>
      <c r="M93" s="99"/>
      <c r="N93" s="99"/>
      <c r="O93" s="100"/>
      <c r="P93" s="101"/>
    </row>
    <row r="94" spans="2:16" ht="13.5" thickBot="1">
      <c r="B94" s="3"/>
      <c r="F94" s="3"/>
      <c r="I94" s="98"/>
      <c r="J94" s="99"/>
      <c r="K94" s="98"/>
      <c r="L94" s="98"/>
      <c r="M94" s="99"/>
      <c r="N94" s="99"/>
      <c r="O94" s="100"/>
      <c r="P94" s="101"/>
    </row>
    <row r="95" spans="2:16" ht="13.5" thickBot="1">
      <c r="B95" s="3"/>
      <c r="F95" s="3"/>
      <c r="I95" s="98"/>
      <c r="J95" s="99"/>
      <c r="K95" s="98"/>
      <c r="L95" s="98"/>
      <c r="M95" s="99"/>
      <c r="N95" s="99"/>
      <c r="O95" s="100"/>
      <c r="P95" s="101"/>
    </row>
    <row r="96" spans="2:16" ht="13.5" thickBot="1">
      <c r="B96" s="3"/>
      <c r="F96" s="3"/>
      <c r="I96" s="98"/>
      <c r="J96" s="99"/>
      <c r="K96" s="98"/>
      <c r="L96" s="98"/>
      <c r="M96" s="99"/>
      <c r="N96" s="99"/>
      <c r="O96" s="100"/>
      <c r="P96" s="101"/>
    </row>
    <row r="97" spans="2:16" ht="13.5" thickBot="1">
      <c r="B97" s="3"/>
      <c r="F97" s="3"/>
      <c r="I97" s="98"/>
      <c r="J97" s="99"/>
      <c r="K97" s="98"/>
      <c r="L97" s="98"/>
      <c r="M97" s="99"/>
      <c r="N97" s="99"/>
      <c r="O97" s="100"/>
      <c r="P97" s="101"/>
    </row>
    <row r="98" spans="2:16" ht="13.5" thickBot="1">
      <c r="B98" s="3"/>
      <c r="F98" s="3"/>
      <c r="I98" s="98"/>
      <c r="J98" s="99"/>
      <c r="K98" s="98"/>
      <c r="L98" s="98"/>
      <c r="M98" s="99"/>
      <c r="N98" s="99"/>
      <c r="O98" s="100"/>
      <c r="P98" s="101"/>
    </row>
    <row r="99" spans="2:16" ht="13.5" thickBot="1">
      <c r="B99" s="3"/>
      <c r="F99" s="3"/>
      <c r="I99" s="98"/>
      <c r="J99" s="99"/>
      <c r="K99" s="98"/>
      <c r="L99" s="98"/>
      <c r="M99" s="99"/>
      <c r="N99" s="99"/>
      <c r="O99" s="100"/>
      <c r="P99" s="101"/>
    </row>
    <row r="100" spans="2:16" ht="13.5" thickBot="1">
      <c r="B100" s="3"/>
      <c r="F100" s="3"/>
      <c r="I100" s="98"/>
      <c r="J100" s="99"/>
      <c r="K100" s="98"/>
      <c r="L100" s="98"/>
      <c r="M100" s="99"/>
      <c r="N100" s="99"/>
      <c r="O100" s="100"/>
      <c r="P100" s="101"/>
    </row>
    <row r="101" spans="2:16" ht="13.5" thickBot="1">
      <c r="B101" s="3"/>
      <c r="F101" s="3"/>
      <c r="I101" s="98"/>
      <c r="J101" s="99"/>
      <c r="K101" s="98"/>
      <c r="L101" s="98"/>
      <c r="M101" s="99"/>
      <c r="N101" s="99"/>
      <c r="O101" s="100"/>
      <c r="P101" s="100"/>
    </row>
    <row r="102" spans="2:16" ht="13.5" thickBot="1">
      <c r="B102" s="3"/>
      <c r="F102" s="3"/>
      <c r="I102" s="98"/>
      <c r="J102" s="99"/>
      <c r="K102" s="98"/>
      <c r="L102" s="98"/>
      <c r="M102" s="99"/>
      <c r="N102" s="99"/>
      <c r="O102" s="100"/>
      <c r="P102" s="101"/>
    </row>
    <row r="103" spans="2:16" ht="13.5" thickBot="1">
      <c r="B103" s="3"/>
      <c r="F103" s="3"/>
      <c r="I103" s="98"/>
      <c r="J103" s="99"/>
      <c r="K103" s="98"/>
      <c r="L103" s="98"/>
      <c r="M103" s="99"/>
      <c r="N103" s="99"/>
      <c r="O103" s="100"/>
      <c r="P103" s="101"/>
    </row>
    <row r="104" spans="2:16" ht="13.5" thickBot="1">
      <c r="B104" s="3"/>
      <c r="F104" s="3"/>
      <c r="I104" s="98"/>
      <c r="J104" s="99"/>
      <c r="K104" s="98"/>
      <c r="L104" s="98"/>
      <c r="M104" s="99"/>
      <c r="N104" s="99"/>
      <c r="O104" s="100"/>
      <c r="P104" s="101"/>
    </row>
    <row r="105" spans="2:16" ht="13.5" thickBot="1">
      <c r="B105" s="3"/>
      <c r="F105" s="3"/>
      <c r="I105" s="98"/>
      <c r="J105" s="99"/>
      <c r="K105" s="98"/>
      <c r="L105" s="98"/>
      <c r="M105" s="99"/>
      <c r="N105" s="99"/>
      <c r="O105" s="100"/>
      <c r="P105" s="101"/>
    </row>
    <row r="106" spans="2:16" ht="13.5" thickBot="1">
      <c r="B106" s="3"/>
      <c r="F106" s="3"/>
      <c r="I106" s="98"/>
      <c r="J106" s="99"/>
      <c r="K106" s="98"/>
      <c r="L106" s="98"/>
      <c r="M106" s="99"/>
      <c r="N106" s="99"/>
      <c r="O106" s="100"/>
      <c r="P106" s="101"/>
    </row>
    <row r="107" spans="2:16" ht="13.5" thickBot="1">
      <c r="B107" s="3"/>
      <c r="F107" s="3"/>
      <c r="I107" s="98"/>
      <c r="J107" s="99"/>
      <c r="K107" s="98"/>
      <c r="L107" s="98"/>
      <c r="M107" s="99"/>
      <c r="N107" s="99"/>
      <c r="O107" s="100"/>
      <c r="P107" s="101"/>
    </row>
    <row r="108" spans="2:16" ht="13.5" thickBot="1">
      <c r="B108" s="3"/>
      <c r="F108" s="3"/>
      <c r="I108" s="98"/>
      <c r="J108" s="99"/>
      <c r="K108" s="98"/>
      <c r="L108" s="98"/>
      <c r="M108" s="99"/>
      <c r="N108" s="99"/>
      <c r="O108" s="100"/>
      <c r="P108" s="101"/>
    </row>
    <row r="109" spans="2:16" ht="13.5" thickBot="1">
      <c r="B109" s="3"/>
      <c r="F109" s="3"/>
      <c r="I109" s="98"/>
      <c r="J109" s="99"/>
      <c r="K109" s="98"/>
      <c r="L109" s="98"/>
      <c r="M109" s="99"/>
      <c r="N109" s="99"/>
      <c r="O109" s="100"/>
      <c r="P109" s="101"/>
    </row>
    <row r="110" spans="2:16" ht="13.5" thickBot="1">
      <c r="B110" s="3"/>
      <c r="F110" s="3"/>
      <c r="I110" s="98"/>
      <c r="J110" s="99"/>
      <c r="K110" s="98"/>
      <c r="L110" s="98"/>
      <c r="M110" s="99"/>
      <c r="N110" s="99"/>
      <c r="O110" s="100"/>
      <c r="P110" s="101"/>
    </row>
    <row r="111" spans="2:16" ht="13.5" thickBot="1">
      <c r="B111" s="3"/>
      <c r="F111" s="3"/>
      <c r="I111" s="98"/>
      <c r="J111" s="99"/>
      <c r="K111" s="98"/>
      <c r="L111" s="98"/>
      <c r="M111" s="99"/>
      <c r="N111" s="99"/>
      <c r="O111" s="100"/>
      <c r="P111" s="101"/>
    </row>
    <row r="112" spans="2:16" ht="13.5" thickBot="1">
      <c r="B112" s="3"/>
      <c r="F112" s="3"/>
      <c r="I112" s="98"/>
      <c r="J112" s="99"/>
      <c r="K112" s="98"/>
      <c r="L112" s="98"/>
      <c r="M112" s="99"/>
      <c r="N112" s="99"/>
      <c r="O112" s="100"/>
      <c r="P112" s="101"/>
    </row>
    <row r="113" spans="2:16" ht="13.5" thickBot="1">
      <c r="B113" s="3"/>
      <c r="F113" s="3"/>
      <c r="I113" s="98"/>
      <c r="J113" s="99"/>
      <c r="K113" s="98"/>
      <c r="L113" s="98"/>
      <c r="M113" s="99"/>
      <c r="N113" s="99"/>
      <c r="O113" s="100"/>
      <c r="P113" s="101"/>
    </row>
    <row r="114" spans="2:16" ht="13.5" thickBot="1">
      <c r="B114" s="3"/>
      <c r="F114" s="3"/>
      <c r="I114" s="98"/>
      <c r="J114" s="99"/>
      <c r="K114" s="98"/>
      <c r="L114" s="98"/>
      <c r="M114" s="99"/>
      <c r="N114" s="99"/>
      <c r="O114" s="100"/>
      <c r="P114" s="101"/>
    </row>
    <row r="115" spans="2:16" ht="13.5" thickBot="1">
      <c r="B115" s="3"/>
      <c r="F115" s="3"/>
      <c r="I115" s="98"/>
      <c r="J115" s="99"/>
      <c r="K115" s="98"/>
      <c r="L115" s="98"/>
      <c r="M115" s="99"/>
      <c r="N115" s="99"/>
      <c r="O115" s="100"/>
      <c r="P115" s="101"/>
    </row>
    <row r="116" spans="2:16" ht="13.5" thickBot="1">
      <c r="B116" s="3"/>
      <c r="F116" s="3"/>
      <c r="I116" s="98"/>
      <c r="J116" s="99"/>
      <c r="K116" s="98"/>
      <c r="L116" s="98"/>
      <c r="M116" s="99"/>
      <c r="N116" s="99"/>
      <c r="O116" s="100"/>
      <c r="P116" s="101"/>
    </row>
    <row r="117" spans="2:16" ht="13.5" thickBot="1">
      <c r="B117" s="3"/>
      <c r="F117" s="3"/>
      <c r="I117" s="98"/>
      <c r="J117" s="99"/>
      <c r="K117" s="98"/>
      <c r="L117" s="98"/>
      <c r="M117" s="99"/>
      <c r="N117" s="99"/>
      <c r="O117" s="100"/>
      <c r="P117" s="101"/>
    </row>
    <row r="118" spans="2:16" ht="13.5" thickBot="1">
      <c r="B118" s="3"/>
      <c r="F118" s="3"/>
      <c r="I118" s="98"/>
      <c r="J118" s="99"/>
      <c r="K118" s="98"/>
      <c r="L118" s="98"/>
      <c r="M118" s="99"/>
      <c r="N118" s="99"/>
      <c r="O118" s="100"/>
      <c r="P118" s="101"/>
    </row>
    <row r="119" spans="2:16" ht="13.5" thickBot="1">
      <c r="B119" s="3"/>
      <c r="F119" s="3"/>
      <c r="I119" s="98"/>
      <c r="J119" s="99"/>
      <c r="K119" s="98"/>
      <c r="L119" s="98"/>
      <c r="M119" s="99"/>
      <c r="N119" s="99"/>
      <c r="O119" s="100"/>
      <c r="P119" s="101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  <row r="833" spans="2:6" ht="12.75">
      <c r="B833" s="3"/>
      <c r="F833" s="3"/>
    </row>
    <row r="834" spans="2:6" ht="12.75">
      <c r="B834" s="3"/>
      <c r="F834" s="3"/>
    </row>
    <row r="835" spans="2:6" ht="12.75">
      <c r="B835" s="3"/>
      <c r="F835" s="3"/>
    </row>
    <row r="836" spans="2:6" ht="12.75">
      <c r="B836" s="3"/>
      <c r="F836" s="3"/>
    </row>
    <row r="837" spans="2:6" ht="12.75">
      <c r="B837" s="3"/>
      <c r="F837" s="3"/>
    </row>
    <row r="838" spans="2:6" ht="12.75">
      <c r="B838" s="3"/>
      <c r="F838" s="3"/>
    </row>
    <row r="839" spans="2:6" ht="12.75">
      <c r="B839" s="3"/>
      <c r="F839" s="3"/>
    </row>
    <row r="840" spans="2:6" ht="12.75">
      <c r="B840" s="3"/>
      <c r="F840" s="3"/>
    </row>
    <row r="841" spans="2:6" ht="12.75">
      <c r="B841" s="3"/>
      <c r="F841" s="3"/>
    </row>
    <row r="842" spans="2:6" ht="12.75">
      <c r="B842" s="3"/>
      <c r="F842" s="3"/>
    </row>
    <row r="843" spans="2:6" ht="12.75">
      <c r="B843" s="3"/>
      <c r="F843" s="3"/>
    </row>
    <row r="844" spans="2:6" ht="12.75">
      <c r="B844" s="3"/>
      <c r="F844" s="3"/>
    </row>
    <row r="845" spans="2:6" ht="12.75">
      <c r="B845" s="3"/>
      <c r="F845" s="3"/>
    </row>
    <row r="846" spans="2:6" ht="12.75">
      <c r="B846" s="3"/>
      <c r="F846" s="3"/>
    </row>
    <row r="847" spans="2:6" ht="12.75">
      <c r="B847" s="3"/>
      <c r="F847" s="3"/>
    </row>
    <row r="848" spans="2:6" ht="12.75">
      <c r="B848" s="3"/>
      <c r="F848" s="3"/>
    </row>
    <row r="849" spans="2:6" ht="12.75">
      <c r="B849" s="3"/>
      <c r="F849" s="3"/>
    </row>
    <row r="850" spans="2:6" ht="12.75">
      <c r="B850" s="3"/>
      <c r="F850" s="3"/>
    </row>
    <row r="851" spans="2:6" ht="12.75">
      <c r="B851" s="3"/>
      <c r="F851" s="3"/>
    </row>
    <row r="852" spans="2:6" ht="12.75">
      <c r="B852" s="3"/>
      <c r="F852" s="3"/>
    </row>
    <row r="853" spans="2:6" ht="12.75">
      <c r="B853" s="3"/>
      <c r="F853" s="3"/>
    </row>
    <row r="854" spans="2:6" ht="12.75">
      <c r="B854" s="3"/>
      <c r="F854" s="3"/>
    </row>
    <row r="855" spans="2:6" ht="12.75">
      <c r="B855" s="3"/>
      <c r="F855" s="3"/>
    </row>
    <row r="856" spans="2:6" ht="12.75">
      <c r="B856" s="3"/>
      <c r="F856" s="3"/>
    </row>
    <row r="857" spans="2:6" ht="12.75">
      <c r="B857" s="3"/>
      <c r="F857" s="3"/>
    </row>
    <row r="858" spans="2:6" ht="12.75">
      <c r="B858" s="3"/>
      <c r="F858" s="3"/>
    </row>
    <row r="859" spans="2:6" ht="12.75">
      <c r="B859" s="3"/>
      <c r="F859" s="3"/>
    </row>
    <row r="860" spans="2:6" ht="12.75">
      <c r="B860" s="3"/>
      <c r="F860" s="3"/>
    </row>
    <row r="861" spans="2:6" ht="12.75">
      <c r="B861" s="3"/>
      <c r="F861" s="3"/>
    </row>
    <row r="862" spans="2:6" ht="12.75">
      <c r="B862" s="3"/>
      <c r="F862" s="3"/>
    </row>
    <row r="863" spans="2:6" ht="12.75">
      <c r="B863" s="3"/>
      <c r="F863" s="3"/>
    </row>
    <row r="864" spans="2:6" ht="12.75">
      <c r="B864" s="3"/>
      <c r="F864" s="3"/>
    </row>
    <row r="865" spans="2:6" ht="12.75">
      <c r="B865" s="3"/>
      <c r="F865" s="3"/>
    </row>
    <row r="866" spans="2:6" ht="12.75">
      <c r="B866" s="3"/>
      <c r="F866" s="3"/>
    </row>
    <row r="867" spans="2:6" ht="12.75">
      <c r="B867" s="3"/>
      <c r="F867" s="3"/>
    </row>
    <row r="868" spans="2:6" ht="12.75">
      <c r="B868" s="3"/>
      <c r="F868" s="3"/>
    </row>
    <row r="869" spans="2:6" ht="12.75">
      <c r="B869" s="3"/>
      <c r="F869" s="3"/>
    </row>
    <row r="870" spans="2:6" ht="12.75">
      <c r="B870" s="3"/>
      <c r="F870" s="3"/>
    </row>
    <row r="871" spans="2:6" ht="12.75">
      <c r="B871" s="3"/>
      <c r="F871" s="3"/>
    </row>
    <row r="872" spans="2:6" ht="12.75">
      <c r="B872" s="3"/>
      <c r="F872" s="3"/>
    </row>
    <row r="873" spans="2:6" ht="12.75">
      <c r="B873" s="3"/>
      <c r="F873" s="3"/>
    </row>
    <row r="874" spans="2:6" ht="12.75">
      <c r="B874" s="3"/>
      <c r="F874" s="3"/>
    </row>
    <row r="875" spans="2:6" ht="12.75">
      <c r="B875" s="3"/>
      <c r="F875" s="3"/>
    </row>
    <row r="876" spans="2:6" ht="12.75">
      <c r="B876" s="3"/>
      <c r="F876" s="3"/>
    </row>
    <row r="877" spans="2:6" ht="12.75">
      <c r="B877" s="3"/>
      <c r="F877" s="3"/>
    </row>
    <row r="878" spans="2:6" ht="12.75">
      <c r="B878" s="3"/>
      <c r="F878" s="3"/>
    </row>
    <row r="879" spans="2:6" ht="12.75">
      <c r="B879" s="3"/>
      <c r="F879" s="3"/>
    </row>
    <row r="880" spans="2:6" ht="12.75">
      <c r="B880" s="3"/>
      <c r="F880" s="3"/>
    </row>
    <row r="881" spans="2:6" ht="12.75">
      <c r="B881" s="3"/>
      <c r="F881" s="3"/>
    </row>
    <row r="882" spans="2:6" ht="12.75">
      <c r="B882" s="3"/>
      <c r="F882" s="3"/>
    </row>
    <row r="883" spans="2:6" ht="12.75">
      <c r="B883" s="3"/>
      <c r="F883" s="3"/>
    </row>
    <row r="884" spans="2:6" ht="12.75">
      <c r="B884" s="3"/>
      <c r="F884" s="3"/>
    </row>
    <row r="885" spans="2:6" ht="12.75">
      <c r="B885" s="3"/>
      <c r="F885" s="3"/>
    </row>
    <row r="886" spans="2:6" ht="12.75">
      <c r="B886" s="3"/>
      <c r="F886" s="3"/>
    </row>
    <row r="887" spans="2:6" ht="12.75">
      <c r="B887" s="3"/>
      <c r="F887" s="3"/>
    </row>
    <row r="888" spans="2:6" ht="12.75">
      <c r="B888" s="3"/>
      <c r="F888" s="3"/>
    </row>
    <row r="889" spans="2:6" ht="12.75">
      <c r="B889" s="3"/>
      <c r="F889" s="3"/>
    </row>
    <row r="890" spans="2:6" ht="12.75">
      <c r="B890" s="3"/>
      <c r="F890" s="3"/>
    </row>
    <row r="891" spans="2:6" ht="12.75">
      <c r="B891" s="3"/>
      <c r="F891" s="3"/>
    </row>
    <row r="892" spans="2:6" ht="12.75">
      <c r="B892" s="3"/>
      <c r="F892" s="3"/>
    </row>
    <row r="893" spans="2:6" ht="12.75">
      <c r="B893" s="3"/>
      <c r="F893" s="3"/>
    </row>
    <row r="894" spans="2:6" ht="12.75">
      <c r="B894" s="3"/>
      <c r="F894" s="3"/>
    </row>
    <row r="895" spans="2:6" ht="12.75">
      <c r="B895" s="3"/>
      <c r="F895" s="3"/>
    </row>
    <row r="896" spans="2:6" ht="12.75">
      <c r="B896" s="3"/>
      <c r="F896" s="3"/>
    </row>
    <row r="897" spans="2:6" ht="12.75">
      <c r="B897" s="3"/>
      <c r="F897" s="3"/>
    </row>
    <row r="898" spans="2:6" ht="12.75">
      <c r="B898" s="3"/>
      <c r="F898" s="3"/>
    </row>
    <row r="899" spans="2:6" ht="12.75">
      <c r="B899" s="3"/>
      <c r="F899" s="3"/>
    </row>
    <row r="900" spans="2:6" ht="12.75">
      <c r="B900" s="3"/>
      <c r="F900" s="3"/>
    </row>
    <row r="901" spans="2:6" ht="12.75">
      <c r="B901" s="3"/>
      <c r="F901" s="3"/>
    </row>
    <row r="902" spans="2:6" ht="12.75">
      <c r="B902" s="3"/>
      <c r="F902" s="3"/>
    </row>
    <row r="903" spans="2:6" ht="12.75">
      <c r="B903" s="3"/>
      <c r="F903" s="3"/>
    </row>
    <row r="904" spans="2:6" ht="12.75">
      <c r="B904" s="3"/>
      <c r="F904" s="3"/>
    </row>
    <row r="905" spans="2:6" ht="12.75">
      <c r="B905" s="3"/>
      <c r="F905" s="3"/>
    </row>
    <row r="906" spans="2:6" ht="12.75">
      <c r="B906" s="3"/>
      <c r="F906" s="3"/>
    </row>
    <row r="907" spans="2:6" ht="12.75">
      <c r="B907" s="3"/>
      <c r="F907" s="3"/>
    </row>
    <row r="908" spans="2:6" ht="12.75">
      <c r="B908" s="3"/>
      <c r="F908" s="3"/>
    </row>
    <row r="909" spans="2:6" ht="12.75">
      <c r="B909" s="3"/>
      <c r="F909" s="3"/>
    </row>
    <row r="910" spans="2:6" ht="12.75">
      <c r="B910" s="3"/>
      <c r="F910" s="3"/>
    </row>
    <row r="911" spans="2:6" ht="12.75">
      <c r="B911" s="3"/>
      <c r="F911" s="3"/>
    </row>
    <row r="912" spans="2:6" ht="12.75">
      <c r="B912" s="3"/>
      <c r="F912" s="3"/>
    </row>
    <row r="913" spans="2:6" ht="12.75">
      <c r="B913" s="3"/>
      <c r="F913" s="3"/>
    </row>
    <row r="914" spans="2:6" ht="12.75">
      <c r="B914" s="3"/>
      <c r="F914" s="3"/>
    </row>
    <row r="915" spans="2:6" ht="12.75">
      <c r="B915" s="3"/>
      <c r="F915" s="3"/>
    </row>
    <row r="916" spans="2:6" ht="12.75">
      <c r="B916" s="3"/>
      <c r="F916" s="3"/>
    </row>
    <row r="917" spans="2:6" ht="12.75">
      <c r="B917" s="3"/>
      <c r="F917" s="3"/>
    </row>
    <row r="918" spans="2:6" ht="12.75">
      <c r="B918" s="3"/>
      <c r="F918" s="3"/>
    </row>
    <row r="919" spans="2:6" ht="12.75">
      <c r="B919" s="3"/>
      <c r="F919" s="3"/>
    </row>
    <row r="920" spans="2:6" ht="12.75">
      <c r="B920" s="3"/>
      <c r="F920" s="3"/>
    </row>
    <row r="921" spans="2:6" ht="12.75">
      <c r="B921" s="3"/>
      <c r="F921" s="3"/>
    </row>
    <row r="922" spans="2:6" ht="12.75">
      <c r="B922" s="3"/>
      <c r="F922" s="3"/>
    </row>
    <row r="923" spans="2:6" ht="12.75">
      <c r="B923" s="3"/>
      <c r="F923" s="3"/>
    </row>
    <row r="924" spans="2:6" ht="12.75">
      <c r="B924" s="3"/>
      <c r="F924" s="3"/>
    </row>
    <row r="925" spans="2:6" ht="12.75">
      <c r="B925" s="3"/>
      <c r="F925" s="3"/>
    </row>
    <row r="926" spans="2:6" ht="12.75">
      <c r="B926" s="3"/>
      <c r="F926" s="3"/>
    </row>
    <row r="927" spans="2:6" ht="12.75">
      <c r="B927" s="3"/>
      <c r="F927" s="3"/>
    </row>
    <row r="928" spans="2:6" ht="12.75">
      <c r="B928" s="3"/>
      <c r="F928" s="3"/>
    </row>
    <row r="929" spans="2:6" ht="12.75">
      <c r="B929" s="3"/>
      <c r="F929" s="3"/>
    </row>
    <row r="930" spans="2:6" ht="12.75">
      <c r="B930" s="3"/>
      <c r="F930" s="3"/>
    </row>
    <row r="931" spans="2:6" ht="12.75">
      <c r="B931" s="3"/>
      <c r="F931" s="3"/>
    </row>
    <row r="932" spans="2:6" ht="12.75">
      <c r="B932" s="3"/>
      <c r="F932" s="3"/>
    </row>
    <row r="933" spans="2:6" ht="12.75">
      <c r="B933" s="3"/>
      <c r="F933" s="3"/>
    </row>
    <row r="934" spans="2:6" ht="12.75">
      <c r="B934" s="3"/>
      <c r="F934" s="3"/>
    </row>
    <row r="935" spans="2:6" ht="12.75">
      <c r="B935" s="3"/>
      <c r="F935" s="3"/>
    </row>
    <row r="936" spans="2:6" ht="12.75">
      <c r="B936" s="3"/>
      <c r="F936" s="3"/>
    </row>
    <row r="937" spans="2:6" ht="12.75">
      <c r="B937" s="3"/>
      <c r="F937" s="3"/>
    </row>
    <row r="938" spans="2:6" ht="12.75">
      <c r="B938" s="3"/>
      <c r="F938" s="3"/>
    </row>
    <row r="939" spans="2:6" ht="12.75">
      <c r="B939" s="3"/>
      <c r="F939" s="3"/>
    </row>
    <row r="940" spans="2:6" ht="12.75">
      <c r="B940" s="3"/>
      <c r="F940" s="3"/>
    </row>
    <row r="941" spans="2:6" ht="12.75">
      <c r="B941" s="3"/>
      <c r="F941" s="3"/>
    </row>
    <row r="942" spans="2:6" ht="12.75">
      <c r="B942" s="3"/>
      <c r="F942" s="3"/>
    </row>
    <row r="943" spans="2:6" ht="12.75">
      <c r="B943" s="3"/>
      <c r="F943" s="3"/>
    </row>
    <row r="944" spans="2:6" ht="12.75">
      <c r="B944" s="3"/>
      <c r="F944" s="3"/>
    </row>
    <row r="945" spans="2:6" ht="12.75">
      <c r="B945" s="3"/>
      <c r="F945" s="3"/>
    </row>
    <row r="946" spans="2:6" ht="12.75">
      <c r="B946" s="3"/>
      <c r="F946" s="3"/>
    </row>
    <row r="947" spans="2:6" ht="12.75">
      <c r="B947" s="3"/>
      <c r="F947" s="3"/>
    </row>
    <row r="948" spans="2:6" ht="12.75">
      <c r="B948" s="3"/>
      <c r="F948" s="3"/>
    </row>
    <row r="949" spans="2:6" ht="12.75">
      <c r="B949" s="3"/>
      <c r="F949" s="3"/>
    </row>
    <row r="950" spans="2:6" ht="12.75">
      <c r="B950" s="3"/>
      <c r="F950" s="3"/>
    </row>
    <row r="951" spans="2:6" ht="12.75">
      <c r="B951" s="3"/>
      <c r="F951" s="3"/>
    </row>
    <row r="952" spans="2:6" ht="12.75">
      <c r="B952" s="3"/>
      <c r="F952" s="3"/>
    </row>
    <row r="953" spans="2:6" ht="12.75">
      <c r="B953" s="3"/>
      <c r="F953" s="3"/>
    </row>
    <row r="954" spans="2:6" ht="12.75">
      <c r="B954" s="3"/>
      <c r="F954" s="3"/>
    </row>
    <row r="955" spans="2:6" ht="12.75">
      <c r="B955" s="3"/>
      <c r="F955" s="3"/>
    </row>
    <row r="956" spans="2:6" ht="12.75">
      <c r="B956" s="3"/>
      <c r="F956" s="3"/>
    </row>
    <row r="957" spans="2:6" ht="12.75">
      <c r="B957" s="3"/>
      <c r="F957" s="3"/>
    </row>
    <row r="958" spans="2:6" ht="12.75">
      <c r="B958" s="3"/>
      <c r="F958" s="3"/>
    </row>
    <row r="959" spans="2:6" ht="12.75">
      <c r="B959" s="3"/>
      <c r="F959" s="3"/>
    </row>
    <row r="960" spans="2:6" ht="12.75">
      <c r="B960" s="3"/>
      <c r="F960" s="3"/>
    </row>
    <row r="961" spans="2:6" ht="12.75">
      <c r="B961" s="3"/>
      <c r="F961" s="3"/>
    </row>
    <row r="962" spans="2:6" ht="12.75">
      <c r="B962" s="3"/>
      <c r="F962" s="3"/>
    </row>
    <row r="963" spans="2:6" ht="12.75">
      <c r="B963" s="3"/>
      <c r="F963" s="3"/>
    </row>
    <row r="964" spans="2:6" ht="12.75">
      <c r="B964" s="3"/>
      <c r="F964" s="3"/>
    </row>
    <row r="965" spans="2:6" ht="12.75">
      <c r="B965" s="3"/>
      <c r="F965" s="3"/>
    </row>
    <row r="966" spans="2:6" ht="12.75">
      <c r="B966" s="3"/>
      <c r="F966" s="3"/>
    </row>
    <row r="967" spans="2:6" ht="12.75">
      <c r="B967" s="3"/>
      <c r="F967" s="3"/>
    </row>
    <row r="968" spans="2:6" ht="12.75">
      <c r="B968" s="3"/>
      <c r="F968" s="3"/>
    </row>
    <row r="969" spans="2:6" ht="12.75">
      <c r="B969" s="3"/>
      <c r="F969" s="3"/>
    </row>
    <row r="970" spans="2:6" ht="12.75">
      <c r="B970" s="3"/>
      <c r="F970" s="3"/>
    </row>
    <row r="971" spans="2:6" ht="12.75">
      <c r="B971" s="3"/>
      <c r="F971" s="3"/>
    </row>
    <row r="972" spans="2:6" ht="12.75">
      <c r="B972" s="3"/>
      <c r="F972" s="3"/>
    </row>
    <row r="973" spans="2:6" ht="12.75">
      <c r="B973" s="3"/>
      <c r="F973" s="3"/>
    </row>
    <row r="974" spans="2:6" ht="12.75">
      <c r="B974" s="3"/>
      <c r="F974" s="3"/>
    </row>
    <row r="975" spans="2:6" ht="12.75">
      <c r="B975" s="3"/>
      <c r="F975" s="3"/>
    </row>
    <row r="976" spans="2:6" ht="12.75">
      <c r="B976" s="3"/>
      <c r="F976" s="3"/>
    </row>
    <row r="977" spans="2:6" ht="12.75">
      <c r="B977" s="3"/>
      <c r="F977" s="3"/>
    </row>
    <row r="978" spans="2:6" ht="12.75">
      <c r="B978" s="3"/>
      <c r="F978" s="3"/>
    </row>
    <row r="979" spans="2:6" ht="12.75">
      <c r="B979" s="3"/>
      <c r="F979" s="3"/>
    </row>
    <row r="980" spans="2:6" ht="12.75">
      <c r="B980" s="3"/>
      <c r="F980" s="3"/>
    </row>
    <row r="981" spans="2:6" ht="12.75">
      <c r="B981" s="3"/>
      <c r="F981" s="3"/>
    </row>
    <row r="982" spans="2:6" ht="12.75">
      <c r="B982" s="3"/>
      <c r="F982" s="3"/>
    </row>
    <row r="983" spans="2:6" ht="12.75">
      <c r="B983" s="3"/>
      <c r="F983" s="3"/>
    </row>
    <row r="984" spans="2:6" ht="12.75">
      <c r="B984" s="3"/>
      <c r="F984" s="3"/>
    </row>
    <row r="985" spans="2:6" ht="12.75">
      <c r="B985" s="3"/>
      <c r="F985" s="3"/>
    </row>
    <row r="986" spans="2:6" ht="12.75">
      <c r="B986" s="3"/>
      <c r="F986" s="3"/>
    </row>
    <row r="987" spans="2:6" ht="12.75">
      <c r="B987" s="3"/>
      <c r="F987" s="3"/>
    </row>
    <row r="988" spans="2:6" ht="12.75">
      <c r="B988" s="3"/>
      <c r="F988" s="3"/>
    </row>
    <row r="989" spans="2:6" ht="12.75">
      <c r="B989" s="3"/>
      <c r="F989" s="3"/>
    </row>
    <row r="990" spans="2:6" ht="12.75">
      <c r="B990" s="3"/>
      <c r="F990" s="3"/>
    </row>
    <row r="991" spans="2:6" ht="12.75">
      <c r="B991" s="3"/>
      <c r="F991" s="3"/>
    </row>
    <row r="992" spans="2:6" ht="12.75">
      <c r="B992" s="3"/>
      <c r="F992" s="3"/>
    </row>
    <row r="993" spans="2:6" ht="12.75">
      <c r="B993" s="3"/>
      <c r="F993" s="3"/>
    </row>
    <row r="994" spans="2:6" ht="12.75">
      <c r="B994" s="3"/>
      <c r="F994" s="3"/>
    </row>
    <row r="995" spans="2:6" ht="12.75">
      <c r="B995" s="3"/>
      <c r="F995" s="3"/>
    </row>
    <row r="996" spans="2:6" ht="12.75">
      <c r="B996" s="3"/>
      <c r="F996" s="3"/>
    </row>
    <row r="997" spans="2:6" ht="12.75">
      <c r="B997" s="3"/>
      <c r="F997" s="3"/>
    </row>
    <row r="998" spans="2:6" ht="12.75">
      <c r="B998" s="3"/>
      <c r="F998" s="3"/>
    </row>
    <row r="999" spans="2:6" ht="12.75">
      <c r="B999" s="3"/>
      <c r="F999" s="3"/>
    </row>
    <row r="1000" spans="2:6" ht="12.75">
      <c r="B1000" s="3"/>
      <c r="F1000" s="3"/>
    </row>
    <row r="1001" spans="2:6" ht="12.75">
      <c r="B1001" s="3"/>
      <c r="F1001" s="3"/>
    </row>
    <row r="1002" spans="2:6" ht="12.75">
      <c r="B1002" s="3"/>
      <c r="F1002" s="3"/>
    </row>
    <row r="1003" spans="2:6" ht="12.75">
      <c r="B1003" s="3"/>
      <c r="F1003" s="3"/>
    </row>
    <row r="1004" spans="2:6" ht="12.75">
      <c r="B1004" s="3"/>
      <c r="F1004" s="3"/>
    </row>
    <row r="1005" spans="2:6" ht="12.75">
      <c r="B1005" s="3"/>
      <c r="F1005" s="3"/>
    </row>
    <row r="1006" spans="2:6" ht="12.75">
      <c r="B1006" s="3"/>
      <c r="F1006" s="3"/>
    </row>
    <row r="1007" spans="2:6" ht="12.75">
      <c r="B1007" s="3"/>
      <c r="F1007" s="3"/>
    </row>
    <row r="1008" spans="2:6" ht="12.75">
      <c r="B1008" s="3"/>
      <c r="F1008" s="3"/>
    </row>
    <row r="1009" spans="2:6" ht="12.75">
      <c r="B1009" s="3"/>
      <c r="F1009" s="3"/>
    </row>
    <row r="1010" spans="2:6" ht="12.75">
      <c r="B1010" s="3"/>
      <c r="F1010" s="3"/>
    </row>
    <row r="1011" spans="2:6" ht="12.75">
      <c r="B1011" s="3"/>
      <c r="F1011" s="3"/>
    </row>
    <row r="1012" spans="2:6" ht="12.75">
      <c r="B1012" s="3"/>
      <c r="F1012" s="3"/>
    </row>
    <row r="1013" spans="2:6" ht="12.75">
      <c r="B1013" s="3"/>
      <c r="F1013" s="3"/>
    </row>
    <row r="1014" spans="2:6" ht="12.75">
      <c r="B1014" s="3"/>
      <c r="F1014" s="3"/>
    </row>
    <row r="1015" spans="2:6" ht="12.75">
      <c r="B1015" s="3"/>
      <c r="F1015" s="3"/>
    </row>
    <row r="1016" spans="2:6" ht="12.75">
      <c r="B1016" s="3"/>
      <c r="F1016" s="3"/>
    </row>
    <row r="1017" spans="2:6" ht="12.75">
      <c r="B1017" s="3"/>
      <c r="F1017" s="3"/>
    </row>
    <row r="1018" spans="2:6" ht="12.75">
      <c r="B1018" s="3"/>
      <c r="F1018" s="3"/>
    </row>
    <row r="1019" spans="2:6" ht="12.75">
      <c r="B1019" s="3"/>
      <c r="F1019" s="3"/>
    </row>
    <row r="1020" spans="2:6" ht="12.75">
      <c r="B1020" s="3"/>
      <c r="F1020" s="3"/>
    </row>
    <row r="1021" spans="2:6" ht="12.75">
      <c r="B1021" s="3"/>
      <c r="F1021" s="3"/>
    </row>
    <row r="1022" spans="2:6" ht="12.75">
      <c r="B1022" s="3"/>
      <c r="F1022" s="3"/>
    </row>
    <row r="1023" spans="2:6" ht="12.75">
      <c r="B1023" s="3"/>
      <c r="F1023" s="3"/>
    </row>
    <row r="1024" spans="2:6" ht="12.75">
      <c r="B1024" s="3"/>
      <c r="F1024" s="3"/>
    </row>
    <row r="1025" spans="2:6" ht="12.75">
      <c r="B1025" s="3"/>
      <c r="F1025" s="3"/>
    </row>
    <row r="1026" spans="2:6" ht="12.75">
      <c r="B1026" s="3"/>
      <c r="F1026" s="3"/>
    </row>
    <row r="1027" spans="2:6" ht="12.75">
      <c r="B1027" s="3"/>
      <c r="F1027" s="3"/>
    </row>
    <row r="1028" spans="2:6" ht="12.75">
      <c r="B1028" s="3"/>
      <c r="F1028" s="3"/>
    </row>
    <row r="1029" spans="2:6" ht="12.75">
      <c r="B1029" s="3"/>
      <c r="F1029" s="3"/>
    </row>
    <row r="1030" spans="2:6" ht="12.75">
      <c r="B1030" s="3"/>
      <c r="F1030" s="3"/>
    </row>
    <row r="1031" spans="2:6" ht="12.75">
      <c r="B1031" s="3"/>
      <c r="F1031" s="3"/>
    </row>
    <row r="1032" spans="2:6" ht="12.75">
      <c r="B1032" s="3"/>
      <c r="F1032" s="3"/>
    </row>
    <row r="1033" spans="2:6" ht="12.75">
      <c r="B1033" s="3"/>
      <c r="F1033" s="3"/>
    </row>
    <row r="1034" spans="2:6" ht="12.75">
      <c r="B1034" s="3"/>
      <c r="F1034" s="3"/>
    </row>
    <row r="1035" spans="2:6" ht="12.75">
      <c r="B1035" s="3"/>
      <c r="F1035" s="3"/>
    </row>
    <row r="1036" spans="2:6" ht="12.75">
      <c r="B1036" s="3"/>
      <c r="F1036" s="3"/>
    </row>
    <row r="1037" spans="2:6" ht="12.75">
      <c r="B1037" s="3"/>
      <c r="F1037" s="3"/>
    </row>
    <row r="1038" spans="2:6" ht="12.75">
      <c r="B1038" s="3"/>
      <c r="F1038" s="3"/>
    </row>
    <row r="1039" spans="2:6" ht="12.75">
      <c r="B1039" s="3"/>
      <c r="F1039" s="3"/>
    </row>
    <row r="1040" spans="2:6" ht="12.75">
      <c r="B1040" s="3"/>
      <c r="F1040" s="3"/>
    </row>
    <row r="1041" spans="2:6" ht="12.75">
      <c r="B1041" s="3"/>
      <c r="F1041" s="3"/>
    </row>
    <row r="1042" spans="2:6" ht="12.75">
      <c r="B1042" s="3"/>
      <c r="F1042" s="3"/>
    </row>
    <row r="1043" spans="2:6" ht="12.75">
      <c r="B1043" s="3"/>
      <c r="F1043" s="3"/>
    </row>
    <row r="1044" spans="2:6" ht="12.75">
      <c r="B1044" s="3"/>
      <c r="F1044" s="3"/>
    </row>
    <row r="1045" spans="2:6" ht="12.75">
      <c r="B1045" s="3"/>
      <c r="F1045" s="3"/>
    </row>
    <row r="1046" spans="2:6" ht="12.75">
      <c r="B1046" s="3"/>
      <c r="F1046" s="3"/>
    </row>
    <row r="1047" spans="2:6" ht="12.75">
      <c r="B1047" s="3"/>
      <c r="F1047" s="3"/>
    </row>
    <row r="1048" spans="2:6" ht="12.75">
      <c r="B1048" s="3"/>
      <c r="F1048" s="3"/>
    </row>
    <row r="1049" spans="2:6" ht="12.75">
      <c r="B1049" s="3"/>
      <c r="F1049" s="3"/>
    </row>
    <row r="1050" spans="2:6" ht="12.75">
      <c r="B1050" s="3"/>
      <c r="F1050" s="3"/>
    </row>
    <row r="1051" spans="2:6" ht="12.75">
      <c r="B1051" s="3"/>
      <c r="F1051" s="3"/>
    </row>
    <row r="1052" spans="2:6" ht="12.75">
      <c r="B1052" s="3"/>
      <c r="F1052" s="3"/>
    </row>
    <row r="1053" spans="2:6" ht="12.75">
      <c r="B1053" s="3"/>
      <c r="F1053" s="3"/>
    </row>
    <row r="1054" spans="2:6" ht="12.75">
      <c r="B1054" s="3"/>
      <c r="F1054" s="3"/>
    </row>
    <row r="1055" spans="2:6" ht="12.75">
      <c r="B1055" s="3"/>
      <c r="F1055" s="3"/>
    </row>
    <row r="1056" spans="2:6" ht="12.75">
      <c r="B1056" s="3"/>
      <c r="F1056" s="3"/>
    </row>
    <row r="1057" spans="2:6" ht="12.75">
      <c r="B1057" s="3"/>
      <c r="F1057" s="3"/>
    </row>
    <row r="1058" spans="2:6" ht="12.75">
      <c r="B1058" s="3"/>
      <c r="F1058" s="3"/>
    </row>
    <row r="1059" spans="2:6" ht="12.75">
      <c r="B1059" s="3"/>
      <c r="F1059" s="3"/>
    </row>
    <row r="1060" spans="2:6" ht="12.75">
      <c r="B1060" s="3"/>
      <c r="F1060" s="3"/>
    </row>
    <row r="1061" spans="2:6" ht="12.75">
      <c r="B1061" s="3"/>
      <c r="F1061" s="3"/>
    </row>
    <row r="1062" spans="2:6" ht="12.75">
      <c r="B1062" s="3"/>
      <c r="F1062" s="3"/>
    </row>
    <row r="1063" spans="2:6" ht="12.75">
      <c r="B1063" s="3"/>
      <c r="F1063" s="3"/>
    </row>
    <row r="1064" spans="2:6" ht="12.75">
      <c r="B1064" s="3"/>
      <c r="F1064" s="3"/>
    </row>
    <row r="1065" spans="2:6" ht="12.75">
      <c r="B1065" s="3"/>
      <c r="F1065" s="3"/>
    </row>
    <row r="1066" spans="2:6" ht="12.75">
      <c r="B1066" s="3"/>
      <c r="F1066" s="3"/>
    </row>
    <row r="1067" spans="2:6" ht="12.75">
      <c r="B1067" s="3"/>
      <c r="F1067" s="3"/>
    </row>
    <row r="1068" spans="2:6" ht="12.75">
      <c r="B1068" s="3"/>
      <c r="F1068" s="3"/>
    </row>
    <row r="1069" spans="2:6" ht="12.75">
      <c r="B1069" s="3"/>
      <c r="F1069" s="3"/>
    </row>
    <row r="1070" spans="2:6" ht="12.75">
      <c r="B1070" s="3"/>
      <c r="F1070" s="3"/>
    </row>
    <row r="1071" spans="2:6" ht="12.75">
      <c r="B1071" s="3"/>
      <c r="F1071" s="3"/>
    </row>
    <row r="1072" spans="2:6" ht="12.75">
      <c r="B1072" s="3"/>
      <c r="F1072" s="3"/>
    </row>
    <row r="1073" spans="2:6" ht="12.75">
      <c r="B1073" s="3"/>
      <c r="F1073" s="3"/>
    </row>
    <row r="1074" spans="2:6" ht="12.75">
      <c r="B1074" s="3"/>
      <c r="F1074" s="3"/>
    </row>
    <row r="1075" spans="2:6" ht="12.75">
      <c r="B1075" s="3"/>
      <c r="F1075" s="3"/>
    </row>
    <row r="1076" spans="2:6" ht="12.75">
      <c r="B1076" s="3"/>
      <c r="F1076" s="3"/>
    </row>
    <row r="1077" spans="2:6" ht="12.75">
      <c r="B1077" s="3"/>
      <c r="F1077" s="3"/>
    </row>
    <row r="1078" spans="2:6" ht="12.75">
      <c r="B1078" s="3"/>
      <c r="F1078" s="3"/>
    </row>
    <row r="1079" spans="2:6" ht="12.75">
      <c r="B1079" s="3"/>
      <c r="F1079" s="3"/>
    </row>
    <row r="1080" spans="2:6" ht="12.75">
      <c r="B1080" s="3"/>
      <c r="F1080" s="3"/>
    </row>
    <row r="1081" spans="2:6" ht="12.75">
      <c r="B1081" s="3"/>
      <c r="F1081" s="3"/>
    </row>
    <row r="1082" spans="2:6" ht="12.75">
      <c r="B1082" s="3"/>
      <c r="F1082" s="3"/>
    </row>
    <row r="1083" spans="2:6" ht="12.75">
      <c r="B1083" s="3"/>
      <c r="F1083" s="3"/>
    </row>
    <row r="1084" spans="2:6" ht="12.75">
      <c r="B1084" s="3"/>
      <c r="F1084" s="3"/>
    </row>
    <row r="1085" spans="2:6" ht="12.75">
      <c r="B1085" s="3"/>
      <c r="F1085" s="3"/>
    </row>
    <row r="1086" spans="2:6" ht="12.75">
      <c r="B1086" s="3"/>
      <c r="F1086" s="3"/>
    </row>
    <row r="1087" spans="2:6" ht="12.75">
      <c r="B1087" s="3"/>
      <c r="F1087" s="3"/>
    </row>
    <row r="1088" spans="2:6" ht="12.75">
      <c r="B1088" s="3"/>
      <c r="F1088" s="3"/>
    </row>
    <row r="1089" spans="2:6" ht="12.75">
      <c r="B1089" s="3"/>
      <c r="F1089" s="3"/>
    </row>
    <row r="1090" spans="2:6" ht="12.75">
      <c r="B1090" s="3"/>
      <c r="F1090" s="3"/>
    </row>
    <row r="1091" spans="2:6" ht="12.75">
      <c r="B1091" s="3"/>
      <c r="F1091" s="3"/>
    </row>
    <row r="1092" spans="2:6" ht="12.75">
      <c r="B1092" s="3"/>
      <c r="F1092" s="3"/>
    </row>
    <row r="1093" spans="2:6" ht="12.75">
      <c r="B1093" s="3"/>
      <c r="F1093" s="3"/>
    </row>
    <row r="1094" spans="2:6" ht="12.75">
      <c r="B1094" s="3"/>
      <c r="F1094" s="3"/>
    </row>
    <row r="1095" spans="2:6" ht="12.75">
      <c r="B1095" s="3"/>
      <c r="F1095" s="3"/>
    </row>
    <row r="1096" spans="2:6" ht="12.75">
      <c r="B1096" s="3"/>
      <c r="F1096" s="3"/>
    </row>
    <row r="1097" spans="2:6" ht="12.75">
      <c r="B1097" s="3"/>
      <c r="F1097" s="3"/>
    </row>
    <row r="1098" spans="2:6" ht="12.75">
      <c r="B1098" s="3"/>
      <c r="F1098" s="3"/>
    </row>
    <row r="1099" spans="2:6" ht="12.75">
      <c r="B1099" s="3"/>
      <c r="F1099" s="3"/>
    </row>
    <row r="1100" spans="2:6" ht="12.75">
      <c r="B1100" s="3"/>
      <c r="F1100" s="3"/>
    </row>
    <row r="1101" spans="2:6" ht="12.75">
      <c r="B1101" s="3"/>
      <c r="F1101" s="3"/>
    </row>
    <row r="1102" spans="2:6" ht="12.75">
      <c r="B1102" s="3"/>
      <c r="F1102" s="3"/>
    </row>
    <row r="1103" spans="2:6" ht="12.75">
      <c r="B1103" s="3"/>
      <c r="F1103" s="3"/>
    </row>
    <row r="1104" spans="2:6" ht="12.75">
      <c r="B1104" s="3"/>
      <c r="F1104" s="3"/>
    </row>
    <row r="1105" spans="2:6" ht="12.75">
      <c r="B1105" s="3"/>
      <c r="F1105" s="3"/>
    </row>
    <row r="1106" spans="2:6" ht="12.75">
      <c r="B1106" s="3"/>
      <c r="F1106" s="3"/>
    </row>
    <row r="1107" spans="2:6" ht="12.75">
      <c r="B1107" s="3"/>
      <c r="F1107" s="3"/>
    </row>
    <row r="1108" spans="2:6" ht="12.75">
      <c r="B1108" s="3"/>
      <c r="F1108" s="3"/>
    </row>
    <row r="1109" spans="2:6" ht="12.75">
      <c r="B1109" s="3"/>
      <c r="F1109" s="3"/>
    </row>
    <row r="1110" spans="2:6" ht="12.75">
      <c r="B1110" s="3"/>
      <c r="F1110" s="3"/>
    </row>
    <row r="1111" spans="2:6" ht="12.75">
      <c r="B1111" s="3"/>
      <c r="F1111" s="3"/>
    </row>
    <row r="1112" spans="2:6" ht="12.75">
      <c r="B1112" s="3"/>
      <c r="F1112" s="3"/>
    </row>
    <row r="1113" spans="2:6" ht="12.75">
      <c r="B1113" s="3"/>
      <c r="F1113" s="3"/>
    </row>
    <row r="1114" spans="2:6" ht="12.75">
      <c r="B1114" s="3"/>
      <c r="F1114" s="3"/>
    </row>
    <row r="1115" spans="2:6" ht="12.75">
      <c r="B1115" s="3"/>
      <c r="F1115" s="3"/>
    </row>
    <row r="1116" spans="2:6" ht="12.75">
      <c r="B1116" s="3"/>
      <c r="F1116" s="3"/>
    </row>
    <row r="1117" spans="2:6" ht="12.75">
      <c r="B1117" s="3"/>
      <c r="F1117" s="3"/>
    </row>
    <row r="1118" spans="2:6" ht="12.75">
      <c r="B1118" s="3"/>
      <c r="F1118" s="3"/>
    </row>
    <row r="1119" spans="2:6" ht="12.75">
      <c r="B1119" s="3"/>
      <c r="F1119" s="3"/>
    </row>
    <row r="1120" spans="2:6" ht="12.75">
      <c r="B1120" s="3"/>
      <c r="F1120" s="3"/>
    </row>
    <row r="1121" spans="2:6" ht="12.75">
      <c r="B1121" s="3"/>
      <c r="F1121" s="3"/>
    </row>
    <row r="1122" spans="2:6" ht="12.75">
      <c r="B1122" s="3"/>
      <c r="F1122" s="3"/>
    </row>
    <row r="1123" spans="2:6" ht="12.75">
      <c r="B1123" s="3"/>
      <c r="F1123" s="3"/>
    </row>
    <row r="1124" spans="2:6" ht="12.75">
      <c r="B1124" s="3"/>
      <c r="F1124" s="3"/>
    </row>
    <row r="1125" spans="2:6" ht="12.75">
      <c r="B1125" s="3"/>
      <c r="F1125" s="3"/>
    </row>
    <row r="1126" spans="2:6" ht="12.75">
      <c r="B1126" s="3"/>
      <c r="F1126" s="3"/>
    </row>
    <row r="1127" spans="2:6" ht="12.75">
      <c r="B1127" s="3"/>
      <c r="F1127" s="3"/>
    </row>
    <row r="1128" spans="2:6" ht="12.75">
      <c r="B1128" s="3"/>
      <c r="F1128" s="3"/>
    </row>
    <row r="1129" spans="2:6" ht="12.75">
      <c r="B1129" s="3"/>
      <c r="F1129" s="3"/>
    </row>
    <row r="1130" spans="2:6" ht="12.75">
      <c r="B1130" s="3"/>
      <c r="F1130" s="3"/>
    </row>
    <row r="1131" spans="2:6" ht="12.75">
      <c r="B1131" s="3"/>
      <c r="F1131" s="3"/>
    </row>
    <row r="1132" spans="2:6" ht="12.75">
      <c r="B1132" s="3"/>
      <c r="F1132" s="3"/>
    </row>
    <row r="1133" spans="2:6" ht="12.75">
      <c r="B1133" s="3"/>
      <c r="F1133" s="3"/>
    </row>
    <row r="1134" spans="2:6" ht="12.75">
      <c r="B1134" s="3"/>
      <c r="F1134" s="3"/>
    </row>
    <row r="1135" spans="2:6" ht="12.75">
      <c r="B1135" s="3"/>
      <c r="F1135" s="3"/>
    </row>
    <row r="1136" spans="2:6" ht="12.75">
      <c r="B1136" s="3"/>
      <c r="F1136" s="3"/>
    </row>
    <row r="1137" spans="2:6" ht="12.75">
      <c r="B1137" s="3"/>
      <c r="F1137" s="3"/>
    </row>
    <row r="1138" spans="2:6" ht="12.75">
      <c r="B1138" s="3"/>
      <c r="F1138" s="3"/>
    </row>
    <row r="1139" spans="2:6" ht="12.75">
      <c r="B1139" s="3"/>
      <c r="F1139" s="3"/>
    </row>
  </sheetData>
  <sheetProtection/>
  <hyperlinks>
    <hyperlink ref="A3" r:id="rId1" display="http://www.bav-astro.de/LkDB/index.php?lang=en&amp;sprache_dial=en"/>
    <hyperlink ref="P11" r:id="rId2" display="http://www.konkoly.hu/cgi-bin/IBVS?4982"/>
    <hyperlink ref="P12" r:id="rId3" display="http://www.konkoly.hu/cgi-bin/IBVS?4982"/>
    <hyperlink ref="P24" r:id="rId4" display="http://www.konkoly.hu/cgi-bin/IBVS?5713"/>
    <hyperlink ref="P26" r:id="rId5" display="http://www.konkoly.hu/cgi-bin/IBVS?5837"/>
    <hyperlink ref="P27" r:id="rId6" display="http://www.bav-astro.de/sfs/BAVM_link.php?BAVMnr=203"/>
    <hyperlink ref="P28" r:id="rId7" display="http://www.bav-astro.de/sfs/BAVM_link.php?BAVMnr=212"/>
    <hyperlink ref="P29" r:id="rId8" display="http://www.konkoly.hu/cgi-bin/IBVS?5920"/>
    <hyperlink ref="P30" r:id="rId9" display="http://www.konkoly.hu/cgi-bin/IBVS?5945"/>
    <hyperlink ref="P31" r:id="rId10" display="http://www.bav-astro.de/sfs/BAVM_link.php?BAVMnr=215"/>
    <hyperlink ref="P32" r:id="rId11" display="http://www.bav-astro.de/sfs/BAVM_link.php?BAVMnr=220"/>
    <hyperlink ref="P33" r:id="rId12" display="http://www.bav-astro.de/sfs/BAVM_link.php?BAVMnr=220"/>
    <hyperlink ref="P34" r:id="rId13" display="http://www.bav-astro.de/sfs/BAVM_link.php?BAVMnr=220"/>
    <hyperlink ref="P35" r:id="rId14" display="http://www.bav-astro.de/sfs/BAVM_link.php?BAVMnr=220"/>
    <hyperlink ref="P36" r:id="rId15" display="http://var.astro.cz/oejv/issues/oejv0160.pdf"/>
    <hyperlink ref="P37" r:id="rId16" display="http://www.bav-astro.de/sfs/BAVM_link.php?BAVMnr=231"/>
    <hyperlink ref="P38" r:id="rId17" display="http://www.bav-astro.de/sfs/BAVM_link.php?BAVMnr=232"/>
  </hyperlinks>
  <printOptions/>
  <pageMargins left="0.75" right="0.75" top="1" bottom="1" header="0.5" footer="0.5"/>
  <pageSetup horizontalDpi="600" verticalDpi="600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