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<sst xmlns="http://schemas.openxmlformats.org/spreadsheetml/2006/main" count="57" uniqueCount="52">
  <si>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</si>
  <si>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</si>
  <si>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</si>
  <si>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</si>
  <si>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</si>
  <si>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</si>
  <si>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</si>
  <si>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</si>
  <si>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</si>
  <si>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</si>
  <si>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</si>
  <si>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</si>
  <si>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</si>
  <si>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</si>
  <si>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</si>
  <si>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</si>
  <si>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</si>
  <si>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</si>
  <si>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</si>
  <si>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</si>
  <si>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</si>
  <si>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</si>
  <si>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</si>
  <si>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</si>
  <si>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</si>
  <si>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</si>
  <si>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</si>
  <si>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</si>
  <si>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</si>
  <si>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</si>
  <si>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</si>
  <si>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</si>
  <si>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</si>
  <si>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</si>
  <si>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</si>
  <si>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</si>
  <si>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</si>
  <si>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</si>
  <si>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V0581 Lyr / GSC 2650-0019</t>
  </si>
  <si>
    <t xml:space="preserve">EW        </t>
  </si>
  <si>
    <t>not avail.</t>
  </si>
  <si>
    <t>J.M. Kreiner, 2004, Acta Astronomica, vol. 54, pp 207-210.</t>
  </si>
  <si>
    <t>Kreiner</t>
  </si>
  <si>
    <t>OEJV 0094</t>
  </si>
  <si>
    <t>I</t>
  </si>
  <si>
    <t>Add cycle</t>
  </si>
  <si>
    <t>Old Cycle</t>
  </si>
  <si>
    <t>IBVS 5060</t>
  </si>
  <si>
    <t>II</t>
  </si>
  <si>
    <t>OEJV</t>
  </si>
  <si>
    <t>IBVS 6149</t>
  </si>
  <si>
    <t>BAD?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</si>
</sst>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8" xfId="0" applyFont="1" applyFill="1" applyBorder="1" applyAlignment="1">
      <alignment horizontal="center"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V581 Lyr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0.008</c:v>
                  </c:pt>
                  <c:pt idx="1">
                    <c:v>0.004</c:v>
                  </c:pt>
                  <c:pt idx="2">
                    <c:v>0</c:v>
                  </c:pt>
                  <c:pt idx="3">
                    <c:v>0.0008</c:v>
                  </c:pt>
                  <c:pt idx="4">
                    <c:v>0.0013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3535954"/>
        <c:axId val="12061539"/>
      </c:scatterChart>
      <c:valAx>
        <c:axId val="535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1539"/>
        <c:crosses val="autoZero"/>
        <c:crossBetween val="midCat"/>
        <c:dispUnits/>
      </c:valAx>
      <c:valAx>
        <c:axId val="12061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359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15"/>
          <c:y val="0.93375"/>
          <c:w val="0.66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123825</xdr:rowOff>
    </xdr:from>
    <xdr:to>
      <xdr:col>16</xdr:col>
      <xdr:colOff>209550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3819525" y="123825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4" sqref="E4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24</v>
      </c>
      <c r="B2" s="29" t="s">
        <v>39</v>
      </c>
      <c r="C2" s="3"/>
      <c r="D2" s="3"/>
    </row>
    <row r="3" ht="13.5" thickBot="1"/>
    <row r="4" spans="1:4" ht="14.25" thickBot="1" thickTop="1">
      <c r="A4" s="5" t="s">
        <v>0</v>
      </c>
      <c r="C4" s="8" t="s">
        <v>40</v>
      </c>
      <c r="D4" s="9" t="s">
        <v>40</v>
      </c>
    </row>
    <row r="6" ht="12.75">
      <c r="A6" s="5" t="s">
        <v>1</v>
      </c>
    </row>
    <row r="7" spans="1:3" ht="12.75">
      <c r="A7" t="s">
        <v>2</v>
      </c>
      <c r="C7">
        <v>52500.2189</v>
      </c>
    </row>
    <row r="8" spans="1:4" ht="12.75">
      <c r="A8" t="s">
        <v>3</v>
      </c>
      <c r="C8">
        <v>0.78720309</v>
      </c>
      <c r="D8" s="30" t="s">
        <v>41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9.51619551457668E-05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-4.515745024098699E-08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45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59903.692918518514</v>
      </c>
    </row>
    <row r="15" spans="1:5" ht="12.75">
      <c r="A15" s="14" t="s">
        <v>17</v>
      </c>
      <c r="B15" s="12"/>
      <c r="C15" s="15">
        <f>(C7+C11)+(C8+C12)*INT(MAX(F21:F3533))</f>
        <v>56490.551229468845</v>
      </c>
      <c r="D15" s="16" t="s">
        <v>46</v>
      </c>
      <c r="E15" s="17">
        <f>ROUND(2*(E14-$C$7)/$C$8,0)/2+E13</f>
        <v>9406</v>
      </c>
    </row>
    <row r="16" spans="1:5" ht="12.75">
      <c r="A16" s="18" t="s">
        <v>4</v>
      </c>
      <c r="B16" s="12"/>
      <c r="C16" s="19">
        <f>+C8+C12</f>
        <v>0.7872030448425498</v>
      </c>
      <c r="D16" s="16" t="s">
        <v>34</v>
      </c>
      <c r="E16" s="26">
        <f>ROUND(2*(E14-$C$15)/$C$16,0)/2+E13</f>
        <v>4337</v>
      </c>
    </row>
    <row r="17" spans="1:5" ht="13.5" thickBot="1">
      <c r="A17" s="16" t="s">
        <v>30</v>
      </c>
      <c r="B17" s="12"/>
      <c r="C17" s="12">
        <f>COUNT(C21:C2191)</f>
        <v>5</v>
      </c>
      <c r="D17" s="16" t="s">
        <v>35</v>
      </c>
      <c r="E17" s="20">
        <f>+$C$15+$C$16*E16-15018.5-$C$9/24</f>
        <v>44886.54666828432</v>
      </c>
    </row>
    <row r="18" spans="1:5" ht="14.25" thickBot="1" thickTop="1">
      <c r="A18" s="18" t="s">
        <v>5</v>
      </c>
      <c r="B18" s="12"/>
      <c r="C18" s="21">
        <f>+C15</f>
        <v>56490.551229468845</v>
      </c>
      <c r="D18" s="22">
        <f>+C16</f>
        <v>0.7872030448425498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49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37" t="s">
        <v>51</v>
      </c>
    </row>
    <row r="21" spans="1:17" ht="12.75">
      <c r="A21" s="33" t="s">
        <v>47</v>
      </c>
      <c r="B21" s="34" t="s">
        <v>48</v>
      </c>
      <c r="C21" s="33">
        <v>51274.935</v>
      </c>
      <c r="D21" s="33">
        <v>0.008</v>
      </c>
      <c r="E21">
        <f>+(C21-C$7)/C$8</f>
        <v>-1556.5029095604823</v>
      </c>
      <c r="F21">
        <f>ROUND(2*E21,0)/2</f>
        <v>-1556.5</v>
      </c>
      <c r="G21">
        <f>+C21-(C$7+F21*C$8)</f>
        <v>-0.002290415002789814</v>
      </c>
      <c r="I21">
        <f>+G21</f>
        <v>-0.002290415002789814</v>
      </c>
      <c r="O21">
        <f>+C$11+C$12*$F21</f>
        <v>0.00016544952644586305</v>
      </c>
      <c r="Q21" s="2">
        <f>+C21-15018.5</f>
        <v>36256.435</v>
      </c>
    </row>
    <row r="22" spans="1:18" ht="12.75">
      <c r="A22" s="33" t="s">
        <v>47</v>
      </c>
      <c r="B22" s="34" t="s">
        <v>44</v>
      </c>
      <c r="C22" s="33">
        <v>51280.844</v>
      </c>
      <c r="D22" s="33">
        <v>0.004</v>
      </c>
      <c r="E22">
        <f>+(C22-C$7)/C$8</f>
        <v>-1548.9965873990695</v>
      </c>
      <c r="F22">
        <f>ROUND(2*E22,0)/2</f>
        <v>-1549</v>
      </c>
      <c r="G22">
        <f>+C22-(C$7+F22*C$8)</f>
        <v>0.0026864100000238977</v>
      </c>
      <c r="I22">
        <f>+G22</f>
        <v>0.0026864100000238977</v>
      </c>
      <c r="O22">
        <f>+C$11+C$12*$F22</f>
        <v>0.00016511084556905566</v>
      </c>
      <c r="Q22" s="2">
        <f>+C22-15018.5</f>
        <v>36262.344</v>
      </c>
      <c r="R22" s="38"/>
    </row>
    <row r="23" spans="1:18" ht="12.75">
      <c r="A23" t="s">
        <v>42</v>
      </c>
      <c r="C23" s="10">
        <v>52500.2189</v>
      </c>
      <c r="D23" s="10" t="s">
        <v>13</v>
      </c>
      <c r="E23">
        <f>+(C23-C$7)/C$8</f>
        <v>0</v>
      </c>
      <c r="F23">
        <f>ROUND(2*E23,0)/2</f>
        <v>0</v>
      </c>
      <c r="G23">
        <f>+C23-(C$7+F23*C$8)</f>
        <v>0</v>
      </c>
      <c r="H23">
        <f>+G23</f>
        <v>0</v>
      </c>
      <c r="O23">
        <f>+C$11+C$12*$F23</f>
        <v>9.51619551457668E-05</v>
      </c>
      <c r="Q23" s="2">
        <f>+C23-15018.5</f>
        <v>37481.7189</v>
      </c>
      <c r="R23" s="38"/>
    </row>
    <row r="24" spans="1:18" ht="12.75">
      <c r="A24" s="31" t="s">
        <v>43</v>
      </c>
      <c r="B24" s="32" t="s">
        <v>44</v>
      </c>
      <c r="C24" s="31">
        <v>54696.51552</v>
      </c>
      <c r="D24" s="31">
        <v>0.0008</v>
      </c>
      <c r="E24">
        <f>+(C24-C$7)/C$8</f>
        <v>2789.999998602649</v>
      </c>
      <c r="F24">
        <f>ROUND(2*E24,0)/2</f>
        <v>2790</v>
      </c>
      <c r="G24">
        <f>+C24-(C$7+F24*C$8)</f>
        <v>-1.1000010999850929E-06</v>
      </c>
      <c r="H24">
        <f>+G24</f>
        <v>-1.1000010999850929E-06</v>
      </c>
      <c r="O24">
        <f>+C$11+C$12*$F24</f>
        <v>-3.08273310265869E-05</v>
      </c>
      <c r="Q24" s="2">
        <f>+C24-15018.5</f>
        <v>39678.01552</v>
      </c>
      <c r="R24" s="38">
        <f>IF(ABS(C24-C23)&lt;0.00001,1,"")</f>
      </c>
    </row>
    <row r="25" spans="1:18" ht="12.75">
      <c r="A25" s="35" t="s">
        <v>50</v>
      </c>
      <c r="B25" s="36" t="s">
        <v>44</v>
      </c>
      <c r="C25" s="35">
        <v>56490.395</v>
      </c>
      <c r="D25" s="35">
        <v>0.0013</v>
      </c>
      <c r="E25">
        <f>+(C25-C$7)/C$8</f>
        <v>5068.80136865316</v>
      </c>
      <c r="F25">
        <f>ROUND(2*E25,0)/2</f>
        <v>5069</v>
      </c>
      <c r="O25">
        <f>+C$11+C$12*$F25</f>
        <v>-0.00013374116012579624</v>
      </c>
      <c r="Q25" s="2">
        <f>+C25-15018.5</f>
        <v>41471.895</v>
      </c>
      <c r="R25" s="38">
        <f>+C25-(C$7+F25*C$8)</f>
        <v>-0.1563632100005634</v>
      </c>
    </row>
    <row r="26" spans="3:18" ht="12.75">
      <c r="C26" s="10"/>
      <c r="D26" s="10"/>
      <c r="Q26" s="2"/>
      <c r="R26" s="38"/>
    </row>
    <row r="27" spans="3:18" ht="12.75">
      <c r="C27" s="10"/>
      <c r="D27" s="10"/>
      <c r="Q27" s="2"/>
      <c r="R27" s="38"/>
    </row>
    <row r="28" spans="3:18" ht="12.75">
      <c r="C28" s="10"/>
      <c r="D28" s="10"/>
      <c r="Q28" s="2"/>
      <c r="R28" s="38"/>
    </row>
    <row r="29" spans="3:18" ht="12.75">
      <c r="C29" s="10"/>
      <c r="D29" s="10"/>
      <c r="Q29" s="2"/>
      <c r="R29" s="38"/>
    </row>
    <row r="30" spans="3:18" ht="12.75">
      <c r="C30" s="10"/>
      <c r="D30" s="10"/>
      <c r="Q30" s="2"/>
      <c r="R30" s="38"/>
    </row>
    <row r="31" spans="3:18" ht="12.75">
      <c r="C31" s="10"/>
      <c r="D31" s="10"/>
      <c r="Q31" s="2"/>
      <c r="R31" s="38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2022-11-20T03:37:48Z</dcterms:modified>
  <cp:category/>
  <cp:version/>
  <cp:contentType/>
  <cp:contentStatus/>
</cp:coreProperties>
</file>