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8_{BDFA0083-7DDF-4743-B146-09BFF9CBFFB6}" xr6:coauthVersionLast="47" xr6:coauthVersionMax="47" xr10:uidLastSave="{00000000-0000-0000-0000-000000000000}"/>
  <bookViews>
    <workbookView xWindow="13755" yWindow="915" windowWidth="12630" windowHeight="14595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Q46" i="1" l="1"/>
  <c r="Q47" i="1"/>
  <c r="Q48" i="1"/>
  <c r="Q49" i="1"/>
  <c r="Q54" i="1"/>
  <c r="D9" i="1"/>
  <c r="C9" i="1"/>
  <c r="Q53" i="1"/>
  <c r="Q50" i="1"/>
  <c r="Q52" i="1"/>
  <c r="Q51" i="1"/>
  <c r="Q43" i="1"/>
  <c r="Q44" i="1"/>
  <c r="Q45" i="1"/>
  <c r="Q21" i="1"/>
  <c r="Q22" i="1"/>
  <c r="Q23" i="1"/>
  <c r="Q24" i="1"/>
  <c r="Q25" i="1"/>
  <c r="Q26" i="1"/>
  <c r="Q27" i="1"/>
  <c r="Q28" i="1"/>
  <c r="Q29" i="1"/>
  <c r="Q30" i="1"/>
  <c r="Q31" i="1"/>
  <c r="Q32" i="1"/>
  <c r="F16" i="1"/>
  <c r="C17" i="1"/>
  <c r="Q34" i="1"/>
  <c r="Q35" i="1"/>
  <c r="Q36" i="1"/>
  <c r="Q40" i="1"/>
  <c r="Q41" i="1"/>
  <c r="Q42" i="1"/>
  <c r="Q37" i="1"/>
  <c r="Q38" i="1"/>
  <c r="Q39" i="1"/>
  <c r="D4" i="1"/>
  <c r="C8" i="1"/>
  <c r="C4" i="1"/>
  <c r="C7" i="1" s="1"/>
  <c r="B2" i="1"/>
  <c r="Q33" i="1"/>
  <c r="E23" i="1" l="1"/>
  <c r="F23" i="1" s="1"/>
  <c r="E33" i="1"/>
  <c r="F33" i="1" s="1"/>
  <c r="G33" i="1" s="1"/>
  <c r="K33" i="1" s="1"/>
  <c r="E48" i="1"/>
  <c r="F48" i="1" s="1"/>
  <c r="G23" i="1"/>
  <c r="K23" i="1" s="1"/>
  <c r="E32" i="1"/>
  <c r="F32" i="1" s="1"/>
  <c r="E54" i="1"/>
  <c r="F54" i="1" s="1"/>
  <c r="E22" i="1"/>
  <c r="F22" i="1" s="1"/>
  <c r="E35" i="1"/>
  <c r="F35" i="1" s="1"/>
  <c r="G35" i="1" s="1"/>
  <c r="K35" i="1" s="1"/>
  <c r="E50" i="1"/>
  <c r="F50" i="1" s="1"/>
  <c r="E26" i="1"/>
  <c r="F26" i="1" s="1"/>
  <c r="E30" i="1"/>
  <c r="F30" i="1" s="1"/>
  <c r="E38" i="1"/>
  <c r="F38" i="1" s="1"/>
  <c r="G22" i="1"/>
  <c r="K22" i="1" s="1"/>
  <c r="E47" i="1"/>
  <c r="F47" i="1" s="1"/>
  <c r="G47" i="1" s="1"/>
  <c r="K47" i="1" s="1"/>
  <c r="E37" i="1"/>
  <c r="F37" i="1" s="1"/>
  <c r="G37" i="1" s="1"/>
  <c r="K37" i="1" s="1"/>
  <c r="E45" i="1"/>
  <c r="F45" i="1" s="1"/>
  <c r="E51" i="1"/>
  <c r="F51" i="1" s="1"/>
  <c r="G51" i="1" s="1"/>
  <c r="K51" i="1" s="1"/>
  <c r="E44" i="1"/>
  <c r="F44" i="1" s="1"/>
  <c r="G44" i="1" s="1"/>
  <c r="J44" i="1" s="1"/>
  <c r="G54" i="1"/>
  <c r="K54" i="1" s="1"/>
  <c r="E46" i="1"/>
  <c r="F46" i="1" s="1"/>
  <c r="G46" i="1" s="1"/>
  <c r="K46" i="1" s="1"/>
  <c r="E53" i="1"/>
  <c r="F53" i="1" s="1"/>
  <c r="G53" i="1" s="1"/>
  <c r="K53" i="1" s="1"/>
  <c r="E25" i="1"/>
  <c r="F25" i="1" s="1"/>
  <c r="G48" i="1"/>
  <c r="K48" i="1" s="1"/>
  <c r="E28" i="1"/>
  <c r="F28" i="1" s="1"/>
  <c r="G30" i="1"/>
  <c r="K30" i="1" s="1"/>
  <c r="G25" i="1"/>
  <c r="K25" i="1" s="1"/>
  <c r="E41" i="1"/>
  <c r="F41" i="1" s="1"/>
  <c r="E24" i="1"/>
  <c r="F24" i="1" s="1"/>
  <c r="G24" i="1" s="1"/>
  <c r="K24" i="1" s="1"/>
  <c r="G28" i="1"/>
  <c r="K28" i="1" s="1"/>
  <c r="E36" i="1"/>
  <c r="F36" i="1" s="1"/>
  <c r="E49" i="1"/>
  <c r="F49" i="1" s="1"/>
  <c r="G49" i="1" s="1"/>
  <c r="K49" i="1" s="1"/>
  <c r="G50" i="1"/>
  <c r="K50" i="1" s="1"/>
  <c r="G32" i="1"/>
  <c r="K32" i="1" s="1"/>
  <c r="E42" i="1"/>
  <c r="F42" i="1" s="1"/>
  <c r="E21" i="1"/>
  <c r="F21" i="1" s="1"/>
  <c r="E27" i="1"/>
  <c r="F27" i="1" s="1"/>
  <c r="G27" i="1" s="1"/>
  <c r="K27" i="1" s="1"/>
  <c r="G41" i="1"/>
  <c r="K41" i="1" s="1"/>
  <c r="G21" i="1"/>
  <c r="K21" i="1" s="1"/>
  <c r="G42" i="1"/>
  <c r="G26" i="1"/>
  <c r="K26" i="1" s="1"/>
  <c r="E40" i="1"/>
  <c r="F40" i="1" s="1"/>
  <c r="G40" i="1" s="1"/>
  <c r="K40" i="1" s="1"/>
  <c r="G36" i="1"/>
  <c r="K36" i="1" s="1"/>
  <c r="E29" i="1"/>
  <c r="F29" i="1" s="1"/>
  <c r="G29" i="1" s="1"/>
  <c r="K29" i="1" s="1"/>
  <c r="E39" i="1"/>
  <c r="F39" i="1" s="1"/>
  <c r="G39" i="1" s="1"/>
  <c r="J39" i="1" s="1"/>
  <c r="G45" i="1"/>
  <c r="K45" i="1" s="1"/>
  <c r="E43" i="1"/>
  <c r="F43" i="1" s="1"/>
  <c r="G43" i="1" s="1"/>
  <c r="J43" i="1" s="1"/>
  <c r="E34" i="1"/>
  <c r="F34" i="1" s="1"/>
  <c r="G34" i="1" s="1"/>
  <c r="K34" i="1" s="1"/>
  <c r="G38" i="1"/>
  <c r="J38" i="1" s="1"/>
  <c r="E31" i="1"/>
  <c r="F31" i="1" s="1"/>
  <c r="G31" i="1" s="1"/>
  <c r="K31" i="1" s="1"/>
  <c r="E52" i="1"/>
  <c r="F52" i="1" s="1"/>
  <c r="G52" i="1" s="1"/>
  <c r="K52" i="1" s="1"/>
  <c r="F17" i="1"/>
  <c r="C11" i="1"/>
  <c r="C12" i="1"/>
  <c r="C16" i="1" l="1"/>
  <c r="D18" i="1" s="1"/>
  <c r="O35" i="1"/>
  <c r="O30" i="1"/>
  <c r="O33" i="1"/>
  <c r="O48" i="1"/>
  <c r="O52" i="1"/>
  <c r="O23" i="1"/>
  <c r="O41" i="1"/>
  <c r="O46" i="1"/>
  <c r="O50" i="1"/>
  <c r="C15" i="1"/>
  <c r="O39" i="1"/>
  <c r="O53" i="1"/>
  <c r="O36" i="1"/>
  <c r="O31" i="1"/>
  <c r="O21" i="1"/>
  <c r="O34" i="1"/>
  <c r="O38" i="1"/>
  <c r="O32" i="1"/>
  <c r="O37" i="1"/>
  <c r="O26" i="1"/>
  <c r="O27" i="1"/>
  <c r="O42" i="1"/>
  <c r="O29" i="1"/>
  <c r="O49" i="1"/>
  <c r="O45" i="1"/>
  <c r="O28" i="1"/>
  <c r="O43" i="1"/>
  <c r="O54" i="1"/>
  <c r="O47" i="1"/>
  <c r="O51" i="1"/>
  <c r="O25" i="1"/>
  <c r="O44" i="1"/>
  <c r="O40" i="1"/>
  <c r="O22" i="1"/>
  <c r="O24" i="1"/>
  <c r="K42" i="1"/>
  <c r="F18" i="1" l="1"/>
  <c r="F19" i="1"/>
  <c r="C18" i="1"/>
</calcChain>
</file>

<file path=xl/sharedStrings.xml><?xml version="1.0" encoding="utf-8"?>
<sst xmlns="http://schemas.openxmlformats.org/spreadsheetml/2006/main" count="108" uniqueCount="63">
  <si>
    <t>IBVS 6230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</si>
  <si>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</si>
  <si>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</si>
  <si>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</si>
  <si>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</si>
  <si>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</si>
  <si>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</si>
  <si>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</si>
  <si>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</si>
  <si>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</si>
  <si>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</si>
  <si>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</si>
  <si>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</si>
  <si>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</si>
  <si>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</si>
  <si>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</si>
  <si>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</si>
  <si>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</si>
  <si>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</si>
  <si>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</si>
  <si>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</si>
  <si>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</si>
  <si>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</si>
  <si>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</si>
  <si>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</si>
  <si>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</si>
  <si>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</si>
  <si>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</si>
  <si>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</si>
  <si>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</si>
  <si>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</si>
  <si>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</si>
  <si>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</si>
  <si>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</si>
  <si>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</t>
  </si>
  <si>
    <t>Kreiner</t>
  </si>
  <si>
    <t>Kreiner Eph.</t>
  </si>
  <si>
    <t xml:space="preserve">V0591 Lyr / GSC 3104-1384               </t>
  </si>
  <si>
    <t xml:space="preserve">EW        </t>
  </si>
  <si>
    <t>IBVS 5781</t>
  </si>
  <si>
    <t>II</t>
  </si>
  <si>
    <t>IBVS 5837</t>
  </si>
  <si>
    <t>IBVS 5438</t>
  </si>
  <si>
    <t>IBVS 5543</t>
  </si>
  <si>
    <t>IBVS 5653</t>
  </si>
  <si>
    <t>IBVS 5920</t>
  </si>
  <si>
    <t>IBVS 5945</t>
  </si>
  <si>
    <t>Add cycle</t>
  </si>
  <si>
    <t>Old Cycle</t>
  </si>
  <si>
    <t>IBVS 5232</t>
  </si>
  <si>
    <t>I?</t>
  </si>
  <si>
    <t>II?</t>
  </si>
  <si>
    <t>Period verified by ToMcat 2012-03-23</t>
  </si>
  <si>
    <t>IBVS 6070</t>
  </si>
  <si>
    <t>OEJV 0160</t>
  </si>
  <si>
    <t>OEJV 0179</t>
  </si>
  <si>
    <t>pg</t>
  </si>
  <si>
    <t>vis</t>
  </si>
  <si>
    <t>PE</t>
  </si>
  <si>
    <t>CCD</t>
  </si>
  <si>
    <t>Verified by ToMcat 2017-12-02</t>
  </si>
  <si>
    <t>IBVS 6234</t>
  </si>
  <si>
    <t>RHN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</si>
</sst>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_);\(&quot;$&quot;#,##0\)"/>
  </numFmts>
  <fonts count="3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9" fillId="0" borderId="0"/>
    <xf numFmtId="0" fontId="18" fillId="23" borderId="5" applyNumberFormat="0" applyFont="0" applyAlignment="0" applyProtection="0"/>
    <xf numFmtId="0" fontId="30" fillId="20" borderId="6" applyNumberFormat="0" applyAlignment="0" applyProtection="0"/>
    <xf numFmtId="0" fontId="31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2" fillId="0" borderId="0" applyNumberFormat="0" applyFill="0" applyBorder="0" applyAlignment="0" applyProtection="0"/>
  </cellStyleXfs>
  <cellXfs count="47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/>
    <xf numFmtId="0" fontId="6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top"/>
    </xf>
    <xf numFmtId="0" fontId="1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top"/>
    </xf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3" fillId="0" borderId="0" xfId="0" applyFont="1" applyAlignment="1"/>
    <xf numFmtId="0" fontId="5" fillId="0" borderId="0" xfId="41" applyFont="1"/>
    <xf numFmtId="0" fontId="5" fillId="0" borderId="0" xfId="41" applyFont="1" applyAlignment="1">
      <alignment horizontal="center"/>
    </xf>
    <xf numFmtId="0" fontId="5" fillId="0" borderId="0" xfId="41" applyFont="1" applyAlignment="1">
      <alignment horizontal="left"/>
    </xf>
    <xf numFmtId="0" fontId="33" fillId="0" borderId="0" xfId="41" applyFont="1" applyAlignment="1">
      <alignment horizontal="left" vertical="center" wrapText="1"/>
    </xf>
    <xf numFmtId="0" fontId="33" fillId="0" borderId="0" xfId="41" applyFont="1" applyAlignment="1">
      <alignment horizontal="center" vertical="center" wrapText="1"/>
    </xf>
    <xf numFmtId="0" fontId="33" fillId="0" borderId="0" xfId="41" applyFont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V591 Lyr - O-C Diagr.</a:t>
            </a:r>
          </a:p>
        </c:rich>
      </c:tx>
      <c:layout>
        <c:manualLayout>
          <c:xMode val="edge"/>
          <c:yMode val="edge"/>
          <c:x val="0.3774436090225564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075187969924811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active!$D$21:$D$222</c:f>
                <c:numCache>
                  <c:formatCode>General</c:formatCode>
                  <c:ptCount val="20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active!$D$21:$D$222</c:f>
                <c:numCache>
                  <c:formatCode>General</c:formatCode>
                  <c:ptCount val="20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F4-432A-A0C3-E29797B7DCE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F4-432A-A0C3-E29797B7DCE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17">
                  <c:v>6.8180000380380079E-4</c:v>
                </c:pt>
                <c:pt idx="18">
                  <c:v>1.1842500025522895E-3</c:v>
                </c:pt>
                <c:pt idx="22">
                  <c:v>3.1066500014276244E-3</c:v>
                </c:pt>
                <c:pt idx="23">
                  <c:v>3.3091000004787929E-3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F4-432A-A0C3-E29797B7DCE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0">
                  <c:v>1.4679000014439225E-3</c:v>
                </c:pt>
                <c:pt idx="1">
                  <c:v>-1.967249991139397E-3</c:v>
                </c:pt>
                <c:pt idx="2">
                  <c:v>2.2110000281827524E-4</c:v>
                </c:pt>
                <c:pt idx="3">
                  <c:v>-1.7644999752519652E-4</c:v>
                </c:pt>
                <c:pt idx="4">
                  <c:v>-1.6510499990545213E-3</c:v>
                </c:pt>
                <c:pt idx="5">
                  <c:v>5.1400005759205669E-5</c:v>
                </c:pt>
                <c:pt idx="6">
                  <c:v>7.3025000892812386E-4</c:v>
                </c:pt>
                <c:pt idx="7">
                  <c:v>-2.0630499930121005E-3</c:v>
                </c:pt>
                <c:pt idx="8">
                  <c:v>6.6680000600172207E-4</c:v>
                </c:pt>
                <c:pt idx="9">
                  <c:v>3.9865000144345686E-4</c:v>
                </c:pt>
                <c:pt idx="10">
                  <c:v>-9.9889999546576291E-4</c:v>
                </c:pt>
                <c:pt idx="11">
                  <c:v>4.9665000551613048E-4</c:v>
                </c:pt>
                <c:pt idx="12">
                  <c:v>0</c:v>
                </c:pt>
                <c:pt idx="13">
                  <c:v>2.5207000071532093E-3</c:v>
                </c:pt>
                <c:pt idx="14">
                  <c:v>2.1232000071904622E-3</c:v>
                </c:pt>
                <c:pt idx="15">
                  <c:v>1.3687000027857721E-3</c:v>
                </c:pt>
                <c:pt idx="16">
                  <c:v>-2.0015499976580031E-3</c:v>
                </c:pt>
                <c:pt idx="19">
                  <c:v>5.9781000090879388E-3</c:v>
                </c:pt>
                <c:pt idx="20">
                  <c:v>-3.4194500040030107E-3</c:v>
                </c:pt>
                <c:pt idx="21">
                  <c:v>3.2706999991205521E-3</c:v>
                </c:pt>
                <c:pt idx="24">
                  <c:v>2.0650000005844049E-3</c:v>
                </c:pt>
                <c:pt idx="25">
                  <c:v>2.0595500027411617E-3</c:v>
                </c:pt>
                <c:pt idx="26">
                  <c:v>2.8620000011869706E-3</c:v>
                </c:pt>
                <c:pt idx="27">
                  <c:v>2.7687000037985854E-3</c:v>
                </c:pt>
                <c:pt idx="28">
                  <c:v>1.4005500052007847E-3</c:v>
                </c:pt>
                <c:pt idx="29">
                  <c:v>3.4900500031653792E-3</c:v>
                </c:pt>
                <c:pt idx="30">
                  <c:v>1.5872500080149621E-3</c:v>
                </c:pt>
                <c:pt idx="31">
                  <c:v>1.9137999988743104E-3</c:v>
                </c:pt>
                <c:pt idx="32">
                  <c:v>1.2971500036655925E-3</c:v>
                </c:pt>
                <c:pt idx="33">
                  <c:v>1.0143000035895966E-3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F4-432A-A0C3-E29797B7DCE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active!$L$21:$L$982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F4-432A-A0C3-E29797B7DCE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active!$M$21:$M$982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5F4-432A-A0C3-E29797B7DCE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active!$N$21:$N$982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F4-432A-A0C3-E29797B7DCE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0">
                  <c:v>6.078196511195834E-3</c:v>
                </c:pt>
                <c:pt idx="1">
                  <c:v>6.0427616834254471E-3</c:v>
                </c:pt>
                <c:pt idx="2">
                  <c:v>5.5024056554141346E-3</c:v>
                </c:pt>
                <c:pt idx="3">
                  <c:v>5.5023052734657759E-3</c:v>
                </c:pt>
                <c:pt idx="4">
                  <c:v>5.4930701342168365E-3</c:v>
                </c:pt>
                <c:pt idx="5">
                  <c:v>5.4929697522684787E-3</c:v>
                </c:pt>
                <c:pt idx="6">
                  <c:v>5.485641870038342E-3</c:v>
                </c:pt>
                <c:pt idx="7">
                  <c:v>5.4689784666109081E-3</c:v>
                </c:pt>
                <c:pt idx="8">
                  <c:v>5.4636582233479319E-3</c:v>
                </c:pt>
                <c:pt idx="9">
                  <c:v>5.4623532580192775E-3</c:v>
                </c:pt>
                <c:pt idx="10">
                  <c:v>5.4622528760709197E-3</c:v>
                </c:pt>
                <c:pt idx="11">
                  <c:v>5.4583379800849556E-3</c:v>
                </c:pt>
                <c:pt idx="12">
                  <c:v>5.2492423816551653E-3</c:v>
                </c:pt>
                <c:pt idx="13">
                  <c:v>5.0599220270519073E-3</c:v>
                </c:pt>
                <c:pt idx="14">
                  <c:v>4.8139862535747178E-3</c:v>
                </c:pt>
                <c:pt idx="15">
                  <c:v>4.5539970073274014E-3</c:v>
                </c:pt>
                <c:pt idx="16">
                  <c:v>4.2372919602577958E-3</c:v>
                </c:pt>
                <c:pt idx="17">
                  <c:v>3.9880435824847897E-3</c:v>
                </c:pt>
                <c:pt idx="18">
                  <c:v>3.9879432005364319E-3</c:v>
                </c:pt>
                <c:pt idx="19">
                  <c:v>3.5088201610235219E-3</c:v>
                </c:pt>
                <c:pt idx="20">
                  <c:v>3.5087197790751642E-3</c:v>
                </c:pt>
                <c:pt idx="21">
                  <c:v>3.353428904965281E-3</c:v>
                </c:pt>
                <c:pt idx="22">
                  <c:v>2.8684837124476046E-3</c:v>
                </c:pt>
                <c:pt idx="23">
                  <c:v>2.8683833304992469E-3</c:v>
                </c:pt>
                <c:pt idx="24">
                  <c:v>2.5690443604955808E-3</c:v>
                </c:pt>
                <c:pt idx="25">
                  <c:v>2.5631218255424567E-3</c:v>
                </c:pt>
                <c:pt idx="26">
                  <c:v>2.5630214435940985E-3</c:v>
                </c:pt>
                <c:pt idx="27">
                  <c:v>2.5463580401666646E-3</c:v>
                </c:pt>
                <c:pt idx="28">
                  <c:v>2.5450530748380102E-3</c:v>
                </c:pt>
                <c:pt idx="29">
                  <c:v>2.1525596567580859E-3</c:v>
                </c:pt>
                <c:pt idx="30">
                  <c:v>1.685181305203066E-3</c:v>
                </c:pt>
                <c:pt idx="31">
                  <c:v>1.6431212688410488E-3</c:v>
                </c:pt>
                <c:pt idx="32">
                  <c:v>1.3938728910680431E-3</c:v>
                </c:pt>
                <c:pt idx="33">
                  <c:v>1.393170217429537E-3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F4-432A-A0C3-E29797B7D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41208"/>
        <c:axId val="1"/>
      </c:scatterChart>
      <c:valAx>
        <c:axId val="753641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641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413533834586466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V0591 Lyr - O-C Diagr.</a:t>
            </a:r>
          </a:p>
        </c:rich>
      </c:tx>
      <c:layout>
        <c:manualLayout>
          <c:xMode val="edge"/>
          <c:yMode val="edge"/>
          <c:x val="0.34712267980890876"/>
          <c:y val="1.45772594752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936420631833"/>
          <c:y val="0.1137027857694996"/>
          <c:w val="0.82194316787668609"/>
          <c:h val="0.6997094508892283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active!$D$21:$D$222</c:f>
                <c:numCache>
                  <c:formatCode>General</c:formatCode>
                  <c:ptCount val="20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active!$D$21:$D$222</c:f>
                <c:numCache>
                  <c:formatCode>General</c:formatCode>
                  <c:ptCount val="20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active!$H$21:$H$982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FF-4921-99E1-782063D8AEE9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active!$I$21:$I$982</c:f>
              <c:numCache>
                <c:formatCode>General</c:formatCode>
                <c:ptCount val="962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FF-4921-99E1-782063D8AEE9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active!$J$21:$J$982</c:f>
              <c:numCache>
                <c:formatCode>General</c:formatCode>
                <c:ptCount val="962"/>
                <c:pt idx="17">
                  <c:v>6.8180000380380079E-4</c:v>
                </c:pt>
                <c:pt idx="18">
                  <c:v>1.1842500025522895E-3</c:v>
                </c:pt>
                <c:pt idx="22">
                  <c:v>3.1066500014276244E-3</c:v>
                </c:pt>
                <c:pt idx="23">
                  <c:v>3.3091000004787929E-3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FF-4921-99E1-782063D8AEE9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plus>
            <c:minus>
              <c:numRef>
                <c:f>active!$D$21:$D$982</c:f>
                <c:numCache>
                  <c:formatCode>General</c:formatCode>
                  <c:ptCount val="962"/>
                  <c:pt idx="0">
                    <c:v>2E-3</c:v>
                  </c:pt>
                  <c:pt idx="1">
                    <c:v>2E-3</c:v>
                  </c:pt>
                  <c:pt idx="2">
                    <c:v>6.9999999999999999E-4</c:v>
                  </c:pt>
                  <c:pt idx="3">
                    <c:v>1E-3</c:v>
                  </c:pt>
                  <c:pt idx="4">
                    <c:v>5.9999999999999995E-4</c:v>
                  </c:pt>
                  <c:pt idx="5">
                    <c:v>8.9999999999999998E-4</c:v>
                  </c:pt>
                  <c:pt idx="6">
                    <c:v>8.0000000000000004E-4</c:v>
                  </c:pt>
                  <c:pt idx="7">
                    <c:v>5.9999999999999995E-4</c:v>
                  </c:pt>
                  <c:pt idx="8">
                    <c:v>8.9999999999999998E-4</c:v>
                  </c:pt>
                  <c:pt idx="9">
                    <c:v>8.9999999999999998E-4</c:v>
                  </c:pt>
                  <c:pt idx="10">
                    <c:v>1.8E-3</c:v>
                  </c:pt>
                  <c:pt idx="11">
                    <c:v>5.9999999999999995E-4</c:v>
                  </c:pt>
                  <c:pt idx="13">
                    <c:v>5.0000000000000001E-4</c:v>
                  </c:pt>
                  <c:pt idx="14">
                    <c:v>1E-3</c:v>
                  </c:pt>
                  <c:pt idx="15">
                    <c:v>5.9999999999999995E-4</c:v>
                  </c:pt>
                  <c:pt idx="16">
                    <c:v>1.1000000000000001E-3</c:v>
                  </c:pt>
                  <c:pt idx="19">
                    <c:v>1.4E-3</c:v>
                  </c:pt>
                  <c:pt idx="20">
                    <c:v>5.9999999999999995E-4</c:v>
                  </c:pt>
                  <c:pt idx="21">
                    <c:v>4.0000000000000002E-4</c:v>
                  </c:pt>
                  <c:pt idx="22">
                    <c:v>8.0000000000000004E-4</c:v>
                  </c:pt>
                  <c:pt idx="23">
                    <c:v>2.9999999999999997E-4</c:v>
                  </c:pt>
                  <c:pt idx="24">
                    <c:v>2.0000000000000001E-4</c:v>
                  </c:pt>
                  <c:pt idx="25">
                    <c:v>2.9999999999999997E-4</c:v>
                  </c:pt>
                  <c:pt idx="26">
                    <c:v>1E-4</c:v>
                  </c:pt>
                  <c:pt idx="27">
                    <c:v>2.9999999999999997E-4</c:v>
                  </c:pt>
                  <c:pt idx="28">
                    <c:v>5.0000000000000001E-4</c:v>
                  </c:pt>
                  <c:pt idx="29">
                    <c:v>1E-4</c:v>
                  </c:pt>
                  <c:pt idx="30">
                    <c:v>2.0000000000000001E-4</c:v>
                  </c:pt>
                  <c:pt idx="31">
                    <c:v>1E-4</c:v>
                  </c:pt>
                  <c:pt idx="32">
                    <c:v>2.9999999999999997E-4</c:v>
                  </c:pt>
                  <c:pt idx="33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active!$K$21:$K$982</c:f>
              <c:numCache>
                <c:formatCode>General</c:formatCode>
                <c:ptCount val="962"/>
                <c:pt idx="0">
                  <c:v>1.4679000014439225E-3</c:v>
                </c:pt>
                <c:pt idx="1">
                  <c:v>-1.967249991139397E-3</c:v>
                </c:pt>
                <c:pt idx="2">
                  <c:v>2.2110000281827524E-4</c:v>
                </c:pt>
                <c:pt idx="3">
                  <c:v>-1.7644999752519652E-4</c:v>
                </c:pt>
                <c:pt idx="4">
                  <c:v>-1.6510499990545213E-3</c:v>
                </c:pt>
                <c:pt idx="5">
                  <c:v>5.1400005759205669E-5</c:v>
                </c:pt>
                <c:pt idx="6">
                  <c:v>7.3025000892812386E-4</c:v>
                </c:pt>
                <c:pt idx="7">
                  <c:v>-2.0630499930121005E-3</c:v>
                </c:pt>
                <c:pt idx="8">
                  <c:v>6.6680000600172207E-4</c:v>
                </c:pt>
                <c:pt idx="9">
                  <c:v>3.9865000144345686E-4</c:v>
                </c:pt>
                <c:pt idx="10">
                  <c:v>-9.9889999546576291E-4</c:v>
                </c:pt>
                <c:pt idx="11">
                  <c:v>4.9665000551613048E-4</c:v>
                </c:pt>
                <c:pt idx="12">
                  <c:v>0</c:v>
                </c:pt>
                <c:pt idx="13">
                  <c:v>2.5207000071532093E-3</c:v>
                </c:pt>
                <c:pt idx="14">
                  <c:v>2.1232000071904622E-3</c:v>
                </c:pt>
                <c:pt idx="15">
                  <c:v>1.3687000027857721E-3</c:v>
                </c:pt>
                <c:pt idx="16">
                  <c:v>-2.0015499976580031E-3</c:v>
                </c:pt>
                <c:pt idx="19">
                  <c:v>5.9781000090879388E-3</c:v>
                </c:pt>
                <c:pt idx="20">
                  <c:v>-3.4194500040030107E-3</c:v>
                </c:pt>
                <c:pt idx="21">
                  <c:v>3.2706999991205521E-3</c:v>
                </c:pt>
                <c:pt idx="24">
                  <c:v>2.0650000005844049E-3</c:v>
                </c:pt>
                <c:pt idx="25">
                  <c:v>2.0595500027411617E-3</c:v>
                </c:pt>
                <c:pt idx="26">
                  <c:v>2.8620000011869706E-3</c:v>
                </c:pt>
                <c:pt idx="27">
                  <c:v>2.7687000037985854E-3</c:v>
                </c:pt>
                <c:pt idx="28">
                  <c:v>1.4005500052007847E-3</c:v>
                </c:pt>
                <c:pt idx="29">
                  <c:v>3.4900500031653792E-3</c:v>
                </c:pt>
                <c:pt idx="30">
                  <c:v>1.5872500080149621E-3</c:v>
                </c:pt>
                <c:pt idx="31">
                  <c:v>1.9137999988743104E-3</c:v>
                </c:pt>
                <c:pt idx="32">
                  <c:v>1.2971500036655925E-3</c:v>
                </c:pt>
                <c:pt idx="33">
                  <c:v>1.0143000035895966E-3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FF-4921-99E1-782063D8AEE9}"/>
            </c:ext>
          </c:extLst>
        </c:ser>
        <c:ser>
          <c:idx val="7"/>
          <c:order val="4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active!$F$21:$F$982</c:f>
              <c:numCache>
                <c:formatCode>General</c:formatCode>
                <c:ptCount val="962"/>
                <c:pt idx="0">
                  <c:v>-4129</c:v>
                </c:pt>
                <c:pt idx="1">
                  <c:v>-3952.5</c:v>
                </c:pt>
                <c:pt idx="2">
                  <c:v>-1261</c:v>
                </c:pt>
                <c:pt idx="3">
                  <c:v>-1260.5</c:v>
                </c:pt>
                <c:pt idx="4">
                  <c:v>-1214.5</c:v>
                </c:pt>
                <c:pt idx="5">
                  <c:v>-1214</c:v>
                </c:pt>
                <c:pt idx="6">
                  <c:v>-1177.5</c:v>
                </c:pt>
                <c:pt idx="7">
                  <c:v>-1094.5</c:v>
                </c:pt>
                <c:pt idx="8">
                  <c:v>-1068</c:v>
                </c:pt>
                <c:pt idx="9">
                  <c:v>-1061.5</c:v>
                </c:pt>
                <c:pt idx="10">
                  <c:v>-1061</c:v>
                </c:pt>
                <c:pt idx="11">
                  <c:v>-1041.5</c:v>
                </c:pt>
                <c:pt idx="12">
                  <c:v>0</c:v>
                </c:pt>
                <c:pt idx="13">
                  <c:v>943</c:v>
                </c:pt>
                <c:pt idx="14">
                  <c:v>2168</c:v>
                </c:pt>
                <c:pt idx="15">
                  <c:v>3463</c:v>
                </c:pt>
                <c:pt idx="16">
                  <c:v>5040.5</c:v>
                </c:pt>
                <c:pt idx="17">
                  <c:v>6282</c:v>
                </c:pt>
                <c:pt idx="18">
                  <c:v>6282.5</c:v>
                </c:pt>
                <c:pt idx="19">
                  <c:v>8669</c:v>
                </c:pt>
                <c:pt idx="20">
                  <c:v>8669.5</c:v>
                </c:pt>
                <c:pt idx="21">
                  <c:v>9443</c:v>
                </c:pt>
                <c:pt idx="22">
                  <c:v>11858.5</c:v>
                </c:pt>
                <c:pt idx="23">
                  <c:v>11859</c:v>
                </c:pt>
                <c:pt idx="24">
                  <c:v>13350</c:v>
                </c:pt>
                <c:pt idx="25">
                  <c:v>13379.5</c:v>
                </c:pt>
                <c:pt idx="26">
                  <c:v>13380</c:v>
                </c:pt>
                <c:pt idx="27">
                  <c:v>13463</c:v>
                </c:pt>
                <c:pt idx="28">
                  <c:v>13469.5</c:v>
                </c:pt>
                <c:pt idx="29">
                  <c:v>15424.5</c:v>
                </c:pt>
                <c:pt idx="30">
                  <c:v>17752.5</c:v>
                </c:pt>
                <c:pt idx="31">
                  <c:v>17962</c:v>
                </c:pt>
                <c:pt idx="32">
                  <c:v>19203.5</c:v>
                </c:pt>
                <c:pt idx="33">
                  <c:v>19207</c:v>
                </c:pt>
              </c:numCache>
            </c:numRef>
          </c:xVal>
          <c:yVal>
            <c:numRef>
              <c:f>active!$O$21:$O$982</c:f>
              <c:numCache>
                <c:formatCode>General</c:formatCode>
                <c:ptCount val="962"/>
                <c:pt idx="0">
                  <c:v>6.078196511195834E-3</c:v>
                </c:pt>
                <c:pt idx="1">
                  <c:v>6.0427616834254471E-3</c:v>
                </c:pt>
                <c:pt idx="2">
                  <c:v>5.5024056554141346E-3</c:v>
                </c:pt>
                <c:pt idx="3">
                  <c:v>5.5023052734657759E-3</c:v>
                </c:pt>
                <c:pt idx="4">
                  <c:v>5.4930701342168365E-3</c:v>
                </c:pt>
                <c:pt idx="5">
                  <c:v>5.4929697522684787E-3</c:v>
                </c:pt>
                <c:pt idx="6">
                  <c:v>5.485641870038342E-3</c:v>
                </c:pt>
                <c:pt idx="7">
                  <c:v>5.4689784666109081E-3</c:v>
                </c:pt>
                <c:pt idx="8">
                  <c:v>5.4636582233479319E-3</c:v>
                </c:pt>
                <c:pt idx="9">
                  <c:v>5.4623532580192775E-3</c:v>
                </c:pt>
                <c:pt idx="10">
                  <c:v>5.4622528760709197E-3</c:v>
                </c:pt>
                <c:pt idx="11">
                  <c:v>5.4583379800849556E-3</c:v>
                </c:pt>
                <c:pt idx="12">
                  <c:v>5.2492423816551653E-3</c:v>
                </c:pt>
                <c:pt idx="13">
                  <c:v>5.0599220270519073E-3</c:v>
                </c:pt>
                <c:pt idx="14">
                  <c:v>4.8139862535747178E-3</c:v>
                </c:pt>
                <c:pt idx="15">
                  <c:v>4.5539970073274014E-3</c:v>
                </c:pt>
                <c:pt idx="16">
                  <c:v>4.2372919602577958E-3</c:v>
                </c:pt>
                <c:pt idx="17">
                  <c:v>3.9880435824847897E-3</c:v>
                </c:pt>
                <c:pt idx="18">
                  <c:v>3.9879432005364319E-3</c:v>
                </c:pt>
                <c:pt idx="19">
                  <c:v>3.5088201610235219E-3</c:v>
                </c:pt>
                <c:pt idx="20">
                  <c:v>3.5087197790751642E-3</c:v>
                </c:pt>
                <c:pt idx="21">
                  <c:v>3.353428904965281E-3</c:v>
                </c:pt>
                <c:pt idx="22">
                  <c:v>2.8684837124476046E-3</c:v>
                </c:pt>
                <c:pt idx="23">
                  <c:v>2.8683833304992469E-3</c:v>
                </c:pt>
                <c:pt idx="24">
                  <c:v>2.5690443604955808E-3</c:v>
                </c:pt>
                <c:pt idx="25">
                  <c:v>2.5631218255424567E-3</c:v>
                </c:pt>
                <c:pt idx="26">
                  <c:v>2.5630214435940985E-3</c:v>
                </c:pt>
                <c:pt idx="27">
                  <c:v>2.5463580401666646E-3</c:v>
                </c:pt>
                <c:pt idx="28">
                  <c:v>2.5450530748380102E-3</c:v>
                </c:pt>
                <c:pt idx="29">
                  <c:v>2.1525596567580859E-3</c:v>
                </c:pt>
                <c:pt idx="30">
                  <c:v>1.685181305203066E-3</c:v>
                </c:pt>
                <c:pt idx="31">
                  <c:v>1.6431212688410488E-3</c:v>
                </c:pt>
                <c:pt idx="32">
                  <c:v>1.3938728910680431E-3</c:v>
                </c:pt>
                <c:pt idx="33">
                  <c:v>1.393170217429537E-3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DFF-4921-99E1-782063D8A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636616"/>
        <c:axId val="1"/>
      </c:scatterChart>
      <c:valAx>
        <c:axId val="7536366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3093600709983195"/>
              <c:y val="0.918368571275529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9928057553956831E-3"/>
              <c:y val="0.358601195258755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36366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89929945807134"/>
          <c:y val="0.91836857127552929"/>
          <c:w val="0.73561207726732003"/>
          <c:h val="0.9766776091764038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104775</xdr:colOff>
      <xdr:row>19</xdr:row>
      <xdr:rowOff>0</xdr:rowOff>
    </xdr:to>
    <xdr:graphicFrame macro="">
      <xdr:nvGraphicFramePr>
        <xdr:cNvPr id="1028" name="Chart 1">
          <a:extLst>
            <a:ext uri="{FF2B5EF4-FFF2-40B4-BE49-F238E27FC236}">
              <a16:creationId xmlns:a16="http://schemas.microsoft.com/office/drawing/2014/main" id="{90D1E15B-0F13-BDB3-6A8E-EDBF5B47C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466725</xdr:colOff>
      <xdr:row>0</xdr:row>
      <xdr:rowOff>9525</xdr:rowOff>
    </xdr:from>
    <xdr:to>
      <xdr:col>27</xdr:col>
      <xdr:colOff>276225</xdr:colOff>
      <xdr:row>19</xdr:row>
      <xdr:rowOff>19050</xdr:rowOff>
    </xdr:to>
    <xdr:graphicFrame macro="">
      <xdr:nvGraphicFramePr>
        <xdr:cNvPr id="1029" name="Chart 2">
          <a:extLst>
            <a:ext uri="{FF2B5EF4-FFF2-40B4-BE49-F238E27FC236}">
              <a16:creationId xmlns:a16="http://schemas.microsoft.com/office/drawing/2014/main" id="{0EC9DA28-1B9D-E0E6-052B-FF61B2467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vsolj.cetus-net.org/bulletin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s://www.aavso.org/ejaavso" TargetMode="External"/><Relationship Id="rId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23"/>
  <sheetViews>
    <sheetView tabSelected="1" workbookViewId="0">
      <pane xSplit="5" ySplit="19" topLeftCell="F20" activePane="bottomRight" state="frozen"/>
      <selection pane="topRight" activeCell="F1" sqref="F1"/>
      <selection pane="bottomLeft" activeCell="A20" sqref="A20"/>
      <selection pane="bottomRight" sqref="A1:IV21"/>
    </sheetView>
  </sheetViews>
  <sheetFormatPr defaultColWidth="10.28515625" defaultRowHeight="12.75" x14ac:dyDescent="0.2"/>
  <cols>
    <col min="1" max="1" width="14.42578125" customWidth="1"/>
    <col min="2" max="2" width="6.425781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8" ht="20.25" x14ac:dyDescent="0.3">
      <c r="A1" s="1" t="s">
        <v>37</v>
      </c>
      <c r="F1" s="3">
        <v>52500.173499999997</v>
      </c>
      <c r="G1" s="3">
        <v>0.30039510000000003</v>
      </c>
      <c r="H1" s="3" t="s">
        <v>38</v>
      </c>
    </row>
    <row r="2" spans="1:8" x14ac:dyDescent="0.2">
      <c r="A2" t="s">
        <v>23</v>
      </c>
      <c r="B2" t="str">
        <f>H1</f>
        <v xml:space="preserve">EW        </v>
      </c>
      <c r="C2" s="3"/>
      <c r="D2" s="3"/>
    </row>
    <row r="3" spans="1:8" ht="13.5" thickBot="1" x14ac:dyDescent="0.25">
      <c r="C3" s="33" t="s">
        <v>52</v>
      </c>
    </row>
    <row r="4" spans="1:8" ht="14.25" thickTop="1" thickBot="1" x14ac:dyDescent="0.25">
      <c r="A4" s="5" t="s">
        <v>36</v>
      </c>
      <c r="C4" s="8">
        <f>F1</f>
        <v>52500.173499999997</v>
      </c>
      <c r="D4" s="9">
        <f>G1</f>
        <v>0.30039510000000003</v>
      </c>
    </row>
    <row r="5" spans="1:8" ht="13.5" thickTop="1" x14ac:dyDescent="0.2">
      <c r="A5" s="11" t="s">
        <v>28</v>
      </c>
      <c r="B5" s="13">
        <v>-9.5</v>
      </c>
      <c r="C5" s="12" t="s">
        <v>29</v>
      </c>
    </row>
    <row r="6" spans="1:8" x14ac:dyDescent="0.2">
      <c r="A6" s="5" t="s">
        <v>1</v>
      </c>
    </row>
    <row r="7" spans="1:8" x14ac:dyDescent="0.2">
      <c r="A7" t="s">
        <v>2</v>
      </c>
      <c r="C7">
        <f>C4</f>
        <v>52500.173499999997</v>
      </c>
    </row>
    <row r="8" spans="1:8" x14ac:dyDescent="0.2">
      <c r="A8" t="s">
        <v>3</v>
      </c>
      <c r="C8">
        <f>D4</f>
        <v>0.30039510000000003</v>
      </c>
      <c r="D8" s="40" t="s">
        <v>60</v>
      </c>
    </row>
    <row r="9" spans="1:8" x14ac:dyDescent="0.2">
      <c r="A9" s="26" t="s">
        <v>33</v>
      </c>
      <c r="B9" s="27">
        <v>42</v>
      </c>
      <c r="C9" s="24" t="str">
        <f>"F"&amp;B9</f>
        <v>F42</v>
      </c>
      <c r="D9" s="25" t="str">
        <f>"G"&amp;B9</f>
        <v>G42</v>
      </c>
    </row>
    <row r="10" spans="1:8" ht="13.5" thickBot="1" x14ac:dyDescent="0.25">
      <c r="A10" s="12"/>
      <c r="B10" s="12"/>
      <c r="C10" s="4" t="s">
        <v>19</v>
      </c>
      <c r="D10" s="4" t="s">
        <v>20</v>
      </c>
      <c r="E10" s="12"/>
    </row>
    <row r="11" spans="1:8" x14ac:dyDescent="0.2">
      <c r="A11" s="12" t="s">
        <v>15</v>
      </c>
      <c r="B11" s="12"/>
      <c r="C11" s="23">
        <f ca="1">INTERCEPT(INDIRECT($D$9):G992,INDIRECT($C$9):F992)</f>
        <v>5.2492423816551653E-3</v>
      </c>
      <c r="D11" s="3"/>
      <c r="E11" s="12"/>
    </row>
    <row r="12" spans="1:8" x14ac:dyDescent="0.2">
      <c r="A12" s="12" t="s">
        <v>16</v>
      </c>
      <c r="B12" s="12"/>
      <c r="C12" s="23">
        <f ca="1">SLOPE(INDIRECT($D$9):G992,INDIRECT($C$9):F992)</f>
        <v>-2.0076389671607374E-7</v>
      </c>
      <c r="D12" s="3"/>
      <c r="E12" s="12"/>
    </row>
    <row r="13" spans="1:8" x14ac:dyDescent="0.2">
      <c r="A13" s="12" t="s">
        <v>18</v>
      </c>
      <c r="B13" s="12"/>
      <c r="C13" s="3" t="s">
        <v>13</v>
      </c>
    </row>
    <row r="14" spans="1:8" x14ac:dyDescent="0.2">
      <c r="A14" s="12"/>
      <c r="B14" s="12"/>
      <c r="C14" s="12"/>
    </row>
    <row r="15" spans="1:8" x14ac:dyDescent="0.2">
      <c r="A15" s="14" t="s">
        <v>17</v>
      </c>
      <c r="B15" s="12"/>
      <c r="C15" s="15">
        <f ca="1">(C7+C11)+(C8+C12)*INT(MAX(F21:F3533))</f>
        <v>58269.863578870209</v>
      </c>
      <c r="E15" s="16" t="s">
        <v>47</v>
      </c>
      <c r="F15" s="13">
        <v>1</v>
      </c>
    </row>
    <row r="16" spans="1:8" x14ac:dyDescent="0.2">
      <c r="A16" s="18" t="s">
        <v>4</v>
      </c>
      <c r="B16" s="12"/>
      <c r="C16" s="19">
        <f ca="1">+C8+C12</f>
        <v>0.3003948992361033</v>
      </c>
      <c r="E16" s="16" t="s">
        <v>30</v>
      </c>
      <c r="F16" s="17">
        <f ca="1">NOW()+15018.5+$B$5/24</f>
        <v>59963.72208796296</v>
      </c>
    </row>
    <row r="17" spans="1:17" ht="13.5" thickBot="1" x14ac:dyDescent="0.25">
      <c r="A17" s="16" t="s">
        <v>27</v>
      </c>
      <c r="B17" s="12"/>
      <c r="C17" s="12">
        <f>COUNT(C21:C2191)</f>
        <v>34</v>
      </c>
      <c r="E17" s="16" t="s">
        <v>48</v>
      </c>
      <c r="F17" s="17">
        <f ca="1">ROUND(2*(F16-$C$7)/$C$8,0)/2+F15</f>
        <v>24847</v>
      </c>
    </row>
    <row r="18" spans="1:17" ht="14.25" thickTop="1" thickBot="1" x14ac:dyDescent="0.25">
      <c r="A18" s="18" t="s">
        <v>5</v>
      </c>
      <c r="B18" s="12"/>
      <c r="C18" s="21">
        <f ca="1">+C15</f>
        <v>58269.863578870209</v>
      </c>
      <c r="D18" s="22">
        <f ca="1">+C16</f>
        <v>0.3003948992361033</v>
      </c>
      <c r="E18" s="16" t="s">
        <v>31</v>
      </c>
      <c r="F18" s="25">
        <f ca="1">ROUND(2*(F16-$C$15)/$C$16,0)/2+F15</f>
        <v>5640</v>
      </c>
    </row>
    <row r="19" spans="1:17" ht="13.5" thickTop="1" x14ac:dyDescent="0.2">
      <c r="E19" s="16" t="s">
        <v>32</v>
      </c>
      <c r="F19" s="20">
        <f ca="1">+$C$15+$C$16*F18-15018.5-$B$5/24</f>
        <v>44945.986643895165</v>
      </c>
    </row>
    <row r="20" spans="1:17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56</v>
      </c>
      <c r="I20" s="7" t="s">
        <v>57</v>
      </c>
      <c r="J20" s="7" t="s">
        <v>58</v>
      </c>
      <c r="K20" s="7" t="s">
        <v>59</v>
      </c>
      <c r="L20" s="7" t="s">
        <v>24</v>
      </c>
      <c r="M20" s="7" t="s">
        <v>25</v>
      </c>
      <c r="N20" s="7" t="s">
        <v>26</v>
      </c>
      <c r="O20" s="7" t="s">
        <v>22</v>
      </c>
      <c r="P20" s="6" t="s">
        <v>21</v>
      </c>
      <c r="Q20" s="4" t="s">
        <v>14</v>
      </c>
    </row>
    <row r="21" spans="1:17" x14ac:dyDescent="0.2">
      <c r="A21" s="31" t="s">
        <v>49</v>
      </c>
      <c r="B21" s="34" t="s">
        <v>50</v>
      </c>
      <c r="C21" s="31">
        <v>51259.8436</v>
      </c>
      <c r="D21" s="31">
        <v>2E-3</v>
      </c>
      <c r="E21">
        <f t="shared" ref="E21:E54" si="0">+(C21-C$7)/C$8</f>
        <v>-4128.9951134355952</v>
      </c>
      <c r="F21">
        <f t="shared" ref="F21:F54" si="1">ROUND(2*E21,0)/2</f>
        <v>-4129</v>
      </c>
      <c r="G21">
        <f t="shared" ref="G21:G54" si="2">+C21-(C$7+F21*C$8)</f>
        <v>1.4679000014439225E-3</v>
      </c>
      <c r="K21">
        <f t="shared" ref="K21:K37" si="3">+G21</f>
        <v>1.4679000014439225E-3</v>
      </c>
      <c r="O21">
        <f t="shared" ref="O21:O54" ca="1" si="4">+C$11+C$12*$F21</f>
        <v>6.078196511195834E-3</v>
      </c>
      <c r="Q21" s="2">
        <f t="shared" ref="Q21:Q54" si="5">+C21-15018.5</f>
        <v>36241.3436</v>
      </c>
    </row>
    <row r="22" spans="1:17" x14ac:dyDescent="0.2">
      <c r="A22" s="31" t="s">
        <v>49</v>
      </c>
      <c r="B22" s="34" t="s">
        <v>51</v>
      </c>
      <c r="C22" s="31">
        <v>51312.859900000003</v>
      </c>
      <c r="D22" s="31">
        <v>2E-3</v>
      </c>
      <c r="E22">
        <f t="shared" si="0"/>
        <v>-3952.5065488751111</v>
      </c>
      <c r="F22">
        <f t="shared" si="1"/>
        <v>-3952.5</v>
      </c>
      <c r="G22">
        <f t="shared" si="2"/>
        <v>-1.967249991139397E-3</v>
      </c>
      <c r="K22">
        <f t="shared" si="3"/>
        <v>-1.967249991139397E-3</v>
      </c>
      <c r="O22">
        <f t="shared" ca="1" si="4"/>
        <v>6.0427616834254471E-3</v>
      </c>
      <c r="Q22" s="2">
        <f t="shared" si="5"/>
        <v>36294.359900000003</v>
      </c>
    </row>
    <row r="23" spans="1:17" x14ac:dyDescent="0.2">
      <c r="A23" s="31" t="s">
        <v>49</v>
      </c>
      <c r="B23" s="34" t="s">
        <v>34</v>
      </c>
      <c r="C23" s="31">
        <v>52121.375500000002</v>
      </c>
      <c r="D23" s="31">
        <v>6.9999999999999999E-4</v>
      </c>
      <c r="E23">
        <f t="shared" si="0"/>
        <v>-1260.9992639693364</v>
      </c>
      <c r="F23">
        <f t="shared" si="1"/>
        <v>-1261</v>
      </c>
      <c r="G23">
        <f t="shared" si="2"/>
        <v>2.2110000281827524E-4</v>
      </c>
      <c r="K23">
        <f t="shared" si="3"/>
        <v>2.2110000281827524E-4</v>
      </c>
      <c r="O23">
        <f t="shared" ca="1" si="4"/>
        <v>5.5024056554141346E-3</v>
      </c>
      <c r="Q23" s="2">
        <f t="shared" si="5"/>
        <v>37102.875500000002</v>
      </c>
    </row>
    <row r="24" spans="1:17" x14ac:dyDescent="0.2">
      <c r="A24" s="31" t="s">
        <v>49</v>
      </c>
      <c r="B24" s="34" t="s">
        <v>40</v>
      </c>
      <c r="C24" s="31">
        <v>52121.525300000001</v>
      </c>
      <c r="D24" s="31">
        <v>1E-3</v>
      </c>
      <c r="E24">
        <f t="shared" si="0"/>
        <v>-1260.5005873930565</v>
      </c>
      <c r="F24">
        <f t="shared" si="1"/>
        <v>-1260.5</v>
      </c>
      <c r="G24">
        <f t="shared" si="2"/>
        <v>-1.7644999752519652E-4</v>
      </c>
      <c r="K24">
        <f t="shared" si="3"/>
        <v>-1.7644999752519652E-4</v>
      </c>
      <c r="O24">
        <f t="shared" ca="1" si="4"/>
        <v>5.5023052734657759E-3</v>
      </c>
      <c r="Q24" s="2">
        <f t="shared" si="5"/>
        <v>37103.025300000001</v>
      </c>
    </row>
    <row r="25" spans="1:17" x14ac:dyDescent="0.2">
      <c r="A25" s="31" t="s">
        <v>49</v>
      </c>
      <c r="B25" s="34" t="s">
        <v>40</v>
      </c>
      <c r="C25" s="31">
        <v>52135.341999999997</v>
      </c>
      <c r="D25" s="31">
        <v>5.9999999999999995E-4</v>
      </c>
      <c r="E25">
        <f t="shared" si="0"/>
        <v>-1214.5054962614245</v>
      </c>
      <c r="F25">
        <f t="shared" si="1"/>
        <v>-1214.5</v>
      </c>
      <c r="G25">
        <f t="shared" si="2"/>
        <v>-1.6510499990545213E-3</v>
      </c>
      <c r="K25">
        <f t="shared" si="3"/>
        <v>-1.6510499990545213E-3</v>
      </c>
      <c r="O25">
        <f t="shared" ca="1" si="4"/>
        <v>5.4930701342168365E-3</v>
      </c>
      <c r="Q25" s="2">
        <f t="shared" si="5"/>
        <v>37116.841999999997</v>
      </c>
    </row>
    <row r="26" spans="1:17" x14ac:dyDescent="0.2">
      <c r="A26" s="31" t="s">
        <v>49</v>
      </c>
      <c r="B26" s="34" t="s">
        <v>34</v>
      </c>
      <c r="C26" s="31">
        <v>52135.493900000001</v>
      </c>
      <c r="D26" s="31">
        <v>8.9999999999999998E-4</v>
      </c>
      <c r="E26">
        <f t="shared" si="0"/>
        <v>-1213.9998288920019</v>
      </c>
      <c r="F26">
        <f t="shared" si="1"/>
        <v>-1214</v>
      </c>
      <c r="G26">
        <f t="shared" si="2"/>
        <v>5.1400005759205669E-5</v>
      </c>
      <c r="K26">
        <f t="shared" si="3"/>
        <v>5.1400005759205669E-5</v>
      </c>
      <c r="O26">
        <f t="shared" ca="1" si="4"/>
        <v>5.4929697522684787E-3</v>
      </c>
      <c r="Q26" s="2">
        <f t="shared" si="5"/>
        <v>37116.993900000001</v>
      </c>
    </row>
    <row r="27" spans="1:17" x14ac:dyDescent="0.2">
      <c r="A27" s="31" t="s">
        <v>49</v>
      </c>
      <c r="B27" s="34" t="s">
        <v>40</v>
      </c>
      <c r="C27" s="31">
        <v>52146.459000000003</v>
      </c>
      <c r="D27" s="31">
        <v>8.0000000000000004E-4</v>
      </c>
      <c r="E27">
        <f t="shared" si="0"/>
        <v>-1177.4975690348963</v>
      </c>
      <c r="F27">
        <f t="shared" si="1"/>
        <v>-1177.5</v>
      </c>
      <c r="G27">
        <f t="shared" si="2"/>
        <v>7.3025000892812386E-4</v>
      </c>
      <c r="K27">
        <f t="shared" si="3"/>
        <v>7.3025000892812386E-4</v>
      </c>
      <c r="O27">
        <f t="shared" ca="1" si="4"/>
        <v>5.485641870038342E-3</v>
      </c>
      <c r="Q27" s="2">
        <f t="shared" si="5"/>
        <v>37127.959000000003</v>
      </c>
    </row>
    <row r="28" spans="1:17" x14ac:dyDescent="0.2">
      <c r="A28" s="31" t="s">
        <v>49</v>
      </c>
      <c r="B28" s="34" t="s">
        <v>40</v>
      </c>
      <c r="C28" s="31">
        <v>52171.389000000003</v>
      </c>
      <c r="D28" s="31">
        <v>5.9999999999999995E-4</v>
      </c>
      <c r="E28">
        <f t="shared" si="0"/>
        <v>-1094.5068677884369</v>
      </c>
      <c r="F28">
        <f t="shared" si="1"/>
        <v>-1094.5</v>
      </c>
      <c r="G28">
        <f t="shared" si="2"/>
        <v>-2.0630499930121005E-3</v>
      </c>
      <c r="K28">
        <f t="shared" si="3"/>
        <v>-2.0630499930121005E-3</v>
      </c>
      <c r="O28">
        <f t="shared" ca="1" si="4"/>
        <v>5.4689784666109081E-3</v>
      </c>
      <c r="Q28" s="2">
        <f t="shared" si="5"/>
        <v>37152.889000000003</v>
      </c>
    </row>
    <row r="29" spans="1:17" x14ac:dyDescent="0.2">
      <c r="A29" s="31" t="s">
        <v>49</v>
      </c>
      <c r="B29" s="34" t="s">
        <v>34</v>
      </c>
      <c r="C29" s="31">
        <v>52179.352200000001</v>
      </c>
      <c r="D29" s="31">
        <v>8.9999999999999998E-4</v>
      </c>
      <c r="E29">
        <f t="shared" si="0"/>
        <v>-1067.9977802567216</v>
      </c>
      <c r="F29">
        <f t="shared" si="1"/>
        <v>-1068</v>
      </c>
      <c r="G29">
        <f t="shared" si="2"/>
        <v>6.6680000600172207E-4</v>
      </c>
      <c r="K29">
        <f t="shared" si="3"/>
        <v>6.6680000600172207E-4</v>
      </c>
      <c r="O29">
        <f t="shared" ca="1" si="4"/>
        <v>5.4636582233479319E-3</v>
      </c>
      <c r="Q29" s="2">
        <f t="shared" si="5"/>
        <v>37160.852200000001</v>
      </c>
    </row>
    <row r="30" spans="1:17" x14ac:dyDescent="0.2">
      <c r="A30" s="31" t="s">
        <v>49</v>
      </c>
      <c r="B30" s="34" t="s">
        <v>40</v>
      </c>
      <c r="C30" s="31">
        <v>52181.304499999998</v>
      </c>
      <c r="D30" s="31">
        <v>8.9999999999999998E-4</v>
      </c>
      <c r="E30">
        <f t="shared" si="0"/>
        <v>-1061.4986729144341</v>
      </c>
      <c r="F30">
        <f t="shared" si="1"/>
        <v>-1061.5</v>
      </c>
      <c r="G30">
        <f t="shared" si="2"/>
        <v>3.9865000144345686E-4</v>
      </c>
      <c r="K30">
        <f t="shared" si="3"/>
        <v>3.9865000144345686E-4</v>
      </c>
      <c r="O30">
        <f t="shared" ca="1" si="4"/>
        <v>5.4623532580192775E-3</v>
      </c>
      <c r="Q30" s="2">
        <f t="shared" si="5"/>
        <v>37162.804499999998</v>
      </c>
    </row>
    <row r="31" spans="1:17" x14ac:dyDescent="0.2">
      <c r="A31" s="31" t="s">
        <v>49</v>
      </c>
      <c r="B31" s="34" t="s">
        <v>34</v>
      </c>
      <c r="C31" s="31">
        <v>52181.453300000001</v>
      </c>
      <c r="D31" s="31">
        <v>1.8E-3</v>
      </c>
      <c r="E31">
        <f t="shared" si="0"/>
        <v>-1061.0033252872504</v>
      </c>
      <c r="F31">
        <f t="shared" si="1"/>
        <v>-1061</v>
      </c>
      <c r="G31">
        <f t="shared" si="2"/>
        <v>-9.9889999546576291E-4</v>
      </c>
      <c r="K31">
        <f t="shared" si="3"/>
        <v>-9.9889999546576291E-4</v>
      </c>
      <c r="O31">
        <f t="shared" ca="1" si="4"/>
        <v>5.4622528760709197E-3</v>
      </c>
      <c r="Q31" s="2">
        <f t="shared" si="5"/>
        <v>37162.953300000001</v>
      </c>
    </row>
    <row r="32" spans="1:17" x14ac:dyDescent="0.2">
      <c r="A32" s="31" t="s">
        <v>49</v>
      </c>
      <c r="B32" s="34" t="s">
        <v>40</v>
      </c>
      <c r="C32" s="31">
        <v>52187.3125</v>
      </c>
      <c r="D32" s="31">
        <v>5.9999999999999995E-4</v>
      </c>
      <c r="E32">
        <f t="shared" si="0"/>
        <v>-1041.4983466774163</v>
      </c>
      <c r="F32">
        <f t="shared" si="1"/>
        <v>-1041.5</v>
      </c>
      <c r="G32">
        <f t="shared" si="2"/>
        <v>4.9665000551613048E-4</v>
      </c>
      <c r="K32">
        <f t="shared" si="3"/>
        <v>4.9665000551613048E-4</v>
      </c>
      <c r="O32">
        <f t="shared" ca="1" si="4"/>
        <v>5.4583379800849556E-3</v>
      </c>
      <c r="Q32" s="2">
        <f t="shared" si="5"/>
        <v>37168.8125</v>
      </c>
    </row>
    <row r="33" spans="1:17" x14ac:dyDescent="0.2">
      <c r="A33" s="30" t="s">
        <v>35</v>
      </c>
      <c r="B33" s="29" t="s">
        <v>34</v>
      </c>
      <c r="C33" s="30">
        <v>52500.173499999997</v>
      </c>
      <c r="D33" s="28"/>
      <c r="E33">
        <f t="shared" si="0"/>
        <v>0</v>
      </c>
      <c r="F33">
        <f t="shared" si="1"/>
        <v>0</v>
      </c>
      <c r="G33">
        <f t="shared" si="2"/>
        <v>0</v>
      </c>
      <c r="K33">
        <f t="shared" si="3"/>
        <v>0</v>
      </c>
      <c r="O33">
        <f t="shared" ca="1" si="4"/>
        <v>5.2492423816551653E-3</v>
      </c>
      <c r="Q33" s="2">
        <f t="shared" si="5"/>
        <v>37481.673499999997</v>
      </c>
    </row>
    <row r="34" spans="1:17" x14ac:dyDescent="0.2">
      <c r="A34" s="31" t="s">
        <v>42</v>
      </c>
      <c r="B34" s="34" t="s">
        <v>34</v>
      </c>
      <c r="C34" s="31">
        <v>52783.448600000003</v>
      </c>
      <c r="D34" s="31">
        <v>5.0000000000000001E-4</v>
      </c>
      <c r="E34">
        <f t="shared" si="0"/>
        <v>943.00839128203552</v>
      </c>
      <c r="F34">
        <f t="shared" si="1"/>
        <v>943</v>
      </c>
      <c r="G34">
        <f t="shared" si="2"/>
        <v>2.5207000071532093E-3</v>
      </c>
      <c r="K34">
        <f t="shared" si="3"/>
        <v>2.5207000071532093E-3</v>
      </c>
      <c r="O34">
        <f t="shared" ca="1" si="4"/>
        <v>5.0599220270519073E-3</v>
      </c>
      <c r="Q34" s="2">
        <f t="shared" si="5"/>
        <v>37764.948600000003</v>
      </c>
    </row>
    <row r="35" spans="1:17" x14ac:dyDescent="0.2">
      <c r="A35" s="31" t="s">
        <v>43</v>
      </c>
      <c r="B35" s="34" t="s">
        <v>34</v>
      </c>
      <c r="C35" s="31">
        <v>53151.432200000003</v>
      </c>
      <c r="D35" s="35">
        <v>1E-3</v>
      </c>
      <c r="E35">
        <f t="shared" si="0"/>
        <v>2168.0070680247636</v>
      </c>
      <c r="F35">
        <f t="shared" si="1"/>
        <v>2168</v>
      </c>
      <c r="G35">
        <f t="shared" si="2"/>
        <v>2.1232000071904622E-3</v>
      </c>
      <c r="K35">
        <f t="shared" si="3"/>
        <v>2.1232000071904622E-3</v>
      </c>
      <c r="O35">
        <f t="shared" ca="1" si="4"/>
        <v>4.8139862535747178E-3</v>
      </c>
      <c r="Q35" s="2">
        <f t="shared" si="5"/>
        <v>38132.932200000003</v>
      </c>
    </row>
    <row r="36" spans="1:17" x14ac:dyDescent="0.2">
      <c r="A36" s="31" t="s">
        <v>44</v>
      </c>
      <c r="B36" s="34" t="s">
        <v>34</v>
      </c>
      <c r="C36" s="31">
        <v>53540.443099999997</v>
      </c>
      <c r="D36" s="31">
        <v>5.9999999999999995E-4</v>
      </c>
      <c r="E36">
        <f t="shared" si="0"/>
        <v>3463.0045563326416</v>
      </c>
      <c r="F36">
        <f t="shared" si="1"/>
        <v>3463</v>
      </c>
      <c r="G36">
        <f t="shared" si="2"/>
        <v>1.3687000027857721E-3</v>
      </c>
      <c r="K36">
        <f t="shared" si="3"/>
        <v>1.3687000027857721E-3</v>
      </c>
      <c r="O36">
        <f t="shared" ca="1" si="4"/>
        <v>4.5539970073274014E-3</v>
      </c>
      <c r="Q36" s="2">
        <f t="shared" si="5"/>
        <v>38521.943099999997</v>
      </c>
    </row>
    <row r="37" spans="1:17" x14ac:dyDescent="0.2">
      <c r="A37" s="31" t="s">
        <v>39</v>
      </c>
      <c r="B37" s="29" t="s">
        <v>40</v>
      </c>
      <c r="C37" s="30">
        <v>54014.313000000002</v>
      </c>
      <c r="D37" s="30">
        <v>1.1000000000000001E-3</v>
      </c>
      <c r="E37">
        <f t="shared" si="0"/>
        <v>5040.4933369419296</v>
      </c>
      <c r="F37">
        <f t="shared" si="1"/>
        <v>5040.5</v>
      </c>
      <c r="G37">
        <f t="shared" si="2"/>
        <v>-2.0015499976580031E-3</v>
      </c>
      <c r="K37">
        <f t="shared" si="3"/>
        <v>-2.0015499976580031E-3</v>
      </c>
      <c r="O37">
        <f t="shared" ca="1" si="4"/>
        <v>4.2372919602577958E-3</v>
      </c>
      <c r="Q37" s="2">
        <f t="shared" si="5"/>
        <v>38995.813000000002</v>
      </c>
    </row>
    <row r="38" spans="1:17" x14ac:dyDescent="0.2">
      <c r="A38" s="32" t="s">
        <v>41</v>
      </c>
      <c r="B38" s="29" t="s">
        <v>34</v>
      </c>
      <c r="C38" s="30">
        <v>54387.256200000003</v>
      </c>
      <c r="D38" s="30"/>
      <c r="E38">
        <f t="shared" si="0"/>
        <v>6282.0022696775222</v>
      </c>
      <c r="F38">
        <f t="shared" si="1"/>
        <v>6282</v>
      </c>
      <c r="G38">
        <f t="shared" si="2"/>
        <v>6.8180000380380079E-4</v>
      </c>
      <c r="J38">
        <f>+G38</f>
        <v>6.8180000380380079E-4</v>
      </c>
      <c r="O38">
        <f t="shared" ca="1" si="4"/>
        <v>3.9880435824847897E-3</v>
      </c>
      <c r="Q38" s="2">
        <f t="shared" si="5"/>
        <v>39368.756200000003</v>
      </c>
    </row>
    <row r="39" spans="1:17" x14ac:dyDescent="0.2">
      <c r="A39" s="32" t="s">
        <v>41</v>
      </c>
      <c r="B39" s="29" t="s">
        <v>40</v>
      </c>
      <c r="C39" s="30">
        <v>54387.406900000002</v>
      </c>
      <c r="D39" s="30"/>
      <c r="E39">
        <f t="shared" si="0"/>
        <v>6282.5039423079952</v>
      </c>
      <c r="F39">
        <f t="shared" si="1"/>
        <v>6282.5</v>
      </c>
      <c r="G39">
        <f t="shared" si="2"/>
        <v>1.1842500025522895E-3</v>
      </c>
      <c r="J39">
        <f>+G39</f>
        <v>1.1842500025522895E-3</v>
      </c>
      <c r="O39">
        <f t="shared" ca="1" si="4"/>
        <v>3.9879432005364319E-3</v>
      </c>
      <c r="Q39" s="2">
        <f t="shared" si="5"/>
        <v>39368.906900000002</v>
      </c>
    </row>
    <row r="40" spans="1:17" x14ac:dyDescent="0.2">
      <c r="A40" s="31" t="s">
        <v>45</v>
      </c>
      <c r="B40" s="34" t="s">
        <v>34</v>
      </c>
      <c r="C40" s="31">
        <v>55104.304600000003</v>
      </c>
      <c r="D40" s="31">
        <v>1.4E-3</v>
      </c>
      <c r="E40">
        <f t="shared" si="0"/>
        <v>8669.0199007906776</v>
      </c>
      <c r="F40">
        <f t="shared" si="1"/>
        <v>8669</v>
      </c>
      <c r="G40">
        <f t="shared" si="2"/>
        <v>5.9781000090879388E-3</v>
      </c>
      <c r="K40">
        <f>+G40</f>
        <v>5.9781000090879388E-3</v>
      </c>
      <c r="O40">
        <f t="shared" ca="1" si="4"/>
        <v>3.5088201610235219E-3</v>
      </c>
      <c r="Q40" s="2">
        <f t="shared" si="5"/>
        <v>40085.804600000003</v>
      </c>
    </row>
    <row r="41" spans="1:17" x14ac:dyDescent="0.2">
      <c r="A41" s="31" t="s">
        <v>45</v>
      </c>
      <c r="B41" s="34" t="s">
        <v>40</v>
      </c>
      <c r="C41" s="31">
        <v>55104.445399999997</v>
      </c>
      <c r="D41" s="31">
        <v>5.9999999999999995E-4</v>
      </c>
      <c r="E41">
        <f t="shared" si="0"/>
        <v>8669.4886168249741</v>
      </c>
      <c r="F41">
        <f t="shared" si="1"/>
        <v>8669.5</v>
      </c>
      <c r="G41">
        <f t="shared" si="2"/>
        <v>-3.4194500040030107E-3</v>
      </c>
      <c r="K41">
        <f>+G41</f>
        <v>-3.4194500040030107E-3</v>
      </c>
      <c r="O41">
        <f t="shared" ca="1" si="4"/>
        <v>3.5087197790751642E-3</v>
      </c>
      <c r="Q41" s="2">
        <f t="shared" si="5"/>
        <v>40085.945399999997</v>
      </c>
    </row>
    <row r="42" spans="1:17" x14ac:dyDescent="0.2">
      <c r="A42" s="31" t="s">
        <v>46</v>
      </c>
      <c r="B42" s="34" t="s">
        <v>34</v>
      </c>
      <c r="C42" s="31">
        <v>55336.807699999998</v>
      </c>
      <c r="D42" s="31">
        <v>4.0000000000000002E-4</v>
      </c>
      <c r="E42">
        <f t="shared" si="0"/>
        <v>9443.0108879938452</v>
      </c>
      <c r="F42">
        <f t="shared" si="1"/>
        <v>9443</v>
      </c>
      <c r="G42">
        <f t="shared" si="2"/>
        <v>3.2706999991205521E-3</v>
      </c>
      <c r="K42">
        <f>+G42</f>
        <v>3.2706999991205521E-3</v>
      </c>
      <c r="O42">
        <f t="shared" ca="1" si="4"/>
        <v>3.353428904965281E-3</v>
      </c>
      <c r="Q42" s="2">
        <f t="shared" si="5"/>
        <v>40318.307699999998</v>
      </c>
    </row>
    <row r="43" spans="1:17" x14ac:dyDescent="0.2">
      <c r="A43" s="37" t="s">
        <v>53</v>
      </c>
      <c r="B43" s="38" t="s">
        <v>34</v>
      </c>
      <c r="C43" s="39">
        <v>56062.411899999999</v>
      </c>
      <c r="D43" s="39">
        <v>8.0000000000000004E-4</v>
      </c>
      <c r="E43">
        <f t="shared" si="0"/>
        <v>11858.51034187975</v>
      </c>
      <c r="F43">
        <f t="shared" si="1"/>
        <v>11858.5</v>
      </c>
      <c r="G43">
        <f t="shared" si="2"/>
        <v>3.1066500014276244E-3</v>
      </c>
      <c r="J43">
        <f>+G43</f>
        <v>3.1066500014276244E-3</v>
      </c>
      <c r="O43">
        <f t="shared" ca="1" si="4"/>
        <v>2.8684837124476046E-3</v>
      </c>
      <c r="Q43" s="2">
        <f t="shared" si="5"/>
        <v>41043.911899999999</v>
      </c>
    </row>
    <row r="44" spans="1:17" x14ac:dyDescent="0.2">
      <c r="A44" s="37" t="s">
        <v>53</v>
      </c>
      <c r="B44" s="38" t="s">
        <v>34</v>
      </c>
      <c r="C44" s="39">
        <v>56062.562299999998</v>
      </c>
      <c r="D44" s="39">
        <v>2.9999999999999997E-4</v>
      </c>
      <c r="E44">
        <f t="shared" si="0"/>
        <v>11859.011015825492</v>
      </c>
      <c r="F44">
        <f t="shared" si="1"/>
        <v>11859</v>
      </c>
      <c r="G44">
        <f t="shared" si="2"/>
        <v>3.3091000004787929E-3</v>
      </c>
      <c r="J44">
        <f>+G44</f>
        <v>3.3091000004787929E-3</v>
      </c>
      <c r="O44">
        <f t="shared" ca="1" si="4"/>
        <v>2.8683833304992469E-3</v>
      </c>
      <c r="Q44" s="2">
        <f t="shared" si="5"/>
        <v>41044.062299999998</v>
      </c>
    </row>
    <row r="45" spans="1:17" x14ac:dyDescent="0.2">
      <c r="A45" s="37" t="s">
        <v>54</v>
      </c>
      <c r="B45" s="38" t="s">
        <v>34</v>
      </c>
      <c r="C45" s="39">
        <v>56510.450149999997</v>
      </c>
      <c r="D45" s="39">
        <v>2.0000000000000001E-4</v>
      </c>
      <c r="E45">
        <f t="shared" si="0"/>
        <v>13350.006874279905</v>
      </c>
      <c r="F45">
        <f t="shared" si="1"/>
        <v>13350</v>
      </c>
      <c r="G45">
        <f t="shared" si="2"/>
        <v>2.0650000005844049E-3</v>
      </c>
      <c r="K45">
        <f t="shared" ref="K45:K54" si="6">+G45</f>
        <v>2.0650000005844049E-3</v>
      </c>
      <c r="O45">
        <f t="shared" ca="1" si="4"/>
        <v>2.5690443604955808E-3</v>
      </c>
      <c r="Q45" s="2">
        <f t="shared" si="5"/>
        <v>41491.950149999997</v>
      </c>
    </row>
    <row r="46" spans="1:17" x14ac:dyDescent="0.2">
      <c r="A46" s="44" t="s">
        <v>0</v>
      </c>
      <c r="B46" s="45" t="s">
        <v>40</v>
      </c>
      <c r="C46" s="46">
        <v>56519.311800000003</v>
      </c>
      <c r="D46" s="46">
        <v>2.9999999999999997E-4</v>
      </c>
      <c r="E46">
        <f t="shared" si="0"/>
        <v>13379.506856137154</v>
      </c>
      <c r="F46">
        <f t="shared" si="1"/>
        <v>13379.5</v>
      </c>
      <c r="G46">
        <f t="shared" si="2"/>
        <v>2.0595500027411617E-3</v>
      </c>
      <c r="K46">
        <f t="shared" si="6"/>
        <v>2.0595500027411617E-3</v>
      </c>
      <c r="O46">
        <f t="shared" ca="1" si="4"/>
        <v>2.5631218255424567E-3</v>
      </c>
      <c r="Q46" s="2">
        <f t="shared" si="5"/>
        <v>41500.811800000003</v>
      </c>
    </row>
    <row r="47" spans="1:17" x14ac:dyDescent="0.2">
      <c r="A47" s="44" t="s">
        <v>0</v>
      </c>
      <c r="B47" s="45" t="s">
        <v>34</v>
      </c>
      <c r="C47" s="46">
        <v>56519.462800000001</v>
      </c>
      <c r="D47" s="46">
        <v>1E-4</v>
      </c>
      <c r="E47">
        <f t="shared" si="0"/>
        <v>13380.009527452357</v>
      </c>
      <c r="F47">
        <f t="shared" si="1"/>
        <v>13380</v>
      </c>
      <c r="G47">
        <f t="shared" si="2"/>
        <v>2.8620000011869706E-3</v>
      </c>
      <c r="K47">
        <f t="shared" si="6"/>
        <v>2.8620000011869706E-3</v>
      </c>
      <c r="O47">
        <f t="shared" ca="1" si="4"/>
        <v>2.5630214435940985E-3</v>
      </c>
      <c r="Q47" s="2">
        <f t="shared" si="5"/>
        <v>41500.962800000001</v>
      </c>
    </row>
    <row r="48" spans="1:17" x14ac:dyDescent="0.2">
      <c r="A48" s="44" t="s">
        <v>0</v>
      </c>
      <c r="B48" s="45" t="s">
        <v>34</v>
      </c>
      <c r="C48" s="46">
        <v>56544.395499999999</v>
      </c>
      <c r="D48" s="46">
        <v>2.9999999999999997E-4</v>
      </c>
      <c r="E48">
        <f t="shared" si="0"/>
        <v>13463.009216861397</v>
      </c>
      <c r="F48">
        <f t="shared" si="1"/>
        <v>13463</v>
      </c>
      <c r="G48">
        <f t="shared" si="2"/>
        <v>2.7687000037985854E-3</v>
      </c>
      <c r="K48">
        <f t="shared" si="6"/>
        <v>2.7687000037985854E-3</v>
      </c>
      <c r="O48">
        <f t="shared" ca="1" si="4"/>
        <v>2.5463580401666646E-3</v>
      </c>
      <c r="Q48" s="2">
        <f t="shared" si="5"/>
        <v>41525.895499999999</v>
      </c>
    </row>
    <row r="49" spans="1:17" x14ac:dyDescent="0.2">
      <c r="A49" s="44" t="s">
        <v>0</v>
      </c>
      <c r="B49" s="45" t="s">
        <v>40</v>
      </c>
      <c r="C49" s="46">
        <v>56546.346700000002</v>
      </c>
      <c r="D49" s="46">
        <v>5.0000000000000001E-4</v>
      </c>
      <c r="E49">
        <f t="shared" si="0"/>
        <v>13469.504662359686</v>
      </c>
      <c r="F49">
        <f t="shared" si="1"/>
        <v>13469.5</v>
      </c>
      <c r="G49">
        <f t="shared" si="2"/>
        <v>1.4005500052007847E-3</v>
      </c>
      <c r="K49">
        <f t="shared" si="6"/>
        <v>1.4005500052007847E-3</v>
      </c>
      <c r="O49">
        <f t="shared" ca="1" si="4"/>
        <v>2.5450530748380102E-3</v>
      </c>
      <c r="Q49" s="2">
        <f t="shared" si="5"/>
        <v>41527.846700000002</v>
      </c>
    </row>
    <row r="50" spans="1:17" x14ac:dyDescent="0.2">
      <c r="A50" s="41" t="s">
        <v>55</v>
      </c>
      <c r="B50" s="42" t="s">
        <v>40</v>
      </c>
      <c r="C50" s="43">
        <v>57133.621209999998</v>
      </c>
      <c r="D50" s="43">
        <v>1E-4</v>
      </c>
      <c r="E50">
        <f t="shared" si="0"/>
        <v>15424.511618198832</v>
      </c>
      <c r="F50">
        <f t="shared" si="1"/>
        <v>15424.5</v>
      </c>
      <c r="G50">
        <f t="shared" si="2"/>
        <v>3.4900500031653792E-3</v>
      </c>
      <c r="K50">
        <f t="shared" si="6"/>
        <v>3.4900500031653792E-3</v>
      </c>
      <c r="O50">
        <f t="shared" ca="1" si="4"/>
        <v>2.1525596567580859E-3</v>
      </c>
      <c r="Q50" s="2">
        <f t="shared" si="5"/>
        <v>42115.121209999998</v>
      </c>
    </row>
    <row r="51" spans="1:17" x14ac:dyDescent="0.2">
      <c r="A51" s="36" t="s">
        <v>61</v>
      </c>
      <c r="C51" s="10">
        <v>57832.939100000003</v>
      </c>
      <c r="D51" s="10">
        <v>2.0000000000000001E-4</v>
      </c>
      <c r="E51">
        <f t="shared" si="0"/>
        <v>17752.505283874489</v>
      </c>
      <c r="F51">
        <f t="shared" si="1"/>
        <v>17752.5</v>
      </c>
      <c r="G51">
        <f t="shared" si="2"/>
        <v>1.5872500080149621E-3</v>
      </c>
      <c r="K51">
        <f t="shared" si="6"/>
        <v>1.5872500080149621E-3</v>
      </c>
      <c r="O51">
        <f t="shared" ca="1" si="4"/>
        <v>1.685181305203066E-3</v>
      </c>
      <c r="Q51" s="2">
        <f t="shared" si="5"/>
        <v>42814.439100000003</v>
      </c>
    </row>
    <row r="52" spans="1:17" x14ac:dyDescent="0.2">
      <c r="A52" s="36" t="s">
        <v>61</v>
      </c>
      <c r="C52" s="10">
        <v>57895.872199999998</v>
      </c>
      <c r="D52" s="10">
        <v>1E-4</v>
      </c>
      <c r="E52">
        <f t="shared" si="0"/>
        <v>17962.006370942803</v>
      </c>
      <c r="F52">
        <f t="shared" si="1"/>
        <v>17962</v>
      </c>
      <c r="G52">
        <f t="shared" si="2"/>
        <v>1.9137999988743104E-3</v>
      </c>
      <c r="K52">
        <f t="shared" si="6"/>
        <v>1.9137999988743104E-3</v>
      </c>
      <c r="O52">
        <f t="shared" ca="1" si="4"/>
        <v>1.6431212688410488E-3</v>
      </c>
      <c r="Q52" s="2">
        <f t="shared" si="5"/>
        <v>42877.372199999998</v>
      </c>
    </row>
    <row r="53" spans="1:17" x14ac:dyDescent="0.2">
      <c r="A53" s="36" t="s">
        <v>62</v>
      </c>
      <c r="C53" s="10">
        <v>58268.812100000003</v>
      </c>
      <c r="D53" s="10">
        <v>2.9999999999999997E-4</v>
      </c>
      <c r="E53">
        <f t="shared" si="0"/>
        <v>19203.504318146352</v>
      </c>
      <c r="F53">
        <f t="shared" si="1"/>
        <v>19203.5</v>
      </c>
      <c r="G53">
        <f t="shared" si="2"/>
        <v>1.2971500036655925E-3</v>
      </c>
      <c r="K53">
        <f t="shared" si="6"/>
        <v>1.2971500036655925E-3</v>
      </c>
      <c r="O53">
        <f t="shared" ca="1" si="4"/>
        <v>1.3938728910680431E-3</v>
      </c>
      <c r="Q53" s="2">
        <f t="shared" si="5"/>
        <v>43250.312100000003</v>
      </c>
    </row>
    <row r="54" spans="1:17" x14ac:dyDescent="0.2">
      <c r="A54" s="36" t="s">
        <v>62</v>
      </c>
      <c r="C54" s="10">
        <v>58269.8632</v>
      </c>
      <c r="D54" s="10">
        <v>2.0000000000000001E-4</v>
      </c>
      <c r="E54">
        <f t="shared" si="0"/>
        <v>19207.003376553086</v>
      </c>
      <c r="F54">
        <f t="shared" si="1"/>
        <v>19207</v>
      </c>
      <c r="G54">
        <f t="shared" si="2"/>
        <v>1.0143000035895966E-3</v>
      </c>
      <c r="K54">
        <f t="shared" si="6"/>
        <v>1.0143000035895966E-3</v>
      </c>
      <c r="O54">
        <f t="shared" ca="1" si="4"/>
        <v>1.393170217429537E-3</v>
      </c>
      <c r="Q54" s="2">
        <f t="shared" si="5"/>
        <v>43251.3632</v>
      </c>
    </row>
    <row r="57" spans="1:17" x14ac:dyDescent="0.2">
      <c r="C57" s="10"/>
      <c r="D57" s="10"/>
    </row>
    <row r="58" spans="1:17" x14ac:dyDescent="0.2">
      <c r="C58" s="10"/>
      <c r="D58" s="10"/>
    </row>
    <row r="59" spans="1:17" x14ac:dyDescent="0.2">
      <c r="C59" s="10"/>
      <c r="D59" s="10"/>
    </row>
    <row r="60" spans="1:17" x14ac:dyDescent="0.2">
      <c r="C60" s="10"/>
      <c r="D60" s="10"/>
    </row>
    <row r="61" spans="1:17" x14ac:dyDescent="0.2">
      <c r="C61" s="10"/>
      <c r="D61" s="10"/>
    </row>
    <row r="62" spans="1:17" x14ac:dyDescent="0.2">
      <c r="C62" s="10"/>
      <c r="D62" s="10"/>
    </row>
    <row r="63" spans="1:17" x14ac:dyDescent="0.2">
      <c r="C63" s="10"/>
      <c r="D63" s="10"/>
    </row>
    <row r="64" spans="1:17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</sheetData>
  <phoneticPr fontId="7" type="noConversion"/>
  <hyperlinks>
    <hyperlink ref="J63051" r:id="rId1" display="http://vsolj.cetus-net.org/bulletin.html"/>
    <hyperlink ref="J63044" r:id="rId2" display="http://vsolj.cetus-net.org/bulletin.html"/>
    <hyperlink ref="AR541" r:id="rId3" display="http://cdsbib.u-strasbg.fr/cgi-bin/cdsbib?1990RMxAA..21..381G"/>
    <hyperlink ref="AR544" r:id="rId4" display="http://cdsbib.u-strasbg.fr/cgi-bin/cdsbib?1990RMxAA..21..381G"/>
    <hyperlink ref="AR542" r:id="rId5" display="http://cdsbib.u-strasbg.fr/cgi-bin/cdsbib?1990RMxAA..21..381G"/>
    <hyperlink ref="AR520" r:id="rId6" display="http://cdsbib.u-strasbg.fr/cgi-bin/cdsbib?1990RMxAA..21..381G"/>
    <hyperlink ref="K63051" r:id="rId7" display="http://vsolj.cetus-net.org/bulletin.html"/>
    <hyperlink ref="AS654" r:id="rId8" display="http://cdsbib.u-strasbg.fr/cgi-bin/cdsbib?1990RMxAA..21..381G"/>
    <hyperlink ref="AS64459" r:id="rId9" display="http://cdsbib.u-strasbg.fr/cgi-bin/cdsbib?1990RMxAA..21..381G"/>
    <hyperlink ref="AS655" r:id="rId10" display="http://cdsbib.u-strasbg.fr/cgi-bin/cdsbib?1990RMxAA..21..381G"/>
    <hyperlink ref="J63048" r:id="rId11" display="https://www.aavso.org/ejaavso"/>
  </hyperlinks>
  <pageMargins left="0.75" right="0.75" top="1" bottom="1" header="0.5" footer="0.5"/>
  <pageSetup orientation="portrait" horizontalDpi="300" verticalDpi="300" r:id="rId12"/>
  <headerFooter alignWithMargins="0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2023-01-19T04:19:48Z</dcterms:modified>
</cp:coreProperties>
</file>