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1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<sst xmlns="http://schemas.openxmlformats.org/spreadsheetml/2006/main" count="525" uniqueCount="229">
  <si>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</si>
  <si>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</si>
  <si>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</si>
  <si>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</si>
  <si>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</si>
  <si>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</si>
  <si>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</si>
  <si>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</si>
  <si>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</si>
  <si>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</si>
  <si>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</si>
  <si>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</si>
  <si>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</si>
  <si>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</si>
  <si>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</si>
  <si>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</si>
  <si>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</si>
  <si>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</si>
  <si>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</si>
  <si>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</si>
  <si>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</si>
  <si>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</si>
  <si>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</si>
  <si>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</si>
  <si>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</si>
  <si>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</si>
  <si>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</si>
  <si>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</si>
  <si>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</si>
  <si>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</si>
  <si>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</si>
  <si>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</si>
  <si>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</si>
  <si>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</si>
  <si>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</si>
  <si>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</si>
  <si>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</si>
  <si>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</si>
  <si>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</si>
  <si>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AR Mon / GSC 4824-1724</t>
  </si>
  <si>
    <t>EA/GS/RS</t>
  </si>
  <si>
    <t>OEJV 0028</t>
  </si>
  <si>
    <t>GCVA 4</t>
  </si>
  <si>
    <t>J.M. Kreiner, 2004, Acta Astronomica, vol. 54, pp 207-210.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</si>
  <si>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</si>
  <si>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</si>
  <si>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</si>
  <si>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</si>
  <si>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</si>
  <si>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</si>
  <si>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</si>
  <si>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</si>
  <si>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</si>
  <si>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</si>
  <si>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</si>
  <si>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</si>
  <si>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2426606.585 </t>
  </si>
  <si>
    <t> 22.09.1931 02:02 </t>
  </si>
  <si>
    <t> 0.177 </t>
  </si>
  <si>
    <t>V </t>
  </si>
  <si>
    <t> N.Florja </t>
  </si>
  <si>
    <t> PZ 5.104 </t>
  </si>
  <si>
    <t>2427560.511 </t>
  </si>
  <si>
    <t> 03.05.1934 00:15 </t>
  </si>
  <si>
    <t> -0.307 </t>
  </si>
  <si>
    <t> S.Gaposchkin </t>
  </si>
  <si>
    <t> HA 113.69 </t>
  </si>
  <si>
    <t>2427730.40 </t>
  </si>
  <si>
    <t> 19.10.1934 21:36 </t>
  </si>
  <si>
    <t> -0.09 </t>
  </si>
  <si>
    <t> F.Lause </t>
  </si>
  <si>
    <t> AN 264.110 </t>
  </si>
  <si>
    <t>2427815.36 </t>
  </si>
  <si>
    <t> 12.01.1935 20:38 </t>
  </si>
  <si>
    <t> 0.03 </t>
  </si>
  <si>
    <t>2428260.73 </t>
  </si>
  <si>
    <t> 02.04.1936 05:31 </t>
  </si>
  <si>
    <t> 0.01 </t>
  </si>
  <si>
    <t>2428557.69 </t>
  </si>
  <si>
    <t> 24.01.1937 04:33 </t>
  </si>
  <si>
    <t> 0.04 </t>
  </si>
  <si>
    <t>2428578.89 </t>
  </si>
  <si>
    <t> 14.02.1937 09:21 </t>
  </si>
  <si>
    <t>2428600.18 </t>
  </si>
  <si>
    <t> 07.03.1937 16:19 </t>
  </si>
  <si>
    <t> 0.12 </t>
  </si>
  <si>
    <t>2429575.600 </t>
  </si>
  <si>
    <t> 08.11.1939 02:24 </t>
  </si>
  <si>
    <t> -0.083 </t>
  </si>
  <si>
    <t>P </t>
  </si>
  <si>
    <t> P.Ahnert </t>
  </si>
  <si>
    <t> MVS 7.159 </t>
  </si>
  <si>
    <t>2429576.568 </t>
  </si>
  <si>
    <t> 09.11.1939 01:37 </t>
  </si>
  <si>
    <t> 0.885 </t>
  </si>
  <si>
    <t>2429617.567 </t>
  </si>
  <si>
    <t> 20.12.1939 01:36 </t>
  </si>
  <si>
    <t> -0.535 </t>
  </si>
  <si>
    <t>2429638.433 </t>
  </si>
  <si>
    <t> 09.01.1940 22:23 </t>
  </si>
  <si>
    <t> -0.878 </t>
  </si>
  <si>
    <t>2430784.349 </t>
  </si>
  <si>
    <t> 28.02.1943 20:22 </t>
  </si>
  <si>
    <t> -0.254 </t>
  </si>
  <si>
    <t>2430784.453 </t>
  </si>
  <si>
    <t> 28.02.1943 22:52 </t>
  </si>
  <si>
    <t> -0.150 </t>
  </si>
  <si>
    <t>2431144.356 </t>
  </si>
  <si>
    <t> 23.02.1944 20:32 </t>
  </si>
  <si>
    <t> -0.802 </t>
  </si>
  <si>
    <t>2431145.472 </t>
  </si>
  <si>
    <t> 24.02.1944 23:19 </t>
  </si>
  <si>
    <t> 0.314 </t>
  </si>
  <si>
    <t>2431823.488 </t>
  </si>
  <si>
    <t> 02.01.1946 23:42 </t>
  </si>
  <si>
    <t> -0.361 </t>
  </si>
  <si>
    <t>2433922.640 </t>
  </si>
  <si>
    <t> 03.10.1951 03:21 </t>
  </si>
  <si>
    <t> -0.911 </t>
  </si>
  <si>
    <t>2434665.614 </t>
  </si>
  <si>
    <t> 15.10.1953 02:44 </t>
  </si>
  <si>
    <t> -0.256 </t>
  </si>
  <si>
    <t>2435047.568 </t>
  </si>
  <si>
    <t> 01.11.1954 01:37 </t>
  </si>
  <si>
    <t> -0.066 </t>
  </si>
  <si>
    <t>2435068.525 </t>
  </si>
  <si>
    <t> 22.11.1954 00:36 </t>
  </si>
  <si>
    <t> -0.318 </t>
  </si>
  <si>
    <t>2435131.396 </t>
  </si>
  <si>
    <t> 23.01.1955 21:30 </t>
  </si>
  <si>
    <t> -1.074 </t>
  </si>
  <si>
    <t>2435875.436 </t>
  </si>
  <si>
    <t> 05.02.1957 22:27 </t>
  </si>
  <si>
    <t> 0.647 </t>
  </si>
  <si>
    <t>2436108.591 </t>
  </si>
  <si>
    <t> 27.09.1957 02:11 </t>
  </si>
  <si>
    <t> 0.502 </t>
  </si>
  <si>
    <t>2437316.428 </t>
  </si>
  <si>
    <t> 16.01.1961 22:16 </t>
  </si>
  <si>
    <t> -0.581 </t>
  </si>
  <si>
    <t>2437317.421 </t>
  </si>
  <si>
    <t> 17.01.1961 22:06 </t>
  </si>
  <si>
    <t> 0.412 </t>
  </si>
  <si>
    <t>2437400.351 </t>
  </si>
  <si>
    <t> 10.04.1961 20:25 </t>
  </si>
  <si>
    <t> -1.494 </t>
  </si>
  <si>
    <t>2438440.348 </t>
  </si>
  <si>
    <t> 14.02.1964 20:21 </t>
  </si>
  <si>
    <t> -0.743 </t>
  </si>
  <si>
    <t>2438652.618 </t>
  </si>
  <si>
    <t> 14.09.1964 02:49 </t>
  </si>
  <si>
    <t> -0.564 </t>
  </si>
  <si>
    <t>2438801.543 </t>
  </si>
  <si>
    <t> 10.02.1965 01:01 </t>
  </si>
  <si>
    <t> -0.103 </t>
  </si>
  <si>
    <t>2439055.585 </t>
  </si>
  <si>
    <t> 22.10.1965 02:02 </t>
  </si>
  <si>
    <t> -0.571 </t>
  </si>
  <si>
    <t>2439204.359 </t>
  </si>
  <si>
    <t> 19.03.1966 20:36 </t>
  </si>
  <si>
    <t> -0.260 </t>
  </si>
  <si>
    <t>2439500.496 </t>
  </si>
  <si>
    <t> 09.01.1967 23:54 </t>
  </si>
  <si>
    <t> -1.051 </t>
  </si>
  <si>
    <t>2439521.333 </t>
  </si>
  <si>
    <t> 30.01.1967 19:59 </t>
  </si>
  <si>
    <t> -1.423 </t>
  </si>
  <si>
    <t>2439776.657 </t>
  </si>
  <si>
    <t> 13.10.1967 03:46 </t>
  </si>
  <si>
    <t> -0.608 </t>
  </si>
  <si>
    <t>2439904.330 </t>
  </si>
  <si>
    <t> 17.02.1968 19:55 </t>
  </si>
  <si>
    <t> -0.190 </t>
  </si>
  <si>
    <t>2440242.456 </t>
  </si>
  <si>
    <t> 20.01.1969 22:56 </t>
  </si>
  <si>
    <t> -1.410 </t>
  </si>
  <si>
    <t>2440476.617 </t>
  </si>
  <si>
    <t> 12.09.1969 02:48 </t>
  </si>
  <si>
    <t> -0.549 </t>
  </si>
  <si>
    <t>2440624.469 </t>
  </si>
  <si>
    <t> 06.02.1970 23:15 </t>
  </si>
  <si>
    <t> -1.161 </t>
  </si>
  <si>
    <t>2440859.576 </t>
  </si>
  <si>
    <t> 30.09.1970 01:49 </t>
  </si>
  <si>
    <t> 0.646 </t>
  </si>
  <si>
    <t>2441240.553 </t>
  </si>
  <si>
    <t> 16.10.1971 01:16 </t>
  </si>
  <si>
    <t> -0.141 </t>
  </si>
  <si>
    <t>2441367.462 </t>
  </si>
  <si>
    <t> 19.02.1972 23:05 </t>
  </si>
  <si>
    <t> -0.487 </t>
  </si>
  <si>
    <t>2441389.352 </t>
  </si>
  <si>
    <t> 12.03.1972 20:26 </t>
  </si>
  <si>
    <t> 0.194 </t>
  </si>
  <si>
    <t>2441600.578 </t>
  </si>
  <si>
    <t> 10.10.1972 01:52 </t>
  </si>
  <si>
    <t> -0.671 </t>
  </si>
  <si>
    <t>2441601.564 </t>
  </si>
  <si>
    <t> 11.10.1972 01:32 </t>
  </si>
  <si>
    <t> 0.315 </t>
  </si>
  <si>
    <t>2441685.538 </t>
  </si>
  <si>
    <t> 03.01.1973 00:54 </t>
  </si>
  <si>
    <t> -0.547 </t>
  </si>
  <si>
    <t>2441748.98 </t>
  </si>
  <si>
    <t> 07.03.1973 11:31 </t>
  </si>
  <si>
    <t> -0.73 </t>
  </si>
  <si>
    <t>E </t>
  </si>
  <si>
    <t>?</t>
  </si>
  <si>
    <t> D.M.Popper </t>
  </si>
  <si>
    <t> APJ 208 </t>
  </si>
  <si>
    <t>2441759.48 </t>
  </si>
  <si>
    <t> 17.03.1973 23:31 </t>
  </si>
  <si>
    <t> -0.84 </t>
  </si>
  <si>
    <t>2441982.570 </t>
  </si>
  <si>
    <t> 27.10.1973 01:40 </t>
  </si>
  <si>
    <t> -0.443 </t>
  </si>
  <si>
    <t>2442152.340 </t>
  </si>
  <si>
    <t> 14.04.1974 20:09 </t>
  </si>
  <si>
    <t> -0.346 </t>
  </si>
  <si>
    <t>2442405.576 </t>
  </si>
  <si>
    <t> 24.12.1974 01:49 </t>
  </si>
  <si>
    <t> -1.619 </t>
  </si>
  <si>
    <t>2453073.96 </t>
  </si>
  <si>
    <t> 09.03.2004 11:02 </t>
  </si>
  <si>
    <t> -1.42 </t>
  </si>
  <si>
    <t> R.Meyer </t>
  </si>
  <si>
    <t>OEJV 0028 </t>
  </si>
  <si>
    <t>I</t>
  </si>
  <si>
    <t>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</si>
</sst>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GCVA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4303550"/>
        <c:axId val="40296495"/>
      </c:scatterChart>
      <c:valAx>
        <c:axId val="3430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6495"/>
        <c:crosses val="autoZero"/>
        <c:crossBetween val="midCat"/>
        <c:dispUnits/>
      </c:valAx>
      <c:valAx>
        <c:axId val="4029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035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55"/>
          <c:y val="0.93375"/>
          <c:w val="0.684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2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25</v>
      </c>
      <c r="B2" t="s">
        <v>40</v>
      </c>
      <c r="C2" s="3"/>
      <c r="D2" s="3"/>
    </row>
    <row r="3" ht="13.5" thickBot="1"/>
    <row r="4" spans="1:4" ht="14.25" thickBot="1" thickTop="1">
      <c r="A4" s="5" t="s">
        <v>0</v>
      </c>
      <c r="C4" s="8">
        <v>26606.408</v>
      </c>
      <c r="D4" s="9">
        <v>21.20911</v>
      </c>
    </row>
    <row r="6" ht="12.75">
      <c r="A6" s="5" t="s">
        <v>1</v>
      </c>
    </row>
    <row r="7" spans="1:3" ht="12.75">
      <c r="A7" t="s">
        <v>2</v>
      </c>
      <c r="C7">
        <f>+C4</f>
        <v>26606.408</v>
      </c>
    </row>
    <row r="8" spans="1:4" ht="12.75">
      <c r="A8" t="s">
        <v>3</v>
      </c>
      <c r="C8">
        <f>+D4</f>
        <v>21.20911</v>
      </c>
      <c r="D8" s="31" t="s">
        <v>43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0.024371442476879834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-0.0008918666575138518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53074.2886018539</v>
      </c>
      <c r="D15" s="16" t="s">
        <v>34</v>
      </c>
      <c r="E15" s="17">
        <f ca="1">TODAY()+15018.5-B9/24</f>
        <v>59903.5</v>
      </c>
    </row>
    <row r="16" spans="1:5" ht="12.75">
      <c r="A16" s="18" t="s">
        <v>4</v>
      </c>
      <c r="B16" s="12"/>
      <c r="C16" s="19">
        <f>+C8+C12</f>
        <v>21.208218133342484</v>
      </c>
      <c r="D16" s="16" t="s">
        <v>35</v>
      </c>
      <c r="E16" s="17">
        <f>ROUND(2*(E15-C15)/C16,0)/2+1</f>
        <v>323</v>
      </c>
    </row>
    <row r="17" spans="1:5" ht="13.5" thickBot="1">
      <c r="A17" s="16" t="s">
        <v>31</v>
      </c>
      <c r="B17" s="12"/>
      <c r="C17" s="12">
        <f>COUNT(C21:C2191)</f>
        <v>53</v>
      </c>
      <c r="D17" s="16" t="s">
        <v>36</v>
      </c>
      <c r="E17" s="20">
        <f>+C15+C16*E16-15018.5-C9/24</f>
        <v>44906.438892256854</v>
      </c>
    </row>
    <row r="18" spans="1:5" ht="14.25" thickBot="1" thickTop="1">
      <c r="A18" s="18" t="s">
        <v>5</v>
      </c>
      <c r="B18" s="12"/>
      <c r="C18" s="21">
        <f>+C15</f>
        <v>53074.2886018539</v>
      </c>
      <c r="D18" s="22">
        <f>+C16</f>
        <v>21.208218133342484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f>+C4</f>
        <v>26606.408</v>
      </c>
      <c r="D21" s="10" t="s">
        <v>14</v>
      </c>
      <c r="E21">
        <f aca="true" t="shared" si="0" ref="E21:E52">+(C21-C$7)/C$8</f>
        <v>0</v>
      </c>
      <c r="F21">
        <f aca="true" t="shared" si="1" ref="F21:F52">ROUND(2*E21,0)/2</f>
        <v>0</v>
      </c>
      <c r="G21">
        <f aca="true" t="shared" si="2" ref="G21:G52">+C21-(C$7+F21*C$8)</f>
        <v>0</v>
      </c>
      <c r="H21">
        <f>+G21</f>
        <v>0</v>
      </c>
      <c r="O21">
        <f aca="true" t="shared" si="3" ref="O21:O52">+C$11+C$12*$F21</f>
        <v>0.024371442476879834</v>
      </c>
      <c r="Q21" s="2">
        <f aca="true" t="shared" si="4" ref="Q21:Q52">+C21-15018.5</f>
        <v>11587.908</v>
      </c>
    </row>
    <row r="22" spans="1:17" ht="12.75">
      <c r="A22" s="45" t="s">
        <v>61</v>
      </c>
      <c r="B22" s="47" t="s">
        <v>227</v>
      </c>
      <c r="C22" s="46">
        <v>26606.585</v>
      </c>
      <c r="D22" s="10"/>
      <c r="E22">
        <f t="shared" si="0"/>
        <v>0.008345470413406308</v>
      </c>
      <c r="F22">
        <f t="shared" si="1"/>
        <v>0</v>
      </c>
      <c r="G22">
        <f t="shared" si="2"/>
        <v>0.17699999999967986</v>
      </c>
      <c r="J22">
        <f aca="true" t="shared" si="5" ref="J22:J53">+G22</f>
        <v>0.17699999999967986</v>
      </c>
      <c r="O22">
        <f t="shared" si="3"/>
        <v>0.024371442476879834</v>
      </c>
      <c r="Q22" s="2">
        <f t="shared" si="4"/>
        <v>11588.085</v>
      </c>
    </row>
    <row r="23" spans="1:17" ht="12.75">
      <c r="A23" s="45" t="s">
        <v>66</v>
      </c>
      <c r="B23" s="47" t="s">
        <v>227</v>
      </c>
      <c r="C23" s="46">
        <v>27560.511</v>
      </c>
      <c r="D23" s="10"/>
      <c r="E23">
        <f t="shared" si="0"/>
        <v>44.98552744551748</v>
      </c>
      <c r="F23">
        <f t="shared" si="1"/>
        <v>45</v>
      </c>
      <c r="G23">
        <f t="shared" si="2"/>
        <v>-0.3069500000019616</v>
      </c>
      <c r="J23">
        <f t="shared" si="5"/>
        <v>-0.3069500000019616</v>
      </c>
      <c r="O23">
        <f t="shared" si="3"/>
        <v>-0.015762557111243497</v>
      </c>
      <c r="Q23" s="2">
        <f t="shared" si="4"/>
        <v>12542.010999999999</v>
      </c>
    </row>
    <row r="24" spans="1:17" ht="12.75">
      <c r="A24" s="45" t="s">
        <v>71</v>
      </c>
      <c r="B24" s="47" t="s">
        <v>227</v>
      </c>
      <c r="C24" s="46">
        <v>27730.4</v>
      </c>
      <c r="D24" s="10"/>
      <c r="E24">
        <f t="shared" si="0"/>
        <v>52.99571740634105</v>
      </c>
      <c r="F24">
        <f t="shared" si="1"/>
        <v>53</v>
      </c>
      <c r="G24">
        <f t="shared" si="2"/>
        <v>-0.09082999999736785</v>
      </c>
      <c r="J24">
        <f t="shared" si="5"/>
        <v>-0.09082999999736785</v>
      </c>
      <c r="O24">
        <f t="shared" si="3"/>
        <v>-0.022897490371354308</v>
      </c>
      <c r="Q24" s="2">
        <f t="shared" si="4"/>
        <v>12711.900000000001</v>
      </c>
    </row>
    <row r="25" spans="1:17" ht="12.75">
      <c r="A25" s="45" t="s">
        <v>71</v>
      </c>
      <c r="B25" s="47" t="s">
        <v>227</v>
      </c>
      <c r="C25" s="46">
        <v>27815.36</v>
      </c>
      <c r="D25" s="10"/>
      <c r="E25">
        <f t="shared" si="0"/>
        <v>57.00154320478328</v>
      </c>
      <c r="F25">
        <f t="shared" si="1"/>
        <v>57</v>
      </c>
      <c r="G25">
        <f t="shared" si="2"/>
        <v>0.03273000000262982</v>
      </c>
      <c r="J25">
        <f t="shared" si="5"/>
        <v>0.03273000000262982</v>
      </c>
      <c r="O25">
        <f t="shared" si="3"/>
        <v>-0.026464957001409717</v>
      </c>
      <c r="Q25" s="2">
        <f t="shared" si="4"/>
        <v>12796.86</v>
      </c>
    </row>
    <row r="26" spans="1:17" ht="12.75">
      <c r="A26" s="45" t="s">
        <v>71</v>
      </c>
      <c r="B26" s="47" t="s">
        <v>227</v>
      </c>
      <c r="C26" s="46">
        <v>28260.73</v>
      </c>
      <c r="D26" s="10"/>
      <c r="E26">
        <f t="shared" si="0"/>
        <v>78.0005384478651</v>
      </c>
      <c r="F26">
        <f t="shared" si="1"/>
        <v>78</v>
      </c>
      <c r="G26">
        <f t="shared" si="2"/>
        <v>0.01141999999890686</v>
      </c>
      <c r="J26">
        <f t="shared" si="5"/>
        <v>0.01141999999890686</v>
      </c>
      <c r="O26">
        <f t="shared" si="3"/>
        <v>-0.04519415680920061</v>
      </c>
      <c r="Q26" s="2">
        <f t="shared" si="4"/>
        <v>13242.23</v>
      </c>
    </row>
    <row r="27" spans="1:17" ht="12.75">
      <c r="A27" s="45" t="s">
        <v>71</v>
      </c>
      <c r="B27" s="47" t="s">
        <v>227</v>
      </c>
      <c r="C27" s="46">
        <v>28557.69</v>
      </c>
      <c r="D27" s="10"/>
      <c r="E27">
        <f t="shared" si="0"/>
        <v>92.00206892226969</v>
      </c>
      <c r="F27">
        <f t="shared" si="1"/>
        <v>92</v>
      </c>
      <c r="G27">
        <f t="shared" si="2"/>
        <v>0.0438800000010815</v>
      </c>
      <c r="J27">
        <f t="shared" si="5"/>
        <v>0.0438800000010815</v>
      </c>
      <c r="O27">
        <f t="shared" si="3"/>
        <v>-0.057680290014394536</v>
      </c>
      <c r="Q27" s="2">
        <f t="shared" si="4"/>
        <v>13539.189999999999</v>
      </c>
    </row>
    <row r="28" spans="1:17" ht="12.75">
      <c r="A28" s="45" t="s">
        <v>71</v>
      </c>
      <c r="B28" s="47" t="s">
        <v>227</v>
      </c>
      <c r="C28" s="46">
        <v>28578.89</v>
      </c>
      <c r="D28" s="10"/>
      <c r="E28">
        <f t="shared" si="0"/>
        <v>93.00163938986596</v>
      </c>
      <c r="F28">
        <f t="shared" si="1"/>
        <v>93</v>
      </c>
      <c r="G28">
        <f t="shared" si="2"/>
        <v>0.03476999999838881</v>
      </c>
      <c r="J28">
        <f t="shared" si="5"/>
        <v>0.03476999999838881</v>
      </c>
      <c r="O28">
        <f t="shared" si="3"/>
        <v>-0.058572156671908376</v>
      </c>
      <c r="Q28" s="2">
        <f t="shared" si="4"/>
        <v>13560.39</v>
      </c>
    </row>
    <row r="29" spans="1:17" ht="12.75">
      <c r="A29" s="45" t="s">
        <v>71</v>
      </c>
      <c r="B29" s="47" t="s">
        <v>227</v>
      </c>
      <c r="C29" s="46">
        <v>28600.18</v>
      </c>
      <c r="D29" s="10"/>
      <c r="E29">
        <f t="shared" si="0"/>
        <v>94.00545331699449</v>
      </c>
      <c r="F29">
        <f t="shared" si="1"/>
        <v>94</v>
      </c>
      <c r="G29">
        <f t="shared" si="2"/>
        <v>0.11565999999947962</v>
      </c>
      <c r="J29">
        <f t="shared" si="5"/>
        <v>0.11565999999947962</v>
      </c>
      <c r="O29">
        <f t="shared" si="3"/>
        <v>-0.05946402332942223</v>
      </c>
      <c r="Q29" s="2">
        <f t="shared" si="4"/>
        <v>13581.68</v>
      </c>
    </row>
    <row r="30" spans="1:17" ht="12.75">
      <c r="A30" s="45" t="s">
        <v>91</v>
      </c>
      <c r="B30" s="47" t="s">
        <v>227</v>
      </c>
      <c r="C30" s="46">
        <v>29575.6</v>
      </c>
      <c r="D30" s="10"/>
      <c r="E30">
        <f t="shared" si="0"/>
        <v>139.99606772750008</v>
      </c>
      <c r="F30">
        <f t="shared" si="1"/>
        <v>140</v>
      </c>
      <c r="G30">
        <f t="shared" si="2"/>
        <v>-0.08339999999952852</v>
      </c>
      <c r="J30">
        <f t="shared" si="5"/>
        <v>-0.08339999999952852</v>
      </c>
      <c r="O30">
        <f t="shared" si="3"/>
        <v>-0.10048988957505942</v>
      </c>
      <c r="Q30" s="2">
        <f t="shared" si="4"/>
        <v>14557.099999999999</v>
      </c>
    </row>
    <row r="31" spans="1:17" ht="12.75">
      <c r="A31" s="45" t="s">
        <v>91</v>
      </c>
      <c r="B31" s="47" t="s">
        <v>227</v>
      </c>
      <c r="C31" s="46">
        <v>29576.568</v>
      </c>
      <c r="D31" s="10"/>
      <c r="E31">
        <f t="shared" si="0"/>
        <v>140.04170849224695</v>
      </c>
      <c r="F31">
        <f t="shared" si="1"/>
        <v>140</v>
      </c>
      <c r="G31">
        <f t="shared" si="2"/>
        <v>0.8846000000012282</v>
      </c>
      <c r="J31">
        <f t="shared" si="5"/>
        <v>0.8846000000012282</v>
      </c>
      <c r="O31">
        <f t="shared" si="3"/>
        <v>-0.10048988957505942</v>
      </c>
      <c r="Q31" s="2">
        <f t="shared" si="4"/>
        <v>14558.068</v>
      </c>
    </row>
    <row r="32" spans="1:17" ht="12.75">
      <c r="A32" s="45" t="s">
        <v>91</v>
      </c>
      <c r="B32" s="47" t="s">
        <v>227</v>
      </c>
      <c r="C32" s="46">
        <v>29617.567</v>
      </c>
      <c r="D32" s="10"/>
      <c r="E32">
        <f t="shared" si="0"/>
        <v>141.97479290738744</v>
      </c>
      <c r="F32">
        <f t="shared" si="1"/>
        <v>142</v>
      </c>
      <c r="G32">
        <f t="shared" si="2"/>
        <v>-0.5346200000021781</v>
      </c>
      <c r="J32">
        <f t="shared" si="5"/>
        <v>-0.5346200000021781</v>
      </c>
      <c r="O32">
        <f t="shared" si="3"/>
        <v>-0.10227362289008712</v>
      </c>
      <c r="Q32" s="2">
        <f t="shared" si="4"/>
        <v>14599.067</v>
      </c>
    </row>
    <row r="33" spans="1:17" ht="12.75">
      <c r="A33" s="45" t="s">
        <v>91</v>
      </c>
      <c r="B33" s="47" t="s">
        <v>227</v>
      </c>
      <c r="C33" s="46">
        <v>29638.433</v>
      </c>
      <c r="D33" s="10"/>
      <c r="E33">
        <f t="shared" si="0"/>
        <v>142.95861542516408</v>
      </c>
      <c r="F33">
        <f t="shared" si="1"/>
        <v>143</v>
      </c>
      <c r="G33">
        <f t="shared" si="2"/>
        <v>-0.877729999996518</v>
      </c>
      <c r="J33">
        <f t="shared" si="5"/>
        <v>-0.877729999996518</v>
      </c>
      <c r="O33">
        <f t="shared" si="3"/>
        <v>-0.10316548954760096</v>
      </c>
      <c r="Q33" s="2">
        <f t="shared" si="4"/>
        <v>14619.933</v>
      </c>
    </row>
    <row r="34" spans="1:17" ht="12.75">
      <c r="A34" s="45" t="s">
        <v>91</v>
      </c>
      <c r="B34" s="47" t="s">
        <v>227</v>
      </c>
      <c r="C34" s="46">
        <v>30784.349</v>
      </c>
      <c r="D34" s="10"/>
      <c r="E34">
        <f t="shared" si="0"/>
        <v>196.98803957356057</v>
      </c>
      <c r="F34">
        <f t="shared" si="1"/>
        <v>197</v>
      </c>
      <c r="G34">
        <f t="shared" si="2"/>
        <v>-0.25367000000187545</v>
      </c>
      <c r="J34">
        <f t="shared" si="5"/>
        <v>-0.25367000000187545</v>
      </c>
      <c r="O34">
        <f t="shared" si="3"/>
        <v>-0.15132628905334897</v>
      </c>
      <c r="Q34" s="2">
        <f t="shared" si="4"/>
        <v>15765.848999999998</v>
      </c>
    </row>
    <row r="35" spans="1:17" ht="12.75">
      <c r="A35" s="45" t="s">
        <v>91</v>
      </c>
      <c r="B35" s="47" t="s">
        <v>227</v>
      </c>
      <c r="C35" s="46">
        <v>30784.453</v>
      </c>
      <c r="D35" s="10"/>
      <c r="E35">
        <f t="shared" si="0"/>
        <v>196.99294312679797</v>
      </c>
      <c r="F35">
        <f t="shared" si="1"/>
        <v>197</v>
      </c>
      <c r="G35">
        <f t="shared" si="2"/>
        <v>-0.14966999999887776</v>
      </c>
      <c r="J35">
        <f t="shared" si="5"/>
        <v>-0.14966999999887776</v>
      </c>
      <c r="O35">
        <f t="shared" si="3"/>
        <v>-0.15132628905334897</v>
      </c>
      <c r="Q35" s="2">
        <f t="shared" si="4"/>
        <v>15765.953000000001</v>
      </c>
    </row>
    <row r="36" spans="1:17" ht="12.75">
      <c r="A36" s="45" t="s">
        <v>91</v>
      </c>
      <c r="B36" s="47" t="s">
        <v>227</v>
      </c>
      <c r="C36" s="46">
        <v>31144.356</v>
      </c>
      <c r="D36" s="10"/>
      <c r="E36">
        <f t="shared" si="0"/>
        <v>213.96220774940582</v>
      </c>
      <c r="F36">
        <f t="shared" si="1"/>
        <v>214</v>
      </c>
      <c r="G36">
        <f t="shared" si="2"/>
        <v>-0.8015400000003865</v>
      </c>
      <c r="J36">
        <f t="shared" si="5"/>
        <v>-0.8015400000003865</v>
      </c>
      <c r="O36">
        <f t="shared" si="3"/>
        <v>-0.16648802223108444</v>
      </c>
      <c r="Q36" s="2">
        <f t="shared" si="4"/>
        <v>16125.856</v>
      </c>
    </row>
    <row r="37" spans="1:17" ht="12.75">
      <c r="A37" s="45" t="s">
        <v>91</v>
      </c>
      <c r="B37" s="47" t="s">
        <v>227</v>
      </c>
      <c r="C37" s="46">
        <v>31145.472</v>
      </c>
      <c r="D37" s="10"/>
      <c r="E37">
        <f t="shared" si="0"/>
        <v>214.0148266476058</v>
      </c>
      <c r="F37">
        <f t="shared" si="1"/>
        <v>214</v>
      </c>
      <c r="G37">
        <f t="shared" si="2"/>
        <v>0.31446000000141794</v>
      </c>
      <c r="J37">
        <f t="shared" si="5"/>
        <v>0.31446000000141794</v>
      </c>
      <c r="O37">
        <f t="shared" si="3"/>
        <v>-0.16648802223108444</v>
      </c>
      <c r="Q37" s="2">
        <f t="shared" si="4"/>
        <v>16126.972000000002</v>
      </c>
    </row>
    <row r="38" spans="1:17" ht="12.75">
      <c r="A38" s="45" t="s">
        <v>91</v>
      </c>
      <c r="B38" s="47" t="s">
        <v>227</v>
      </c>
      <c r="C38" s="46">
        <v>31823.488</v>
      </c>
      <c r="D38" s="10"/>
      <c r="E38">
        <f t="shared" si="0"/>
        <v>245.98297618334772</v>
      </c>
      <c r="F38">
        <f t="shared" si="1"/>
        <v>246</v>
      </c>
      <c r="G38">
        <f t="shared" si="2"/>
        <v>-0.3610599999992701</v>
      </c>
      <c r="J38">
        <f t="shared" si="5"/>
        <v>-0.3610599999992701</v>
      </c>
      <c r="O38">
        <f t="shared" si="3"/>
        <v>-0.19502775527152771</v>
      </c>
      <c r="Q38" s="2">
        <f t="shared" si="4"/>
        <v>16804.988</v>
      </c>
    </row>
    <row r="39" spans="1:17" ht="12.75">
      <c r="A39" s="45" t="s">
        <v>91</v>
      </c>
      <c r="B39" s="47" t="s">
        <v>227</v>
      </c>
      <c r="C39" s="46">
        <v>33922.64</v>
      </c>
      <c r="D39" s="10"/>
      <c r="E39">
        <f t="shared" si="0"/>
        <v>344.9570491171011</v>
      </c>
      <c r="F39">
        <f t="shared" si="1"/>
        <v>345</v>
      </c>
      <c r="G39">
        <f t="shared" si="2"/>
        <v>-0.9109499999976833</v>
      </c>
      <c r="J39">
        <f t="shared" si="5"/>
        <v>-0.9109499999976833</v>
      </c>
      <c r="O39">
        <f t="shared" si="3"/>
        <v>-0.28332255436539905</v>
      </c>
      <c r="Q39" s="2">
        <f t="shared" si="4"/>
        <v>18904.14</v>
      </c>
    </row>
    <row r="40" spans="1:17" ht="12.75">
      <c r="A40" s="45" t="s">
        <v>91</v>
      </c>
      <c r="B40" s="47" t="s">
        <v>227</v>
      </c>
      <c r="C40" s="46">
        <v>34665.614</v>
      </c>
      <c r="D40" s="10"/>
      <c r="E40">
        <f t="shared" si="0"/>
        <v>379.98793914501846</v>
      </c>
      <c r="F40">
        <f t="shared" si="1"/>
        <v>380</v>
      </c>
      <c r="G40">
        <f t="shared" si="2"/>
        <v>-0.25579999999899883</v>
      </c>
      <c r="J40">
        <f t="shared" si="5"/>
        <v>-0.25579999999899883</v>
      </c>
      <c r="O40">
        <f t="shared" si="3"/>
        <v>-0.31453788737838384</v>
      </c>
      <c r="Q40" s="2">
        <f t="shared" si="4"/>
        <v>19647.114</v>
      </c>
    </row>
    <row r="41" spans="1:17" ht="12.75">
      <c r="A41" s="45" t="s">
        <v>91</v>
      </c>
      <c r="B41" s="47" t="s">
        <v>227</v>
      </c>
      <c r="C41" s="46">
        <v>35047.568</v>
      </c>
      <c r="D41" s="10"/>
      <c r="E41">
        <f t="shared" si="0"/>
        <v>397.99689850257744</v>
      </c>
      <c r="F41">
        <f t="shared" si="1"/>
        <v>398</v>
      </c>
      <c r="G41">
        <f t="shared" si="2"/>
        <v>-0.06577999999717576</v>
      </c>
      <c r="J41">
        <f t="shared" si="5"/>
        <v>-0.06577999999717576</v>
      </c>
      <c r="O41">
        <f t="shared" si="3"/>
        <v>-0.3305914872136332</v>
      </c>
      <c r="Q41" s="2">
        <f t="shared" si="4"/>
        <v>20029.068</v>
      </c>
    </row>
    <row r="42" spans="1:17" ht="12.75">
      <c r="A42" s="45" t="s">
        <v>91</v>
      </c>
      <c r="B42" s="47" t="s">
        <v>227</v>
      </c>
      <c r="C42" s="46">
        <v>35068.525</v>
      </c>
      <c r="D42" s="10"/>
      <c r="E42">
        <f t="shared" si="0"/>
        <v>398.9850116294367</v>
      </c>
      <c r="F42">
        <f t="shared" si="1"/>
        <v>399</v>
      </c>
      <c r="G42">
        <f t="shared" si="2"/>
        <v>-0.31788999999844236</v>
      </c>
      <c r="J42">
        <f t="shared" si="5"/>
        <v>-0.31788999999844236</v>
      </c>
      <c r="O42">
        <f t="shared" si="3"/>
        <v>-0.331483353871147</v>
      </c>
      <c r="Q42" s="2">
        <f t="shared" si="4"/>
        <v>20050.025</v>
      </c>
    </row>
    <row r="43" spans="1:17" ht="12.75">
      <c r="A43" s="45" t="s">
        <v>91</v>
      </c>
      <c r="B43" s="47" t="s">
        <v>227</v>
      </c>
      <c r="C43" s="46">
        <v>35131.396</v>
      </c>
      <c r="D43" s="10"/>
      <c r="E43">
        <f t="shared" si="0"/>
        <v>401.94935101001414</v>
      </c>
      <c r="F43">
        <f t="shared" si="1"/>
        <v>402</v>
      </c>
      <c r="G43">
        <f t="shared" si="2"/>
        <v>-1.0742200000022422</v>
      </c>
      <c r="J43">
        <f t="shared" si="5"/>
        <v>-1.0742200000022422</v>
      </c>
      <c r="O43">
        <f t="shared" si="3"/>
        <v>-0.3341589538436886</v>
      </c>
      <c r="Q43" s="2">
        <f t="shared" si="4"/>
        <v>20112.896</v>
      </c>
    </row>
    <row r="44" spans="1:17" ht="12.75">
      <c r="A44" s="45" t="s">
        <v>91</v>
      </c>
      <c r="B44" s="47" t="s">
        <v>227</v>
      </c>
      <c r="C44" s="46">
        <v>35875.436</v>
      </c>
      <c r="D44" s="10"/>
      <c r="E44">
        <f t="shared" si="0"/>
        <v>437.0305024586134</v>
      </c>
      <c r="F44">
        <f t="shared" si="1"/>
        <v>437</v>
      </c>
      <c r="G44">
        <f t="shared" si="2"/>
        <v>0.6469300000026124</v>
      </c>
      <c r="J44">
        <f t="shared" si="5"/>
        <v>0.6469300000026124</v>
      </c>
      <c r="O44">
        <f t="shared" si="3"/>
        <v>-0.3653742868566734</v>
      </c>
      <c r="Q44" s="2">
        <f t="shared" si="4"/>
        <v>20856.936</v>
      </c>
    </row>
    <row r="45" spans="1:17" ht="12.75">
      <c r="A45" s="45" t="s">
        <v>91</v>
      </c>
      <c r="B45" s="47" t="s">
        <v>227</v>
      </c>
      <c r="C45" s="46">
        <v>36108.591</v>
      </c>
      <c r="D45" s="10"/>
      <c r="E45">
        <f t="shared" si="0"/>
        <v>448.0236558724058</v>
      </c>
      <c r="F45">
        <f t="shared" si="1"/>
        <v>448</v>
      </c>
      <c r="G45">
        <f t="shared" si="2"/>
        <v>0.5017200000002049</v>
      </c>
      <c r="J45">
        <f t="shared" si="5"/>
        <v>0.5017200000002049</v>
      </c>
      <c r="O45">
        <f t="shared" si="3"/>
        <v>-0.37518482008932574</v>
      </c>
      <c r="Q45" s="2">
        <f t="shared" si="4"/>
        <v>21090.091</v>
      </c>
    </row>
    <row r="46" spans="1:17" ht="12.75">
      <c r="A46" s="45" t="s">
        <v>91</v>
      </c>
      <c r="B46" s="47" t="s">
        <v>227</v>
      </c>
      <c r="C46" s="46">
        <v>37316.428</v>
      </c>
      <c r="D46" s="10"/>
      <c r="E46">
        <f t="shared" si="0"/>
        <v>504.97262732853955</v>
      </c>
      <c r="F46">
        <f t="shared" si="1"/>
        <v>505</v>
      </c>
      <c r="G46">
        <f t="shared" si="2"/>
        <v>-0.580549999998766</v>
      </c>
      <c r="J46">
        <f t="shared" si="5"/>
        <v>-0.580549999998766</v>
      </c>
      <c r="O46">
        <f t="shared" si="3"/>
        <v>-0.42602121956761535</v>
      </c>
      <c r="Q46" s="2">
        <f t="shared" si="4"/>
        <v>22297.928</v>
      </c>
    </row>
    <row r="47" spans="1:17" ht="12.75">
      <c r="A47" s="45" t="s">
        <v>91</v>
      </c>
      <c r="B47" s="47" t="s">
        <v>227</v>
      </c>
      <c r="C47" s="46">
        <v>37317.421</v>
      </c>
      <c r="D47" s="10"/>
      <c r="E47">
        <f t="shared" si="0"/>
        <v>505.01944683204545</v>
      </c>
      <c r="F47">
        <f t="shared" si="1"/>
        <v>505</v>
      </c>
      <c r="G47">
        <f t="shared" si="2"/>
        <v>0.4124500000034459</v>
      </c>
      <c r="J47">
        <f t="shared" si="5"/>
        <v>0.4124500000034459</v>
      </c>
      <c r="O47">
        <f t="shared" si="3"/>
        <v>-0.42602121956761535</v>
      </c>
      <c r="Q47" s="2">
        <f t="shared" si="4"/>
        <v>22298.921000000002</v>
      </c>
    </row>
    <row r="48" spans="1:17" ht="12.75">
      <c r="A48" s="45" t="s">
        <v>91</v>
      </c>
      <c r="B48" s="47" t="s">
        <v>227</v>
      </c>
      <c r="C48" s="46">
        <v>37400.351</v>
      </c>
      <c r="D48" s="10"/>
      <c r="E48">
        <f t="shared" si="0"/>
        <v>508.9295590432603</v>
      </c>
      <c r="F48">
        <f t="shared" si="1"/>
        <v>509</v>
      </c>
      <c r="G48">
        <f t="shared" si="2"/>
        <v>-1.4939899999953923</v>
      </c>
      <c r="J48">
        <f t="shared" si="5"/>
        <v>-1.4939899999953923</v>
      </c>
      <c r="O48">
        <f t="shared" si="3"/>
        <v>-0.4295886861976707</v>
      </c>
      <c r="Q48" s="2">
        <f t="shared" si="4"/>
        <v>22381.851000000002</v>
      </c>
    </row>
    <row r="49" spans="1:17" ht="12.75">
      <c r="A49" s="45" t="s">
        <v>91</v>
      </c>
      <c r="B49" s="47" t="s">
        <v>227</v>
      </c>
      <c r="C49" s="46">
        <v>38440.348</v>
      </c>
      <c r="D49" s="10"/>
      <c r="E49">
        <f t="shared" si="0"/>
        <v>557.9649499672546</v>
      </c>
      <c r="F49">
        <f t="shared" si="1"/>
        <v>558</v>
      </c>
      <c r="G49">
        <f t="shared" si="2"/>
        <v>-0.7433799999998882</v>
      </c>
      <c r="J49">
        <f t="shared" si="5"/>
        <v>-0.7433799999998882</v>
      </c>
      <c r="O49">
        <f t="shared" si="3"/>
        <v>-0.4732901524158495</v>
      </c>
      <c r="Q49" s="2">
        <f t="shared" si="4"/>
        <v>23421.847999999998</v>
      </c>
    </row>
    <row r="50" spans="1:17" ht="12.75">
      <c r="A50" s="45" t="s">
        <v>91</v>
      </c>
      <c r="B50" s="47" t="s">
        <v>227</v>
      </c>
      <c r="C50" s="46">
        <v>38652.618</v>
      </c>
      <c r="D50" s="10"/>
      <c r="E50">
        <f t="shared" si="0"/>
        <v>567.9733850218139</v>
      </c>
      <c r="F50">
        <f t="shared" si="1"/>
        <v>568</v>
      </c>
      <c r="G50">
        <f t="shared" si="2"/>
        <v>-0.5644800000009127</v>
      </c>
      <c r="J50">
        <f t="shared" si="5"/>
        <v>-0.5644800000009127</v>
      </c>
      <c r="O50">
        <f t="shared" si="3"/>
        <v>-0.482208818990988</v>
      </c>
      <c r="Q50" s="2">
        <f t="shared" si="4"/>
        <v>23634.118000000002</v>
      </c>
    </row>
    <row r="51" spans="1:17" ht="12.75">
      <c r="A51" s="45" t="s">
        <v>91</v>
      </c>
      <c r="B51" s="47" t="s">
        <v>227</v>
      </c>
      <c r="C51" s="46">
        <v>38801.543</v>
      </c>
      <c r="D51" s="10"/>
      <c r="E51">
        <f t="shared" si="0"/>
        <v>574.9951318089254</v>
      </c>
      <c r="F51">
        <f t="shared" si="1"/>
        <v>575</v>
      </c>
      <c r="G51">
        <f t="shared" si="2"/>
        <v>-0.10325000000011642</v>
      </c>
      <c r="J51">
        <f t="shared" si="5"/>
        <v>-0.10325000000011642</v>
      </c>
      <c r="O51">
        <f t="shared" si="3"/>
        <v>-0.488451885593585</v>
      </c>
      <c r="Q51" s="2">
        <f t="shared" si="4"/>
        <v>23783.042999999998</v>
      </c>
    </row>
    <row r="52" spans="1:17" ht="12.75">
      <c r="A52" s="45" t="s">
        <v>91</v>
      </c>
      <c r="B52" s="47" t="s">
        <v>227</v>
      </c>
      <c r="C52" s="46">
        <v>39055.585</v>
      </c>
      <c r="D52" s="10"/>
      <c r="E52">
        <f t="shared" si="0"/>
        <v>586.973097881052</v>
      </c>
      <c r="F52">
        <f t="shared" si="1"/>
        <v>587</v>
      </c>
      <c r="G52">
        <f t="shared" si="2"/>
        <v>-0.5705700000034994</v>
      </c>
      <c r="J52">
        <f t="shared" si="5"/>
        <v>-0.5705700000034994</v>
      </c>
      <c r="O52">
        <f t="shared" si="3"/>
        <v>-0.4991542854837512</v>
      </c>
      <c r="Q52" s="2">
        <f t="shared" si="4"/>
        <v>24037.085</v>
      </c>
    </row>
    <row r="53" spans="1:17" ht="12.75">
      <c r="A53" s="45" t="s">
        <v>91</v>
      </c>
      <c r="B53" s="47" t="s">
        <v>227</v>
      </c>
      <c r="C53" s="46">
        <v>39204.359</v>
      </c>
      <c r="D53" s="10"/>
      <c r="E53">
        <f aca="true" t="shared" si="6" ref="E53:E73">+(C53-C$7)/C$8</f>
        <v>593.9877250860596</v>
      </c>
      <c r="F53">
        <f aca="true" t="shared" si="7" ref="F53:F84">ROUND(2*E53,0)/2</f>
        <v>594</v>
      </c>
      <c r="G53">
        <f aca="true" t="shared" si="8" ref="G53:G84">+C53-(C$7+F53*C$8)</f>
        <v>-0.2603400000007241</v>
      </c>
      <c r="J53">
        <f t="shared" si="5"/>
        <v>-0.2603400000007241</v>
      </c>
      <c r="O53">
        <f aca="true" t="shared" si="9" ref="O53:O73">+C$11+C$12*$F53</f>
        <v>-0.5053973520863482</v>
      </c>
      <c r="Q53" s="2">
        <f aca="true" t="shared" si="10" ref="Q53:Q73">+C53-15018.5</f>
        <v>24185.858999999997</v>
      </c>
    </row>
    <row r="54" spans="1:17" ht="12.75">
      <c r="A54" s="45" t="s">
        <v>91</v>
      </c>
      <c r="B54" s="47" t="s">
        <v>227</v>
      </c>
      <c r="C54" s="46">
        <v>39500.496</v>
      </c>
      <c r="D54" s="10"/>
      <c r="E54">
        <f t="shared" si="6"/>
        <v>607.9504514805195</v>
      </c>
      <c r="F54">
        <f t="shared" si="7"/>
        <v>608</v>
      </c>
      <c r="G54">
        <f t="shared" si="8"/>
        <v>-1.0508799999952316</v>
      </c>
      <c r="J54">
        <f aca="true" t="shared" si="11" ref="J54:J72">+G54</f>
        <v>-1.0508799999952316</v>
      </c>
      <c r="O54">
        <f t="shared" si="9"/>
        <v>-0.517883485291542</v>
      </c>
      <c r="Q54" s="2">
        <f t="shared" si="10"/>
        <v>24481.996</v>
      </c>
    </row>
    <row r="55" spans="1:17" ht="12.75">
      <c r="A55" s="45" t="s">
        <v>91</v>
      </c>
      <c r="B55" s="47" t="s">
        <v>227</v>
      </c>
      <c r="C55" s="46">
        <v>39521.333</v>
      </c>
      <c r="D55" s="10"/>
      <c r="E55">
        <f t="shared" si="6"/>
        <v>608.9329066613357</v>
      </c>
      <c r="F55">
        <f t="shared" si="7"/>
        <v>609</v>
      </c>
      <c r="G55">
        <f t="shared" si="8"/>
        <v>-1.4229899999991176</v>
      </c>
      <c r="J55">
        <f t="shared" si="11"/>
        <v>-1.4229899999991176</v>
      </c>
      <c r="O55">
        <f t="shared" si="9"/>
        <v>-0.5187753519490559</v>
      </c>
      <c r="Q55" s="2">
        <f t="shared" si="10"/>
        <v>24502.833</v>
      </c>
    </row>
    <row r="56" spans="1:17" ht="12.75">
      <c r="A56" s="45" t="s">
        <v>91</v>
      </c>
      <c r="B56" s="47" t="s">
        <v>227</v>
      </c>
      <c r="C56" s="46">
        <v>39776.657</v>
      </c>
      <c r="D56" s="10"/>
      <c r="E56">
        <f t="shared" si="6"/>
        <v>620.9713184570215</v>
      </c>
      <c r="F56">
        <f t="shared" si="7"/>
        <v>621</v>
      </c>
      <c r="G56">
        <f t="shared" si="8"/>
        <v>-0.6083100000032573</v>
      </c>
      <c r="J56">
        <f t="shared" si="11"/>
        <v>-0.6083100000032573</v>
      </c>
      <c r="O56">
        <f t="shared" si="9"/>
        <v>-0.5294777518392221</v>
      </c>
      <c r="Q56" s="2">
        <f t="shared" si="10"/>
        <v>24758.157</v>
      </c>
    </row>
    <row r="57" spans="1:17" ht="12.75">
      <c r="A57" s="45" t="s">
        <v>91</v>
      </c>
      <c r="B57" s="47" t="s">
        <v>227</v>
      </c>
      <c r="C57" s="46">
        <v>39904.33</v>
      </c>
      <c r="D57" s="10"/>
      <c r="E57">
        <f t="shared" si="6"/>
        <v>626.9910429999186</v>
      </c>
      <c r="F57">
        <f t="shared" si="7"/>
        <v>627</v>
      </c>
      <c r="G57">
        <f t="shared" si="8"/>
        <v>-0.1899699999994482</v>
      </c>
      <c r="J57">
        <f t="shared" si="11"/>
        <v>-0.1899699999994482</v>
      </c>
      <c r="O57">
        <f t="shared" si="9"/>
        <v>-0.5348289517843052</v>
      </c>
      <c r="Q57" s="2">
        <f t="shared" si="10"/>
        <v>24885.83</v>
      </c>
    </row>
    <row r="58" spans="1:17" ht="12.75">
      <c r="A58" s="45" t="s">
        <v>91</v>
      </c>
      <c r="B58" s="47" t="s">
        <v>227</v>
      </c>
      <c r="C58" s="46">
        <v>40242.456</v>
      </c>
      <c r="D58" s="10"/>
      <c r="E58">
        <f t="shared" si="6"/>
        <v>642.9335318643733</v>
      </c>
      <c r="F58">
        <f t="shared" si="7"/>
        <v>643</v>
      </c>
      <c r="G58">
        <f t="shared" si="8"/>
        <v>-1.4097299999993993</v>
      </c>
      <c r="J58">
        <f t="shared" si="11"/>
        <v>-1.4097299999993993</v>
      </c>
      <c r="O58">
        <f t="shared" si="9"/>
        <v>-0.5490988183045269</v>
      </c>
      <c r="Q58" s="2">
        <f t="shared" si="10"/>
        <v>25223.956</v>
      </c>
    </row>
    <row r="59" spans="1:17" ht="12.75">
      <c r="A59" s="45" t="s">
        <v>91</v>
      </c>
      <c r="B59" s="47" t="s">
        <v>227</v>
      </c>
      <c r="C59" s="46">
        <v>40476.617</v>
      </c>
      <c r="D59" s="10"/>
      <c r="E59">
        <f t="shared" si="6"/>
        <v>653.9741177258263</v>
      </c>
      <c r="F59">
        <f t="shared" si="7"/>
        <v>654</v>
      </c>
      <c r="G59">
        <f t="shared" si="8"/>
        <v>-0.5489400000005844</v>
      </c>
      <c r="J59">
        <f t="shared" si="11"/>
        <v>-0.5489400000005844</v>
      </c>
      <c r="O59">
        <f t="shared" si="9"/>
        <v>-0.5589093515371792</v>
      </c>
      <c r="Q59" s="2">
        <f t="shared" si="10"/>
        <v>25458.117</v>
      </c>
    </row>
    <row r="60" spans="1:17" ht="12.75">
      <c r="A60" s="45" t="s">
        <v>91</v>
      </c>
      <c r="B60" s="47" t="s">
        <v>227</v>
      </c>
      <c r="C60" s="46">
        <v>40624.469</v>
      </c>
      <c r="D60" s="10"/>
      <c r="E60">
        <f t="shared" si="6"/>
        <v>660.9452730454035</v>
      </c>
      <c r="F60">
        <f t="shared" si="7"/>
        <v>661</v>
      </c>
      <c r="G60">
        <f t="shared" si="8"/>
        <v>-1.1607100000037462</v>
      </c>
      <c r="J60">
        <f t="shared" si="11"/>
        <v>-1.1607100000037462</v>
      </c>
      <c r="O60">
        <f t="shared" si="9"/>
        <v>-0.5651524181397762</v>
      </c>
      <c r="Q60" s="2">
        <f t="shared" si="10"/>
        <v>25605.968999999997</v>
      </c>
    </row>
    <row r="61" spans="1:17" ht="12.75">
      <c r="A61" s="45" t="s">
        <v>91</v>
      </c>
      <c r="B61" s="47" t="s">
        <v>227</v>
      </c>
      <c r="C61" s="46">
        <v>40859.576</v>
      </c>
      <c r="D61" s="10"/>
      <c r="E61">
        <f t="shared" si="6"/>
        <v>672.0304623814956</v>
      </c>
      <c r="F61">
        <f t="shared" si="7"/>
        <v>672</v>
      </c>
      <c r="G61">
        <f t="shared" si="8"/>
        <v>0.6460800000058953</v>
      </c>
      <c r="J61">
        <f t="shared" si="11"/>
        <v>0.6460800000058953</v>
      </c>
      <c r="O61">
        <f t="shared" si="9"/>
        <v>-0.5749629513724286</v>
      </c>
      <c r="Q61" s="2">
        <f t="shared" si="10"/>
        <v>25841.076</v>
      </c>
    </row>
    <row r="62" spans="1:17" ht="12.75">
      <c r="A62" s="45" t="s">
        <v>91</v>
      </c>
      <c r="B62" s="47" t="s">
        <v>227</v>
      </c>
      <c r="C62" s="46">
        <v>41240.553</v>
      </c>
      <c r="D62" s="10"/>
      <c r="E62">
        <f t="shared" si="6"/>
        <v>689.9933566283546</v>
      </c>
      <c r="F62">
        <f t="shared" si="7"/>
        <v>690</v>
      </c>
      <c r="G62">
        <f t="shared" si="8"/>
        <v>-0.14089999999850988</v>
      </c>
      <c r="J62">
        <f t="shared" si="11"/>
        <v>-0.14089999999850988</v>
      </c>
      <c r="O62">
        <f t="shared" si="9"/>
        <v>-0.5910165512076779</v>
      </c>
      <c r="Q62" s="2">
        <f t="shared" si="10"/>
        <v>26222.053</v>
      </c>
    </row>
    <row r="63" spans="1:17" ht="12.75">
      <c r="A63" s="45" t="s">
        <v>91</v>
      </c>
      <c r="B63" s="47" t="s">
        <v>227</v>
      </c>
      <c r="C63" s="46">
        <v>41367.462</v>
      </c>
      <c r="D63" s="10"/>
      <c r="E63">
        <f t="shared" si="6"/>
        <v>695.9770589147777</v>
      </c>
      <c r="F63">
        <f t="shared" si="7"/>
        <v>696</v>
      </c>
      <c r="G63">
        <f t="shared" si="8"/>
        <v>-0.48655999999755295</v>
      </c>
      <c r="J63">
        <f t="shared" si="11"/>
        <v>-0.48655999999755295</v>
      </c>
      <c r="O63">
        <f t="shared" si="9"/>
        <v>-0.596367751152761</v>
      </c>
      <c r="Q63" s="2">
        <f t="shared" si="10"/>
        <v>26348.962</v>
      </c>
    </row>
    <row r="64" spans="1:17" ht="12.75">
      <c r="A64" s="45" t="s">
        <v>91</v>
      </c>
      <c r="B64" s="47" t="s">
        <v>227</v>
      </c>
      <c r="C64" s="46">
        <v>41389.352</v>
      </c>
      <c r="D64" s="10"/>
      <c r="E64">
        <f t="shared" si="6"/>
        <v>697.0091625721211</v>
      </c>
      <c r="F64">
        <f t="shared" si="7"/>
        <v>697</v>
      </c>
      <c r="G64">
        <f t="shared" si="8"/>
        <v>0.1943299999984447</v>
      </c>
      <c r="J64">
        <f t="shared" si="11"/>
        <v>0.1943299999984447</v>
      </c>
      <c r="O64">
        <f t="shared" si="9"/>
        <v>-0.5972596178102749</v>
      </c>
      <c r="Q64" s="2">
        <f t="shared" si="10"/>
        <v>26370.852</v>
      </c>
    </row>
    <row r="65" spans="1:17" ht="12.75">
      <c r="A65" s="45" t="s">
        <v>91</v>
      </c>
      <c r="B65" s="47" t="s">
        <v>227</v>
      </c>
      <c r="C65" s="46">
        <v>41600.578</v>
      </c>
      <c r="D65" s="10"/>
      <c r="E65">
        <f t="shared" si="6"/>
        <v>706.9683734961063</v>
      </c>
      <c r="F65">
        <f t="shared" si="7"/>
        <v>707</v>
      </c>
      <c r="G65">
        <f t="shared" si="8"/>
        <v>-0.6707699999969918</v>
      </c>
      <c r="J65">
        <f t="shared" si="11"/>
        <v>-0.6707699999969918</v>
      </c>
      <c r="O65">
        <f t="shared" si="9"/>
        <v>-0.6061782843854134</v>
      </c>
      <c r="Q65" s="2">
        <f t="shared" si="10"/>
        <v>26582.078</v>
      </c>
    </row>
    <row r="66" spans="1:17" ht="12.75">
      <c r="A66" s="45" t="s">
        <v>91</v>
      </c>
      <c r="B66" s="47" t="s">
        <v>227</v>
      </c>
      <c r="C66" s="46">
        <v>41601.564</v>
      </c>
      <c r="D66" s="10"/>
      <c r="E66">
        <f t="shared" si="6"/>
        <v>707.0148629527595</v>
      </c>
      <c r="F66">
        <f t="shared" si="7"/>
        <v>707</v>
      </c>
      <c r="G66">
        <f t="shared" si="8"/>
        <v>0.315230000000156</v>
      </c>
      <c r="J66">
        <f t="shared" si="11"/>
        <v>0.315230000000156</v>
      </c>
      <c r="O66">
        <f t="shared" si="9"/>
        <v>-0.6061782843854134</v>
      </c>
      <c r="Q66" s="2">
        <f t="shared" si="10"/>
        <v>26583.064</v>
      </c>
    </row>
    <row r="67" spans="1:17" ht="12.75">
      <c r="A67" s="45" t="s">
        <v>91</v>
      </c>
      <c r="B67" s="47" t="s">
        <v>227</v>
      </c>
      <c r="C67" s="46">
        <v>41685.538</v>
      </c>
      <c r="D67" s="10"/>
      <c r="E67">
        <f t="shared" si="6"/>
        <v>710.9741992945485</v>
      </c>
      <c r="F67">
        <f t="shared" si="7"/>
        <v>711</v>
      </c>
      <c r="G67">
        <f t="shared" si="8"/>
        <v>-0.5472099999969942</v>
      </c>
      <c r="J67">
        <f t="shared" si="11"/>
        <v>-0.5472099999969942</v>
      </c>
      <c r="O67">
        <f t="shared" si="9"/>
        <v>-0.6097457510154688</v>
      </c>
      <c r="Q67" s="2">
        <f t="shared" si="10"/>
        <v>26667.038</v>
      </c>
    </row>
    <row r="68" spans="1:17" ht="12.75">
      <c r="A68" s="45" t="s">
        <v>209</v>
      </c>
      <c r="B68" s="47" t="s">
        <v>227</v>
      </c>
      <c r="C68" s="46">
        <v>41748.98</v>
      </c>
      <c r="D68" s="10"/>
      <c r="E68">
        <f t="shared" si="6"/>
        <v>713.9654610683807</v>
      </c>
      <c r="F68">
        <f t="shared" si="7"/>
        <v>714</v>
      </c>
      <c r="G68">
        <f t="shared" si="8"/>
        <v>-0.7325399999972433</v>
      </c>
      <c r="J68">
        <f t="shared" si="11"/>
        <v>-0.7325399999972433</v>
      </c>
      <c r="O68">
        <f t="shared" si="9"/>
        <v>-0.6124213509880103</v>
      </c>
      <c r="Q68" s="2">
        <f t="shared" si="10"/>
        <v>26730.480000000003</v>
      </c>
    </row>
    <row r="69" spans="1:17" ht="12.75">
      <c r="A69" s="45" t="s">
        <v>209</v>
      </c>
      <c r="B69" s="47" t="s">
        <v>228</v>
      </c>
      <c r="C69" s="46">
        <v>41759.48</v>
      </c>
      <c r="D69" s="10"/>
      <c r="E69">
        <f t="shared" si="6"/>
        <v>714.460531347143</v>
      </c>
      <c r="F69">
        <f t="shared" si="7"/>
        <v>714.5</v>
      </c>
      <c r="G69">
        <f t="shared" si="8"/>
        <v>-0.8370949999953154</v>
      </c>
      <c r="J69">
        <f t="shared" si="11"/>
        <v>-0.8370949999953154</v>
      </c>
      <c r="O69">
        <f t="shared" si="9"/>
        <v>-0.6128672843167673</v>
      </c>
      <c r="Q69" s="2">
        <f t="shared" si="10"/>
        <v>26740.980000000003</v>
      </c>
    </row>
    <row r="70" spans="1:17" ht="12.75">
      <c r="A70" s="45" t="s">
        <v>91</v>
      </c>
      <c r="B70" s="47" t="s">
        <v>227</v>
      </c>
      <c r="C70" s="46">
        <v>41982.57</v>
      </c>
      <c r="D70" s="10"/>
      <c r="E70">
        <f t="shared" si="6"/>
        <v>724.9791245365789</v>
      </c>
      <c r="F70">
        <f t="shared" si="7"/>
        <v>725</v>
      </c>
      <c r="G70">
        <f t="shared" si="8"/>
        <v>-0.4427499999947031</v>
      </c>
      <c r="J70">
        <f t="shared" si="11"/>
        <v>-0.4427499999947031</v>
      </c>
      <c r="O70">
        <f t="shared" si="9"/>
        <v>-0.6222318842206627</v>
      </c>
      <c r="Q70" s="2">
        <f t="shared" si="10"/>
        <v>26964.07</v>
      </c>
    </row>
    <row r="71" spans="1:17" ht="12.75">
      <c r="A71" s="45" t="s">
        <v>91</v>
      </c>
      <c r="B71" s="47" t="s">
        <v>227</v>
      </c>
      <c r="C71" s="46">
        <v>42152.34</v>
      </c>
      <c r="D71" s="10"/>
      <c r="E71">
        <f t="shared" si="6"/>
        <v>732.9837037009096</v>
      </c>
      <c r="F71">
        <f t="shared" si="7"/>
        <v>733</v>
      </c>
      <c r="G71">
        <f t="shared" si="8"/>
        <v>-0.3456300000034389</v>
      </c>
      <c r="J71">
        <f t="shared" si="11"/>
        <v>-0.3456300000034389</v>
      </c>
      <c r="O71">
        <f t="shared" si="9"/>
        <v>-0.6293668174807735</v>
      </c>
      <c r="Q71" s="2">
        <f t="shared" si="10"/>
        <v>27133.839999999997</v>
      </c>
    </row>
    <row r="72" spans="1:17" ht="12.75">
      <c r="A72" s="45" t="s">
        <v>91</v>
      </c>
      <c r="B72" s="47" t="s">
        <v>227</v>
      </c>
      <c r="C72" s="46">
        <v>42405.576</v>
      </c>
      <c r="D72" s="10"/>
      <c r="E72">
        <f t="shared" si="6"/>
        <v>744.9236672354475</v>
      </c>
      <c r="F72">
        <f t="shared" si="7"/>
        <v>745</v>
      </c>
      <c r="G72">
        <f t="shared" si="8"/>
        <v>-1.6189499999964028</v>
      </c>
      <c r="J72">
        <f t="shared" si="11"/>
        <v>-1.6189499999964028</v>
      </c>
      <c r="O72">
        <f t="shared" si="9"/>
        <v>-0.6400692173709398</v>
      </c>
      <c r="Q72" s="2">
        <f t="shared" si="10"/>
        <v>27387.076</v>
      </c>
    </row>
    <row r="73" spans="1:17" ht="12.75">
      <c r="A73" s="29" t="s">
        <v>41</v>
      </c>
      <c r="B73" s="30"/>
      <c r="C73" s="29">
        <v>53073.96</v>
      </c>
      <c r="D73" s="29">
        <v>0.04</v>
      </c>
      <c r="E73">
        <f t="shared" si="6"/>
        <v>1247.9331758852682</v>
      </c>
      <c r="F73">
        <f t="shared" si="7"/>
        <v>1248</v>
      </c>
      <c r="G73">
        <f t="shared" si="8"/>
        <v>-1.4172800000014831</v>
      </c>
      <c r="I73">
        <f>+G73</f>
        <v>-1.4172800000014831</v>
      </c>
      <c r="O73">
        <f t="shared" si="9"/>
        <v>-1.0886781461004071</v>
      </c>
      <c r="Q73" s="2">
        <f t="shared" si="10"/>
        <v>38055.46</v>
      </c>
    </row>
    <row r="74" spans="2:4" ht="12.75">
      <c r="B74" s="3"/>
      <c r="C74" s="10"/>
      <c r="D74" s="10"/>
    </row>
    <row r="75" spans="2:4" ht="12.75">
      <c r="B75" s="3"/>
      <c r="C75" s="10"/>
      <c r="D75" s="10"/>
    </row>
    <row r="76" spans="2:4" ht="12.75">
      <c r="B76" s="3"/>
      <c r="C76" s="10"/>
      <c r="D76" s="10"/>
    </row>
    <row r="77" spans="2:4" ht="12.75">
      <c r="B77" s="3"/>
      <c r="C77" s="10"/>
      <c r="D77" s="10"/>
    </row>
    <row r="78" spans="2:4" ht="12.75">
      <c r="B78" s="3"/>
      <c r="C78" s="10"/>
      <c r="D78" s="10"/>
    </row>
    <row r="79" spans="2:4" ht="12.75">
      <c r="B79" s="3"/>
      <c r="C79" s="10"/>
      <c r="D79" s="10"/>
    </row>
    <row r="80" spans="2:4" ht="12.75">
      <c r="B80" s="3"/>
      <c r="C80" s="10"/>
      <c r="D80" s="10"/>
    </row>
    <row r="81" spans="2:4" ht="12.75">
      <c r="B81" s="3"/>
      <c r="C81" s="10"/>
      <c r="D81" s="10"/>
    </row>
    <row r="82" spans="2:4" ht="12.75">
      <c r="B82" s="3"/>
      <c r="C82" s="10"/>
      <c r="D82" s="10"/>
    </row>
    <row r="83" spans="2:4" ht="12.75">
      <c r="B83" s="3"/>
      <c r="C83" s="10"/>
      <c r="D83" s="10"/>
    </row>
    <row r="84" spans="2:4" ht="12.75">
      <c r="B84" s="3"/>
      <c r="C84" s="10"/>
      <c r="D84" s="10"/>
    </row>
    <row r="85" spans="2:4" ht="12.75">
      <c r="B85" s="3"/>
      <c r="C85" s="10"/>
      <c r="D85" s="10"/>
    </row>
    <row r="86" spans="2:4" ht="12.75">
      <c r="B86" s="3"/>
      <c r="C86" s="10"/>
      <c r="D86" s="10"/>
    </row>
    <row r="87" spans="2:4" ht="12.75">
      <c r="B87" s="3"/>
      <c r="C87" s="10"/>
      <c r="D87" s="10"/>
    </row>
    <row r="88" spans="2:4" ht="12.75">
      <c r="B88" s="3"/>
      <c r="C88" s="10"/>
      <c r="D88" s="10"/>
    </row>
    <row r="89" spans="2:4" ht="12.75">
      <c r="B89" s="3"/>
      <c r="C89" s="10"/>
      <c r="D89" s="10"/>
    </row>
    <row r="90" spans="2:4" ht="12.75">
      <c r="B90" s="3"/>
      <c r="C90" s="10"/>
      <c r="D90" s="10"/>
    </row>
    <row r="91" spans="2:4" ht="12.75">
      <c r="B91" s="3"/>
      <c r="C91" s="10"/>
      <c r="D91" s="10"/>
    </row>
    <row r="92" spans="2:4" ht="12.75">
      <c r="B92" s="3"/>
      <c r="C92" s="10"/>
      <c r="D92" s="10"/>
    </row>
    <row r="93" spans="2:4" ht="12.75">
      <c r="B93" s="3"/>
      <c r="C93" s="10"/>
      <c r="D93" s="10"/>
    </row>
    <row r="94" spans="2:4" ht="12.75">
      <c r="B94" s="3"/>
      <c r="C94" s="10"/>
      <c r="D94" s="10"/>
    </row>
    <row r="95" spans="2:4" ht="12.75">
      <c r="B95" s="3"/>
      <c r="C95" s="10"/>
      <c r="D95" s="10"/>
    </row>
    <row r="96" spans="2:4" ht="12.75">
      <c r="B96" s="3"/>
      <c r="C96" s="10"/>
      <c r="D96" s="10"/>
    </row>
    <row r="97" spans="2:4" ht="12.75">
      <c r="B97" s="3"/>
      <c r="C97" s="10"/>
      <c r="D97" s="10"/>
    </row>
    <row r="98" spans="2:4" ht="12.75">
      <c r="B98" s="3"/>
      <c r="C98" s="10"/>
      <c r="D98" s="10"/>
    </row>
    <row r="99" spans="2:4" ht="12.75">
      <c r="B99" s="3"/>
      <c r="C99" s="10"/>
      <c r="D99" s="10"/>
    </row>
    <row r="100" spans="2:4" ht="12.75">
      <c r="B100" s="3"/>
      <c r="C100" s="10"/>
      <c r="D100" s="10"/>
    </row>
    <row r="101" spans="2:4" ht="12.75">
      <c r="B101" s="3"/>
      <c r="C101" s="10"/>
      <c r="D101" s="10"/>
    </row>
    <row r="102" spans="2:4" ht="12.75">
      <c r="B102" s="3"/>
      <c r="C102" s="10"/>
      <c r="D102" s="10"/>
    </row>
    <row r="103" spans="2:4" ht="12.75">
      <c r="B103" s="3"/>
      <c r="C103" s="10"/>
      <c r="D103" s="10"/>
    </row>
    <row r="104" spans="2:4" ht="12.75">
      <c r="B104" s="3"/>
      <c r="C104" s="10"/>
      <c r="D104" s="10"/>
    </row>
    <row r="105" spans="2:4" ht="12.75">
      <c r="B105" s="3"/>
      <c r="C105" s="10"/>
      <c r="D105" s="10"/>
    </row>
    <row r="106" spans="2:4" ht="12.75">
      <c r="B106" s="3"/>
      <c r="C106" s="10"/>
      <c r="D106" s="10"/>
    </row>
    <row r="107" spans="2:4" ht="12.75">
      <c r="B107" s="3"/>
      <c r="C107" s="10"/>
      <c r="D107" s="10"/>
    </row>
    <row r="108" spans="2:4" ht="12.75">
      <c r="B108" s="3"/>
      <c r="C108" s="10"/>
      <c r="D108" s="10"/>
    </row>
    <row r="109" spans="2:4" ht="12.75">
      <c r="B109" s="3"/>
      <c r="C109" s="10"/>
      <c r="D109" s="10"/>
    </row>
    <row r="110" spans="2:4" ht="12.75">
      <c r="B110" s="3"/>
      <c r="C110" s="10"/>
      <c r="D110" s="10"/>
    </row>
    <row r="111" spans="2:4" ht="12.75">
      <c r="B111" s="3"/>
      <c r="C111" s="10"/>
      <c r="D111" s="10"/>
    </row>
    <row r="112" spans="2:4" ht="12.75">
      <c r="B112" s="3"/>
      <c r="C112" s="10"/>
      <c r="D112" s="10"/>
    </row>
    <row r="113" spans="2:4" ht="12.75">
      <c r="B113" s="3"/>
      <c r="C113" s="10"/>
      <c r="D113" s="10"/>
    </row>
    <row r="114" spans="2:4" ht="12.75">
      <c r="B114" s="3"/>
      <c r="C114" s="10"/>
      <c r="D114" s="10"/>
    </row>
    <row r="115" spans="2:4" ht="12.75">
      <c r="B115" s="3"/>
      <c r="C115" s="10"/>
      <c r="D115" s="10"/>
    </row>
    <row r="116" spans="2:4" ht="12.75">
      <c r="B116" s="3"/>
      <c r="C116" s="10"/>
      <c r="D116" s="10"/>
    </row>
    <row r="117" spans="2:4" ht="12.75">
      <c r="B117" s="3"/>
      <c r="C117" s="10"/>
      <c r="D117" s="10"/>
    </row>
    <row r="118" spans="2:4" ht="12.75">
      <c r="B118" s="3"/>
      <c r="C118" s="10"/>
      <c r="D118" s="10"/>
    </row>
    <row r="119" spans="2:4" ht="12.75">
      <c r="B119" s="3"/>
      <c r="C119" s="10"/>
      <c r="D119" s="10"/>
    </row>
    <row r="120" spans="2:4" ht="12.75">
      <c r="B120" s="3"/>
      <c r="C120" s="10"/>
      <c r="D120" s="10"/>
    </row>
    <row r="121" spans="2:4" ht="12.75">
      <c r="B121" s="3"/>
      <c r="C121" s="10"/>
      <c r="D121" s="10"/>
    </row>
    <row r="122" spans="2:4" ht="12.75">
      <c r="B122" s="3"/>
      <c r="C122" s="10"/>
      <c r="D122" s="10"/>
    </row>
    <row r="123" spans="2:4" ht="12.75">
      <c r="B123" s="3"/>
      <c r="C123" s="10"/>
      <c r="D123" s="10"/>
    </row>
    <row r="124" spans="2:4" ht="12.75">
      <c r="B124" s="3"/>
      <c r="C124" s="10"/>
      <c r="D124" s="10"/>
    </row>
    <row r="125" spans="2:4" ht="12.75">
      <c r="B125" s="3"/>
      <c r="C125" s="10"/>
      <c r="D125" s="10"/>
    </row>
    <row r="126" spans="2:4" ht="12.75">
      <c r="B126" s="3"/>
      <c r="C126" s="10"/>
      <c r="D126" s="10"/>
    </row>
    <row r="127" spans="2:4" ht="12.75">
      <c r="B127" s="3"/>
      <c r="C127" s="10"/>
      <c r="D127" s="10"/>
    </row>
    <row r="128" spans="2:4" ht="12.75">
      <c r="B128" s="3"/>
      <c r="C128" s="10"/>
      <c r="D128" s="10"/>
    </row>
    <row r="129" spans="2:4" ht="12.75">
      <c r="B129" s="3"/>
      <c r="C129" s="10"/>
      <c r="D129" s="10"/>
    </row>
    <row r="130" spans="2:4" ht="12.75">
      <c r="B130" s="3"/>
      <c r="C130" s="10"/>
      <c r="D130" s="10"/>
    </row>
    <row r="131" spans="2:4" ht="12.75">
      <c r="B131" s="3"/>
      <c r="C131" s="10"/>
      <c r="D131" s="10"/>
    </row>
    <row r="132" spans="2:4" ht="12.75">
      <c r="B132" s="3"/>
      <c r="C132" s="10"/>
      <c r="D132" s="10"/>
    </row>
    <row r="133" spans="2:4" ht="12.75">
      <c r="B133" s="3"/>
      <c r="C133" s="10"/>
      <c r="D133" s="10"/>
    </row>
    <row r="134" spans="2:4" ht="12.75">
      <c r="B134" s="3"/>
      <c r="C134" s="10"/>
      <c r="D134" s="10"/>
    </row>
    <row r="135" spans="2:4" ht="12.75">
      <c r="B135" s="3"/>
      <c r="C135" s="10"/>
      <c r="D135" s="10"/>
    </row>
    <row r="136" spans="2:4" ht="12.75">
      <c r="B136" s="3"/>
      <c r="C136" s="10"/>
      <c r="D136" s="10"/>
    </row>
    <row r="137" spans="2:4" ht="12.75">
      <c r="B137" s="3"/>
      <c r="C137" s="10"/>
      <c r="D137" s="10"/>
    </row>
    <row r="138" spans="2:4" ht="12.75">
      <c r="B138" s="3"/>
      <c r="C138" s="10"/>
      <c r="D138" s="10"/>
    </row>
    <row r="139" spans="2:4" ht="12.75">
      <c r="B139" s="3"/>
      <c r="C139" s="10"/>
      <c r="D139" s="10"/>
    </row>
    <row r="140" spans="2:4" ht="12.75">
      <c r="B140" s="3"/>
      <c r="C140" s="10"/>
      <c r="D140" s="10"/>
    </row>
    <row r="141" spans="2:4" ht="12.75">
      <c r="B141" s="3"/>
      <c r="C141" s="10"/>
      <c r="D141" s="10"/>
    </row>
    <row r="142" spans="2:4" ht="12.75">
      <c r="B142" s="3"/>
      <c r="C142" s="10"/>
      <c r="D142" s="10"/>
    </row>
    <row r="143" spans="2:4" ht="12.75">
      <c r="B143" s="3"/>
      <c r="C143" s="10"/>
      <c r="D143" s="10"/>
    </row>
    <row r="144" spans="2:4" ht="12.75">
      <c r="B144" s="3"/>
      <c r="C144" s="10"/>
      <c r="D144" s="10"/>
    </row>
    <row r="145" spans="2:4" ht="12.75">
      <c r="B145" s="3"/>
      <c r="C145" s="10"/>
      <c r="D145" s="10"/>
    </row>
    <row r="146" spans="2:4" ht="12.75">
      <c r="B146" s="3"/>
      <c r="C146" s="10"/>
      <c r="D146" s="10"/>
    </row>
    <row r="147" spans="2:4" ht="12.75">
      <c r="B147" s="3"/>
      <c r="C147" s="10"/>
      <c r="D147" s="10"/>
    </row>
    <row r="148" spans="2:4" ht="12.75">
      <c r="B148" s="3"/>
      <c r="C148" s="10"/>
      <c r="D148" s="10"/>
    </row>
    <row r="149" spans="2:4" ht="12.75">
      <c r="B149" s="3"/>
      <c r="C149" s="10"/>
      <c r="D149" s="10"/>
    </row>
    <row r="150" spans="2:4" ht="12.75">
      <c r="B150" s="3"/>
      <c r="C150" s="10"/>
      <c r="D150" s="10"/>
    </row>
    <row r="151" spans="2:4" ht="12.75">
      <c r="B151" s="3"/>
      <c r="C151" s="10"/>
      <c r="D151" s="10"/>
    </row>
    <row r="152" spans="2:4" ht="12.75">
      <c r="B152" s="3"/>
      <c r="C152" s="10"/>
      <c r="D152" s="10"/>
    </row>
    <row r="153" spans="2:4" ht="12.75">
      <c r="B153" s="3"/>
      <c r="C153" s="10"/>
      <c r="D153" s="10"/>
    </row>
    <row r="154" spans="2:4" ht="12.75">
      <c r="B154" s="3"/>
      <c r="C154" s="10"/>
      <c r="D154" s="10"/>
    </row>
    <row r="155" spans="2:4" ht="12.75">
      <c r="B155" s="3"/>
      <c r="C155" s="10"/>
      <c r="D155" s="10"/>
    </row>
    <row r="156" spans="2:4" ht="12.75">
      <c r="B156" s="3"/>
      <c r="C156" s="10"/>
      <c r="D156" s="10"/>
    </row>
    <row r="157" spans="2:4" ht="12.75">
      <c r="B157" s="3"/>
      <c r="C157" s="10"/>
      <c r="D157" s="10"/>
    </row>
    <row r="158" spans="2:4" ht="12.75">
      <c r="B158" s="3"/>
      <c r="C158" s="10"/>
      <c r="D158" s="10"/>
    </row>
    <row r="159" spans="2:4" ht="12.75">
      <c r="B159" s="3"/>
      <c r="C159" s="10"/>
      <c r="D159" s="10"/>
    </row>
    <row r="160" spans="2:4" ht="12.75">
      <c r="B160" s="3"/>
      <c r="C160" s="10"/>
      <c r="D160" s="10"/>
    </row>
    <row r="161" spans="2:4" ht="12.75">
      <c r="B161" s="3"/>
      <c r="C161" s="10"/>
      <c r="D161" s="10"/>
    </row>
    <row r="162" spans="2:4" ht="12.75">
      <c r="B162" s="3"/>
      <c r="C162" s="10"/>
      <c r="D162" s="10"/>
    </row>
    <row r="163" spans="2:4" ht="12.75">
      <c r="B163" s="3"/>
      <c r="C163" s="10"/>
      <c r="D163" s="10"/>
    </row>
    <row r="164" spans="2:4" ht="12.75">
      <c r="B164" s="3"/>
      <c r="C164" s="10"/>
      <c r="D164" s="10"/>
    </row>
    <row r="165" spans="2:4" ht="12.75">
      <c r="B165" s="3"/>
      <c r="C165" s="10"/>
      <c r="D165" s="10"/>
    </row>
    <row r="166" spans="2:4" ht="12.75">
      <c r="B166" s="3"/>
      <c r="C166" s="10"/>
      <c r="D166" s="10"/>
    </row>
    <row r="167" spans="2:4" ht="12.75">
      <c r="B167" s="3"/>
      <c r="C167" s="10"/>
      <c r="D167" s="10"/>
    </row>
    <row r="168" spans="2:4" ht="12.75">
      <c r="B168" s="3"/>
      <c r="C168" s="10"/>
      <c r="D168" s="10"/>
    </row>
    <row r="169" spans="2:4" ht="12.75">
      <c r="B169" s="3"/>
      <c r="C169" s="10"/>
      <c r="D169" s="10"/>
    </row>
    <row r="170" spans="2:4" ht="12.75">
      <c r="B170" s="3"/>
      <c r="C170" s="10"/>
      <c r="D170" s="10"/>
    </row>
    <row r="171" spans="2:4" ht="12.75">
      <c r="B171" s="3"/>
      <c r="C171" s="10"/>
      <c r="D171" s="10"/>
    </row>
    <row r="172" spans="2:4" ht="12.75">
      <c r="B172" s="3"/>
      <c r="C172" s="10"/>
      <c r="D172" s="10"/>
    </row>
    <row r="173" spans="2:4" ht="12.75">
      <c r="B173" s="3"/>
      <c r="C173" s="10"/>
      <c r="D173" s="10"/>
    </row>
    <row r="174" spans="2:4" ht="12.75">
      <c r="B174" s="3"/>
      <c r="C174" s="10"/>
      <c r="D174" s="10"/>
    </row>
    <row r="175" spans="2:4" ht="12.75">
      <c r="B175" s="3"/>
      <c r="C175" s="10"/>
      <c r="D175" s="10"/>
    </row>
    <row r="176" spans="2:4" ht="12.75">
      <c r="B176" s="3"/>
      <c r="C176" s="10"/>
      <c r="D176" s="10"/>
    </row>
    <row r="177" spans="2:4" ht="12.75">
      <c r="B177" s="3"/>
      <c r="C177" s="10"/>
      <c r="D177" s="10"/>
    </row>
    <row r="178" spans="2:4" ht="12.75">
      <c r="B178" s="3"/>
      <c r="C178" s="10"/>
      <c r="D178" s="10"/>
    </row>
    <row r="179" spans="2:4" ht="12.75">
      <c r="B179" s="3"/>
      <c r="C179" s="10"/>
      <c r="D179" s="10"/>
    </row>
    <row r="180" spans="2:4" ht="12.75">
      <c r="B180" s="3"/>
      <c r="C180" s="10"/>
      <c r="D180" s="10"/>
    </row>
    <row r="181" spans="2:4" ht="12.75">
      <c r="B181" s="3"/>
      <c r="C181" s="10"/>
      <c r="D181" s="10"/>
    </row>
    <row r="182" spans="2:4" ht="12.75">
      <c r="B182" s="3"/>
      <c r="C182" s="10"/>
      <c r="D182" s="10"/>
    </row>
    <row r="183" spans="2:4" ht="12.75">
      <c r="B183" s="3"/>
      <c r="C183" s="10"/>
      <c r="D183" s="10"/>
    </row>
    <row r="184" spans="2:4" ht="12.75">
      <c r="B184" s="3"/>
      <c r="C184" s="10"/>
      <c r="D184" s="10"/>
    </row>
    <row r="185" spans="2:4" ht="12.75">
      <c r="B185" s="3"/>
      <c r="C185" s="10"/>
      <c r="D185" s="10"/>
    </row>
    <row r="186" spans="2:4" ht="12.75">
      <c r="B186" s="3"/>
      <c r="C186" s="10"/>
      <c r="D186" s="10"/>
    </row>
    <row r="187" spans="2:4" ht="12.75">
      <c r="B187" s="3"/>
      <c r="C187" s="10"/>
      <c r="D187" s="10"/>
    </row>
    <row r="188" spans="2:4" ht="12.75">
      <c r="B188" s="3"/>
      <c r="C188" s="10"/>
      <c r="D188" s="10"/>
    </row>
    <row r="189" spans="2:4" ht="12.75">
      <c r="B189" s="3"/>
      <c r="C189" s="10"/>
      <c r="D189" s="10"/>
    </row>
    <row r="190" spans="2:4" ht="12.75">
      <c r="B190" s="3"/>
      <c r="C190" s="10"/>
      <c r="D190" s="10"/>
    </row>
    <row r="191" spans="2:4" ht="12.75">
      <c r="B191" s="3"/>
      <c r="C191" s="10"/>
      <c r="D191" s="10"/>
    </row>
    <row r="192" spans="2:4" ht="12.75">
      <c r="B192" s="3"/>
      <c r="C192" s="10"/>
      <c r="D192" s="10"/>
    </row>
    <row r="193" spans="2:4" ht="12.75">
      <c r="B193" s="3"/>
      <c r="C193" s="10"/>
      <c r="D193" s="10"/>
    </row>
    <row r="194" spans="2:4" ht="12.75">
      <c r="B194" s="3"/>
      <c r="C194" s="10"/>
      <c r="D194" s="10"/>
    </row>
    <row r="195" spans="2:4" ht="12.75">
      <c r="B195" s="3"/>
      <c r="C195" s="10"/>
      <c r="D195" s="10"/>
    </row>
    <row r="196" spans="2:4" ht="12.75">
      <c r="B196" s="3"/>
      <c r="C196" s="10"/>
      <c r="D196" s="10"/>
    </row>
    <row r="197" spans="2:4" ht="12.75">
      <c r="B197" s="3"/>
      <c r="C197" s="10"/>
      <c r="D197" s="10"/>
    </row>
    <row r="198" spans="2:4" ht="12.75">
      <c r="B198" s="3"/>
      <c r="C198" s="10"/>
      <c r="D198" s="10"/>
    </row>
    <row r="199" spans="2:4" ht="12.75">
      <c r="B199" s="3"/>
      <c r="C199" s="10"/>
      <c r="D199" s="10"/>
    </row>
    <row r="200" spans="2:4" ht="12.75">
      <c r="B200" s="3"/>
      <c r="C200" s="10"/>
      <c r="D200" s="10"/>
    </row>
    <row r="201" spans="2:4" ht="12.75">
      <c r="B201" s="3"/>
      <c r="C201" s="10"/>
      <c r="D201" s="10"/>
    </row>
    <row r="202" spans="2:4" ht="12.75">
      <c r="B202" s="3"/>
      <c r="C202" s="10"/>
      <c r="D202" s="10"/>
    </row>
    <row r="203" spans="2:4" ht="12.75">
      <c r="B203" s="3"/>
      <c r="C203" s="10"/>
      <c r="D203" s="10"/>
    </row>
    <row r="204" spans="2:4" ht="12.75">
      <c r="B204" s="3"/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9"/>
  <sheetViews>
    <sheetView zoomScalePageLayoutView="0" workbookViewId="0" topLeftCell="A15">
      <selection activeCell="A12" sqref="A12:C62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2" t="s">
        <v>44</v>
      </c>
      <c r="I1" s="33" t="s">
        <v>45</v>
      </c>
      <c r="J1" s="34" t="s">
        <v>46</v>
      </c>
    </row>
    <row r="2" spans="9:10" ht="12.75">
      <c r="I2" s="35" t="s">
        <v>47</v>
      </c>
      <c r="J2" s="36" t="s">
        <v>48</v>
      </c>
    </row>
    <row r="3" spans="1:10" ht="12.75">
      <c r="A3" s="37" t="s">
        <v>49</v>
      </c>
      <c r="I3" s="35" t="s">
        <v>50</v>
      </c>
      <c r="J3" s="36" t="s">
        <v>51</v>
      </c>
    </row>
    <row r="4" spans="9:10" ht="12.75">
      <c r="I4" s="35" t="s">
        <v>52</v>
      </c>
      <c r="J4" s="36" t="s">
        <v>51</v>
      </c>
    </row>
    <row r="5" spans="9:10" ht="13.5" thickBot="1">
      <c r="I5" s="38" t="s">
        <v>53</v>
      </c>
      <c r="J5" s="39" t="s">
        <v>54</v>
      </c>
    </row>
    <row r="10" ht="13.5" thickBot="1"/>
    <row r="11" spans="1:16" ht="12.75" customHeight="1" thickBot="1">
      <c r="A11" s="10" t="str">
        <f aca="true" t="shared" si="0" ref="A11:A42">P11</f>
        <v>OEJV 0028 </v>
      </c>
      <c r="B11" s="3" t="str">
        <f aca="true" t="shared" si="1" ref="B11:B42">IF(H11=INT(H11),"I","II")</f>
        <v>I</v>
      </c>
      <c r="C11" s="10">
        <f aca="true" t="shared" si="2" ref="C11:C42">1*G11</f>
        <v>53073.96</v>
      </c>
      <c r="D11" s="12" t="str">
        <f aca="true" t="shared" si="3" ref="D11:D42">VLOOKUP(F11,I$1:J$5,2,FALSE)</f>
        <v>vis</v>
      </c>
      <c r="E11" s="40">
        <f>VLOOKUP(C11,A!C$21:E$973,3,FALSE)</f>
        <v>1247.9331758852682</v>
      </c>
      <c r="F11" s="3" t="s">
        <v>53</v>
      </c>
      <c r="G11" s="12" t="str">
        <f aca="true" t="shared" si="4" ref="G11:G42">MID(I11,3,LEN(I11)-3)</f>
        <v>53073.96</v>
      </c>
      <c r="H11" s="10">
        <f aca="true" t="shared" si="5" ref="H11:H42">1*K11</f>
        <v>1248</v>
      </c>
      <c r="I11" s="41" t="s">
        <v>222</v>
      </c>
      <c r="J11" s="42" t="s">
        <v>223</v>
      </c>
      <c r="K11" s="41">
        <v>1248</v>
      </c>
      <c r="L11" s="41" t="s">
        <v>224</v>
      </c>
      <c r="M11" s="42" t="s">
        <v>59</v>
      </c>
      <c r="N11" s="42"/>
      <c r="O11" s="43" t="s">
        <v>225</v>
      </c>
      <c r="P11" s="44" t="s">
        <v>226</v>
      </c>
    </row>
    <row r="12" spans="1:16" ht="12.75" customHeight="1" thickBot="1">
      <c r="A12" s="10" t="str">
        <f t="shared" si="0"/>
        <v> PZ 5.104 </v>
      </c>
      <c r="B12" s="3" t="str">
        <f t="shared" si="1"/>
        <v>I</v>
      </c>
      <c r="C12" s="10">
        <f t="shared" si="2"/>
        <v>26606.585</v>
      </c>
      <c r="D12" s="12" t="str">
        <f t="shared" si="3"/>
        <v>vis</v>
      </c>
      <c r="E12" s="40">
        <f>VLOOKUP(C12,A!C$21:E$973,3,FALSE)</f>
        <v>0.008345470413406308</v>
      </c>
      <c r="F12" s="3" t="s">
        <v>53</v>
      </c>
      <c r="G12" s="12" t="str">
        <f t="shared" si="4"/>
        <v>26606.585</v>
      </c>
      <c r="H12" s="10">
        <f t="shared" si="5"/>
        <v>0</v>
      </c>
      <c r="I12" s="41" t="s">
        <v>56</v>
      </c>
      <c r="J12" s="42" t="s">
        <v>57</v>
      </c>
      <c r="K12" s="41">
        <v>0</v>
      </c>
      <c r="L12" s="41" t="s">
        <v>58</v>
      </c>
      <c r="M12" s="42" t="s">
        <v>59</v>
      </c>
      <c r="N12" s="42"/>
      <c r="O12" s="43" t="s">
        <v>60</v>
      </c>
      <c r="P12" s="43" t="s">
        <v>61</v>
      </c>
    </row>
    <row r="13" spans="1:16" ht="12.75" customHeight="1" thickBot="1">
      <c r="A13" s="10" t="str">
        <f t="shared" si="0"/>
        <v> HA 113.69 </v>
      </c>
      <c r="B13" s="3" t="str">
        <f t="shared" si="1"/>
        <v>I</v>
      </c>
      <c r="C13" s="10">
        <f t="shared" si="2"/>
        <v>27560.511</v>
      </c>
      <c r="D13" s="12" t="str">
        <f t="shared" si="3"/>
        <v>vis</v>
      </c>
      <c r="E13" s="40">
        <f>VLOOKUP(C13,A!C$21:E$973,3,FALSE)</f>
        <v>44.98552744551748</v>
      </c>
      <c r="F13" s="3" t="s">
        <v>53</v>
      </c>
      <c r="G13" s="12" t="str">
        <f t="shared" si="4"/>
        <v>27560.511</v>
      </c>
      <c r="H13" s="10">
        <f t="shared" si="5"/>
        <v>45</v>
      </c>
      <c r="I13" s="41" t="s">
        <v>62</v>
      </c>
      <c r="J13" s="42" t="s">
        <v>63</v>
      </c>
      <c r="K13" s="41">
        <v>45</v>
      </c>
      <c r="L13" s="41" t="s">
        <v>64</v>
      </c>
      <c r="M13" s="42" t="s">
        <v>55</v>
      </c>
      <c r="N13" s="42"/>
      <c r="O13" s="43" t="s">
        <v>65</v>
      </c>
      <c r="P13" s="43" t="s">
        <v>66</v>
      </c>
    </row>
    <row r="14" spans="1:16" ht="12.75" customHeight="1" thickBot="1">
      <c r="A14" s="10" t="str">
        <f t="shared" si="0"/>
        <v> AN 264.110 </v>
      </c>
      <c r="B14" s="3" t="str">
        <f t="shared" si="1"/>
        <v>I</v>
      </c>
      <c r="C14" s="10">
        <f t="shared" si="2"/>
        <v>27730.4</v>
      </c>
      <c r="D14" s="12" t="str">
        <f t="shared" si="3"/>
        <v>vis</v>
      </c>
      <c r="E14" s="40">
        <f>VLOOKUP(C14,A!C$21:E$973,3,FALSE)</f>
        <v>52.99571740634105</v>
      </c>
      <c r="F14" s="3" t="s">
        <v>53</v>
      </c>
      <c r="G14" s="12" t="str">
        <f t="shared" si="4"/>
        <v>27730.40</v>
      </c>
      <c r="H14" s="10">
        <f t="shared" si="5"/>
        <v>53</v>
      </c>
      <c r="I14" s="41" t="s">
        <v>67</v>
      </c>
      <c r="J14" s="42" t="s">
        <v>68</v>
      </c>
      <c r="K14" s="41">
        <v>53</v>
      </c>
      <c r="L14" s="41" t="s">
        <v>69</v>
      </c>
      <c r="M14" s="42" t="s">
        <v>59</v>
      </c>
      <c r="N14" s="42"/>
      <c r="O14" s="43" t="s">
        <v>70</v>
      </c>
      <c r="P14" s="43" t="s">
        <v>71</v>
      </c>
    </row>
    <row r="15" spans="1:16" ht="12.75" customHeight="1" thickBot="1">
      <c r="A15" s="10" t="str">
        <f t="shared" si="0"/>
        <v> AN 264.110 </v>
      </c>
      <c r="B15" s="3" t="str">
        <f t="shared" si="1"/>
        <v>I</v>
      </c>
      <c r="C15" s="10">
        <f t="shared" si="2"/>
        <v>27815.36</v>
      </c>
      <c r="D15" s="12" t="str">
        <f t="shared" si="3"/>
        <v>vis</v>
      </c>
      <c r="E15" s="40">
        <f>VLOOKUP(C15,A!C$21:E$973,3,FALSE)</f>
        <v>57.00154320478328</v>
      </c>
      <c r="F15" s="3" t="s">
        <v>53</v>
      </c>
      <c r="G15" s="12" t="str">
        <f t="shared" si="4"/>
        <v>27815.36</v>
      </c>
      <c r="H15" s="10">
        <f t="shared" si="5"/>
        <v>57</v>
      </c>
      <c r="I15" s="41" t="s">
        <v>72</v>
      </c>
      <c r="J15" s="42" t="s">
        <v>73</v>
      </c>
      <c r="K15" s="41">
        <v>57</v>
      </c>
      <c r="L15" s="41" t="s">
        <v>74</v>
      </c>
      <c r="M15" s="42" t="s">
        <v>59</v>
      </c>
      <c r="N15" s="42"/>
      <c r="O15" s="43" t="s">
        <v>70</v>
      </c>
      <c r="P15" s="43" t="s">
        <v>71</v>
      </c>
    </row>
    <row r="16" spans="1:16" ht="12.75" customHeight="1" thickBot="1">
      <c r="A16" s="10" t="str">
        <f t="shared" si="0"/>
        <v> AN 264.110 </v>
      </c>
      <c r="B16" s="3" t="str">
        <f t="shared" si="1"/>
        <v>I</v>
      </c>
      <c r="C16" s="10">
        <f t="shared" si="2"/>
        <v>28260.73</v>
      </c>
      <c r="D16" s="12" t="str">
        <f t="shared" si="3"/>
        <v>vis</v>
      </c>
      <c r="E16" s="40">
        <f>VLOOKUP(C16,A!C$21:E$973,3,FALSE)</f>
        <v>78.0005384478651</v>
      </c>
      <c r="F16" s="3" t="s">
        <v>53</v>
      </c>
      <c r="G16" s="12" t="str">
        <f t="shared" si="4"/>
        <v>28260.73</v>
      </c>
      <c r="H16" s="10">
        <f t="shared" si="5"/>
        <v>78</v>
      </c>
      <c r="I16" s="41" t="s">
        <v>75</v>
      </c>
      <c r="J16" s="42" t="s">
        <v>76</v>
      </c>
      <c r="K16" s="41">
        <v>78</v>
      </c>
      <c r="L16" s="41" t="s">
        <v>77</v>
      </c>
      <c r="M16" s="42" t="s">
        <v>59</v>
      </c>
      <c r="N16" s="42"/>
      <c r="O16" s="43" t="s">
        <v>70</v>
      </c>
      <c r="P16" s="43" t="s">
        <v>71</v>
      </c>
    </row>
    <row r="17" spans="1:16" ht="12.75" customHeight="1" thickBot="1">
      <c r="A17" s="10" t="str">
        <f t="shared" si="0"/>
        <v> AN 264.110 </v>
      </c>
      <c r="B17" s="3" t="str">
        <f t="shared" si="1"/>
        <v>I</v>
      </c>
      <c r="C17" s="10">
        <f t="shared" si="2"/>
        <v>28557.69</v>
      </c>
      <c r="D17" s="12" t="str">
        <f t="shared" si="3"/>
        <v>vis</v>
      </c>
      <c r="E17" s="40">
        <f>VLOOKUP(C17,A!C$21:E$973,3,FALSE)</f>
        <v>92.00206892226969</v>
      </c>
      <c r="F17" s="3" t="s">
        <v>53</v>
      </c>
      <c r="G17" s="12" t="str">
        <f t="shared" si="4"/>
        <v>28557.69</v>
      </c>
      <c r="H17" s="10">
        <f t="shared" si="5"/>
        <v>92</v>
      </c>
      <c r="I17" s="41" t="s">
        <v>78</v>
      </c>
      <c r="J17" s="42" t="s">
        <v>79</v>
      </c>
      <c r="K17" s="41">
        <v>92</v>
      </c>
      <c r="L17" s="41" t="s">
        <v>80</v>
      </c>
      <c r="M17" s="42" t="s">
        <v>59</v>
      </c>
      <c r="N17" s="42"/>
      <c r="O17" s="43" t="s">
        <v>70</v>
      </c>
      <c r="P17" s="43" t="s">
        <v>71</v>
      </c>
    </row>
    <row r="18" spans="1:16" ht="12.75" customHeight="1" thickBot="1">
      <c r="A18" s="10" t="str">
        <f t="shared" si="0"/>
        <v> AN 264.110 </v>
      </c>
      <c r="B18" s="3" t="str">
        <f t="shared" si="1"/>
        <v>I</v>
      </c>
      <c r="C18" s="10">
        <f t="shared" si="2"/>
        <v>28578.89</v>
      </c>
      <c r="D18" s="12" t="str">
        <f t="shared" si="3"/>
        <v>vis</v>
      </c>
      <c r="E18" s="40">
        <f>VLOOKUP(C18,A!C$21:E$973,3,FALSE)</f>
        <v>93.00163938986596</v>
      </c>
      <c r="F18" s="3" t="s">
        <v>53</v>
      </c>
      <c r="G18" s="12" t="str">
        <f t="shared" si="4"/>
        <v>28578.89</v>
      </c>
      <c r="H18" s="10">
        <f t="shared" si="5"/>
        <v>93</v>
      </c>
      <c r="I18" s="41" t="s">
        <v>81</v>
      </c>
      <c r="J18" s="42" t="s">
        <v>82</v>
      </c>
      <c r="K18" s="41">
        <v>93</v>
      </c>
      <c r="L18" s="41" t="s">
        <v>74</v>
      </c>
      <c r="M18" s="42" t="s">
        <v>59</v>
      </c>
      <c r="N18" s="42"/>
      <c r="O18" s="43" t="s">
        <v>70</v>
      </c>
      <c r="P18" s="43" t="s">
        <v>71</v>
      </c>
    </row>
    <row r="19" spans="1:16" ht="12.75" customHeight="1" thickBot="1">
      <c r="A19" s="10" t="str">
        <f t="shared" si="0"/>
        <v> AN 264.110 </v>
      </c>
      <c r="B19" s="3" t="str">
        <f t="shared" si="1"/>
        <v>I</v>
      </c>
      <c r="C19" s="10">
        <f t="shared" si="2"/>
        <v>28600.18</v>
      </c>
      <c r="D19" s="12" t="str">
        <f t="shared" si="3"/>
        <v>vis</v>
      </c>
      <c r="E19" s="40">
        <f>VLOOKUP(C19,A!C$21:E$973,3,FALSE)</f>
        <v>94.00545331699449</v>
      </c>
      <c r="F19" s="3" t="s">
        <v>53</v>
      </c>
      <c r="G19" s="12" t="str">
        <f t="shared" si="4"/>
        <v>28600.18</v>
      </c>
      <c r="H19" s="10">
        <f t="shared" si="5"/>
        <v>94</v>
      </c>
      <c r="I19" s="41" t="s">
        <v>83</v>
      </c>
      <c r="J19" s="42" t="s">
        <v>84</v>
      </c>
      <c r="K19" s="41">
        <v>94</v>
      </c>
      <c r="L19" s="41" t="s">
        <v>85</v>
      </c>
      <c r="M19" s="42" t="s">
        <v>59</v>
      </c>
      <c r="N19" s="42"/>
      <c r="O19" s="43" t="s">
        <v>70</v>
      </c>
      <c r="P19" s="43" t="s">
        <v>71</v>
      </c>
    </row>
    <row r="20" spans="1:16" ht="12.75" customHeight="1" thickBot="1">
      <c r="A20" s="10" t="str">
        <f t="shared" si="0"/>
        <v> MVS 7.159 </v>
      </c>
      <c r="B20" s="3" t="str">
        <f t="shared" si="1"/>
        <v>I</v>
      </c>
      <c r="C20" s="10">
        <f t="shared" si="2"/>
        <v>29575.6</v>
      </c>
      <c r="D20" s="12" t="str">
        <f t="shared" si="3"/>
        <v>vis</v>
      </c>
      <c r="E20" s="40">
        <f>VLOOKUP(C20,A!C$21:E$973,3,FALSE)</f>
        <v>139.99606772750008</v>
      </c>
      <c r="F20" s="3" t="s">
        <v>53</v>
      </c>
      <c r="G20" s="12" t="str">
        <f t="shared" si="4"/>
        <v>29575.600</v>
      </c>
      <c r="H20" s="10">
        <f t="shared" si="5"/>
        <v>140</v>
      </c>
      <c r="I20" s="41" t="s">
        <v>86</v>
      </c>
      <c r="J20" s="42" t="s">
        <v>87</v>
      </c>
      <c r="K20" s="41">
        <v>140</v>
      </c>
      <c r="L20" s="41" t="s">
        <v>88</v>
      </c>
      <c r="M20" s="42" t="s">
        <v>89</v>
      </c>
      <c r="N20" s="42"/>
      <c r="O20" s="43" t="s">
        <v>90</v>
      </c>
      <c r="P20" s="43" t="s">
        <v>91</v>
      </c>
    </row>
    <row r="21" spans="1:16" ht="12.75" customHeight="1" thickBot="1">
      <c r="A21" s="10" t="str">
        <f t="shared" si="0"/>
        <v> MVS 7.159 </v>
      </c>
      <c r="B21" s="3" t="str">
        <f t="shared" si="1"/>
        <v>I</v>
      </c>
      <c r="C21" s="10">
        <f t="shared" si="2"/>
        <v>29576.568</v>
      </c>
      <c r="D21" s="12" t="str">
        <f t="shared" si="3"/>
        <v>vis</v>
      </c>
      <c r="E21" s="40">
        <f>VLOOKUP(C21,A!C$21:E$973,3,FALSE)</f>
        <v>140.04170849224695</v>
      </c>
      <c r="F21" s="3" t="s">
        <v>53</v>
      </c>
      <c r="G21" s="12" t="str">
        <f t="shared" si="4"/>
        <v>29576.568</v>
      </c>
      <c r="H21" s="10">
        <f t="shared" si="5"/>
        <v>140</v>
      </c>
      <c r="I21" s="41" t="s">
        <v>92</v>
      </c>
      <c r="J21" s="42" t="s">
        <v>93</v>
      </c>
      <c r="K21" s="41">
        <v>140</v>
      </c>
      <c r="L21" s="41" t="s">
        <v>94</v>
      </c>
      <c r="M21" s="42" t="s">
        <v>89</v>
      </c>
      <c r="N21" s="42"/>
      <c r="O21" s="43" t="s">
        <v>90</v>
      </c>
      <c r="P21" s="43" t="s">
        <v>91</v>
      </c>
    </row>
    <row r="22" spans="1:16" ht="12.75" customHeight="1" thickBot="1">
      <c r="A22" s="10" t="str">
        <f t="shared" si="0"/>
        <v> MVS 7.159 </v>
      </c>
      <c r="B22" s="3" t="str">
        <f t="shared" si="1"/>
        <v>I</v>
      </c>
      <c r="C22" s="10">
        <f t="shared" si="2"/>
        <v>29617.567</v>
      </c>
      <c r="D22" s="12" t="str">
        <f t="shared" si="3"/>
        <v>vis</v>
      </c>
      <c r="E22" s="40">
        <f>VLOOKUP(C22,A!C$21:E$973,3,FALSE)</f>
        <v>141.97479290738744</v>
      </c>
      <c r="F22" s="3" t="s">
        <v>53</v>
      </c>
      <c r="G22" s="12" t="str">
        <f t="shared" si="4"/>
        <v>29617.567</v>
      </c>
      <c r="H22" s="10">
        <f t="shared" si="5"/>
        <v>142</v>
      </c>
      <c r="I22" s="41" t="s">
        <v>95</v>
      </c>
      <c r="J22" s="42" t="s">
        <v>96</v>
      </c>
      <c r="K22" s="41">
        <v>142</v>
      </c>
      <c r="L22" s="41" t="s">
        <v>97</v>
      </c>
      <c r="M22" s="42" t="s">
        <v>89</v>
      </c>
      <c r="N22" s="42"/>
      <c r="O22" s="43" t="s">
        <v>90</v>
      </c>
      <c r="P22" s="43" t="s">
        <v>91</v>
      </c>
    </row>
    <row r="23" spans="1:16" ht="12.75" customHeight="1" thickBot="1">
      <c r="A23" s="10" t="str">
        <f t="shared" si="0"/>
        <v> MVS 7.159 </v>
      </c>
      <c r="B23" s="3" t="str">
        <f t="shared" si="1"/>
        <v>I</v>
      </c>
      <c r="C23" s="10">
        <f t="shared" si="2"/>
        <v>29638.433</v>
      </c>
      <c r="D23" s="12" t="str">
        <f t="shared" si="3"/>
        <v>vis</v>
      </c>
      <c r="E23" s="40">
        <f>VLOOKUP(C23,A!C$21:E$973,3,FALSE)</f>
        <v>142.95861542516408</v>
      </c>
      <c r="F23" s="3" t="s">
        <v>53</v>
      </c>
      <c r="G23" s="12" t="str">
        <f t="shared" si="4"/>
        <v>29638.433</v>
      </c>
      <c r="H23" s="10">
        <f t="shared" si="5"/>
        <v>143</v>
      </c>
      <c r="I23" s="41" t="s">
        <v>98</v>
      </c>
      <c r="J23" s="42" t="s">
        <v>99</v>
      </c>
      <c r="K23" s="41">
        <v>143</v>
      </c>
      <c r="L23" s="41" t="s">
        <v>100</v>
      </c>
      <c r="M23" s="42" t="s">
        <v>89</v>
      </c>
      <c r="N23" s="42"/>
      <c r="O23" s="43" t="s">
        <v>90</v>
      </c>
      <c r="P23" s="43" t="s">
        <v>91</v>
      </c>
    </row>
    <row r="24" spans="1:16" ht="12.75" customHeight="1" thickBot="1">
      <c r="A24" s="10" t="str">
        <f t="shared" si="0"/>
        <v> MVS 7.159 </v>
      </c>
      <c r="B24" s="3" t="str">
        <f t="shared" si="1"/>
        <v>I</v>
      </c>
      <c r="C24" s="10">
        <f t="shared" si="2"/>
        <v>30784.349</v>
      </c>
      <c r="D24" s="12" t="str">
        <f t="shared" si="3"/>
        <v>vis</v>
      </c>
      <c r="E24" s="40">
        <f>VLOOKUP(C24,A!C$21:E$973,3,FALSE)</f>
        <v>196.98803957356057</v>
      </c>
      <c r="F24" s="3" t="s">
        <v>53</v>
      </c>
      <c r="G24" s="12" t="str">
        <f t="shared" si="4"/>
        <v>30784.349</v>
      </c>
      <c r="H24" s="10">
        <f t="shared" si="5"/>
        <v>197</v>
      </c>
      <c r="I24" s="41" t="s">
        <v>101</v>
      </c>
      <c r="J24" s="42" t="s">
        <v>102</v>
      </c>
      <c r="K24" s="41">
        <v>197</v>
      </c>
      <c r="L24" s="41" t="s">
        <v>103</v>
      </c>
      <c r="M24" s="42" t="s">
        <v>89</v>
      </c>
      <c r="N24" s="42"/>
      <c r="O24" s="43" t="s">
        <v>90</v>
      </c>
      <c r="P24" s="43" t="s">
        <v>91</v>
      </c>
    </row>
    <row r="25" spans="1:16" ht="12.75" customHeight="1" thickBot="1">
      <c r="A25" s="10" t="str">
        <f t="shared" si="0"/>
        <v> MVS 7.159 </v>
      </c>
      <c r="B25" s="3" t="str">
        <f t="shared" si="1"/>
        <v>I</v>
      </c>
      <c r="C25" s="10">
        <f t="shared" si="2"/>
        <v>30784.453</v>
      </c>
      <c r="D25" s="12" t="str">
        <f t="shared" si="3"/>
        <v>vis</v>
      </c>
      <c r="E25" s="40">
        <f>VLOOKUP(C25,A!C$21:E$973,3,FALSE)</f>
        <v>196.99294312679797</v>
      </c>
      <c r="F25" s="3" t="s">
        <v>53</v>
      </c>
      <c r="G25" s="12" t="str">
        <f t="shared" si="4"/>
        <v>30784.453</v>
      </c>
      <c r="H25" s="10">
        <f t="shared" si="5"/>
        <v>197</v>
      </c>
      <c r="I25" s="41" t="s">
        <v>104</v>
      </c>
      <c r="J25" s="42" t="s">
        <v>105</v>
      </c>
      <c r="K25" s="41">
        <v>197</v>
      </c>
      <c r="L25" s="41" t="s">
        <v>106</v>
      </c>
      <c r="M25" s="42" t="s">
        <v>89</v>
      </c>
      <c r="N25" s="42"/>
      <c r="O25" s="43" t="s">
        <v>90</v>
      </c>
      <c r="P25" s="43" t="s">
        <v>91</v>
      </c>
    </row>
    <row r="26" spans="1:16" ht="12.75" customHeight="1" thickBot="1">
      <c r="A26" s="10" t="str">
        <f t="shared" si="0"/>
        <v> MVS 7.159 </v>
      </c>
      <c r="B26" s="3" t="str">
        <f t="shared" si="1"/>
        <v>I</v>
      </c>
      <c r="C26" s="10">
        <f t="shared" si="2"/>
        <v>31144.356</v>
      </c>
      <c r="D26" s="12" t="str">
        <f t="shared" si="3"/>
        <v>vis</v>
      </c>
      <c r="E26" s="40">
        <f>VLOOKUP(C26,A!C$21:E$973,3,FALSE)</f>
        <v>213.96220774940582</v>
      </c>
      <c r="F26" s="3" t="s">
        <v>53</v>
      </c>
      <c r="G26" s="12" t="str">
        <f t="shared" si="4"/>
        <v>31144.356</v>
      </c>
      <c r="H26" s="10">
        <f t="shared" si="5"/>
        <v>214</v>
      </c>
      <c r="I26" s="41" t="s">
        <v>107</v>
      </c>
      <c r="J26" s="42" t="s">
        <v>108</v>
      </c>
      <c r="K26" s="41">
        <v>214</v>
      </c>
      <c r="L26" s="41" t="s">
        <v>109</v>
      </c>
      <c r="M26" s="42" t="s">
        <v>89</v>
      </c>
      <c r="N26" s="42"/>
      <c r="O26" s="43" t="s">
        <v>90</v>
      </c>
      <c r="P26" s="43" t="s">
        <v>91</v>
      </c>
    </row>
    <row r="27" spans="1:16" ht="12.75" customHeight="1" thickBot="1">
      <c r="A27" s="10" t="str">
        <f t="shared" si="0"/>
        <v> MVS 7.159 </v>
      </c>
      <c r="B27" s="3" t="str">
        <f t="shared" si="1"/>
        <v>I</v>
      </c>
      <c r="C27" s="10">
        <f t="shared" si="2"/>
        <v>31145.472</v>
      </c>
      <c r="D27" s="12" t="str">
        <f t="shared" si="3"/>
        <v>vis</v>
      </c>
      <c r="E27" s="40">
        <f>VLOOKUP(C27,A!C$21:E$973,3,FALSE)</f>
        <v>214.0148266476058</v>
      </c>
      <c r="F27" s="3" t="s">
        <v>53</v>
      </c>
      <c r="G27" s="12" t="str">
        <f t="shared" si="4"/>
        <v>31145.472</v>
      </c>
      <c r="H27" s="10">
        <f t="shared" si="5"/>
        <v>214</v>
      </c>
      <c r="I27" s="41" t="s">
        <v>110</v>
      </c>
      <c r="J27" s="42" t="s">
        <v>111</v>
      </c>
      <c r="K27" s="41">
        <v>214</v>
      </c>
      <c r="L27" s="41" t="s">
        <v>112</v>
      </c>
      <c r="M27" s="42" t="s">
        <v>89</v>
      </c>
      <c r="N27" s="42"/>
      <c r="O27" s="43" t="s">
        <v>90</v>
      </c>
      <c r="P27" s="43" t="s">
        <v>91</v>
      </c>
    </row>
    <row r="28" spans="1:16" ht="12.75" customHeight="1" thickBot="1">
      <c r="A28" s="10" t="str">
        <f t="shared" si="0"/>
        <v> MVS 7.159 </v>
      </c>
      <c r="B28" s="3" t="str">
        <f t="shared" si="1"/>
        <v>I</v>
      </c>
      <c r="C28" s="10">
        <f t="shared" si="2"/>
        <v>31823.488</v>
      </c>
      <c r="D28" s="12" t="str">
        <f t="shared" si="3"/>
        <v>vis</v>
      </c>
      <c r="E28" s="40">
        <f>VLOOKUP(C28,A!C$21:E$973,3,FALSE)</f>
        <v>245.98297618334772</v>
      </c>
      <c r="F28" s="3" t="s">
        <v>53</v>
      </c>
      <c r="G28" s="12" t="str">
        <f t="shared" si="4"/>
        <v>31823.488</v>
      </c>
      <c r="H28" s="10">
        <f t="shared" si="5"/>
        <v>246</v>
      </c>
      <c r="I28" s="41" t="s">
        <v>113</v>
      </c>
      <c r="J28" s="42" t="s">
        <v>114</v>
      </c>
      <c r="K28" s="41">
        <v>246</v>
      </c>
      <c r="L28" s="41" t="s">
        <v>115</v>
      </c>
      <c r="M28" s="42" t="s">
        <v>89</v>
      </c>
      <c r="N28" s="42"/>
      <c r="O28" s="43" t="s">
        <v>90</v>
      </c>
      <c r="P28" s="43" t="s">
        <v>91</v>
      </c>
    </row>
    <row r="29" spans="1:16" ht="12.75" customHeight="1" thickBot="1">
      <c r="A29" s="10" t="str">
        <f t="shared" si="0"/>
        <v> MVS 7.159 </v>
      </c>
      <c r="B29" s="3" t="str">
        <f t="shared" si="1"/>
        <v>I</v>
      </c>
      <c r="C29" s="10">
        <f t="shared" si="2"/>
        <v>33922.64</v>
      </c>
      <c r="D29" s="12" t="str">
        <f t="shared" si="3"/>
        <v>vis</v>
      </c>
      <c r="E29" s="40">
        <f>VLOOKUP(C29,A!C$21:E$973,3,FALSE)</f>
        <v>344.9570491171011</v>
      </c>
      <c r="F29" s="3" t="s">
        <v>53</v>
      </c>
      <c r="G29" s="12" t="str">
        <f t="shared" si="4"/>
        <v>33922.640</v>
      </c>
      <c r="H29" s="10">
        <f t="shared" si="5"/>
        <v>345</v>
      </c>
      <c r="I29" s="41" t="s">
        <v>116</v>
      </c>
      <c r="J29" s="42" t="s">
        <v>117</v>
      </c>
      <c r="K29" s="41">
        <v>345</v>
      </c>
      <c r="L29" s="41" t="s">
        <v>118</v>
      </c>
      <c r="M29" s="42" t="s">
        <v>89</v>
      </c>
      <c r="N29" s="42"/>
      <c r="O29" s="43" t="s">
        <v>90</v>
      </c>
      <c r="P29" s="43" t="s">
        <v>91</v>
      </c>
    </row>
    <row r="30" spans="1:16" ht="12.75" customHeight="1" thickBot="1">
      <c r="A30" s="10" t="str">
        <f t="shared" si="0"/>
        <v> MVS 7.159 </v>
      </c>
      <c r="B30" s="3" t="str">
        <f t="shared" si="1"/>
        <v>I</v>
      </c>
      <c r="C30" s="10">
        <f t="shared" si="2"/>
        <v>34665.614</v>
      </c>
      <c r="D30" s="12" t="str">
        <f t="shared" si="3"/>
        <v>vis</v>
      </c>
      <c r="E30" s="40">
        <f>VLOOKUP(C30,A!C$21:E$973,3,FALSE)</f>
        <v>379.98793914501846</v>
      </c>
      <c r="F30" s="3" t="s">
        <v>53</v>
      </c>
      <c r="G30" s="12" t="str">
        <f t="shared" si="4"/>
        <v>34665.614</v>
      </c>
      <c r="H30" s="10">
        <f t="shared" si="5"/>
        <v>380</v>
      </c>
      <c r="I30" s="41" t="s">
        <v>119</v>
      </c>
      <c r="J30" s="42" t="s">
        <v>120</v>
      </c>
      <c r="K30" s="41">
        <v>380</v>
      </c>
      <c r="L30" s="41" t="s">
        <v>121</v>
      </c>
      <c r="M30" s="42" t="s">
        <v>89</v>
      </c>
      <c r="N30" s="42"/>
      <c r="O30" s="43" t="s">
        <v>90</v>
      </c>
      <c r="P30" s="43" t="s">
        <v>91</v>
      </c>
    </row>
    <row r="31" spans="1:16" ht="12.75" customHeight="1" thickBot="1">
      <c r="A31" s="10" t="str">
        <f t="shared" si="0"/>
        <v> MVS 7.159 </v>
      </c>
      <c r="B31" s="3" t="str">
        <f t="shared" si="1"/>
        <v>I</v>
      </c>
      <c r="C31" s="10">
        <f t="shared" si="2"/>
        <v>35047.568</v>
      </c>
      <c r="D31" s="12" t="str">
        <f t="shared" si="3"/>
        <v>vis</v>
      </c>
      <c r="E31" s="40">
        <f>VLOOKUP(C31,A!C$21:E$973,3,FALSE)</f>
        <v>397.99689850257744</v>
      </c>
      <c r="F31" s="3" t="s">
        <v>53</v>
      </c>
      <c r="G31" s="12" t="str">
        <f t="shared" si="4"/>
        <v>35047.568</v>
      </c>
      <c r="H31" s="10">
        <f t="shared" si="5"/>
        <v>398</v>
      </c>
      <c r="I31" s="41" t="s">
        <v>122</v>
      </c>
      <c r="J31" s="42" t="s">
        <v>123</v>
      </c>
      <c r="K31" s="41">
        <v>398</v>
      </c>
      <c r="L31" s="41" t="s">
        <v>124</v>
      </c>
      <c r="M31" s="42" t="s">
        <v>89</v>
      </c>
      <c r="N31" s="42"/>
      <c r="O31" s="43" t="s">
        <v>90</v>
      </c>
      <c r="P31" s="43" t="s">
        <v>91</v>
      </c>
    </row>
    <row r="32" spans="1:16" ht="12.75" customHeight="1" thickBot="1">
      <c r="A32" s="10" t="str">
        <f t="shared" si="0"/>
        <v> MVS 7.159 </v>
      </c>
      <c r="B32" s="3" t="str">
        <f t="shared" si="1"/>
        <v>I</v>
      </c>
      <c r="C32" s="10">
        <f t="shared" si="2"/>
        <v>35068.525</v>
      </c>
      <c r="D32" s="12" t="str">
        <f t="shared" si="3"/>
        <v>vis</v>
      </c>
      <c r="E32" s="40">
        <f>VLOOKUP(C32,A!C$21:E$973,3,FALSE)</f>
        <v>398.9850116294367</v>
      </c>
      <c r="F32" s="3" t="s">
        <v>53</v>
      </c>
      <c r="G32" s="12" t="str">
        <f t="shared" si="4"/>
        <v>35068.525</v>
      </c>
      <c r="H32" s="10">
        <f t="shared" si="5"/>
        <v>399</v>
      </c>
      <c r="I32" s="41" t="s">
        <v>125</v>
      </c>
      <c r="J32" s="42" t="s">
        <v>126</v>
      </c>
      <c r="K32" s="41">
        <v>399</v>
      </c>
      <c r="L32" s="41" t="s">
        <v>127</v>
      </c>
      <c r="M32" s="42" t="s">
        <v>89</v>
      </c>
      <c r="N32" s="42"/>
      <c r="O32" s="43" t="s">
        <v>90</v>
      </c>
      <c r="P32" s="43" t="s">
        <v>91</v>
      </c>
    </row>
    <row r="33" spans="1:16" ht="12.75" customHeight="1" thickBot="1">
      <c r="A33" s="10" t="str">
        <f t="shared" si="0"/>
        <v> MVS 7.159 </v>
      </c>
      <c r="B33" s="3" t="str">
        <f t="shared" si="1"/>
        <v>I</v>
      </c>
      <c r="C33" s="10">
        <f t="shared" si="2"/>
        <v>35131.396</v>
      </c>
      <c r="D33" s="12" t="str">
        <f t="shared" si="3"/>
        <v>vis</v>
      </c>
      <c r="E33" s="40">
        <f>VLOOKUP(C33,A!C$21:E$973,3,FALSE)</f>
        <v>401.94935101001414</v>
      </c>
      <c r="F33" s="3" t="s">
        <v>53</v>
      </c>
      <c r="G33" s="12" t="str">
        <f t="shared" si="4"/>
        <v>35131.396</v>
      </c>
      <c r="H33" s="10">
        <f t="shared" si="5"/>
        <v>402</v>
      </c>
      <c r="I33" s="41" t="s">
        <v>128</v>
      </c>
      <c r="J33" s="42" t="s">
        <v>129</v>
      </c>
      <c r="K33" s="41">
        <v>402</v>
      </c>
      <c r="L33" s="41" t="s">
        <v>130</v>
      </c>
      <c r="M33" s="42" t="s">
        <v>89</v>
      </c>
      <c r="N33" s="42"/>
      <c r="O33" s="43" t="s">
        <v>90</v>
      </c>
      <c r="P33" s="43" t="s">
        <v>91</v>
      </c>
    </row>
    <row r="34" spans="1:16" ht="12.75" customHeight="1" thickBot="1">
      <c r="A34" s="10" t="str">
        <f t="shared" si="0"/>
        <v> MVS 7.159 </v>
      </c>
      <c r="B34" s="3" t="str">
        <f t="shared" si="1"/>
        <v>I</v>
      </c>
      <c r="C34" s="10">
        <f t="shared" si="2"/>
        <v>35875.436</v>
      </c>
      <c r="D34" s="12" t="str">
        <f t="shared" si="3"/>
        <v>vis</v>
      </c>
      <c r="E34" s="40">
        <f>VLOOKUP(C34,A!C$21:E$973,3,FALSE)</f>
        <v>437.0305024586134</v>
      </c>
      <c r="F34" s="3" t="s">
        <v>53</v>
      </c>
      <c r="G34" s="12" t="str">
        <f t="shared" si="4"/>
        <v>35875.436</v>
      </c>
      <c r="H34" s="10">
        <f t="shared" si="5"/>
        <v>437</v>
      </c>
      <c r="I34" s="41" t="s">
        <v>131</v>
      </c>
      <c r="J34" s="42" t="s">
        <v>132</v>
      </c>
      <c r="K34" s="41">
        <v>437</v>
      </c>
      <c r="L34" s="41" t="s">
        <v>133</v>
      </c>
      <c r="M34" s="42" t="s">
        <v>89</v>
      </c>
      <c r="N34" s="42"/>
      <c r="O34" s="43" t="s">
        <v>90</v>
      </c>
      <c r="P34" s="43" t="s">
        <v>91</v>
      </c>
    </row>
    <row r="35" spans="1:16" ht="12.75" customHeight="1" thickBot="1">
      <c r="A35" s="10" t="str">
        <f t="shared" si="0"/>
        <v> MVS 7.159 </v>
      </c>
      <c r="B35" s="3" t="str">
        <f t="shared" si="1"/>
        <v>I</v>
      </c>
      <c r="C35" s="10">
        <f t="shared" si="2"/>
        <v>36108.591</v>
      </c>
      <c r="D35" s="12" t="str">
        <f t="shared" si="3"/>
        <v>vis</v>
      </c>
      <c r="E35" s="40">
        <f>VLOOKUP(C35,A!C$21:E$973,3,FALSE)</f>
        <v>448.0236558724058</v>
      </c>
      <c r="F35" s="3" t="s">
        <v>53</v>
      </c>
      <c r="G35" s="12" t="str">
        <f t="shared" si="4"/>
        <v>36108.591</v>
      </c>
      <c r="H35" s="10">
        <f t="shared" si="5"/>
        <v>448</v>
      </c>
      <c r="I35" s="41" t="s">
        <v>134</v>
      </c>
      <c r="J35" s="42" t="s">
        <v>135</v>
      </c>
      <c r="K35" s="41">
        <v>448</v>
      </c>
      <c r="L35" s="41" t="s">
        <v>136</v>
      </c>
      <c r="M35" s="42" t="s">
        <v>89</v>
      </c>
      <c r="N35" s="42"/>
      <c r="O35" s="43" t="s">
        <v>90</v>
      </c>
      <c r="P35" s="43" t="s">
        <v>91</v>
      </c>
    </row>
    <row r="36" spans="1:16" ht="12.75" customHeight="1" thickBot="1">
      <c r="A36" s="10" t="str">
        <f t="shared" si="0"/>
        <v> MVS 7.159 </v>
      </c>
      <c r="B36" s="3" t="str">
        <f t="shared" si="1"/>
        <v>I</v>
      </c>
      <c r="C36" s="10">
        <f t="shared" si="2"/>
        <v>37316.428</v>
      </c>
      <c r="D36" s="12" t="str">
        <f t="shared" si="3"/>
        <v>vis</v>
      </c>
      <c r="E36" s="40">
        <f>VLOOKUP(C36,A!C$21:E$973,3,FALSE)</f>
        <v>504.97262732853955</v>
      </c>
      <c r="F36" s="3" t="s">
        <v>53</v>
      </c>
      <c r="G36" s="12" t="str">
        <f t="shared" si="4"/>
        <v>37316.428</v>
      </c>
      <c r="H36" s="10">
        <f t="shared" si="5"/>
        <v>505</v>
      </c>
      <c r="I36" s="41" t="s">
        <v>137</v>
      </c>
      <c r="J36" s="42" t="s">
        <v>138</v>
      </c>
      <c r="K36" s="41">
        <v>505</v>
      </c>
      <c r="L36" s="41" t="s">
        <v>139</v>
      </c>
      <c r="M36" s="42" t="s">
        <v>89</v>
      </c>
      <c r="N36" s="42"/>
      <c r="O36" s="43" t="s">
        <v>90</v>
      </c>
      <c r="P36" s="43" t="s">
        <v>91</v>
      </c>
    </row>
    <row r="37" spans="1:16" ht="12.75" customHeight="1" thickBot="1">
      <c r="A37" s="10" t="str">
        <f t="shared" si="0"/>
        <v> MVS 7.159 </v>
      </c>
      <c r="B37" s="3" t="str">
        <f t="shared" si="1"/>
        <v>I</v>
      </c>
      <c r="C37" s="10">
        <f t="shared" si="2"/>
        <v>37317.421</v>
      </c>
      <c r="D37" s="12" t="str">
        <f t="shared" si="3"/>
        <v>vis</v>
      </c>
      <c r="E37" s="40">
        <f>VLOOKUP(C37,A!C$21:E$973,3,FALSE)</f>
        <v>505.01944683204545</v>
      </c>
      <c r="F37" s="3" t="s">
        <v>53</v>
      </c>
      <c r="G37" s="12" t="str">
        <f t="shared" si="4"/>
        <v>37317.421</v>
      </c>
      <c r="H37" s="10">
        <f t="shared" si="5"/>
        <v>505</v>
      </c>
      <c r="I37" s="41" t="s">
        <v>140</v>
      </c>
      <c r="J37" s="42" t="s">
        <v>141</v>
      </c>
      <c r="K37" s="41">
        <v>505</v>
      </c>
      <c r="L37" s="41" t="s">
        <v>142</v>
      </c>
      <c r="M37" s="42" t="s">
        <v>89</v>
      </c>
      <c r="N37" s="42"/>
      <c r="O37" s="43" t="s">
        <v>90</v>
      </c>
      <c r="P37" s="43" t="s">
        <v>91</v>
      </c>
    </row>
    <row r="38" spans="1:16" ht="12.75" customHeight="1" thickBot="1">
      <c r="A38" s="10" t="str">
        <f t="shared" si="0"/>
        <v> MVS 7.159 </v>
      </c>
      <c r="B38" s="3" t="str">
        <f t="shared" si="1"/>
        <v>I</v>
      </c>
      <c r="C38" s="10">
        <f t="shared" si="2"/>
        <v>37400.351</v>
      </c>
      <c r="D38" s="12" t="str">
        <f t="shared" si="3"/>
        <v>vis</v>
      </c>
      <c r="E38" s="40">
        <f>VLOOKUP(C38,A!C$21:E$973,3,FALSE)</f>
        <v>508.9295590432603</v>
      </c>
      <c r="F38" s="3" t="s">
        <v>53</v>
      </c>
      <c r="G38" s="12" t="str">
        <f t="shared" si="4"/>
        <v>37400.351</v>
      </c>
      <c r="H38" s="10">
        <f t="shared" si="5"/>
        <v>509</v>
      </c>
      <c r="I38" s="41" t="s">
        <v>143</v>
      </c>
      <c r="J38" s="42" t="s">
        <v>144</v>
      </c>
      <c r="K38" s="41">
        <v>509</v>
      </c>
      <c r="L38" s="41" t="s">
        <v>145</v>
      </c>
      <c r="M38" s="42" t="s">
        <v>89</v>
      </c>
      <c r="N38" s="42"/>
      <c r="O38" s="43" t="s">
        <v>90</v>
      </c>
      <c r="P38" s="43" t="s">
        <v>91</v>
      </c>
    </row>
    <row r="39" spans="1:16" ht="12.75" customHeight="1" thickBot="1">
      <c r="A39" s="10" t="str">
        <f t="shared" si="0"/>
        <v> MVS 7.159 </v>
      </c>
      <c r="B39" s="3" t="str">
        <f t="shared" si="1"/>
        <v>I</v>
      </c>
      <c r="C39" s="10">
        <f t="shared" si="2"/>
        <v>38440.348</v>
      </c>
      <c r="D39" s="12" t="str">
        <f t="shared" si="3"/>
        <v>vis</v>
      </c>
      <c r="E39" s="40">
        <f>VLOOKUP(C39,A!C$21:E$973,3,FALSE)</f>
        <v>557.9649499672546</v>
      </c>
      <c r="F39" s="3" t="s">
        <v>53</v>
      </c>
      <c r="G39" s="12" t="str">
        <f t="shared" si="4"/>
        <v>38440.348</v>
      </c>
      <c r="H39" s="10">
        <f t="shared" si="5"/>
        <v>558</v>
      </c>
      <c r="I39" s="41" t="s">
        <v>146</v>
      </c>
      <c r="J39" s="42" t="s">
        <v>147</v>
      </c>
      <c r="K39" s="41">
        <v>558</v>
      </c>
      <c r="L39" s="41" t="s">
        <v>148</v>
      </c>
      <c r="M39" s="42" t="s">
        <v>89</v>
      </c>
      <c r="N39" s="42"/>
      <c r="O39" s="43" t="s">
        <v>90</v>
      </c>
      <c r="P39" s="43" t="s">
        <v>91</v>
      </c>
    </row>
    <row r="40" spans="1:16" ht="12.75" customHeight="1" thickBot="1">
      <c r="A40" s="10" t="str">
        <f t="shared" si="0"/>
        <v> MVS 7.159 </v>
      </c>
      <c r="B40" s="3" t="str">
        <f t="shared" si="1"/>
        <v>I</v>
      </c>
      <c r="C40" s="10">
        <f t="shared" si="2"/>
        <v>38652.618</v>
      </c>
      <c r="D40" s="12" t="str">
        <f t="shared" si="3"/>
        <v>vis</v>
      </c>
      <c r="E40" s="40">
        <f>VLOOKUP(C40,A!C$21:E$973,3,FALSE)</f>
        <v>567.9733850218139</v>
      </c>
      <c r="F40" s="3" t="s">
        <v>53</v>
      </c>
      <c r="G40" s="12" t="str">
        <f t="shared" si="4"/>
        <v>38652.618</v>
      </c>
      <c r="H40" s="10">
        <f t="shared" si="5"/>
        <v>568</v>
      </c>
      <c r="I40" s="41" t="s">
        <v>149</v>
      </c>
      <c r="J40" s="42" t="s">
        <v>150</v>
      </c>
      <c r="K40" s="41">
        <v>568</v>
      </c>
      <c r="L40" s="41" t="s">
        <v>151</v>
      </c>
      <c r="M40" s="42" t="s">
        <v>89</v>
      </c>
      <c r="N40" s="42"/>
      <c r="O40" s="43" t="s">
        <v>90</v>
      </c>
      <c r="P40" s="43" t="s">
        <v>91</v>
      </c>
    </row>
    <row r="41" spans="1:16" ht="12.75" customHeight="1" thickBot="1">
      <c r="A41" s="10" t="str">
        <f t="shared" si="0"/>
        <v> MVS 7.159 </v>
      </c>
      <c r="B41" s="3" t="str">
        <f t="shared" si="1"/>
        <v>I</v>
      </c>
      <c r="C41" s="10">
        <f t="shared" si="2"/>
        <v>38801.543</v>
      </c>
      <c r="D41" s="12" t="str">
        <f t="shared" si="3"/>
        <v>vis</v>
      </c>
      <c r="E41" s="40">
        <f>VLOOKUP(C41,A!C$21:E$973,3,FALSE)</f>
        <v>574.9951318089254</v>
      </c>
      <c r="F41" s="3" t="s">
        <v>53</v>
      </c>
      <c r="G41" s="12" t="str">
        <f t="shared" si="4"/>
        <v>38801.543</v>
      </c>
      <c r="H41" s="10">
        <f t="shared" si="5"/>
        <v>575</v>
      </c>
      <c r="I41" s="41" t="s">
        <v>152</v>
      </c>
      <c r="J41" s="42" t="s">
        <v>153</v>
      </c>
      <c r="K41" s="41">
        <v>575</v>
      </c>
      <c r="L41" s="41" t="s">
        <v>154</v>
      </c>
      <c r="M41" s="42" t="s">
        <v>89</v>
      </c>
      <c r="N41" s="42"/>
      <c r="O41" s="43" t="s">
        <v>90</v>
      </c>
      <c r="P41" s="43" t="s">
        <v>91</v>
      </c>
    </row>
    <row r="42" spans="1:16" ht="12.75" customHeight="1" thickBot="1">
      <c r="A42" s="10" t="str">
        <f t="shared" si="0"/>
        <v> MVS 7.159 </v>
      </c>
      <c r="B42" s="3" t="str">
        <f t="shared" si="1"/>
        <v>I</v>
      </c>
      <c r="C42" s="10">
        <f t="shared" si="2"/>
        <v>39055.585</v>
      </c>
      <c r="D42" s="12" t="str">
        <f t="shared" si="3"/>
        <v>vis</v>
      </c>
      <c r="E42" s="40">
        <f>VLOOKUP(C42,A!C$21:E$973,3,FALSE)</f>
        <v>586.973097881052</v>
      </c>
      <c r="F42" s="3" t="s">
        <v>53</v>
      </c>
      <c r="G42" s="12" t="str">
        <f t="shared" si="4"/>
        <v>39055.585</v>
      </c>
      <c r="H42" s="10">
        <f t="shared" si="5"/>
        <v>587</v>
      </c>
      <c r="I42" s="41" t="s">
        <v>155</v>
      </c>
      <c r="J42" s="42" t="s">
        <v>156</v>
      </c>
      <c r="K42" s="41">
        <v>587</v>
      </c>
      <c r="L42" s="41" t="s">
        <v>157</v>
      </c>
      <c r="M42" s="42" t="s">
        <v>89</v>
      </c>
      <c r="N42" s="42"/>
      <c r="O42" s="43" t="s">
        <v>90</v>
      </c>
      <c r="P42" s="43" t="s">
        <v>91</v>
      </c>
    </row>
    <row r="43" spans="1:16" ht="12.75" customHeight="1" thickBot="1">
      <c r="A43" s="10" t="str">
        <f aca="true" t="shared" si="6" ref="A43:A62">P43</f>
        <v> MVS 7.159 </v>
      </c>
      <c r="B43" s="3" t="str">
        <f aca="true" t="shared" si="7" ref="B43:B62">IF(H43=INT(H43),"I","II")</f>
        <v>I</v>
      </c>
      <c r="C43" s="10">
        <f aca="true" t="shared" si="8" ref="C43:C62">1*G43</f>
        <v>39204.359</v>
      </c>
      <c r="D43" s="12" t="str">
        <f aca="true" t="shared" si="9" ref="D43:D62">VLOOKUP(F43,I$1:J$5,2,FALSE)</f>
        <v>vis</v>
      </c>
      <c r="E43" s="40">
        <f>VLOOKUP(C43,A!C$21:E$973,3,FALSE)</f>
        <v>593.9877250860596</v>
      </c>
      <c r="F43" s="3" t="s">
        <v>53</v>
      </c>
      <c r="G43" s="12" t="str">
        <f aca="true" t="shared" si="10" ref="G43:G62">MID(I43,3,LEN(I43)-3)</f>
        <v>39204.359</v>
      </c>
      <c r="H43" s="10">
        <f aca="true" t="shared" si="11" ref="H43:H62">1*K43</f>
        <v>594</v>
      </c>
      <c r="I43" s="41" t="s">
        <v>158</v>
      </c>
      <c r="J43" s="42" t="s">
        <v>159</v>
      </c>
      <c r="K43" s="41">
        <v>594</v>
      </c>
      <c r="L43" s="41" t="s">
        <v>160</v>
      </c>
      <c r="M43" s="42" t="s">
        <v>89</v>
      </c>
      <c r="N43" s="42"/>
      <c r="O43" s="43" t="s">
        <v>90</v>
      </c>
      <c r="P43" s="43" t="s">
        <v>91</v>
      </c>
    </row>
    <row r="44" spans="1:16" ht="12.75" customHeight="1" thickBot="1">
      <c r="A44" s="10" t="str">
        <f t="shared" si="6"/>
        <v> MVS 7.159 </v>
      </c>
      <c r="B44" s="3" t="str">
        <f t="shared" si="7"/>
        <v>I</v>
      </c>
      <c r="C44" s="10">
        <f t="shared" si="8"/>
        <v>39500.496</v>
      </c>
      <c r="D44" s="12" t="str">
        <f t="shared" si="9"/>
        <v>vis</v>
      </c>
      <c r="E44" s="40">
        <f>VLOOKUP(C44,A!C$21:E$973,3,FALSE)</f>
        <v>607.9504514805195</v>
      </c>
      <c r="F44" s="3" t="s">
        <v>53</v>
      </c>
      <c r="G44" s="12" t="str">
        <f t="shared" si="10"/>
        <v>39500.496</v>
      </c>
      <c r="H44" s="10">
        <f t="shared" si="11"/>
        <v>608</v>
      </c>
      <c r="I44" s="41" t="s">
        <v>161</v>
      </c>
      <c r="J44" s="42" t="s">
        <v>162</v>
      </c>
      <c r="K44" s="41">
        <v>608</v>
      </c>
      <c r="L44" s="41" t="s">
        <v>163</v>
      </c>
      <c r="M44" s="42" t="s">
        <v>89</v>
      </c>
      <c r="N44" s="42"/>
      <c r="O44" s="43" t="s">
        <v>90</v>
      </c>
      <c r="P44" s="43" t="s">
        <v>91</v>
      </c>
    </row>
    <row r="45" spans="1:16" ht="12.75" customHeight="1" thickBot="1">
      <c r="A45" s="10" t="str">
        <f t="shared" si="6"/>
        <v> MVS 7.159 </v>
      </c>
      <c r="B45" s="3" t="str">
        <f t="shared" si="7"/>
        <v>I</v>
      </c>
      <c r="C45" s="10">
        <f t="shared" si="8"/>
        <v>39521.333</v>
      </c>
      <c r="D45" s="12" t="str">
        <f t="shared" si="9"/>
        <v>vis</v>
      </c>
      <c r="E45" s="40">
        <f>VLOOKUP(C45,A!C$21:E$973,3,FALSE)</f>
        <v>608.9329066613357</v>
      </c>
      <c r="F45" s="3" t="s">
        <v>53</v>
      </c>
      <c r="G45" s="12" t="str">
        <f t="shared" si="10"/>
        <v>39521.333</v>
      </c>
      <c r="H45" s="10">
        <f t="shared" si="11"/>
        <v>609</v>
      </c>
      <c r="I45" s="41" t="s">
        <v>164</v>
      </c>
      <c r="J45" s="42" t="s">
        <v>165</v>
      </c>
      <c r="K45" s="41">
        <v>609</v>
      </c>
      <c r="L45" s="41" t="s">
        <v>166</v>
      </c>
      <c r="M45" s="42" t="s">
        <v>89</v>
      </c>
      <c r="N45" s="42"/>
      <c r="O45" s="43" t="s">
        <v>90</v>
      </c>
      <c r="P45" s="43" t="s">
        <v>91</v>
      </c>
    </row>
    <row r="46" spans="1:16" ht="12.75" customHeight="1" thickBot="1">
      <c r="A46" s="10" t="str">
        <f t="shared" si="6"/>
        <v> MVS 7.159 </v>
      </c>
      <c r="B46" s="3" t="str">
        <f t="shared" si="7"/>
        <v>I</v>
      </c>
      <c r="C46" s="10">
        <f t="shared" si="8"/>
        <v>39776.657</v>
      </c>
      <c r="D46" s="12" t="str">
        <f t="shared" si="9"/>
        <v>vis</v>
      </c>
      <c r="E46" s="40">
        <f>VLOOKUP(C46,A!C$21:E$973,3,FALSE)</f>
        <v>620.9713184570215</v>
      </c>
      <c r="F46" s="3" t="s">
        <v>53</v>
      </c>
      <c r="G46" s="12" t="str">
        <f t="shared" si="10"/>
        <v>39776.657</v>
      </c>
      <c r="H46" s="10">
        <f t="shared" si="11"/>
        <v>621</v>
      </c>
      <c r="I46" s="41" t="s">
        <v>167</v>
      </c>
      <c r="J46" s="42" t="s">
        <v>168</v>
      </c>
      <c r="K46" s="41">
        <v>621</v>
      </c>
      <c r="L46" s="41" t="s">
        <v>169</v>
      </c>
      <c r="M46" s="42" t="s">
        <v>89</v>
      </c>
      <c r="N46" s="42"/>
      <c r="O46" s="43" t="s">
        <v>90</v>
      </c>
      <c r="P46" s="43" t="s">
        <v>91</v>
      </c>
    </row>
    <row r="47" spans="1:16" ht="12.75" customHeight="1" thickBot="1">
      <c r="A47" s="10" t="str">
        <f t="shared" si="6"/>
        <v> MVS 7.159 </v>
      </c>
      <c r="B47" s="3" t="str">
        <f t="shared" si="7"/>
        <v>I</v>
      </c>
      <c r="C47" s="10">
        <f t="shared" si="8"/>
        <v>39904.33</v>
      </c>
      <c r="D47" s="12" t="str">
        <f t="shared" si="9"/>
        <v>vis</v>
      </c>
      <c r="E47" s="40">
        <f>VLOOKUP(C47,A!C$21:E$973,3,FALSE)</f>
        <v>626.9910429999186</v>
      </c>
      <c r="F47" s="3" t="s">
        <v>53</v>
      </c>
      <c r="G47" s="12" t="str">
        <f t="shared" si="10"/>
        <v>39904.330</v>
      </c>
      <c r="H47" s="10">
        <f t="shared" si="11"/>
        <v>627</v>
      </c>
      <c r="I47" s="41" t="s">
        <v>170</v>
      </c>
      <c r="J47" s="42" t="s">
        <v>171</v>
      </c>
      <c r="K47" s="41">
        <v>627</v>
      </c>
      <c r="L47" s="41" t="s">
        <v>172</v>
      </c>
      <c r="M47" s="42" t="s">
        <v>89</v>
      </c>
      <c r="N47" s="42"/>
      <c r="O47" s="43" t="s">
        <v>90</v>
      </c>
      <c r="P47" s="43" t="s">
        <v>91</v>
      </c>
    </row>
    <row r="48" spans="1:16" ht="12.75" customHeight="1" thickBot="1">
      <c r="A48" s="10" t="str">
        <f t="shared" si="6"/>
        <v> MVS 7.159 </v>
      </c>
      <c r="B48" s="3" t="str">
        <f t="shared" si="7"/>
        <v>I</v>
      </c>
      <c r="C48" s="10">
        <f t="shared" si="8"/>
        <v>40242.456</v>
      </c>
      <c r="D48" s="12" t="str">
        <f t="shared" si="9"/>
        <v>vis</v>
      </c>
      <c r="E48" s="40">
        <f>VLOOKUP(C48,A!C$21:E$973,3,FALSE)</f>
        <v>642.9335318643733</v>
      </c>
      <c r="F48" s="3" t="s">
        <v>53</v>
      </c>
      <c r="G48" s="12" t="str">
        <f t="shared" si="10"/>
        <v>40242.456</v>
      </c>
      <c r="H48" s="10">
        <f t="shared" si="11"/>
        <v>643</v>
      </c>
      <c r="I48" s="41" t="s">
        <v>173</v>
      </c>
      <c r="J48" s="42" t="s">
        <v>174</v>
      </c>
      <c r="K48" s="41">
        <v>643</v>
      </c>
      <c r="L48" s="41" t="s">
        <v>175</v>
      </c>
      <c r="M48" s="42" t="s">
        <v>89</v>
      </c>
      <c r="N48" s="42"/>
      <c r="O48" s="43" t="s">
        <v>90</v>
      </c>
      <c r="P48" s="43" t="s">
        <v>91</v>
      </c>
    </row>
    <row r="49" spans="1:16" ht="12.75" customHeight="1" thickBot="1">
      <c r="A49" s="10" t="str">
        <f t="shared" si="6"/>
        <v> MVS 7.159 </v>
      </c>
      <c r="B49" s="3" t="str">
        <f t="shared" si="7"/>
        <v>I</v>
      </c>
      <c r="C49" s="10">
        <f t="shared" si="8"/>
        <v>40476.617</v>
      </c>
      <c r="D49" s="12" t="str">
        <f t="shared" si="9"/>
        <v>vis</v>
      </c>
      <c r="E49" s="40">
        <f>VLOOKUP(C49,A!C$21:E$973,3,FALSE)</f>
        <v>653.9741177258263</v>
      </c>
      <c r="F49" s="3" t="s">
        <v>53</v>
      </c>
      <c r="G49" s="12" t="str">
        <f t="shared" si="10"/>
        <v>40476.617</v>
      </c>
      <c r="H49" s="10">
        <f t="shared" si="11"/>
        <v>654</v>
      </c>
      <c r="I49" s="41" t="s">
        <v>176</v>
      </c>
      <c r="J49" s="42" t="s">
        <v>177</v>
      </c>
      <c r="K49" s="41">
        <v>654</v>
      </c>
      <c r="L49" s="41" t="s">
        <v>178</v>
      </c>
      <c r="M49" s="42" t="s">
        <v>89</v>
      </c>
      <c r="N49" s="42"/>
      <c r="O49" s="43" t="s">
        <v>90</v>
      </c>
      <c r="P49" s="43" t="s">
        <v>91</v>
      </c>
    </row>
    <row r="50" spans="1:16" ht="12.75" customHeight="1" thickBot="1">
      <c r="A50" s="10" t="str">
        <f t="shared" si="6"/>
        <v> MVS 7.159 </v>
      </c>
      <c r="B50" s="3" t="str">
        <f t="shared" si="7"/>
        <v>I</v>
      </c>
      <c r="C50" s="10">
        <f t="shared" si="8"/>
        <v>40624.469</v>
      </c>
      <c r="D50" s="12" t="str">
        <f t="shared" si="9"/>
        <v>vis</v>
      </c>
      <c r="E50" s="40">
        <f>VLOOKUP(C50,A!C$21:E$973,3,FALSE)</f>
        <v>660.9452730454035</v>
      </c>
      <c r="F50" s="3" t="s">
        <v>53</v>
      </c>
      <c r="G50" s="12" t="str">
        <f t="shared" si="10"/>
        <v>40624.469</v>
      </c>
      <c r="H50" s="10">
        <f t="shared" si="11"/>
        <v>661</v>
      </c>
      <c r="I50" s="41" t="s">
        <v>179</v>
      </c>
      <c r="J50" s="42" t="s">
        <v>180</v>
      </c>
      <c r="K50" s="41">
        <v>661</v>
      </c>
      <c r="L50" s="41" t="s">
        <v>181</v>
      </c>
      <c r="M50" s="42" t="s">
        <v>89</v>
      </c>
      <c r="N50" s="42"/>
      <c r="O50" s="43" t="s">
        <v>90</v>
      </c>
      <c r="P50" s="43" t="s">
        <v>91</v>
      </c>
    </row>
    <row r="51" spans="1:16" ht="12.75" customHeight="1" thickBot="1">
      <c r="A51" s="10" t="str">
        <f t="shared" si="6"/>
        <v> MVS 7.159 </v>
      </c>
      <c r="B51" s="3" t="str">
        <f t="shared" si="7"/>
        <v>I</v>
      </c>
      <c r="C51" s="10">
        <f t="shared" si="8"/>
        <v>40859.576</v>
      </c>
      <c r="D51" s="12" t="str">
        <f t="shared" si="9"/>
        <v>vis</v>
      </c>
      <c r="E51" s="40">
        <f>VLOOKUP(C51,A!C$21:E$973,3,FALSE)</f>
        <v>672.0304623814956</v>
      </c>
      <c r="F51" s="3" t="s">
        <v>53</v>
      </c>
      <c r="G51" s="12" t="str">
        <f t="shared" si="10"/>
        <v>40859.576</v>
      </c>
      <c r="H51" s="10">
        <f t="shared" si="11"/>
        <v>672</v>
      </c>
      <c r="I51" s="41" t="s">
        <v>182</v>
      </c>
      <c r="J51" s="42" t="s">
        <v>183</v>
      </c>
      <c r="K51" s="41">
        <v>672</v>
      </c>
      <c r="L51" s="41" t="s">
        <v>184</v>
      </c>
      <c r="M51" s="42" t="s">
        <v>89</v>
      </c>
      <c r="N51" s="42"/>
      <c r="O51" s="43" t="s">
        <v>90</v>
      </c>
      <c r="P51" s="43" t="s">
        <v>91</v>
      </c>
    </row>
    <row r="52" spans="1:16" ht="12.75" customHeight="1" thickBot="1">
      <c r="A52" s="10" t="str">
        <f t="shared" si="6"/>
        <v> MVS 7.159 </v>
      </c>
      <c r="B52" s="3" t="str">
        <f t="shared" si="7"/>
        <v>I</v>
      </c>
      <c r="C52" s="10">
        <f t="shared" si="8"/>
        <v>41240.553</v>
      </c>
      <c r="D52" s="12" t="str">
        <f t="shared" si="9"/>
        <v>vis</v>
      </c>
      <c r="E52" s="40">
        <f>VLOOKUP(C52,A!C$21:E$973,3,FALSE)</f>
        <v>689.9933566283546</v>
      </c>
      <c r="F52" s="3" t="s">
        <v>53</v>
      </c>
      <c r="G52" s="12" t="str">
        <f t="shared" si="10"/>
        <v>41240.553</v>
      </c>
      <c r="H52" s="10">
        <f t="shared" si="11"/>
        <v>690</v>
      </c>
      <c r="I52" s="41" t="s">
        <v>185</v>
      </c>
      <c r="J52" s="42" t="s">
        <v>186</v>
      </c>
      <c r="K52" s="41">
        <v>690</v>
      </c>
      <c r="L52" s="41" t="s">
        <v>187</v>
      </c>
      <c r="M52" s="42" t="s">
        <v>89</v>
      </c>
      <c r="N52" s="42"/>
      <c r="O52" s="43" t="s">
        <v>90</v>
      </c>
      <c r="P52" s="43" t="s">
        <v>91</v>
      </c>
    </row>
    <row r="53" spans="1:16" ht="12.75" customHeight="1" thickBot="1">
      <c r="A53" s="10" t="str">
        <f t="shared" si="6"/>
        <v> MVS 7.159 </v>
      </c>
      <c r="B53" s="3" t="str">
        <f t="shared" si="7"/>
        <v>I</v>
      </c>
      <c r="C53" s="10">
        <f t="shared" si="8"/>
        <v>41367.462</v>
      </c>
      <c r="D53" s="12" t="str">
        <f t="shared" si="9"/>
        <v>vis</v>
      </c>
      <c r="E53" s="40">
        <f>VLOOKUP(C53,A!C$21:E$973,3,FALSE)</f>
        <v>695.9770589147777</v>
      </c>
      <c r="F53" s="3" t="s">
        <v>53</v>
      </c>
      <c r="G53" s="12" t="str">
        <f t="shared" si="10"/>
        <v>41367.462</v>
      </c>
      <c r="H53" s="10">
        <f t="shared" si="11"/>
        <v>696</v>
      </c>
      <c r="I53" s="41" t="s">
        <v>188</v>
      </c>
      <c r="J53" s="42" t="s">
        <v>189</v>
      </c>
      <c r="K53" s="41">
        <v>696</v>
      </c>
      <c r="L53" s="41" t="s">
        <v>190</v>
      </c>
      <c r="M53" s="42" t="s">
        <v>89</v>
      </c>
      <c r="N53" s="42"/>
      <c r="O53" s="43" t="s">
        <v>90</v>
      </c>
      <c r="P53" s="43" t="s">
        <v>91</v>
      </c>
    </row>
    <row r="54" spans="1:16" ht="12.75" customHeight="1" thickBot="1">
      <c r="A54" s="10" t="str">
        <f t="shared" si="6"/>
        <v> MVS 7.159 </v>
      </c>
      <c r="B54" s="3" t="str">
        <f t="shared" si="7"/>
        <v>I</v>
      </c>
      <c r="C54" s="10">
        <f t="shared" si="8"/>
        <v>41389.352</v>
      </c>
      <c r="D54" s="12" t="str">
        <f t="shared" si="9"/>
        <v>vis</v>
      </c>
      <c r="E54" s="40">
        <f>VLOOKUP(C54,A!C$21:E$973,3,FALSE)</f>
        <v>697.0091625721211</v>
      </c>
      <c r="F54" s="3" t="s">
        <v>53</v>
      </c>
      <c r="G54" s="12" t="str">
        <f t="shared" si="10"/>
        <v>41389.352</v>
      </c>
      <c r="H54" s="10">
        <f t="shared" si="11"/>
        <v>697</v>
      </c>
      <c r="I54" s="41" t="s">
        <v>191</v>
      </c>
      <c r="J54" s="42" t="s">
        <v>192</v>
      </c>
      <c r="K54" s="41">
        <v>697</v>
      </c>
      <c r="L54" s="41" t="s">
        <v>193</v>
      </c>
      <c r="M54" s="42" t="s">
        <v>89</v>
      </c>
      <c r="N54" s="42"/>
      <c r="O54" s="43" t="s">
        <v>90</v>
      </c>
      <c r="P54" s="43" t="s">
        <v>91</v>
      </c>
    </row>
    <row r="55" spans="1:16" ht="12.75" customHeight="1" thickBot="1">
      <c r="A55" s="10" t="str">
        <f t="shared" si="6"/>
        <v> MVS 7.159 </v>
      </c>
      <c r="B55" s="3" t="str">
        <f t="shared" si="7"/>
        <v>I</v>
      </c>
      <c r="C55" s="10">
        <f t="shared" si="8"/>
        <v>41600.578</v>
      </c>
      <c r="D55" s="12" t="str">
        <f t="shared" si="9"/>
        <v>vis</v>
      </c>
      <c r="E55" s="40">
        <f>VLOOKUP(C55,A!C$21:E$973,3,FALSE)</f>
        <v>706.9683734961063</v>
      </c>
      <c r="F55" s="3" t="s">
        <v>53</v>
      </c>
      <c r="G55" s="12" t="str">
        <f t="shared" si="10"/>
        <v>41600.578</v>
      </c>
      <c r="H55" s="10">
        <f t="shared" si="11"/>
        <v>707</v>
      </c>
      <c r="I55" s="41" t="s">
        <v>194</v>
      </c>
      <c r="J55" s="42" t="s">
        <v>195</v>
      </c>
      <c r="K55" s="41">
        <v>707</v>
      </c>
      <c r="L55" s="41" t="s">
        <v>196</v>
      </c>
      <c r="M55" s="42" t="s">
        <v>89</v>
      </c>
      <c r="N55" s="42"/>
      <c r="O55" s="43" t="s">
        <v>90</v>
      </c>
      <c r="P55" s="43" t="s">
        <v>91</v>
      </c>
    </row>
    <row r="56" spans="1:16" ht="12.75" customHeight="1" thickBot="1">
      <c r="A56" s="10" t="str">
        <f t="shared" si="6"/>
        <v> MVS 7.159 </v>
      </c>
      <c r="B56" s="3" t="str">
        <f t="shared" si="7"/>
        <v>I</v>
      </c>
      <c r="C56" s="10">
        <f t="shared" si="8"/>
        <v>41601.564</v>
      </c>
      <c r="D56" s="12" t="str">
        <f t="shared" si="9"/>
        <v>vis</v>
      </c>
      <c r="E56" s="40">
        <f>VLOOKUP(C56,A!C$21:E$973,3,FALSE)</f>
        <v>707.0148629527595</v>
      </c>
      <c r="F56" s="3" t="s">
        <v>53</v>
      </c>
      <c r="G56" s="12" t="str">
        <f t="shared" si="10"/>
        <v>41601.564</v>
      </c>
      <c r="H56" s="10">
        <f t="shared" si="11"/>
        <v>707</v>
      </c>
      <c r="I56" s="41" t="s">
        <v>197</v>
      </c>
      <c r="J56" s="42" t="s">
        <v>198</v>
      </c>
      <c r="K56" s="41">
        <v>707</v>
      </c>
      <c r="L56" s="41" t="s">
        <v>199</v>
      </c>
      <c r="M56" s="42" t="s">
        <v>89</v>
      </c>
      <c r="N56" s="42"/>
      <c r="O56" s="43" t="s">
        <v>90</v>
      </c>
      <c r="P56" s="43" t="s">
        <v>91</v>
      </c>
    </row>
    <row r="57" spans="1:16" ht="12.75" customHeight="1" thickBot="1">
      <c r="A57" s="10" t="str">
        <f t="shared" si="6"/>
        <v> MVS 7.159 </v>
      </c>
      <c r="B57" s="3" t="str">
        <f t="shared" si="7"/>
        <v>I</v>
      </c>
      <c r="C57" s="10">
        <f t="shared" si="8"/>
        <v>41685.538</v>
      </c>
      <c r="D57" s="12" t="str">
        <f t="shared" si="9"/>
        <v>vis</v>
      </c>
      <c r="E57" s="40">
        <f>VLOOKUP(C57,A!C$21:E$973,3,FALSE)</f>
        <v>710.9741992945485</v>
      </c>
      <c r="F57" s="3" t="s">
        <v>53</v>
      </c>
      <c r="G57" s="12" t="str">
        <f t="shared" si="10"/>
        <v>41685.538</v>
      </c>
      <c r="H57" s="10">
        <f t="shared" si="11"/>
        <v>711</v>
      </c>
      <c r="I57" s="41" t="s">
        <v>200</v>
      </c>
      <c r="J57" s="42" t="s">
        <v>201</v>
      </c>
      <c r="K57" s="41">
        <v>711</v>
      </c>
      <c r="L57" s="41" t="s">
        <v>202</v>
      </c>
      <c r="M57" s="42" t="s">
        <v>89</v>
      </c>
      <c r="N57" s="42"/>
      <c r="O57" s="43" t="s">
        <v>90</v>
      </c>
      <c r="P57" s="43" t="s">
        <v>91</v>
      </c>
    </row>
    <row r="58" spans="1:16" ht="12.75" customHeight="1" thickBot="1">
      <c r="A58" s="10" t="str">
        <f t="shared" si="6"/>
        <v> APJ 208 </v>
      </c>
      <c r="B58" s="3" t="str">
        <f t="shared" si="7"/>
        <v>I</v>
      </c>
      <c r="C58" s="10">
        <f t="shared" si="8"/>
        <v>41748.98</v>
      </c>
      <c r="D58" s="12" t="str">
        <f t="shared" si="9"/>
        <v>vis</v>
      </c>
      <c r="E58" s="40">
        <f>VLOOKUP(C58,A!C$21:E$973,3,FALSE)</f>
        <v>713.9654610683807</v>
      </c>
      <c r="F58" s="3" t="s">
        <v>53</v>
      </c>
      <c r="G58" s="12" t="str">
        <f t="shared" si="10"/>
        <v>41748.98</v>
      </c>
      <c r="H58" s="10">
        <f t="shared" si="11"/>
        <v>714</v>
      </c>
      <c r="I58" s="41" t="s">
        <v>203</v>
      </c>
      <c r="J58" s="42" t="s">
        <v>204</v>
      </c>
      <c r="K58" s="41">
        <v>714</v>
      </c>
      <c r="L58" s="41" t="s">
        <v>205</v>
      </c>
      <c r="M58" s="42" t="s">
        <v>206</v>
      </c>
      <c r="N58" s="42" t="s">
        <v>207</v>
      </c>
      <c r="O58" s="43" t="s">
        <v>208</v>
      </c>
      <c r="P58" s="43" t="s">
        <v>209</v>
      </c>
    </row>
    <row r="59" spans="1:16" ht="12.75" customHeight="1" thickBot="1">
      <c r="A59" s="10" t="str">
        <f t="shared" si="6"/>
        <v> APJ 208 </v>
      </c>
      <c r="B59" s="3" t="str">
        <f t="shared" si="7"/>
        <v>II</v>
      </c>
      <c r="C59" s="10">
        <f t="shared" si="8"/>
        <v>41759.48</v>
      </c>
      <c r="D59" s="12" t="str">
        <f t="shared" si="9"/>
        <v>vis</v>
      </c>
      <c r="E59" s="40">
        <f>VLOOKUP(C59,A!C$21:E$973,3,FALSE)</f>
        <v>714.460531347143</v>
      </c>
      <c r="F59" s="3" t="s">
        <v>53</v>
      </c>
      <c r="G59" s="12" t="str">
        <f t="shared" si="10"/>
        <v>41759.48</v>
      </c>
      <c r="H59" s="10">
        <f t="shared" si="11"/>
        <v>714.5</v>
      </c>
      <c r="I59" s="41" t="s">
        <v>210</v>
      </c>
      <c r="J59" s="42" t="s">
        <v>211</v>
      </c>
      <c r="K59" s="41">
        <v>714.5</v>
      </c>
      <c r="L59" s="41" t="s">
        <v>212</v>
      </c>
      <c r="M59" s="42" t="s">
        <v>206</v>
      </c>
      <c r="N59" s="42" t="s">
        <v>207</v>
      </c>
      <c r="O59" s="43" t="s">
        <v>208</v>
      </c>
      <c r="P59" s="43" t="s">
        <v>209</v>
      </c>
    </row>
    <row r="60" spans="1:16" ht="12.75" customHeight="1" thickBot="1">
      <c r="A60" s="10" t="str">
        <f t="shared" si="6"/>
        <v> MVS 7.159 </v>
      </c>
      <c r="B60" s="3" t="str">
        <f t="shared" si="7"/>
        <v>I</v>
      </c>
      <c r="C60" s="10">
        <f t="shared" si="8"/>
        <v>41982.57</v>
      </c>
      <c r="D60" s="12" t="str">
        <f t="shared" si="9"/>
        <v>vis</v>
      </c>
      <c r="E60" s="40">
        <f>VLOOKUP(C60,A!C$21:E$973,3,FALSE)</f>
        <v>724.9791245365789</v>
      </c>
      <c r="F60" s="3" t="s">
        <v>53</v>
      </c>
      <c r="G60" s="12" t="str">
        <f t="shared" si="10"/>
        <v>41982.570</v>
      </c>
      <c r="H60" s="10">
        <f t="shared" si="11"/>
        <v>725</v>
      </c>
      <c r="I60" s="41" t="s">
        <v>213</v>
      </c>
      <c r="J60" s="42" t="s">
        <v>214</v>
      </c>
      <c r="K60" s="41">
        <v>725</v>
      </c>
      <c r="L60" s="41" t="s">
        <v>215</v>
      </c>
      <c r="M60" s="42" t="s">
        <v>89</v>
      </c>
      <c r="N60" s="42"/>
      <c r="O60" s="43" t="s">
        <v>90</v>
      </c>
      <c r="P60" s="43" t="s">
        <v>91</v>
      </c>
    </row>
    <row r="61" spans="1:16" ht="12.75" customHeight="1" thickBot="1">
      <c r="A61" s="10" t="str">
        <f t="shared" si="6"/>
        <v> MVS 7.159 </v>
      </c>
      <c r="B61" s="3" t="str">
        <f t="shared" si="7"/>
        <v>I</v>
      </c>
      <c r="C61" s="10">
        <f t="shared" si="8"/>
        <v>42152.34</v>
      </c>
      <c r="D61" s="12" t="str">
        <f t="shared" si="9"/>
        <v>vis</v>
      </c>
      <c r="E61" s="40">
        <f>VLOOKUP(C61,A!C$21:E$973,3,FALSE)</f>
        <v>732.9837037009096</v>
      </c>
      <c r="F61" s="3" t="s">
        <v>53</v>
      </c>
      <c r="G61" s="12" t="str">
        <f t="shared" si="10"/>
        <v>42152.340</v>
      </c>
      <c r="H61" s="10">
        <f t="shared" si="11"/>
        <v>733</v>
      </c>
      <c r="I61" s="41" t="s">
        <v>216</v>
      </c>
      <c r="J61" s="42" t="s">
        <v>217</v>
      </c>
      <c r="K61" s="41">
        <v>733</v>
      </c>
      <c r="L61" s="41" t="s">
        <v>218</v>
      </c>
      <c r="M61" s="42" t="s">
        <v>89</v>
      </c>
      <c r="N61" s="42"/>
      <c r="O61" s="43" t="s">
        <v>90</v>
      </c>
      <c r="P61" s="43" t="s">
        <v>91</v>
      </c>
    </row>
    <row r="62" spans="1:16" ht="12.75" customHeight="1" thickBot="1">
      <c r="A62" s="10" t="str">
        <f t="shared" si="6"/>
        <v> MVS 7.159 </v>
      </c>
      <c r="B62" s="3" t="str">
        <f t="shared" si="7"/>
        <v>I</v>
      </c>
      <c r="C62" s="10">
        <f t="shared" si="8"/>
        <v>42405.576</v>
      </c>
      <c r="D62" s="12" t="str">
        <f t="shared" si="9"/>
        <v>vis</v>
      </c>
      <c r="E62" s="40">
        <f>VLOOKUP(C62,A!C$21:E$973,3,FALSE)</f>
        <v>744.9236672354475</v>
      </c>
      <c r="F62" s="3" t="s">
        <v>53</v>
      </c>
      <c r="G62" s="12" t="str">
        <f t="shared" si="10"/>
        <v>42405.576</v>
      </c>
      <c r="H62" s="10">
        <f t="shared" si="11"/>
        <v>745</v>
      </c>
      <c r="I62" s="41" t="s">
        <v>219</v>
      </c>
      <c r="J62" s="42" t="s">
        <v>220</v>
      </c>
      <c r="K62" s="41">
        <v>745</v>
      </c>
      <c r="L62" s="41" t="s">
        <v>221</v>
      </c>
      <c r="M62" s="42" t="s">
        <v>89</v>
      </c>
      <c r="N62" s="42"/>
      <c r="O62" s="43" t="s">
        <v>90</v>
      </c>
      <c r="P62" s="43" t="s">
        <v>91</v>
      </c>
    </row>
    <row r="63" spans="2:6" ht="12.75">
      <c r="B63" s="3"/>
      <c r="E63" s="40"/>
      <c r="F63" s="3"/>
    </row>
    <row r="64" spans="2:6" ht="12.75">
      <c r="B64" s="3"/>
      <c r="E64" s="40"/>
      <c r="F64" s="3"/>
    </row>
    <row r="65" spans="2:6" ht="12.75">
      <c r="B65" s="3"/>
      <c r="E65" s="40"/>
      <c r="F65" s="3"/>
    </row>
    <row r="66" spans="2:6" ht="12.75">
      <c r="B66" s="3"/>
      <c r="E66" s="40"/>
      <c r="F66" s="3"/>
    </row>
    <row r="67" spans="2:6" ht="12.75">
      <c r="B67" s="3"/>
      <c r="E67" s="40"/>
      <c r="F67" s="3"/>
    </row>
    <row r="68" spans="2:6" ht="12.75">
      <c r="B68" s="3"/>
      <c r="E68" s="40"/>
      <c r="F68" s="3"/>
    </row>
    <row r="69" spans="2:6" ht="12.75">
      <c r="B69" s="3"/>
      <c r="E69" s="40"/>
      <c r="F69" s="3"/>
    </row>
    <row r="70" spans="2:6" ht="12.75">
      <c r="B70" s="3"/>
      <c r="E70" s="40"/>
      <c r="F70" s="3"/>
    </row>
    <row r="71" spans="2:6" ht="12.75">
      <c r="B71" s="3"/>
      <c r="E71" s="40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  <row r="847" spans="2:6" ht="12.75">
      <c r="B847" s="3"/>
      <c r="F847" s="3"/>
    </row>
    <row r="848" spans="2:6" ht="12.75">
      <c r="B848" s="3"/>
      <c r="F848" s="3"/>
    </row>
    <row r="849" spans="2:6" ht="12.75">
      <c r="B849" s="3"/>
      <c r="F849" s="3"/>
    </row>
    <row r="850" spans="2:6" ht="12.75">
      <c r="B850" s="3"/>
      <c r="F850" s="3"/>
    </row>
    <row r="851" spans="2:6" ht="12.75">
      <c r="B851" s="3"/>
      <c r="F851" s="3"/>
    </row>
    <row r="852" spans="2:6" ht="12.75">
      <c r="B852" s="3"/>
      <c r="F852" s="3"/>
    </row>
    <row r="853" spans="2:6" ht="12.75">
      <c r="B853" s="3"/>
      <c r="F853" s="3"/>
    </row>
    <row r="854" spans="2:6" ht="12.75">
      <c r="B854" s="3"/>
      <c r="F854" s="3"/>
    </row>
    <row r="855" spans="2:6" ht="12.75">
      <c r="B855" s="3"/>
      <c r="F855" s="3"/>
    </row>
    <row r="856" spans="2:6" ht="12.75">
      <c r="B856" s="3"/>
      <c r="F856" s="3"/>
    </row>
    <row r="857" spans="2:6" ht="12.75">
      <c r="B857" s="3"/>
      <c r="F857" s="3"/>
    </row>
    <row r="858" spans="2:6" ht="12.75">
      <c r="B858" s="3"/>
      <c r="F858" s="3"/>
    </row>
    <row r="859" spans="2:6" ht="12.75">
      <c r="B859" s="3"/>
      <c r="F859" s="3"/>
    </row>
  </sheetData>
  <sheetProtection/>
  <hyperlinks>
    <hyperlink ref="P11" r:id="rId1" display="http://var.astro.cz/oejv/issues/oejv0028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