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ctive" sheetId="1" r:id="rId1"/>
    <sheet name="A (2)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<sst xmlns="http://schemas.openxmlformats.org/spreadsheetml/2006/main" count="94" uniqueCount="51">
  <si>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</si>
  <si>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</si>
  <si>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</si>
  <si>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</si>
  <si>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</si>
  <si>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</si>
  <si>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</si>
  <si>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</si>
  <si>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</si>
  <si>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</si>
  <si>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</si>
  <si>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</si>
  <si>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</si>
  <si>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</si>
  <si>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</si>
  <si>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</si>
  <si>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</si>
  <si>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</si>
  <si>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</si>
  <si>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</si>
  <si>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</si>
  <si>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</si>
  <si>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</si>
  <si>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</si>
  <si>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</si>
  <si>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</si>
  <si>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</si>
  <si>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</si>
  <si>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</si>
  <si>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</si>
  <si>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</si>
  <si>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BP Mon</t>
  </si>
  <si>
    <t>Locher K</t>
  </si>
  <si>
    <t>BBSAG Bull.65</t>
  </si>
  <si>
    <t>B</t>
  </si>
  <si>
    <t>BBSAG Bull.70</t>
  </si>
  <si>
    <t>BBSAG</t>
  </si>
  <si>
    <t># of data points:</t>
  </si>
  <si>
    <t>EA/SD</t>
  </si>
  <si>
    <t>BP Mon / GSC 00157-01941</t>
  </si>
  <si>
    <t>IBVS 6042</t>
  </si>
  <si>
    <t>I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</si>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</sst>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BP Mon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11864559"/>
        <c:axId val="39672168"/>
      </c:scatterChart>
      <c:valAx>
        <c:axId val="1186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crossBetween val="midCat"/>
        <c:dispUnits/>
      </c:valAx>
      <c:valAx>
        <c:axId val="3967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BP Mon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(2)'!$F$21:$F$993</c:f>
              <c:numCache/>
            </c:numRef>
          </c:xVal>
          <c:yVal>
            <c:numRef>
              <c:f>'A (2)'!$H$21:$H$993</c:f>
              <c:numCache/>
            </c:numRef>
          </c:yVal>
          <c:smooth val="0"/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(2)'!$D$21:$D$993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(2)'!$F$21:$F$993</c:f>
              <c:numCache/>
            </c:numRef>
          </c:xVal>
          <c:yVal>
            <c:numRef>
              <c:f>'A (2)'!$I$21:$I$993</c:f>
              <c:numCache/>
            </c:numRef>
          </c:yVal>
          <c:smooth val="0"/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(2)'!$D$21:$D$44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(2)'!$F$21:$F$993</c:f>
              <c:numCache/>
            </c:numRef>
          </c:xVal>
          <c:yVal>
            <c:numRef>
              <c:f>'A (2)'!$J$21:$J$993</c:f>
              <c:numCache/>
            </c:numRef>
          </c:yVal>
          <c:smooth val="0"/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(2)'!$F$21:$F$993</c:f>
              <c:numCache/>
            </c:numRef>
          </c:xVal>
          <c:yVal>
            <c:numRef>
              <c:f>'A (2)'!$K$21:$K$993</c:f>
              <c:numCache/>
            </c:numRef>
          </c:yVal>
          <c:smooth val="0"/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(2)'!$F$21:$F$993</c:f>
              <c:numCache/>
            </c:numRef>
          </c:xVal>
          <c:yVal>
            <c:numRef>
              <c:f>'A (2)'!$L$21:$L$993</c:f>
              <c:numCache/>
            </c:numRef>
          </c:yVal>
          <c:smooth val="0"/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(2)'!$F$21:$F$993</c:f>
              <c:numCache/>
            </c:numRef>
          </c:xVal>
          <c:yVal>
            <c:numRef>
              <c:f>'A (2)'!$M$21:$M$993</c:f>
              <c:numCache/>
            </c:numRef>
          </c:yVal>
          <c:smooth val="0"/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(2)'!$D$21:$D$93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(2)'!$F$21:$F$993</c:f>
              <c:numCache/>
            </c:numRef>
          </c:xVal>
          <c:yVal>
            <c:numRef>
              <c:f>'A (2)'!$N$21:$N$993</c:f>
              <c:numCache/>
            </c:numRef>
          </c:yVal>
          <c:smooth val="0"/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(2)'!$F$21:$F$993</c:f>
              <c:numCache/>
            </c:numRef>
          </c:xVal>
          <c:yVal>
            <c:numRef>
              <c:f>'A (2)'!$O$21:$O$993</c:f>
              <c:numCache/>
            </c:numRef>
          </c:yVal>
          <c:smooth val="0"/>
        </c:ser>
        <c:axId val="21505193"/>
        <c:axId val="59329010"/>
      </c:scatterChart>
      <c:valAx>
        <c:axId val="2150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crossBetween val="midCat"/>
        <c:dispUnits/>
      </c:val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19050</xdr:rowOff>
    </xdr:from>
    <xdr:to>
      <xdr:col>13</xdr:col>
      <xdr:colOff>104775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952875" y="1905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27</v>
      </c>
      <c r="B2" s="15" t="s">
        <v>38</v>
      </c>
    </row>
    <row r="4" spans="1:4" ht="12.75">
      <c r="A4" s="8" t="s">
        <v>0</v>
      </c>
      <c r="C4" s="3">
        <v>26772.352</v>
      </c>
      <c r="D4" s="4">
        <v>2.0568384</v>
      </c>
    </row>
    <row r="6" ht="12.75">
      <c r="A6" s="8" t="s">
        <v>1</v>
      </c>
    </row>
    <row r="7" spans="1:3" ht="12.75">
      <c r="A7" t="s">
        <v>2</v>
      </c>
      <c r="C7">
        <f>+C4</f>
        <v>26772.352</v>
      </c>
    </row>
    <row r="8" spans="1:3" ht="12.75">
      <c r="A8" t="s">
        <v>3</v>
      </c>
      <c r="C8">
        <f>+D4</f>
        <v>2.0568384</v>
      </c>
    </row>
    <row r="9" spans="1:5" ht="12.75">
      <c r="A9" s="21" t="s">
        <v>42</v>
      </c>
      <c r="B9" s="22"/>
      <c r="C9" s="23">
        <v>-9.5</v>
      </c>
      <c r="D9" s="22" t="s">
        <v>43</v>
      </c>
      <c r="E9" s="22"/>
    </row>
    <row r="10" spans="1:5" ht="13.5" thickBot="1">
      <c r="A10" s="22"/>
      <c r="B10" s="22"/>
      <c r="C10" s="7" t="s">
        <v>22</v>
      </c>
      <c r="D10" s="7" t="s">
        <v>23</v>
      </c>
      <c r="E10" s="22"/>
    </row>
    <row r="11" spans="1:7" ht="12.75">
      <c r="A11" s="22" t="s">
        <v>16</v>
      </c>
      <c r="B11" s="22"/>
      <c r="C11" s="24">
        <f ca="1">INTERCEPT(INDIRECT($G$11):G992,INDIRECT($F$11):F992)</f>
        <v>-0.036694519272562065</v>
      </c>
      <c r="D11" s="6"/>
      <c r="E11" s="22"/>
      <c r="F11" s="25" t="str">
        <f>"F"&amp;E19</f>
        <v>F21</v>
      </c>
      <c r="G11" s="12" t="str">
        <f>"G"&amp;E19</f>
        <v>G21</v>
      </c>
    </row>
    <row r="12" spans="1:5" ht="12.75">
      <c r="A12" s="22" t="s">
        <v>17</v>
      </c>
      <c r="B12" s="22"/>
      <c r="C12" s="24">
        <f ca="1">SLOPE(INDIRECT($G$11):G992,INDIRECT($F$11):F992)</f>
        <v>0.0001483209760884963</v>
      </c>
      <c r="D12" s="6"/>
      <c r="E12" s="22"/>
    </row>
    <row r="13" spans="1:5" ht="12.75">
      <c r="A13" s="22" t="s">
        <v>21</v>
      </c>
      <c r="B13" s="22"/>
      <c r="C13" s="6" t="s">
        <v>14</v>
      </c>
      <c r="D13" s="26" t="s">
        <v>44</v>
      </c>
      <c r="E13" s="23">
        <v>1</v>
      </c>
    </row>
    <row r="14" spans="1:5" ht="12.75">
      <c r="A14" s="22"/>
      <c r="B14" s="22"/>
      <c r="C14" s="22"/>
      <c r="D14" s="26" t="s">
        <v>45</v>
      </c>
      <c r="E14" s="27">
        <f ca="1">NOW()+15018.5+$C$9/24</f>
        <v>59903.707628125</v>
      </c>
    </row>
    <row r="15" spans="1:5" ht="12.75">
      <c r="A15" s="28" t="s">
        <v>18</v>
      </c>
      <c r="B15" s="22"/>
      <c r="C15" s="29">
        <f>(C7+C11)+(C8+C12)*INT(MAX(F21:F3533))</f>
        <v>56279.789817882716</v>
      </c>
      <c r="D15" s="26" t="s">
        <v>46</v>
      </c>
      <c r="E15" s="27">
        <f>ROUND(2*(E14-$C$7)/$C$8,0)/2+E13</f>
        <v>16109</v>
      </c>
    </row>
    <row r="16" spans="1:5" ht="12.75">
      <c r="A16" s="30" t="s">
        <v>4</v>
      </c>
      <c r="B16" s="22"/>
      <c r="C16" s="31">
        <f>+C8+C12</f>
        <v>2.056986720976089</v>
      </c>
      <c r="D16" s="26" t="s">
        <v>47</v>
      </c>
      <c r="E16" s="12">
        <f>ROUND(2*(E14-$C$15)/$C$16,0)/2+E13</f>
        <v>1763</v>
      </c>
    </row>
    <row r="17" spans="1:5" ht="13.5" thickBot="1">
      <c r="A17" s="26" t="s">
        <v>37</v>
      </c>
      <c r="B17" s="22"/>
      <c r="C17" s="22">
        <f>COUNT(C21:C2191)</f>
        <v>4</v>
      </c>
      <c r="D17" s="26" t="s">
        <v>48</v>
      </c>
      <c r="E17" s="32">
        <f>+$C$15+$C$16*E16-15018.5-$C$9/24</f>
        <v>44888.153240296895</v>
      </c>
    </row>
    <row r="18" spans="1:5" ht="12.75">
      <c r="A18" s="30" t="s">
        <v>5</v>
      </c>
      <c r="B18" s="22"/>
      <c r="C18" s="33">
        <f>+C15</f>
        <v>56279.789817882716</v>
      </c>
      <c r="D18" s="34">
        <f>+C16</f>
        <v>2.056986720976089</v>
      </c>
      <c r="E18" s="35" t="s">
        <v>49</v>
      </c>
    </row>
    <row r="19" spans="1:5" ht="13.5" thickTop="1">
      <c r="A19" s="36" t="s">
        <v>50</v>
      </c>
      <c r="E19" s="37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3">
        <v>26772.352</v>
      </c>
      <c r="D21" s="13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-0.036694519272562065</v>
      </c>
      <c r="Q21" s="2">
        <f>+C21-15018.5</f>
        <v>11753.851999999999</v>
      </c>
    </row>
    <row r="22" spans="1:30" ht="12.75">
      <c r="A22" t="s">
        <v>33</v>
      </c>
      <c r="C22" s="14">
        <v>45404.448</v>
      </c>
      <c r="D22" s="13"/>
      <c r="E22">
        <f>+(C22-C$7)/C$8</f>
        <v>9058.609563104226</v>
      </c>
      <c r="F22" s="20">
        <f>ROUND(2*E22,0)/2-0.5</f>
        <v>9058</v>
      </c>
      <c r="G22">
        <f>+C22-(C$7+F22*C$8)</f>
        <v>1.253772799995204</v>
      </c>
      <c r="I22">
        <f>+G22</f>
        <v>1.253772799995204</v>
      </c>
      <c r="O22">
        <f>+C$11+C$12*$F22</f>
        <v>1.3067968821370373</v>
      </c>
      <c r="Q22" s="2">
        <f>+C22-15018.5</f>
        <v>30385.947999999997</v>
      </c>
      <c r="AA22">
        <v>7</v>
      </c>
      <c r="AB22" t="s">
        <v>32</v>
      </c>
      <c r="AD22" t="s">
        <v>34</v>
      </c>
    </row>
    <row r="23" spans="1:30" ht="12.75">
      <c r="A23" t="s">
        <v>35</v>
      </c>
      <c r="C23" s="14">
        <v>45725.343</v>
      </c>
      <c r="D23" s="13"/>
      <c r="E23">
        <f>+(C23-C$7)/C$8</f>
        <v>9214.623278134053</v>
      </c>
      <c r="F23" s="20">
        <f>ROUND(2*E23,0)/2-0.5</f>
        <v>9214</v>
      </c>
      <c r="G23">
        <f>+C23-(C$7+F23*C$8)</f>
        <v>1.2819823999961955</v>
      </c>
      <c r="I23">
        <f>+G23</f>
        <v>1.2819823999961955</v>
      </c>
      <c r="O23">
        <f>+C$11+C$12*$F23</f>
        <v>1.3299349544068426</v>
      </c>
      <c r="Q23" s="2">
        <f>+C23-15018.5</f>
        <v>30706.843</v>
      </c>
      <c r="AA23">
        <v>8</v>
      </c>
      <c r="AB23" t="s">
        <v>32</v>
      </c>
      <c r="AD23" t="s">
        <v>34</v>
      </c>
    </row>
    <row r="24" spans="1:17" ht="12.75">
      <c r="A24" s="16" t="s">
        <v>40</v>
      </c>
      <c r="B24" s="17" t="s">
        <v>41</v>
      </c>
      <c r="C24" s="18">
        <v>56279.8541</v>
      </c>
      <c r="D24" s="18">
        <v>0.00030000000000000003</v>
      </c>
      <c r="E24">
        <f>+(C24-C$7)/C$8</f>
        <v>14346.047847025802</v>
      </c>
      <c r="F24" s="19">
        <f>ROUND(2*E24,0)/2-1</f>
        <v>14345</v>
      </c>
      <c r="G24">
        <f>+C24-(C$7+F24*C$8)</f>
        <v>2.1552519999968354</v>
      </c>
      <c r="I24">
        <f>+G24</f>
        <v>2.1552519999968354</v>
      </c>
      <c r="O24">
        <f>+C$11+C$12*$F24</f>
        <v>2.090969882716917</v>
      </c>
      <c r="Q24" s="2">
        <f>+C24-15018.5</f>
        <v>41261.3541</v>
      </c>
    </row>
    <row r="25" spans="3:17" ht="12.75">
      <c r="C25" s="13"/>
      <c r="D25" s="13"/>
      <c r="Q25" s="2"/>
    </row>
    <row r="26" spans="3:17" ht="12.75">
      <c r="C26" s="13"/>
      <c r="D26" s="13"/>
      <c r="Q26" s="2"/>
    </row>
    <row r="27" spans="3:17" ht="12.75">
      <c r="C27" s="13"/>
      <c r="D27" s="13"/>
      <c r="Q27" s="2"/>
    </row>
    <row r="28" spans="3:4" ht="12.75">
      <c r="C28" s="13"/>
      <c r="D28" s="13"/>
    </row>
    <row r="29" spans="3:4" ht="12.75">
      <c r="C29" s="13"/>
      <c r="D29" s="13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J32" sqref="J32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ht="12.75">
      <c r="A2" t="s">
        <v>27</v>
      </c>
    </row>
    <row r="4" spans="1:4" ht="12.75">
      <c r="A4" s="8" t="s">
        <v>0</v>
      </c>
      <c r="C4" s="3">
        <v>26772.352</v>
      </c>
      <c r="D4" s="4">
        <v>2.0568384</v>
      </c>
    </row>
    <row r="6" ht="12.75">
      <c r="A6" s="8" t="s">
        <v>1</v>
      </c>
    </row>
    <row r="7" spans="1:3" ht="12.75">
      <c r="A7" t="s">
        <v>2</v>
      </c>
      <c r="C7">
        <f>+C4</f>
        <v>26772.352</v>
      </c>
    </row>
    <row r="8" spans="1:3" ht="12.75">
      <c r="A8" t="s">
        <v>3</v>
      </c>
      <c r="C8">
        <v>2.0569771873899647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-5.599647978401398E-05</v>
      </c>
      <c r="D11" s="6"/>
    </row>
    <row r="12" spans="1:4" ht="12.75">
      <c r="A12" t="s">
        <v>17</v>
      </c>
      <c r="C12">
        <f>SLOPE(G21:G993,$F21:$F993)</f>
        <v>2.942289665787385E-16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4" ht="12.75">
      <c r="A15" s="5" t="s">
        <v>18</v>
      </c>
      <c r="C15" s="11">
        <v>45725.343</v>
      </c>
      <c r="D15" s="11"/>
    </row>
    <row r="16" spans="1:3" ht="12.75">
      <c r="A16" s="8" t="s">
        <v>4</v>
      </c>
      <c r="C16">
        <f>+$C8+C12</f>
        <v>2.056977187389965</v>
      </c>
    </row>
    <row r="17" ht="13.5" thickBot="1"/>
    <row r="18" spans="1:4" ht="12.75">
      <c r="A18" s="8" t="s">
        <v>5</v>
      </c>
      <c r="C18" s="3">
        <f>+C15</f>
        <v>45725.343</v>
      </c>
      <c r="D18" s="4">
        <f>+C16</f>
        <v>2.056977187389965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>
        <v>26772.352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-5.599647978401398E-05</v>
      </c>
      <c r="Q21" s="2">
        <f>+C21-15018.5</f>
        <v>11753.851999999999</v>
      </c>
    </row>
    <row r="22" spans="1:30" ht="12.75">
      <c r="A22" t="s">
        <v>33</v>
      </c>
      <c r="C22" s="11">
        <v>45404.448</v>
      </c>
      <c r="D22" s="6"/>
      <c r="E22">
        <f>+(C22-C$7)/C$8</f>
        <v>9057.998364892755</v>
      </c>
      <c r="F22">
        <f>ROUND(2*E22,0)/2</f>
        <v>9058</v>
      </c>
      <c r="G22">
        <f>+C22-(C$7+F22*C$8)</f>
        <v>-0.0033633783023105934</v>
      </c>
      <c r="I22">
        <f>+G22</f>
        <v>-0.0033633783023105934</v>
      </c>
      <c r="O22">
        <f>+C$11+C$12*$F22</f>
        <v>-5.5996477118888E-05</v>
      </c>
      <c r="Q22" s="2">
        <f>+C22-15018.5</f>
        <v>30385.947999999997</v>
      </c>
      <c r="AA22">
        <v>7</v>
      </c>
      <c r="AB22" t="s">
        <v>32</v>
      </c>
      <c r="AD22" t="s">
        <v>34</v>
      </c>
    </row>
    <row r="23" spans="1:30" ht="12.75">
      <c r="A23" t="s">
        <v>35</v>
      </c>
      <c r="C23" s="11">
        <v>45725.343</v>
      </c>
      <c r="D23" s="6"/>
      <c r="E23">
        <f>+(C23-C$7)/C$8</f>
        <v>9214.001553439137</v>
      </c>
      <c r="F23">
        <f>ROUND(2*E23,0)/2</f>
        <v>9214</v>
      </c>
      <c r="G23">
        <f>+C23-(C$7+F23*C$8)</f>
        <v>0.003195388868334703</v>
      </c>
      <c r="I23">
        <f>+G23</f>
        <v>0.003195388868334703</v>
      </c>
      <c r="O23">
        <f>+C$11+C$12*$F23</f>
        <v>-5.599647707298828E-05</v>
      </c>
      <c r="Q23" s="2">
        <f>+C23-15018.5</f>
        <v>30706.843</v>
      </c>
      <c r="AA23">
        <v>8</v>
      </c>
      <c r="AB23" t="s">
        <v>32</v>
      </c>
      <c r="AD23" t="s">
        <v>34</v>
      </c>
    </row>
    <row r="24" spans="4:17" ht="12.75">
      <c r="D24" s="6"/>
      <c r="Q24" s="2"/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2022-11-20T03:58:59Z</dcterms:modified>
  <cp:category/>
  <cp:version/>
  <cp:contentType/>
  <cp:contentStatus/>
</cp:coreProperties>
</file>