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3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<sst xmlns="http://schemas.openxmlformats.org/spreadsheetml/2006/main" count="220" uniqueCount="139">
  <si>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</si>
  <si>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</si>
  <si>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</si>
  <si>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</si>
  <si>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</si>
  <si>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</si>
  <si>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</si>
  <si>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</si>
  <si>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</si>
  <si>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</si>
  <si>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</si>
  <si>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</si>
  <si>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</si>
  <si>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</si>
  <si>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</si>
  <si>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</si>
  <si>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</si>
  <si>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</si>
  <si>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</si>
  <si>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</si>
  <si>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</si>
  <si>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</si>
  <si>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</si>
  <si>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</si>
  <si>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</si>
  <si>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</si>
  <si>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</si>
  <si>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</si>
  <si>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</si>
  <si>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Bull.91</t>
  </si>
  <si>
    <t>B</t>
  </si>
  <si>
    <t>BBSAG</t>
  </si>
  <si>
    <t>IBVS 5583</t>
  </si>
  <si>
    <t>I</t>
  </si>
  <si>
    <t>IBVS</t>
  </si>
  <si>
    <t>EA/SD</t>
  </si>
  <si>
    <t># of data points:</t>
  </si>
  <si>
    <t>CK Mon / GSC 00157-00605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</si>
  <si>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</si>
  <si>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</si>
  <si>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</si>
  <si>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</si>
  <si>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</si>
  <si>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</si>
  <si>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</si>
  <si>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</si>
  <si>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</si>
  <si>
    <t>IBVS 5960</t>
  </si>
  <si>
    <t>IBVS 6011</t>
  </si>
  <si>
    <t>OEJV</t>
  </si>
  <si>
    <t>IBVS 5984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</si>
  <si>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</si>
  <si>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</si>
  <si>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</si>
  <si>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</si>
  <si>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</si>
  <si>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</si>
  <si>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</si>
  <si>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</si>
  <si>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</si>
  <si>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</si>
  <si>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</si>
  <si>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</si>
  <si>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2425301.378 </t>
  </si>
  <si>
    <t> 24.02.1928 21:04 </t>
  </si>
  <si>
    <t> 0.003 </t>
  </si>
  <si>
    <t>P </t>
  </si>
  <si>
    <t> P.Ahnert </t>
  </si>
  <si>
    <t> VSS 1.124 </t>
  </si>
  <si>
    <t>2427366.578 </t>
  </si>
  <si>
    <t> 21.10.1933 01:52 </t>
  </si>
  <si>
    <t> -0.047 </t>
  </si>
  <si>
    <t>2427397.511 </t>
  </si>
  <si>
    <t> 21.11.1933 00:15 </t>
  </si>
  <si>
    <t> 0.031 </t>
  </si>
  <si>
    <t>2428220.300 </t>
  </si>
  <si>
    <t> 21.02.1936 19:12 </t>
  </si>
  <si>
    <t> 0.011 </t>
  </si>
  <si>
    <t>2428547.363 </t>
  </si>
  <si>
    <t> 13.01.1937 20:42 </t>
  </si>
  <si>
    <t> 0.007 </t>
  </si>
  <si>
    <t>2429168.592 </t>
  </si>
  <si>
    <t> 27.09.1938 02:12 </t>
  </si>
  <si>
    <t> 0.016 </t>
  </si>
  <si>
    <t>2429633.443 </t>
  </si>
  <si>
    <t> 04.01.1940 22:37 </t>
  </si>
  <si>
    <t> -0.020 </t>
  </si>
  <si>
    <t>2429635.520 </t>
  </si>
  <si>
    <t> 07.01.1940 00:28 </t>
  </si>
  <si>
    <t> -0.000 </t>
  </si>
  <si>
    <t>2446768.576 </t>
  </si>
  <si>
    <t> 04.12.1986 01:49 </t>
  </si>
  <si>
    <t> 0.119 </t>
  </si>
  <si>
    <t>V </t>
  </si>
  <si>
    <t> J.Borovicka </t>
  </si>
  <si>
    <t> BRNO 28 </t>
  </si>
  <si>
    <t>2447521.474 </t>
  </si>
  <si>
    <t> 25.12.1988 23:22 </t>
  </si>
  <si>
    <t> 0.147 </t>
  </si>
  <si>
    <t> K.Locher </t>
  </si>
  <si>
    <t> BBS 91 </t>
  </si>
  <si>
    <t>2447552.324 </t>
  </si>
  <si>
    <t> 25.01.1989 19:46 </t>
  </si>
  <si>
    <t> 0.142 </t>
  </si>
  <si>
    <t>2452279.3928 </t>
  </si>
  <si>
    <t> 04.01.2002 21:25 </t>
  </si>
  <si>
    <t> 0.1743 </t>
  </si>
  <si>
    <t>E </t>
  </si>
  <si>
    <t>R</t>
  </si>
  <si>
    <t> M.Zejda </t>
  </si>
  <si>
    <t>IBVS 5583 </t>
  </si>
  <si>
    <t>2454865.0891 </t>
  </si>
  <si>
    <t> 02.02.2009 14:08 </t>
  </si>
  <si>
    <t> 0.1939 </t>
  </si>
  <si>
    <t>C </t>
  </si>
  <si>
    <t> H.Itoh </t>
  </si>
  <si>
    <t>VSB 50 </t>
  </si>
  <si>
    <t>2455543.9125 </t>
  </si>
  <si>
    <t> 13.12.2010 09:54 </t>
  </si>
  <si>
    <t> 0.2001 </t>
  </si>
  <si>
    <t> R.Diethelm </t>
  </si>
  <si>
    <t>IBVS 5960 </t>
  </si>
  <si>
    <t>2455599.4528 </t>
  </si>
  <si>
    <t> 06.02.2011 22:52 </t>
  </si>
  <si>
    <t> 0.2008 </t>
  </si>
  <si>
    <t>-I</t>
  </si>
  <si>
    <t> F.Agerer </t>
  </si>
  <si>
    <t>BAVM 215 </t>
  </si>
  <si>
    <t>2455903.8913 </t>
  </si>
  <si>
    <t> 08.12.2011 09:23 </t>
  </si>
  <si>
    <t>14877</t>
  </si>
  <si>
    <t> 0.2000 </t>
  </si>
  <si>
    <t>IBVS 6011 </t>
  </si>
  <si>
    <t>2456282.3823 </t>
  </si>
  <si>
    <t> 20.12.2012 21:10 </t>
  </si>
  <si>
    <t>15061</t>
  </si>
  <si>
    <t> 0.1990 </t>
  </si>
  <si>
    <t> M.Audejean </t>
  </si>
  <si>
    <t>OEJV 0160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</si>
</sst>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CK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65"/>
          <c:w val="0.9142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0.0082</c:v>
                  </c:pt>
                  <c:pt idx="13">
                    <c:v>NaN</c:v>
                  </c:pt>
                  <c:pt idx="14">
                    <c:v>0.0002</c:v>
                  </c:pt>
                  <c:pt idx="15">
                    <c:v>0.0009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0.00074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6643605"/>
        <c:axId val="59792446"/>
      </c:scatterChart>
      <c:val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crossBetween val="midCat"/>
        <c:dispUnits/>
      </c:valAx>
      <c:valAx>
        <c:axId val="5979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2975"/>
          <c:w val="0.709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9525</xdr:rowOff>
    </xdr:from>
    <xdr:to>
      <xdr:col>16</xdr:col>
      <xdr:colOff>447675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19525" y="9525"/>
        <a:ext cx="6629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vsolj.cetus-net.org/vsoljno50.pdf" TargetMode="External" /><Relationship Id="rId3" Type="http://schemas.openxmlformats.org/officeDocument/2006/relationships/hyperlink" Target="http://www.konkoly.hu/cgi-bin/IBVS?5960" TargetMode="External" /><Relationship Id="rId4" Type="http://schemas.openxmlformats.org/officeDocument/2006/relationships/hyperlink" Target="http://www.bav-astro.de/sfs/BAVM_link.php?BAVMnr=215" TargetMode="External" /><Relationship Id="rId5" Type="http://schemas.openxmlformats.org/officeDocument/2006/relationships/hyperlink" Target="http://www.konkoly.hu/cgi-bin/IBVS?6011" TargetMode="External" /><Relationship Id="rId6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24</v>
      </c>
      <c r="B2" s="9" t="s">
        <v>35</v>
      </c>
    </row>
    <row r="4" spans="1:4" ht="12.75">
      <c r="A4" s="6" t="s">
        <v>0</v>
      </c>
      <c r="C4" s="3">
        <v>25301.375</v>
      </c>
      <c r="D4" s="4">
        <v>2.057022</v>
      </c>
    </row>
    <row r="6" ht="12.75">
      <c r="A6" s="6" t="s">
        <v>1</v>
      </c>
    </row>
    <row r="7" spans="1:3" ht="12.75">
      <c r="A7" t="s">
        <v>2</v>
      </c>
      <c r="C7">
        <f>+C4</f>
        <v>25301.375</v>
      </c>
    </row>
    <row r="8" spans="1:3" ht="12.75">
      <c r="A8" t="s">
        <v>3</v>
      </c>
      <c r="C8">
        <f>+D4</f>
        <v>2.057022</v>
      </c>
    </row>
    <row r="9" spans="1:5" ht="12.75">
      <c r="A9" s="12" t="s">
        <v>38</v>
      </c>
      <c r="B9" s="13"/>
      <c r="C9" s="14">
        <v>-9.5</v>
      </c>
      <c r="D9" s="13" t="s">
        <v>39</v>
      </c>
      <c r="E9" s="13"/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7" ht="12.75">
      <c r="A11" s="13" t="s">
        <v>16</v>
      </c>
      <c r="B11" s="13"/>
      <c r="C11" s="26">
        <f ca="1">INTERCEPT(INDIRECT($G$11):G991,INDIRECT($F$11):F991)</f>
        <v>-0.01753297614555184</v>
      </c>
      <c r="D11" s="15"/>
      <c r="E11" s="13"/>
      <c r="F11" s="27" t="str">
        <f>"F"&amp;E19</f>
        <v>F21</v>
      </c>
      <c r="G11" s="28" t="str">
        <f>"G"&amp;E19</f>
        <v>G21</v>
      </c>
    </row>
    <row r="12" spans="1:5" ht="12.75">
      <c r="A12" s="13" t="s">
        <v>17</v>
      </c>
      <c r="B12" s="13"/>
      <c r="C12" s="26">
        <f ca="1">SLOPE(INDIRECT($G$11):G991,INDIRECT($F$11):F991)</f>
        <v>1.4544071039535345E-05</v>
      </c>
      <c r="D12" s="15"/>
      <c r="E12" s="13"/>
    </row>
    <row r="13" spans="1:5" ht="12.75">
      <c r="A13" s="13" t="s">
        <v>19</v>
      </c>
      <c r="B13" s="13"/>
      <c r="C13" s="15" t="s">
        <v>14</v>
      </c>
      <c r="D13" s="18" t="s">
        <v>44</v>
      </c>
      <c r="E13" s="14">
        <v>1</v>
      </c>
    </row>
    <row r="14" spans="1:5" ht="12.75">
      <c r="A14" s="13"/>
      <c r="B14" s="13"/>
      <c r="C14" s="13"/>
      <c r="D14" s="18" t="s">
        <v>40</v>
      </c>
      <c r="E14" s="19">
        <f ca="1">NOW()+15018.5+$C$9/24</f>
        <v>59903.70879467592</v>
      </c>
    </row>
    <row r="15" spans="1:5" ht="12.75">
      <c r="A15" s="16" t="s">
        <v>18</v>
      </c>
      <c r="B15" s="13"/>
      <c r="C15" s="17">
        <f>(C7+C11)+(C8+C12)*INT(MAX(F21:F3532))</f>
        <v>56282.38485727778</v>
      </c>
      <c r="D15" s="18" t="s">
        <v>45</v>
      </c>
      <c r="E15" s="19">
        <f>ROUND(2*(E14-$C$7)/$C$8,0)/2+E13</f>
        <v>16822.5</v>
      </c>
    </row>
    <row r="16" spans="1:5" ht="12.75">
      <c r="A16" s="20" t="s">
        <v>4</v>
      </c>
      <c r="B16" s="13"/>
      <c r="C16" s="21">
        <f>+C8+C12</f>
        <v>2.0570365440710394</v>
      </c>
      <c r="D16" s="18" t="s">
        <v>41</v>
      </c>
      <c r="E16" s="28">
        <f>ROUND(2*(E14-$C$15)/$C$16,0)/2+E13</f>
        <v>1761.5</v>
      </c>
    </row>
    <row r="17" spans="1:5" ht="13.5" thickBot="1">
      <c r="A17" s="18" t="s">
        <v>36</v>
      </c>
      <c r="B17" s="13"/>
      <c r="C17" s="13">
        <f>COUNT(C21:C2190)</f>
        <v>19</v>
      </c>
      <c r="D17" s="18" t="s">
        <v>42</v>
      </c>
      <c r="E17" s="22">
        <f>+$C$15+$C$16*E16-15018.5-$C$9/24</f>
        <v>44887.75056299225</v>
      </c>
    </row>
    <row r="18" spans="1:5" ht="14.25" thickBot="1" thickTop="1">
      <c r="A18" s="20" t="s">
        <v>5</v>
      </c>
      <c r="B18" s="13"/>
      <c r="C18" s="23">
        <f>+C15</f>
        <v>56282.38485727778</v>
      </c>
      <c r="D18" s="24">
        <f>+C16</f>
        <v>2.0570365440710394</v>
      </c>
      <c r="E18" s="25" t="s">
        <v>43</v>
      </c>
    </row>
    <row r="19" spans="1:5" ht="13.5" thickTop="1">
      <c r="A19" s="29" t="s">
        <v>46</v>
      </c>
      <c r="E19" s="30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31</v>
      </c>
      <c r="J20" s="8" t="s">
        <v>34</v>
      </c>
      <c r="K20" s="8" t="s">
        <v>49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1">
        <v>25301.375</v>
      </c>
      <c r="D21" s="11" t="s">
        <v>14</v>
      </c>
      <c r="E21">
        <f aca="true" t="shared" si="0" ref="E21:E39">+(C21-C$7)/C$8</f>
        <v>0</v>
      </c>
      <c r="F21">
        <f aca="true" t="shared" si="1" ref="F21:F39">ROUND(2*E21,0)/2</f>
        <v>0</v>
      </c>
      <c r="G21">
        <f aca="true" t="shared" si="2" ref="G21:G39">+C21-(C$7+F21*C$8)</f>
        <v>0</v>
      </c>
      <c r="H21">
        <f>+G21</f>
        <v>0</v>
      </c>
      <c r="O21">
        <f aca="true" t="shared" si="3" ref="O21:O39">+C$11+C$12*$F21</f>
        <v>-0.01753297614555184</v>
      </c>
      <c r="Q21" s="2">
        <f aca="true" t="shared" si="4" ref="Q21:Q39">+C21-15018.5</f>
        <v>10282.875</v>
      </c>
    </row>
    <row r="22" spans="1:17" ht="12.75">
      <c r="A22" s="56" t="s">
        <v>68</v>
      </c>
      <c r="B22" s="57" t="s">
        <v>33</v>
      </c>
      <c r="C22" s="56">
        <v>25301.378</v>
      </c>
      <c r="D22" s="11"/>
      <c r="E22">
        <f t="shared" si="0"/>
        <v>0.00145841901574761</v>
      </c>
      <c r="F22">
        <f t="shared" si="1"/>
        <v>0</v>
      </c>
      <c r="G22">
        <f t="shared" si="2"/>
        <v>0.0030000000006111804</v>
      </c>
      <c r="L22">
        <f aca="true" t="shared" si="5" ref="L22:L30">+G22</f>
        <v>0.0030000000006111804</v>
      </c>
      <c r="O22">
        <f t="shared" si="3"/>
        <v>-0.01753297614555184</v>
      </c>
      <c r="Q22" s="2">
        <f t="shared" si="4"/>
        <v>10282.878</v>
      </c>
    </row>
    <row r="23" spans="1:17" ht="12.75">
      <c r="A23" s="56" t="s">
        <v>68</v>
      </c>
      <c r="B23" s="57" t="s">
        <v>33</v>
      </c>
      <c r="C23" s="56">
        <v>27366.578</v>
      </c>
      <c r="D23" s="11"/>
      <c r="E23">
        <f t="shared" si="0"/>
        <v>1003.9771086551342</v>
      </c>
      <c r="F23">
        <f t="shared" si="1"/>
        <v>1004</v>
      </c>
      <c r="G23">
        <f t="shared" si="2"/>
        <v>-0.04708799999934854</v>
      </c>
      <c r="L23">
        <f t="shared" si="5"/>
        <v>-0.04708799999934854</v>
      </c>
      <c r="O23">
        <f t="shared" si="3"/>
        <v>-0.0029307288218583544</v>
      </c>
      <c r="Q23" s="2">
        <f t="shared" si="4"/>
        <v>12348.078000000001</v>
      </c>
    </row>
    <row r="24" spans="1:17" ht="12.75">
      <c r="A24" s="56" t="s">
        <v>68</v>
      </c>
      <c r="B24" s="57" t="s">
        <v>33</v>
      </c>
      <c r="C24" s="56">
        <v>27397.511</v>
      </c>
      <c r="D24" s="11"/>
      <c r="E24">
        <f t="shared" si="0"/>
        <v>1019.0148671234429</v>
      </c>
      <c r="F24">
        <f t="shared" si="1"/>
        <v>1019</v>
      </c>
      <c r="G24">
        <f t="shared" si="2"/>
        <v>0.0305819999994128</v>
      </c>
      <c r="L24">
        <f t="shared" si="5"/>
        <v>0.0305819999994128</v>
      </c>
      <c r="O24">
        <f t="shared" si="3"/>
        <v>-0.0027125677562653237</v>
      </c>
      <c r="Q24" s="2">
        <f t="shared" si="4"/>
        <v>12379.010999999999</v>
      </c>
    </row>
    <row r="25" spans="1:17" ht="12.75">
      <c r="A25" s="56" t="s">
        <v>68</v>
      </c>
      <c r="B25" s="57" t="s">
        <v>33</v>
      </c>
      <c r="C25" s="56">
        <v>28220.3</v>
      </c>
      <c r="D25" s="11"/>
      <c r="E25">
        <f t="shared" si="0"/>
        <v>1419.0052415579412</v>
      </c>
      <c r="F25">
        <f t="shared" si="1"/>
        <v>1419</v>
      </c>
      <c r="G25">
        <f t="shared" si="2"/>
        <v>0.010782000001199776</v>
      </c>
      <c r="L25">
        <f t="shared" si="5"/>
        <v>0.010782000001199776</v>
      </c>
      <c r="O25">
        <f t="shared" si="3"/>
        <v>0.0031050606595488146</v>
      </c>
      <c r="Q25" s="2">
        <f t="shared" si="4"/>
        <v>13201.8</v>
      </c>
    </row>
    <row r="26" spans="1:17" ht="12.75">
      <c r="A26" s="56" t="s">
        <v>68</v>
      </c>
      <c r="B26" s="57" t="s">
        <v>33</v>
      </c>
      <c r="C26" s="56">
        <v>28547.363</v>
      </c>
      <c r="D26" s="11"/>
      <c r="E26">
        <f t="shared" si="0"/>
        <v>1578.0035410413702</v>
      </c>
      <c r="F26">
        <f t="shared" si="1"/>
        <v>1578</v>
      </c>
      <c r="G26">
        <f t="shared" si="2"/>
        <v>0.007284000002982793</v>
      </c>
      <c r="L26">
        <f t="shared" si="5"/>
        <v>0.007284000002982793</v>
      </c>
      <c r="O26">
        <f t="shared" si="3"/>
        <v>0.005417567954834935</v>
      </c>
      <c r="Q26" s="2">
        <f t="shared" si="4"/>
        <v>13528.863000000001</v>
      </c>
    </row>
    <row r="27" spans="1:17" ht="12.75">
      <c r="A27" s="56" t="s">
        <v>68</v>
      </c>
      <c r="B27" s="57" t="s">
        <v>33</v>
      </c>
      <c r="C27" s="56">
        <v>29168.592</v>
      </c>
      <c r="D27" s="10"/>
      <c r="E27">
        <f t="shared" si="0"/>
        <v>1880.0076032244676</v>
      </c>
      <c r="F27">
        <f t="shared" si="1"/>
        <v>1880</v>
      </c>
      <c r="G27">
        <f t="shared" si="2"/>
        <v>0.015640000001440058</v>
      </c>
      <c r="L27">
        <f t="shared" si="5"/>
        <v>0.015640000001440058</v>
      </c>
      <c r="O27">
        <f t="shared" si="3"/>
        <v>0.00980987740877461</v>
      </c>
      <c r="Q27" s="2">
        <f t="shared" si="4"/>
        <v>14150.092</v>
      </c>
    </row>
    <row r="28" spans="1:17" ht="12.75">
      <c r="A28" s="56" t="s">
        <v>68</v>
      </c>
      <c r="B28" s="57" t="s">
        <v>33</v>
      </c>
      <c r="C28" s="56">
        <v>29633.443</v>
      </c>
      <c r="D28" s="10"/>
      <c r="E28">
        <f t="shared" si="0"/>
        <v>2105.9901158081925</v>
      </c>
      <c r="F28">
        <f t="shared" si="1"/>
        <v>2106</v>
      </c>
      <c r="G28">
        <f t="shared" si="2"/>
        <v>-0.020332000000053085</v>
      </c>
      <c r="L28">
        <f t="shared" si="5"/>
        <v>-0.020332000000053085</v>
      </c>
      <c r="O28">
        <f t="shared" si="3"/>
        <v>0.013096837463709595</v>
      </c>
      <c r="Q28" s="2">
        <f t="shared" si="4"/>
        <v>14614.943</v>
      </c>
    </row>
    <row r="29" spans="1:17" ht="12.75">
      <c r="A29" s="56" t="s">
        <v>68</v>
      </c>
      <c r="B29" s="57" t="s">
        <v>33</v>
      </c>
      <c r="C29" s="56">
        <v>29635.52</v>
      </c>
      <c r="D29" s="10"/>
      <c r="E29">
        <f t="shared" si="0"/>
        <v>2106.9998279065567</v>
      </c>
      <c r="F29">
        <f t="shared" si="1"/>
        <v>2107</v>
      </c>
      <c r="G29">
        <f t="shared" si="2"/>
        <v>-0.00035399999978835694</v>
      </c>
      <c r="L29">
        <f t="shared" si="5"/>
        <v>-0.00035399999978835694</v>
      </c>
      <c r="O29">
        <f t="shared" si="3"/>
        <v>0.013111381534749132</v>
      </c>
      <c r="Q29" s="2">
        <f t="shared" si="4"/>
        <v>14617.02</v>
      </c>
    </row>
    <row r="30" spans="1:17" ht="12.75">
      <c r="A30" s="56" t="s">
        <v>95</v>
      </c>
      <c r="B30" s="57" t="s">
        <v>33</v>
      </c>
      <c r="C30" s="56">
        <v>46768.576</v>
      </c>
      <c r="D30" s="10"/>
      <c r="E30">
        <f t="shared" si="0"/>
        <v>10436.058048965933</v>
      </c>
      <c r="F30">
        <f t="shared" si="1"/>
        <v>10436</v>
      </c>
      <c r="G30">
        <f t="shared" si="2"/>
        <v>0.11940799999865703</v>
      </c>
      <c r="L30">
        <f t="shared" si="5"/>
        <v>0.11940799999865703</v>
      </c>
      <c r="O30">
        <f t="shared" si="3"/>
        <v>0.13424894922303904</v>
      </c>
      <c r="Q30" s="2">
        <f t="shared" si="4"/>
        <v>31750.076</v>
      </c>
    </row>
    <row r="31" spans="1:30" ht="12.75">
      <c r="A31" t="s">
        <v>29</v>
      </c>
      <c r="C31" s="11">
        <v>47521.474</v>
      </c>
      <c r="D31" s="11"/>
      <c r="E31">
        <f t="shared" si="0"/>
        <v>10802.071635597482</v>
      </c>
      <c r="F31">
        <f t="shared" si="1"/>
        <v>10802</v>
      </c>
      <c r="G31">
        <f t="shared" si="2"/>
        <v>0.14735600000130944</v>
      </c>
      <c r="I31">
        <f>+G31</f>
        <v>0.14735600000130944</v>
      </c>
      <c r="O31">
        <f t="shared" si="3"/>
        <v>0.13957207922350895</v>
      </c>
      <c r="Q31" s="2">
        <f t="shared" si="4"/>
        <v>32502.974000000002</v>
      </c>
      <c r="AA31">
        <v>8</v>
      </c>
      <c r="AB31" t="s">
        <v>28</v>
      </c>
      <c r="AD31" t="s">
        <v>30</v>
      </c>
    </row>
    <row r="32" spans="1:30" ht="12.75">
      <c r="A32" s="31" t="s">
        <v>29</v>
      </c>
      <c r="B32" s="31"/>
      <c r="C32" s="32">
        <v>47552.324</v>
      </c>
      <c r="D32" s="32"/>
      <c r="E32">
        <f t="shared" si="0"/>
        <v>10817.06904447303</v>
      </c>
      <c r="F32">
        <f t="shared" si="1"/>
        <v>10817</v>
      </c>
      <c r="G32">
        <f t="shared" si="2"/>
        <v>0.14202600000135135</v>
      </c>
      <c r="I32">
        <f>+G32</f>
        <v>0.14202600000135135</v>
      </c>
      <c r="O32">
        <f t="shared" si="3"/>
        <v>0.13979024028910197</v>
      </c>
      <c r="Q32" s="2">
        <f t="shared" si="4"/>
        <v>32533.824</v>
      </c>
      <c r="AA32">
        <v>5</v>
      </c>
      <c r="AB32" t="s">
        <v>28</v>
      </c>
      <c r="AD32" t="s">
        <v>30</v>
      </c>
    </row>
    <row r="33" spans="1:17" ht="12.75">
      <c r="A33" s="33" t="s">
        <v>32</v>
      </c>
      <c r="B33" s="34" t="s">
        <v>33</v>
      </c>
      <c r="C33" s="32">
        <v>52279.3928</v>
      </c>
      <c r="D33" s="35">
        <v>0.0082</v>
      </c>
      <c r="E33">
        <f t="shared" si="0"/>
        <v>13115.08471956061</v>
      </c>
      <c r="F33">
        <f t="shared" si="1"/>
        <v>13115</v>
      </c>
      <c r="G33">
        <f t="shared" si="2"/>
        <v>0.17427000000316184</v>
      </c>
      <c r="J33">
        <f>+G33</f>
        <v>0.17427000000316184</v>
      </c>
      <c r="O33">
        <f t="shared" si="3"/>
        <v>0.1732125155379542</v>
      </c>
      <c r="Q33" s="2">
        <f t="shared" si="4"/>
        <v>37260.8928</v>
      </c>
    </row>
    <row r="34" spans="1:17" ht="12.75">
      <c r="A34" s="56" t="s">
        <v>116</v>
      </c>
      <c r="B34" s="57" t="s">
        <v>33</v>
      </c>
      <c r="C34" s="56">
        <v>54865.0891</v>
      </c>
      <c r="D34" s="10"/>
      <c r="E34">
        <f t="shared" si="0"/>
        <v>14372.094270260599</v>
      </c>
      <c r="F34">
        <f t="shared" si="1"/>
        <v>14372</v>
      </c>
      <c r="G34">
        <f t="shared" si="2"/>
        <v>0.19391600000381004</v>
      </c>
      <c r="L34">
        <f>+G34</f>
        <v>0.19391600000381004</v>
      </c>
      <c r="O34">
        <f t="shared" si="3"/>
        <v>0.19149441283465013</v>
      </c>
      <c r="Q34" s="2">
        <f t="shared" si="4"/>
        <v>39846.5891</v>
      </c>
    </row>
    <row r="35" spans="1:17" ht="12.75">
      <c r="A35" s="36" t="s">
        <v>47</v>
      </c>
      <c r="B35" s="37" t="s">
        <v>33</v>
      </c>
      <c r="C35" s="32">
        <v>55543.9125</v>
      </c>
      <c r="D35" s="32">
        <v>0.0002</v>
      </c>
      <c r="E35">
        <f t="shared" si="0"/>
        <v>14702.097255158185</v>
      </c>
      <c r="F35">
        <f t="shared" si="1"/>
        <v>14702</v>
      </c>
      <c r="G35">
        <f t="shared" si="2"/>
        <v>0.2000560000014957</v>
      </c>
      <c r="J35">
        <f>+G35</f>
        <v>0.2000560000014957</v>
      </c>
      <c r="O35">
        <f t="shared" si="3"/>
        <v>0.1962939562776968</v>
      </c>
      <c r="Q35" s="2">
        <f t="shared" si="4"/>
        <v>40525.4125</v>
      </c>
    </row>
    <row r="36" spans="1:17" ht="12.75">
      <c r="A36" s="40" t="s">
        <v>50</v>
      </c>
      <c r="B36" s="40"/>
      <c r="C36" s="41">
        <v>55599.4528</v>
      </c>
      <c r="D36" s="41">
        <v>0.0009</v>
      </c>
      <c r="E36">
        <f t="shared" si="0"/>
        <v>14729.097598372793</v>
      </c>
      <c r="F36">
        <f t="shared" si="1"/>
        <v>14729</v>
      </c>
      <c r="G36">
        <f t="shared" si="2"/>
        <v>0.20076200000039535</v>
      </c>
      <c r="J36">
        <f>+G36</f>
        <v>0.20076200000039535</v>
      </c>
      <c r="O36">
        <f t="shared" si="3"/>
        <v>0.19668664619576426</v>
      </c>
      <c r="Q36" s="2">
        <f t="shared" si="4"/>
        <v>40580.9528</v>
      </c>
    </row>
    <row r="37" spans="1:17" ht="12.75">
      <c r="A37" s="38" t="s">
        <v>48</v>
      </c>
      <c r="B37" s="39" t="s">
        <v>33</v>
      </c>
      <c r="C37" s="38">
        <v>55903.8913</v>
      </c>
      <c r="D37" s="38">
        <v>0.0005</v>
      </c>
      <c r="E37">
        <f t="shared" si="0"/>
        <v>14877.097230851203</v>
      </c>
      <c r="F37">
        <f t="shared" si="1"/>
        <v>14877</v>
      </c>
      <c r="G37">
        <f t="shared" si="2"/>
        <v>0.20000599999912083</v>
      </c>
      <c r="J37">
        <f>+G37</f>
        <v>0.20000599999912083</v>
      </c>
      <c r="O37">
        <f t="shared" si="3"/>
        <v>0.1988391687096155</v>
      </c>
      <c r="Q37" s="2">
        <f t="shared" si="4"/>
        <v>40885.3913</v>
      </c>
    </row>
    <row r="38" spans="1:17" ht="12.75">
      <c r="A38" s="56" t="s">
        <v>138</v>
      </c>
      <c r="B38" s="57" t="s">
        <v>33</v>
      </c>
      <c r="C38" s="56">
        <v>56282.3823</v>
      </c>
      <c r="D38" s="10"/>
      <c r="E38">
        <f t="shared" si="0"/>
        <v>15061.096721376825</v>
      </c>
      <c r="F38">
        <f t="shared" si="1"/>
        <v>15061</v>
      </c>
      <c r="G38">
        <f t="shared" si="2"/>
        <v>0.19895799999358132</v>
      </c>
      <c r="K38">
        <f>+G38</f>
        <v>0.19895799999358132</v>
      </c>
      <c r="O38">
        <f t="shared" si="3"/>
        <v>0.20151527778089</v>
      </c>
      <c r="Q38" s="2">
        <f t="shared" si="4"/>
        <v>41263.8823</v>
      </c>
    </row>
    <row r="39" spans="1:17" ht="12.75">
      <c r="A39" s="41" t="s">
        <v>51</v>
      </c>
      <c r="B39" s="42"/>
      <c r="C39" s="41">
        <v>56282.38407</v>
      </c>
      <c r="D39" s="41">
        <v>0.00074</v>
      </c>
      <c r="E39">
        <f t="shared" si="0"/>
        <v>15061.097581844046</v>
      </c>
      <c r="F39">
        <f t="shared" si="1"/>
        <v>15061</v>
      </c>
      <c r="G39">
        <f t="shared" si="2"/>
        <v>0.2007279999961611</v>
      </c>
      <c r="K39">
        <f>+G39</f>
        <v>0.2007279999961611</v>
      </c>
      <c r="O39">
        <f t="shared" si="3"/>
        <v>0.20151527778089</v>
      </c>
      <c r="Q39" s="2">
        <f t="shared" si="4"/>
        <v>41263.88407</v>
      </c>
    </row>
    <row r="40" spans="2:4" ht="12.75">
      <c r="B40" s="15"/>
      <c r="C40" s="10"/>
      <c r="D40" s="10"/>
    </row>
    <row r="41" spans="2:4" ht="12.75">
      <c r="B41" s="15"/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7"/>
  <sheetViews>
    <sheetView zoomScalePageLayoutView="0" workbookViewId="0" topLeftCell="A5">
      <selection activeCell="A17" sqref="A17:C27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43" t="s">
        <v>52</v>
      </c>
      <c r="I1" s="44" t="s">
        <v>53</v>
      </c>
      <c r="J1" s="45" t="s">
        <v>54</v>
      </c>
    </row>
    <row r="2" spans="9:10" ht="12.75">
      <c r="I2" s="46" t="s">
        <v>55</v>
      </c>
      <c r="J2" s="47" t="s">
        <v>56</v>
      </c>
    </row>
    <row r="3" spans="1:10" ht="12.75">
      <c r="A3" s="48" t="s">
        <v>57</v>
      </c>
      <c r="I3" s="46" t="s">
        <v>58</v>
      </c>
      <c r="J3" s="47" t="s">
        <v>59</v>
      </c>
    </row>
    <row r="4" spans="9:10" ht="12.75">
      <c r="I4" s="46" t="s">
        <v>60</v>
      </c>
      <c r="J4" s="47" t="s">
        <v>59</v>
      </c>
    </row>
    <row r="5" spans="9:10" ht="13.5" thickBot="1">
      <c r="I5" s="49" t="s">
        <v>61</v>
      </c>
      <c r="J5" s="50" t="s">
        <v>62</v>
      </c>
    </row>
    <row r="10" ht="13.5" thickBot="1"/>
    <row r="11" spans="1:16" ht="12.75" customHeight="1" thickBot="1">
      <c r="A11" s="10" t="str">
        <f aca="true" t="shared" si="0" ref="A11:A27">P11</f>
        <v> BBS 91 </v>
      </c>
      <c r="B11" s="15" t="str">
        <f aca="true" t="shared" si="1" ref="B11:B27">IF(H11=INT(H11),"I","II")</f>
        <v>I</v>
      </c>
      <c r="C11" s="10">
        <f aca="true" t="shared" si="2" ref="C11:C27">1*G11</f>
        <v>47521.474</v>
      </c>
      <c r="D11" s="13" t="str">
        <f aca="true" t="shared" si="3" ref="D11:D27">VLOOKUP(F11,I$1:J$5,2,FALSE)</f>
        <v>vis</v>
      </c>
      <c r="E11" s="51">
        <f>VLOOKUP(C11,A!C$21:E$973,3,FALSE)</f>
        <v>10802.071635597482</v>
      </c>
      <c r="F11" s="15" t="s">
        <v>61</v>
      </c>
      <c r="G11" s="13" t="str">
        <f aca="true" t="shared" si="4" ref="G11:G27">MID(I11,3,LEN(I11)-3)</f>
        <v>47521.474</v>
      </c>
      <c r="H11" s="10">
        <f aca="true" t="shared" si="5" ref="H11:H27">1*K11</f>
        <v>10802</v>
      </c>
      <c r="I11" s="52" t="s">
        <v>96</v>
      </c>
      <c r="J11" s="53" t="s">
        <v>97</v>
      </c>
      <c r="K11" s="52">
        <v>10802</v>
      </c>
      <c r="L11" s="52" t="s">
        <v>98</v>
      </c>
      <c r="M11" s="53" t="s">
        <v>93</v>
      </c>
      <c r="N11" s="53"/>
      <c r="O11" s="54" t="s">
        <v>99</v>
      </c>
      <c r="P11" s="54" t="s">
        <v>100</v>
      </c>
    </row>
    <row r="12" spans="1:16" ht="12.75" customHeight="1" thickBot="1">
      <c r="A12" s="10" t="str">
        <f t="shared" si="0"/>
        <v> BBS 91 </v>
      </c>
      <c r="B12" s="15" t="str">
        <f t="shared" si="1"/>
        <v>I</v>
      </c>
      <c r="C12" s="10">
        <f t="shared" si="2"/>
        <v>47552.324</v>
      </c>
      <c r="D12" s="13" t="str">
        <f t="shared" si="3"/>
        <v>vis</v>
      </c>
      <c r="E12" s="51">
        <f>VLOOKUP(C12,A!C$21:E$973,3,FALSE)</f>
        <v>10817.06904447303</v>
      </c>
      <c r="F12" s="15" t="s">
        <v>61</v>
      </c>
      <c r="G12" s="13" t="str">
        <f t="shared" si="4"/>
        <v>47552.324</v>
      </c>
      <c r="H12" s="10">
        <f t="shared" si="5"/>
        <v>10817</v>
      </c>
      <c r="I12" s="52" t="s">
        <v>101</v>
      </c>
      <c r="J12" s="53" t="s">
        <v>102</v>
      </c>
      <c r="K12" s="52">
        <v>10817</v>
      </c>
      <c r="L12" s="52" t="s">
        <v>103</v>
      </c>
      <c r="M12" s="53" t="s">
        <v>93</v>
      </c>
      <c r="N12" s="53"/>
      <c r="O12" s="54" t="s">
        <v>99</v>
      </c>
      <c r="P12" s="54" t="s">
        <v>100</v>
      </c>
    </row>
    <row r="13" spans="1:16" ht="12.75" customHeight="1" thickBot="1">
      <c r="A13" s="10" t="str">
        <f t="shared" si="0"/>
        <v>IBVS 5583 </v>
      </c>
      <c r="B13" s="15" t="str">
        <f t="shared" si="1"/>
        <v>I</v>
      </c>
      <c r="C13" s="10">
        <f t="shared" si="2"/>
        <v>52279.3928</v>
      </c>
      <c r="D13" s="13" t="str">
        <f t="shared" si="3"/>
        <v>vis</v>
      </c>
      <c r="E13" s="51">
        <f>VLOOKUP(C13,A!C$21:E$973,3,FALSE)</f>
        <v>13115.08471956061</v>
      </c>
      <c r="F13" s="15" t="s">
        <v>61</v>
      </c>
      <c r="G13" s="13" t="str">
        <f t="shared" si="4"/>
        <v>52279.3928</v>
      </c>
      <c r="H13" s="10">
        <f t="shared" si="5"/>
        <v>13115</v>
      </c>
      <c r="I13" s="52" t="s">
        <v>104</v>
      </c>
      <c r="J13" s="53" t="s">
        <v>105</v>
      </c>
      <c r="K13" s="52">
        <v>13115</v>
      </c>
      <c r="L13" s="52" t="s">
        <v>106</v>
      </c>
      <c r="M13" s="53" t="s">
        <v>107</v>
      </c>
      <c r="N13" s="53" t="s">
        <v>108</v>
      </c>
      <c r="O13" s="54" t="s">
        <v>109</v>
      </c>
      <c r="P13" s="55" t="s">
        <v>110</v>
      </c>
    </row>
    <row r="14" spans="1:16" ht="12.75" customHeight="1" thickBot="1">
      <c r="A14" s="10" t="str">
        <f t="shared" si="0"/>
        <v>IBVS 5960 </v>
      </c>
      <c r="B14" s="15" t="str">
        <f t="shared" si="1"/>
        <v>I</v>
      </c>
      <c r="C14" s="10">
        <f t="shared" si="2"/>
        <v>55543.9125</v>
      </c>
      <c r="D14" s="13" t="str">
        <f t="shared" si="3"/>
        <v>vis</v>
      </c>
      <c r="E14" s="51">
        <f>VLOOKUP(C14,A!C$21:E$973,3,FALSE)</f>
        <v>14702.097255158185</v>
      </c>
      <c r="F14" s="15" t="s">
        <v>61</v>
      </c>
      <c r="G14" s="13" t="str">
        <f t="shared" si="4"/>
        <v>55543.9125</v>
      </c>
      <c r="H14" s="10">
        <f t="shared" si="5"/>
        <v>14702</v>
      </c>
      <c r="I14" s="52" t="s">
        <v>117</v>
      </c>
      <c r="J14" s="53" t="s">
        <v>118</v>
      </c>
      <c r="K14" s="52">
        <v>14702</v>
      </c>
      <c r="L14" s="52" t="s">
        <v>119</v>
      </c>
      <c r="M14" s="53" t="s">
        <v>114</v>
      </c>
      <c r="N14" s="53" t="s">
        <v>61</v>
      </c>
      <c r="O14" s="54" t="s">
        <v>120</v>
      </c>
      <c r="P14" s="55" t="s">
        <v>121</v>
      </c>
    </row>
    <row r="15" spans="1:16" ht="12.75" customHeight="1" thickBot="1">
      <c r="A15" s="10" t="str">
        <f t="shared" si="0"/>
        <v>BAVM 215 </v>
      </c>
      <c r="B15" s="15" t="str">
        <f t="shared" si="1"/>
        <v>I</v>
      </c>
      <c r="C15" s="10">
        <f t="shared" si="2"/>
        <v>55599.4528</v>
      </c>
      <c r="D15" s="13" t="str">
        <f t="shared" si="3"/>
        <v>vis</v>
      </c>
      <c r="E15" s="51">
        <f>VLOOKUP(C15,A!C$21:E$973,3,FALSE)</f>
        <v>14729.097598372793</v>
      </c>
      <c r="F15" s="15" t="s">
        <v>61</v>
      </c>
      <c r="G15" s="13" t="str">
        <f t="shared" si="4"/>
        <v>55599.4528</v>
      </c>
      <c r="H15" s="10">
        <f t="shared" si="5"/>
        <v>14729</v>
      </c>
      <c r="I15" s="52" t="s">
        <v>122</v>
      </c>
      <c r="J15" s="53" t="s">
        <v>123</v>
      </c>
      <c r="K15" s="52">
        <v>14729</v>
      </c>
      <c r="L15" s="52" t="s">
        <v>124</v>
      </c>
      <c r="M15" s="53" t="s">
        <v>114</v>
      </c>
      <c r="N15" s="53" t="s">
        <v>125</v>
      </c>
      <c r="O15" s="54" t="s">
        <v>126</v>
      </c>
      <c r="P15" s="55" t="s">
        <v>127</v>
      </c>
    </row>
    <row r="16" spans="1:16" ht="12.75" customHeight="1" thickBot="1">
      <c r="A16" s="10" t="str">
        <f t="shared" si="0"/>
        <v>IBVS 6011 </v>
      </c>
      <c r="B16" s="15" t="str">
        <f t="shared" si="1"/>
        <v>I</v>
      </c>
      <c r="C16" s="10">
        <f t="shared" si="2"/>
        <v>55903.8913</v>
      </c>
      <c r="D16" s="13" t="str">
        <f t="shared" si="3"/>
        <v>vis</v>
      </c>
      <c r="E16" s="51">
        <f>VLOOKUP(C16,A!C$21:E$973,3,FALSE)</f>
        <v>14877.097230851203</v>
      </c>
      <c r="F16" s="15" t="s">
        <v>61</v>
      </c>
      <c r="G16" s="13" t="str">
        <f t="shared" si="4"/>
        <v>55903.8913</v>
      </c>
      <c r="H16" s="10">
        <f t="shared" si="5"/>
        <v>14877</v>
      </c>
      <c r="I16" s="52" t="s">
        <v>128</v>
      </c>
      <c r="J16" s="53" t="s">
        <v>129</v>
      </c>
      <c r="K16" s="52" t="s">
        <v>130</v>
      </c>
      <c r="L16" s="52" t="s">
        <v>131</v>
      </c>
      <c r="M16" s="53" t="s">
        <v>114</v>
      </c>
      <c r="N16" s="53" t="s">
        <v>61</v>
      </c>
      <c r="O16" s="54" t="s">
        <v>120</v>
      </c>
      <c r="P16" s="55" t="s">
        <v>132</v>
      </c>
    </row>
    <row r="17" spans="1:16" ht="12.75" customHeight="1" thickBot="1">
      <c r="A17" s="10" t="str">
        <f t="shared" si="0"/>
        <v> VSS 1.124 </v>
      </c>
      <c r="B17" s="15" t="str">
        <f t="shared" si="1"/>
        <v>I</v>
      </c>
      <c r="C17" s="10">
        <f t="shared" si="2"/>
        <v>25301.378</v>
      </c>
      <c r="D17" s="13" t="str">
        <f t="shared" si="3"/>
        <v>vis</v>
      </c>
      <c r="E17" s="51">
        <f>VLOOKUP(C17,A!C$21:E$973,3,FALSE)</f>
        <v>0.00145841901574761</v>
      </c>
      <c r="F17" s="15" t="s">
        <v>61</v>
      </c>
      <c r="G17" s="13" t="str">
        <f t="shared" si="4"/>
        <v>25301.378</v>
      </c>
      <c r="H17" s="10">
        <f t="shared" si="5"/>
        <v>0</v>
      </c>
      <c r="I17" s="52" t="s">
        <v>63</v>
      </c>
      <c r="J17" s="53" t="s">
        <v>64</v>
      </c>
      <c r="K17" s="52">
        <v>0</v>
      </c>
      <c r="L17" s="52" t="s">
        <v>65</v>
      </c>
      <c r="M17" s="53" t="s">
        <v>66</v>
      </c>
      <c r="N17" s="53"/>
      <c r="O17" s="54" t="s">
        <v>67</v>
      </c>
      <c r="P17" s="54" t="s">
        <v>68</v>
      </c>
    </row>
    <row r="18" spans="1:16" ht="12.75" customHeight="1" thickBot="1">
      <c r="A18" s="10" t="str">
        <f t="shared" si="0"/>
        <v> VSS 1.124 </v>
      </c>
      <c r="B18" s="15" t="str">
        <f t="shared" si="1"/>
        <v>I</v>
      </c>
      <c r="C18" s="10">
        <f t="shared" si="2"/>
        <v>27366.578</v>
      </c>
      <c r="D18" s="13" t="str">
        <f t="shared" si="3"/>
        <v>vis</v>
      </c>
      <c r="E18" s="51">
        <f>VLOOKUP(C18,A!C$21:E$973,3,FALSE)</f>
        <v>1003.9771086551342</v>
      </c>
      <c r="F18" s="15" t="s">
        <v>61</v>
      </c>
      <c r="G18" s="13" t="str">
        <f t="shared" si="4"/>
        <v>27366.578</v>
      </c>
      <c r="H18" s="10">
        <f t="shared" si="5"/>
        <v>1004</v>
      </c>
      <c r="I18" s="52" t="s">
        <v>69</v>
      </c>
      <c r="J18" s="53" t="s">
        <v>70</v>
      </c>
      <c r="K18" s="52">
        <v>1004</v>
      </c>
      <c r="L18" s="52" t="s">
        <v>71</v>
      </c>
      <c r="M18" s="53" t="s">
        <v>66</v>
      </c>
      <c r="N18" s="53"/>
      <c r="O18" s="54" t="s">
        <v>67</v>
      </c>
      <c r="P18" s="54" t="s">
        <v>68</v>
      </c>
    </row>
    <row r="19" spans="1:16" ht="12.75" customHeight="1" thickBot="1">
      <c r="A19" s="10" t="str">
        <f t="shared" si="0"/>
        <v> VSS 1.124 </v>
      </c>
      <c r="B19" s="15" t="str">
        <f t="shared" si="1"/>
        <v>I</v>
      </c>
      <c r="C19" s="10">
        <f t="shared" si="2"/>
        <v>27397.511</v>
      </c>
      <c r="D19" s="13" t="str">
        <f t="shared" si="3"/>
        <v>vis</v>
      </c>
      <c r="E19" s="51">
        <f>VLOOKUP(C19,A!C$21:E$973,3,FALSE)</f>
        <v>1019.0148671234429</v>
      </c>
      <c r="F19" s="15" t="s">
        <v>61</v>
      </c>
      <c r="G19" s="13" t="str">
        <f t="shared" si="4"/>
        <v>27397.511</v>
      </c>
      <c r="H19" s="10">
        <f t="shared" si="5"/>
        <v>1019</v>
      </c>
      <c r="I19" s="52" t="s">
        <v>72</v>
      </c>
      <c r="J19" s="53" t="s">
        <v>73</v>
      </c>
      <c r="K19" s="52">
        <v>1019</v>
      </c>
      <c r="L19" s="52" t="s">
        <v>74</v>
      </c>
      <c r="M19" s="53" t="s">
        <v>66</v>
      </c>
      <c r="N19" s="53"/>
      <c r="O19" s="54" t="s">
        <v>67</v>
      </c>
      <c r="P19" s="54" t="s">
        <v>68</v>
      </c>
    </row>
    <row r="20" spans="1:16" ht="12.75" customHeight="1" thickBot="1">
      <c r="A20" s="10" t="str">
        <f t="shared" si="0"/>
        <v> VSS 1.124 </v>
      </c>
      <c r="B20" s="15" t="str">
        <f t="shared" si="1"/>
        <v>I</v>
      </c>
      <c r="C20" s="10">
        <f t="shared" si="2"/>
        <v>28220.3</v>
      </c>
      <c r="D20" s="13" t="str">
        <f t="shared" si="3"/>
        <v>vis</v>
      </c>
      <c r="E20" s="51">
        <f>VLOOKUP(C20,A!C$21:E$973,3,FALSE)</f>
        <v>1419.0052415579412</v>
      </c>
      <c r="F20" s="15" t="s">
        <v>61</v>
      </c>
      <c r="G20" s="13" t="str">
        <f t="shared" si="4"/>
        <v>28220.300</v>
      </c>
      <c r="H20" s="10">
        <f t="shared" si="5"/>
        <v>1419</v>
      </c>
      <c r="I20" s="52" t="s">
        <v>75</v>
      </c>
      <c r="J20" s="53" t="s">
        <v>76</v>
      </c>
      <c r="K20" s="52">
        <v>1419</v>
      </c>
      <c r="L20" s="52" t="s">
        <v>77</v>
      </c>
      <c r="M20" s="53" t="s">
        <v>66</v>
      </c>
      <c r="N20" s="53"/>
      <c r="O20" s="54" t="s">
        <v>67</v>
      </c>
      <c r="P20" s="54" t="s">
        <v>68</v>
      </c>
    </row>
    <row r="21" spans="1:16" ht="12.75" customHeight="1" thickBot="1">
      <c r="A21" s="10" t="str">
        <f t="shared" si="0"/>
        <v> VSS 1.124 </v>
      </c>
      <c r="B21" s="15" t="str">
        <f t="shared" si="1"/>
        <v>I</v>
      </c>
      <c r="C21" s="10">
        <f t="shared" si="2"/>
        <v>28547.363</v>
      </c>
      <c r="D21" s="13" t="str">
        <f t="shared" si="3"/>
        <v>vis</v>
      </c>
      <c r="E21" s="51">
        <f>VLOOKUP(C21,A!C$21:E$973,3,FALSE)</f>
        <v>1578.0035410413702</v>
      </c>
      <c r="F21" s="15" t="s">
        <v>61</v>
      </c>
      <c r="G21" s="13" t="str">
        <f t="shared" si="4"/>
        <v>28547.363</v>
      </c>
      <c r="H21" s="10">
        <f t="shared" si="5"/>
        <v>1578</v>
      </c>
      <c r="I21" s="52" t="s">
        <v>78</v>
      </c>
      <c r="J21" s="53" t="s">
        <v>79</v>
      </c>
      <c r="K21" s="52">
        <v>1578</v>
      </c>
      <c r="L21" s="52" t="s">
        <v>80</v>
      </c>
      <c r="M21" s="53" t="s">
        <v>66</v>
      </c>
      <c r="N21" s="53"/>
      <c r="O21" s="54" t="s">
        <v>67</v>
      </c>
      <c r="P21" s="54" t="s">
        <v>68</v>
      </c>
    </row>
    <row r="22" spans="1:16" ht="12.75" customHeight="1" thickBot="1">
      <c r="A22" s="10" t="str">
        <f t="shared" si="0"/>
        <v> VSS 1.124 </v>
      </c>
      <c r="B22" s="15" t="str">
        <f t="shared" si="1"/>
        <v>I</v>
      </c>
      <c r="C22" s="10">
        <f t="shared" si="2"/>
        <v>29168.592</v>
      </c>
      <c r="D22" s="13" t="str">
        <f t="shared" si="3"/>
        <v>vis</v>
      </c>
      <c r="E22" s="51">
        <f>VLOOKUP(C22,A!C$21:E$973,3,FALSE)</f>
        <v>1880.0076032244676</v>
      </c>
      <c r="F22" s="15" t="s">
        <v>61</v>
      </c>
      <c r="G22" s="13" t="str">
        <f t="shared" si="4"/>
        <v>29168.592</v>
      </c>
      <c r="H22" s="10">
        <f t="shared" si="5"/>
        <v>1880</v>
      </c>
      <c r="I22" s="52" t="s">
        <v>81</v>
      </c>
      <c r="J22" s="53" t="s">
        <v>82</v>
      </c>
      <c r="K22" s="52">
        <v>1880</v>
      </c>
      <c r="L22" s="52" t="s">
        <v>83</v>
      </c>
      <c r="M22" s="53" t="s">
        <v>66</v>
      </c>
      <c r="N22" s="53"/>
      <c r="O22" s="54" t="s">
        <v>67</v>
      </c>
      <c r="P22" s="54" t="s">
        <v>68</v>
      </c>
    </row>
    <row r="23" spans="1:16" ht="12.75" customHeight="1" thickBot="1">
      <c r="A23" s="10" t="str">
        <f t="shared" si="0"/>
        <v> VSS 1.124 </v>
      </c>
      <c r="B23" s="15" t="str">
        <f t="shared" si="1"/>
        <v>I</v>
      </c>
      <c r="C23" s="10">
        <f t="shared" si="2"/>
        <v>29633.443</v>
      </c>
      <c r="D23" s="13" t="str">
        <f t="shared" si="3"/>
        <v>vis</v>
      </c>
      <c r="E23" s="51">
        <f>VLOOKUP(C23,A!C$21:E$973,3,FALSE)</f>
        <v>2105.9901158081925</v>
      </c>
      <c r="F23" s="15" t="s">
        <v>61</v>
      </c>
      <c r="G23" s="13" t="str">
        <f t="shared" si="4"/>
        <v>29633.443</v>
      </c>
      <c r="H23" s="10">
        <f t="shared" si="5"/>
        <v>2106</v>
      </c>
      <c r="I23" s="52" t="s">
        <v>84</v>
      </c>
      <c r="J23" s="53" t="s">
        <v>85</v>
      </c>
      <c r="K23" s="52">
        <v>2106</v>
      </c>
      <c r="L23" s="52" t="s">
        <v>86</v>
      </c>
      <c r="M23" s="53" t="s">
        <v>66</v>
      </c>
      <c r="N23" s="53"/>
      <c r="O23" s="54" t="s">
        <v>67</v>
      </c>
      <c r="P23" s="54" t="s">
        <v>68</v>
      </c>
    </row>
    <row r="24" spans="1:16" ht="12.75" customHeight="1" thickBot="1">
      <c r="A24" s="10" t="str">
        <f t="shared" si="0"/>
        <v> VSS 1.124 </v>
      </c>
      <c r="B24" s="15" t="str">
        <f t="shared" si="1"/>
        <v>I</v>
      </c>
      <c r="C24" s="10">
        <f t="shared" si="2"/>
        <v>29635.52</v>
      </c>
      <c r="D24" s="13" t="str">
        <f t="shared" si="3"/>
        <v>vis</v>
      </c>
      <c r="E24" s="51">
        <f>VLOOKUP(C24,A!C$21:E$973,3,FALSE)</f>
        <v>2106.9998279065567</v>
      </c>
      <c r="F24" s="15" t="s">
        <v>61</v>
      </c>
      <c r="G24" s="13" t="str">
        <f t="shared" si="4"/>
        <v>29635.520</v>
      </c>
      <c r="H24" s="10">
        <f t="shared" si="5"/>
        <v>2107</v>
      </c>
      <c r="I24" s="52" t="s">
        <v>87</v>
      </c>
      <c r="J24" s="53" t="s">
        <v>88</v>
      </c>
      <c r="K24" s="52">
        <v>2107</v>
      </c>
      <c r="L24" s="52" t="s">
        <v>89</v>
      </c>
      <c r="M24" s="53" t="s">
        <v>66</v>
      </c>
      <c r="N24" s="53"/>
      <c r="O24" s="54" t="s">
        <v>67</v>
      </c>
      <c r="P24" s="54" t="s">
        <v>68</v>
      </c>
    </row>
    <row r="25" spans="1:16" ht="12.75" customHeight="1" thickBot="1">
      <c r="A25" s="10" t="str">
        <f t="shared" si="0"/>
        <v> BRNO 28 </v>
      </c>
      <c r="B25" s="15" t="str">
        <f t="shared" si="1"/>
        <v>I</v>
      </c>
      <c r="C25" s="10">
        <f t="shared" si="2"/>
        <v>46768.576</v>
      </c>
      <c r="D25" s="13" t="str">
        <f t="shared" si="3"/>
        <v>vis</v>
      </c>
      <c r="E25" s="51">
        <f>VLOOKUP(C25,A!C$21:E$973,3,FALSE)</f>
        <v>10436.058048965933</v>
      </c>
      <c r="F25" s="15" t="s">
        <v>61</v>
      </c>
      <c r="G25" s="13" t="str">
        <f t="shared" si="4"/>
        <v>46768.576</v>
      </c>
      <c r="H25" s="10">
        <f t="shared" si="5"/>
        <v>10436</v>
      </c>
      <c r="I25" s="52" t="s">
        <v>90</v>
      </c>
      <c r="J25" s="53" t="s">
        <v>91</v>
      </c>
      <c r="K25" s="52">
        <v>10436</v>
      </c>
      <c r="L25" s="52" t="s">
        <v>92</v>
      </c>
      <c r="M25" s="53" t="s">
        <v>93</v>
      </c>
      <c r="N25" s="53"/>
      <c r="O25" s="54" t="s">
        <v>94</v>
      </c>
      <c r="P25" s="54" t="s">
        <v>95</v>
      </c>
    </row>
    <row r="26" spans="1:16" ht="12.75" customHeight="1" thickBot="1">
      <c r="A26" s="10" t="str">
        <f t="shared" si="0"/>
        <v>VSB 50 </v>
      </c>
      <c r="B26" s="15" t="str">
        <f t="shared" si="1"/>
        <v>I</v>
      </c>
      <c r="C26" s="10">
        <f t="shared" si="2"/>
        <v>54865.0891</v>
      </c>
      <c r="D26" s="13" t="str">
        <f t="shared" si="3"/>
        <v>vis</v>
      </c>
      <c r="E26" s="51">
        <f>VLOOKUP(C26,A!C$21:E$973,3,FALSE)</f>
        <v>14372.094270260599</v>
      </c>
      <c r="F26" s="15" t="s">
        <v>61</v>
      </c>
      <c r="G26" s="13" t="str">
        <f t="shared" si="4"/>
        <v>54865.0891</v>
      </c>
      <c r="H26" s="10">
        <f t="shared" si="5"/>
        <v>14372</v>
      </c>
      <c r="I26" s="52" t="s">
        <v>111</v>
      </c>
      <c r="J26" s="53" t="s">
        <v>112</v>
      </c>
      <c r="K26" s="52">
        <v>14372</v>
      </c>
      <c r="L26" s="52" t="s">
        <v>113</v>
      </c>
      <c r="M26" s="53" t="s">
        <v>114</v>
      </c>
      <c r="N26" s="53" t="s">
        <v>61</v>
      </c>
      <c r="O26" s="54" t="s">
        <v>115</v>
      </c>
      <c r="P26" s="55" t="s">
        <v>116</v>
      </c>
    </row>
    <row r="27" spans="1:16" ht="12.75" customHeight="1" thickBot="1">
      <c r="A27" s="10" t="str">
        <f t="shared" si="0"/>
        <v>OEJV 0160 </v>
      </c>
      <c r="B27" s="15" t="str">
        <f t="shared" si="1"/>
        <v>I</v>
      </c>
      <c r="C27" s="10">
        <f t="shared" si="2"/>
        <v>56282.3823</v>
      </c>
      <c r="D27" s="13" t="str">
        <f t="shared" si="3"/>
        <v>vis</v>
      </c>
      <c r="E27" s="51">
        <f>VLOOKUP(C27,A!C$21:E$973,3,FALSE)</f>
        <v>15061.096721376825</v>
      </c>
      <c r="F27" s="15" t="s">
        <v>61</v>
      </c>
      <c r="G27" s="13" t="str">
        <f t="shared" si="4"/>
        <v>56282.3823</v>
      </c>
      <c r="H27" s="10">
        <f t="shared" si="5"/>
        <v>15061</v>
      </c>
      <c r="I27" s="52" t="s">
        <v>133</v>
      </c>
      <c r="J27" s="53" t="s">
        <v>134</v>
      </c>
      <c r="K27" s="52" t="s">
        <v>135</v>
      </c>
      <c r="L27" s="52" t="s">
        <v>136</v>
      </c>
      <c r="M27" s="53" t="s">
        <v>114</v>
      </c>
      <c r="N27" s="53" t="s">
        <v>53</v>
      </c>
      <c r="O27" s="54" t="s">
        <v>137</v>
      </c>
      <c r="P27" s="55" t="s">
        <v>138</v>
      </c>
    </row>
    <row r="28" spans="2:6" ht="12.75">
      <c r="B28" s="15"/>
      <c r="E28" s="51"/>
      <c r="F28" s="15"/>
    </row>
    <row r="29" spans="2:6" ht="12.75">
      <c r="B29" s="15"/>
      <c r="E29" s="51"/>
      <c r="F29" s="15"/>
    </row>
    <row r="30" spans="2:6" ht="12.75">
      <c r="B30" s="15"/>
      <c r="E30" s="51"/>
      <c r="F30" s="15"/>
    </row>
    <row r="31" spans="2:6" ht="12.75">
      <c r="B31" s="15"/>
      <c r="E31" s="51"/>
      <c r="F31" s="15"/>
    </row>
    <row r="32" spans="2:6" ht="12.75">
      <c r="B32" s="15"/>
      <c r="E32" s="51"/>
      <c r="F32" s="15"/>
    </row>
    <row r="33" spans="2:6" ht="12.75">
      <c r="B33" s="15"/>
      <c r="E33" s="51"/>
      <c r="F33" s="15"/>
    </row>
    <row r="34" spans="2:6" ht="12.75">
      <c r="B34" s="15"/>
      <c r="E34" s="51"/>
      <c r="F34" s="15"/>
    </row>
    <row r="35" spans="2:6" ht="12.75">
      <c r="B35" s="15"/>
      <c r="E35" s="51"/>
      <c r="F35" s="15"/>
    </row>
    <row r="36" spans="2:6" ht="12.75">
      <c r="B36" s="15"/>
      <c r="E36" s="51"/>
      <c r="F36" s="15"/>
    </row>
    <row r="37" spans="2:6" ht="12.75">
      <c r="B37" s="15"/>
      <c r="E37" s="51"/>
      <c r="F37" s="15"/>
    </row>
    <row r="38" spans="2:6" ht="12.75">
      <c r="B38" s="15"/>
      <c r="E38" s="51"/>
      <c r="F38" s="15"/>
    </row>
    <row r="39" spans="2:6" ht="12.75">
      <c r="B39" s="15"/>
      <c r="E39" s="51"/>
      <c r="F39" s="15"/>
    </row>
    <row r="40" spans="2:6" ht="12.75">
      <c r="B40" s="15"/>
      <c r="E40" s="51"/>
      <c r="F40" s="15"/>
    </row>
    <row r="41" spans="2:6" ht="12.75">
      <c r="B41" s="15"/>
      <c r="E41" s="51"/>
      <c r="F41" s="15"/>
    </row>
    <row r="42" spans="2:6" ht="12.75">
      <c r="B42" s="15"/>
      <c r="E42" s="51"/>
      <c r="F42" s="15"/>
    </row>
    <row r="43" spans="2:6" ht="12.75">
      <c r="B43" s="15"/>
      <c r="E43" s="51"/>
      <c r="F43" s="15"/>
    </row>
    <row r="44" spans="2:6" ht="12.75">
      <c r="B44" s="15"/>
      <c r="E44" s="51"/>
      <c r="F44" s="15"/>
    </row>
    <row r="45" spans="2:6" ht="12.75">
      <c r="B45" s="15"/>
      <c r="E45" s="51"/>
      <c r="F45" s="15"/>
    </row>
    <row r="46" spans="2:6" ht="12.75">
      <c r="B46" s="15"/>
      <c r="E46" s="51"/>
      <c r="F46" s="15"/>
    </row>
    <row r="47" spans="2:6" ht="12.75">
      <c r="B47" s="15"/>
      <c r="E47" s="51"/>
      <c r="F47" s="15"/>
    </row>
    <row r="48" spans="2:6" ht="12.75">
      <c r="B48" s="15"/>
      <c r="E48" s="51"/>
      <c r="F48" s="15"/>
    </row>
    <row r="49" spans="2:6" ht="12.75">
      <c r="B49" s="15"/>
      <c r="E49" s="51"/>
      <c r="F49" s="15"/>
    </row>
    <row r="50" spans="2:6" ht="12.75">
      <c r="B50" s="15"/>
      <c r="E50" s="51"/>
      <c r="F50" s="15"/>
    </row>
    <row r="51" spans="2:6" ht="12.75">
      <c r="B51" s="15"/>
      <c r="E51" s="51"/>
      <c r="F51" s="15"/>
    </row>
    <row r="52" spans="2:6" ht="12.75">
      <c r="B52" s="15"/>
      <c r="E52" s="51"/>
      <c r="F52" s="15"/>
    </row>
    <row r="53" spans="2:6" ht="12.75">
      <c r="B53" s="15"/>
      <c r="E53" s="51"/>
      <c r="F53" s="15"/>
    </row>
    <row r="54" spans="2:6" ht="12.75">
      <c r="B54" s="15"/>
      <c r="E54" s="51"/>
      <c r="F54" s="15"/>
    </row>
    <row r="55" spans="2:6" ht="12.75">
      <c r="B55" s="15"/>
      <c r="E55" s="51"/>
      <c r="F55" s="15"/>
    </row>
    <row r="56" spans="2:6" ht="12.75">
      <c r="B56" s="15"/>
      <c r="E56" s="51"/>
      <c r="F56" s="15"/>
    </row>
    <row r="57" spans="2:6" ht="12.75">
      <c r="B57" s="15"/>
      <c r="E57" s="51"/>
      <c r="F57" s="15"/>
    </row>
    <row r="58" spans="2:6" ht="12.75">
      <c r="B58" s="15"/>
      <c r="E58" s="51"/>
      <c r="F58" s="15"/>
    </row>
    <row r="59" spans="2:6" ht="12.75">
      <c r="B59" s="15"/>
      <c r="E59" s="51"/>
      <c r="F59" s="15"/>
    </row>
    <row r="60" spans="2:6" ht="12.75">
      <c r="B60" s="15"/>
      <c r="E60" s="51"/>
      <c r="F60" s="15"/>
    </row>
    <row r="61" spans="2:6" ht="12.75">
      <c r="B61" s="15"/>
      <c r="E61" s="51"/>
      <c r="F61" s="15"/>
    </row>
    <row r="62" spans="2:6" ht="12.75">
      <c r="B62" s="15"/>
      <c r="E62" s="51"/>
      <c r="F62" s="15"/>
    </row>
    <row r="63" spans="2:6" ht="12.75">
      <c r="B63" s="15"/>
      <c r="E63" s="51"/>
      <c r="F63" s="15"/>
    </row>
    <row r="64" spans="2:6" ht="12.75">
      <c r="B64" s="15"/>
      <c r="E64" s="51"/>
      <c r="F64" s="15"/>
    </row>
    <row r="65" spans="2:6" ht="12.75">
      <c r="B65" s="15"/>
      <c r="E65" s="51"/>
      <c r="F65" s="15"/>
    </row>
    <row r="66" spans="2:6" ht="12.75">
      <c r="B66" s="15"/>
      <c r="E66" s="51"/>
      <c r="F66" s="15"/>
    </row>
    <row r="67" spans="2:6" ht="12.75">
      <c r="B67" s="15"/>
      <c r="E67" s="51"/>
      <c r="F67" s="15"/>
    </row>
    <row r="68" spans="2:6" ht="12.75">
      <c r="B68" s="15"/>
      <c r="E68" s="51"/>
      <c r="F68" s="15"/>
    </row>
    <row r="69" spans="2:6" ht="12.75">
      <c r="B69" s="15"/>
      <c r="E69" s="51"/>
      <c r="F69" s="15"/>
    </row>
    <row r="70" spans="2:6" ht="12.75">
      <c r="B70" s="15"/>
      <c r="E70" s="51"/>
      <c r="F70" s="15"/>
    </row>
    <row r="71" spans="2:6" ht="12.75">
      <c r="B71" s="15"/>
      <c r="E71" s="51"/>
      <c r="F71" s="15"/>
    </row>
    <row r="72" spans="2:6" ht="12.75">
      <c r="B72" s="15"/>
      <c r="E72" s="51"/>
      <c r="F72" s="15"/>
    </row>
    <row r="73" spans="2:6" ht="12.75">
      <c r="B73" s="15"/>
      <c r="E73" s="51"/>
      <c r="F73" s="15"/>
    </row>
    <row r="74" spans="2:6" ht="12.75">
      <c r="B74" s="15"/>
      <c r="E74" s="51"/>
      <c r="F74" s="15"/>
    </row>
    <row r="75" spans="2:6" ht="12.75">
      <c r="B75" s="15"/>
      <c r="E75" s="51"/>
      <c r="F75" s="15"/>
    </row>
    <row r="76" spans="2:6" ht="12.75">
      <c r="B76" s="15"/>
      <c r="E76" s="51"/>
      <c r="F76" s="15"/>
    </row>
    <row r="77" spans="2:6" ht="12.75">
      <c r="B77" s="15"/>
      <c r="E77" s="51"/>
      <c r="F77" s="15"/>
    </row>
    <row r="78" spans="2:6" ht="12.75">
      <c r="B78" s="15"/>
      <c r="E78" s="51"/>
      <c r="F78" s="15"/>
    </row>
    <row r="79" spans="2:6" ht="12.75">
      <c r="B79" s="15"/>
      <c r="E79" s="51"/>
      <c r="F79" s="15"/>
    </row>
    <row r="80" spans="2:6" ht="12.75">
      <c r="B80" s="15"/>
      <c r="E80" s="51"/>
      <c r="F80" s="15"/>
    </row>
    <row r="81" spans="2:6" ht="12.75">
      <c r="B81" s="15"/>
      <c r="E81" s="51"/>
      <c r="F81" s="15"/>
    </row>
    <row r="82" spans="2:6" ht="12.75">
      <c r="B82" s="15"/>
      <c r="E82" s="51"/>
      <c r="F82" s="15"/>
    </row>
    <row r="83" spans="2:6" ht="12.75">
      <c r="B83" s="15"/>
      <c r="E83" s="51"/>
      <c r="F83" s="15"/>
    </row>
    <row r="84" spans="2:6" ht="12.75">
      <c r="B84" s="15"/>
      <c r="E84" s="51"/>
      <c r="F84" s="15"/>
    </row>
    <row r="85" spans="2:6" ht="12.75">
      <c r="B85" s="15"/>
      <c r="E85" s="51"/>
      <c r="F85" s="15"/>
    </row>
    <row r="86" spans="2:6" ht="12.75">
      <c r="B86" s="15"/>
      <c r="E86" s="51"/>
      <c r="F86" s="15"/>
    </row>
    <row r="87" spans="2:6" ht="12.75">
      <c r="B87" s="15"/>
      <c r="E87" s="51"/>
      <c r="F87" s="15"/>
    </row>
    <row r="88" spans="2:6" ht="12.75">
      <c r="B88" s="15"/>
      <c r="E88" s="51"/>
      <c r="F88" s="15"/>
    </row>
    <row r="89" spans="2:6" ht="12.75">
      <c r="B89" s="15"/>
      <c r="E89" s="51"/>
      <c r="F89" s="15"/>
    </row>
    <row r="90" spans="2:6" ht="12.75">
      <c r="B90" s="15"/>
      <c r="E90" s="51"/>
      <c r="F90" s="15"/>
    </row>
    <row r="91" spans="2:6" ht="12.75">
      <c r="B91" s="15"/>
      <c r="E91" s="51"/>
      <c r="F91" s="15"/>
    </row>
    <row r="92" spans="2:6" ht="12.75">
      <c r="B92" s="15"/>
      <c r="E92" s="51"/>
      <c r="F92" s="15"/>
    </row>
    <row r="93" spans="2:6" ht="12.75">
      <c r="B93" s="15"/>
      <c r="E93" s="51"/>
      <c r="F93" s="15"/>
    </row>
    <row r="94" spans="2:6" ht="12.75">
      <c r="B94" s="15"/>
      <c r="E94" s="51"/>
      <c r="F94" s="15"/>
    </row>
    <row r="95" spans="2:6" ht="12.75">
      <c r="B95" s="15"/>
      <c r="E95" s="51"/>
      <c r="F95" s="15"/>
    </row>
    <row r="96" spans="2:6" ht="12.75">
      <c r="B96" s="15"/>
      <c r="E96" s="51"/>
      <c r="F96" s="15"/>
    </row>
    <row r="97" spans="2:6" ht="12.75">
      <c r="B97" s="15"/>
      <c r="E97" s="51"/>
      <c r="F97" s="15"/>
    </row>
    <row r="98" spans="2:6" ht="12.75">
      <c r="B98" s="15"/>
      <c r="E98" s="51"/>
      <c r="F98" s="15"/>
    </row>
    <row r="99" spans="2:6" ht="12.75">
      <c r="B99" s="15"/>
      <c r="E99" s="51"/>
      <c r="F99" s="15"/>
    </row>
    <row r="100" spans="2:6" ht="12.75">
      <c r="B100" s="15"/>
      <c r="E100" s="51"/>
      <c r="F100" s="15"/>
    </row>
    <row r="101" spans="2:6" ht="12.75">
      <c r="B101" s="15"/>
      <c r="E101" s="51"/>
      <c r="F101" s="15"/>
    </row>
    <row r="102" spans="2:6" ht="12.75">
      <c r="B102" s="15"/>
      <c r="E102" s="51"/>
      <c r="F102" s="15"/>
    </row>
    <row r="103" spans="2:6" ht="12.75">
      <c r="B103" s="15"/>
      <c r="E103" s="51"/>
      <c r="F103" s="15"/>
    </row>
    <row r="104" spans="2:6" ht="12.75">
      <c r="B104" s="15"/>
      <c r="E104" s="51"/>
      <c r="F104" s="15"/>
    </row>
    <row r="105" spans="2:6" ht="12.75">
      <c r="B105" s="15"/>
      <c r="E105" s="51"/>
      <c r="F105" s="15"/>
    </row>
    <row r="106" spans="2:6" ht="12.75">
      <c r="B106" s="15"/>
      <c r="E106" s="51"/>
      <c r="F106" s="15"/>
    </row>
    <row r="107" spans="2:6" ht="12.75">
      <c r="B107" s="15"/>
      <c r="E107" s="51"/>
      <c r="F107" s="15"/>
    </row>
    <row r="108" spans="2:6" ht="12.75">
      <c r="B108" s="15"/>
      <c r="E108" s="51"/>
      <c r="F108" s="15"/>
    </row>
    <row r="109" spans="2:6" ht="12.75">
      <c r="B109" s="15"/>
      <c r="E109" s="51"/>
      <c r="F109" s="15"/>
    </row>
    <row r="110" spans="2:6" ht="12.75">
      <c r="B110" s="15"/>
      <c r="E110" s="51"/>
      <c r="F110" s="15"/>
    </row>
    <row r="111" spans="2:6" ht="12.75">
      <c r="B111" s="15"/>
      <c r="E111" s="51"/>
      <c r="F111" s="15"/>
    </row>
    <row r="112" spans="2:6" ht="12.75">
      <c r="B112" s="15"/>
      <c r="E112" s="51"/>
      <c r="F112" s="15"/>
    </row>
    <row r="113" spans="2:6" ht="12.75">
      <c r="B113" s="15"/>
      <c r="E113" s="51"/>
      <c r="F113" s="15"/>
    </row>
    <row r="114" spans="2:6" ht="12.75">
      <c r="B114" s="15"/>
      <c r="E114" s="51"/>
      <c r="F114" s="15"/>
    </row>
    <row r="115" spans="2:6" ht="12.75">
      <c r="B115" s="15"/>
      <c r="E115" s="51"/>
      <c r="F115" s="15"/>
    </row>
    <row r="116" spans="2:6" ht="12.75">
      <c r="B116" s="15"/>
      <c r="E116" s="51"/>
      <c r="F116" s="15"/>
    </row>
    <row r="117" spans="2:6" ht="12.75">
      <c r="B117" s="15"/>
      <c r="E117" s="51"/>
      <c r="F117" s="15"/>
    </row>
    <row r="118" spans="2:6" ht="12.75">
      <c r="B118" s="15"/>
      <c r="E118" s="51"/>
      <c r="F118" s="15"/>
    </row>
    <row r="119" spans="2:6" ht="12.75">
      <c r="B119" s="15"/>
      <c r="E119" s="51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  <row r="805" spans="2:6" ht="12.75">
      <c r="B805" s="15"/>
      <c r="F805" s="15"/>
    </row>
    <row r="806" spans="2:6" ht="12.75">
      <c r="B806" s="15"/>
      <c r="F806" s="15"/>
    </row>
    <row r="807" spans="2:6" ht="12.75">
      <c r="B807" s="15"/>
      <c r="F807" s="15"/>
    </row>
    <row r="808" spans="2:6" ht="12.75">
      <c r="B808" s="15"/>
      <c r="F808" s="15"/>
    </row>
    <row r="809" spans="2:6" ht="12.75">
      <c r="B809" s="15"/>
      <c r="F809" s="15"/>
    </row>
    <row r="810" spans="2:6" ht="12.75">
      <c r="B810" s="15"/>
      <c r="F810" s="15"/>
    </row>
    <row r="811" spans="2:6" ht="12.75">
      <c r="B811" s="15"/>
      <c r="F811" s="15"/>
    </row>
    <row r="812" spans="2:6" ht="12.75">
      <c r="B812" s="15"/>
      <c r="F812" s="15"/>
    </row>
    <row r="813" spans="2:6" ht="12.75">
      <c r="B813" s="15"/>
      <c r="F813" s="15"/>
    </row>
    <row r="814" spans="2:6" ht="12.75">
      <c r="B814" s="15"/>
      <c r="F814" s="15"/>
    </row>
    <row r="815" spans="2:6" ht="12.75">
      <c r="B815" s="15"/>
      <c r="F815" s="15"/>
    </row>
    <row r="816" spans="2:6" ht="12.75">
      <c r="B816" s="15"/>
      <c r="F816" s="15"/>
    </row>
    <row r="817" spans="2:6" ht="12.75">
      <c r="B817" s="15"/>
      <c r="F817" s="15"/>
    </row>
    <row r="818" spans="2:6" ht="12.75">
      <c r="B818" s="15"/>
      <c r="F818" s="15"/>
    </row>
    <row r="819" spans="2:6" ht="12.75">
      <c r="B819" s="15"/>
      <c r="F819" s="15"/>
    </row>
    <row r="820" spans="2:6" ht="12.75">
      <c r="B820" s="15"/>
      <c r="F820" s="15"/>
    </row>
    <row r="821" spans="2:6" ht="12.75">
      <c r="B821" s="15"/>
      <c r="F821" s="15"/>
    </row>
    <row r="822" spans="2:6" ht="12.75">
      <c r="B822" s="15"/>
      <c r="F822" s="15"/>
    </row>
    <row r="823" spans="2:6" ht="12.75">
      <c r="B823" s="15"/>
      <c r="F823" s="15"/>
    </row>
    <row r="824" spans="2:6" ht="12.75">
      <c r="B824" s="15"/>
      <c r="F824" s="15"/>
    </row>
    <row r="825" spans="2:6" ht="12.75">
      <c r="B825" s="15"/>
      <c r="F825" s="15"/>
    </row>
    <row r="826" spans="2:6" ht="12.75">
      <c r="B826" s="15"/>
      <c r="F826" s="15"/>
    </row>
    <row r="827" spans="2:6" ht="12.75">
      <c r="B827" s="15"/>
      <c r="F827" s="15"/>
    </row>
    <row r="828" spans="2:6" ht="12.75">
      <c r="B828" s="15"/>
      <c r="F828" s="15"/>
    </row>
    <row r="829" spans="2:6" ht="12.75">
      <c r="B829" s="15"/>
      <c r="F829" s="15"/>
    </row>
    <row r="830" spans="2:6" ht="12.75">
      <c r="B830" s="15"/>
      <c r="F830" s="15"/>
    </row>
    <row r="831" spans="2:6" ht="12.75">
      <c r="B831" s="15"/>
      <c r="F831" s="15"/>
    </row>
    <row r="832" spans="2:6" ht="12.75">
      <c r="B832" s="15"/>
      <c r="F832" s="15"/>
    </row>
    <row r="833" spans="2:6" ht="12.75">
      <c r="B833" s="15"/>
      <c r="F833" s="15"/>
    </row>
    <row r="834" spans="2:6" ht="12.75">
      <c r="B834" s="15"/>
      <c r="F834" s="15"/>
    </row>
    <row r="835" spans="2:6" ht="12.75">
      <c r="B835" s="15"/>
      <c r="F835" s="15"/>
    </row>
    <row r="836" spans="2:6" ht="12.75">
      <c r="B836" s="15"/>
      <c r="F836" s="15"/>
    </row>
    <row r="837" spans="2:6" ht="12.75">
      <c r="B837" s="15"/>
      <c r="F837" s="15"/>
    </row>
    <row r="838" spans="2:6" ht="12.75">
      <c r="B838" s="15"/>
      <c r="F838" s="15"/>
    </row>
    <row r="839" spans="2:6" ht="12.75">
      <c r="B839" s="15"/>
      <c r="F839" s="15"/>
    </row>
    <row r="840" spans="2:6" ht="12.75">
      <c r="B840" s="15"/>
      <c r="F840" s="15"/>
    </row>
    <row r="841" spans="2:6" ht="12.75">
      <c r="B841" s="15"/>
      <c r="F841" s="15"/>
    </row>
    <row r="842" spans="2:6" ht="12.75">
      <c r="B842" s="15"/>
      <c r="F842" s="15"/>
    </row>
    <row r="843" spans="2:6" ht="12.75">
      <c r="B843" s="15"/>
      <c r="F843" s="15"/>
    </row>
    <row r="844" spans="2:6" ht="12.75">
      <c r="B844" s="15"/>
      <c r="F844" s="15"/>
    </row>
    <row r="845" spans="2:6" ht="12.75">
      <c r="B845" s="15"/>
      <c r="F845" s="15"/>
    </row>
    <row r="846" spans="2:6" ht="12.75">
      <c r="B846" s="15"/>
      <c r="F846" s="15"/>
    </row>
    <row r="847" spans="2:6" ht="12.75">
      <c r="B847" s="15"/>
      <c r="F847" s="15"/>
    </row>
    <row r="848" spans="2:6" ht="12.75">
      <c r="B848" s="15"/>
      <c r="F848" s="15"/>
    </row>
    <row r="849" spans="2:6" ht="12.75">
      <c r="B849" s="15"/>
      <c r="F849" s="15"/>
    </row>
    <row r="850" spans="2:6" ht="12.75">
      <c r="B850" s="15"/>
      <c r="F850" s="15"/>
    </row>
    <row r="851" spans="2:6" ht="12.75">
      <c r="B851" s="15"/>
      <c r="F851" s="15"/>
    </row>
    <row r="852" spans="2:6" ht="12.75">
      <c r="B852" s="15"/>
      <c r="F852" s="15"/>
    </row>
    <row r="853" spans="2:6" ht="12.75">
      <c r="B853" s="15"/>
      <c r="F853" s="15"/>
    </row>
    <row r="854" spans="2:6" ht="12.75">
      <c r="B854" s="15"/>
      <c r="F854" s="15"/>
    </row>
    <row r="855" spans="2:6" ht="12.75">
      <c r="B855" s="15"/>
      <c r="F855" s="15"/>
    </row>
    <row r="856" spans="2:6" ht="12.75">
      <c r="B856" s="15"/>
      <c r="F856" s="15"/>
    </row>
    <row r="857" spans="2:6" ht="12.75">
      <c r="B857" s="15"/>
      <c r="F857" s="15"/>
    </row>
    <row r="858" spans="2:6" ht="12.75">
      <c r="B858" s="15"/>
      <c r="F858" s="15"/>
    </row>
    <row r="859" spans="2:6" ht="12.75">
      <c r="B859" s="15"/>
      <c r="F859" s="15"/>
    </row>
    <row r="860" spans="2:6" ht="12.75">
      <c r="B860" s="15"/>
      <c r="F860" s="15"/>
    </row>
    <row r="861" spans="2:6" ht="12.75">
      <c r="B861" s="15"/>
      <c r="F861" s="15"/>
    </row>
    <row r="862" spans="2:6" ht="12.75">
      <c r="B862" s="15"/>
      <c r="F862" s="15"/>
    </row>
    <row r="863" spans="2:6" ht="12.75">
      <c r="B863" s="15"/>
      <c r="F863" s="15"/>
    </row>
    <row r="864" spans="2:6" ht="12.75">
      <c r="B864" s="15"/>
      <c r="F864" s="15"/>
    </row>
    <row r="865" spans="2:6" ht="12.75">
      <c r="B865" s="15"/>
      <c r="F865" s="15"/>
    </row>
    <row r="866" spans="2:6" ht="12.75">
      <c r="B866" s="15"/>
      <c r="F866" s="15"/>
    </row>
    <row r="867" spans="2:6" ht="12.75">
      <c r="B867" s="15"/>
      <c r="F867" s="15"/>
    </row>
    <row r="868" spans="2:6" ht="12.75">
      <c r="B868" s="15"/>
      <c r="F868" s="15"/>
    </row>
    <row r="869" spans="2:6" ht="12.75">
      <c r="B869" s="15"/>
      <c r="F869" s="15"/>
    </row>
    <row r="870" spans="2:6" ht="12.75">
      <c r="B870" s="15"/>
      <c r="F870" s="15"/>
    </row>
    <row r="871" spans="2:6" ht="12.75">
      <c r="B871" s="15"/>
      <c r="F871" s="15"/>
    </row>
    <row r="872" spans="2:6" ht="12.75">
      <c r="B872" s="15"/>
      <c r="F872" s="15"/>
    </row>
    <row r="873" spans="2:6" ht="12.75">
      <c r="B873" s="15"/>
      <c r="F873" s="15"/>
    </row>
    <row r="874" spans="2:6" ht="12.75">
      <c r="B874" s="15"/>
      <c r="F874" s="15"/>
    </row>
    <row r="875" spans="2:6" ht="12.75">
      <c r="B875" s="15"/>
      <c r="F875" s="15"/>
    </row>
    <row r="876" spans="2:6" ht="12.75">
      <c r="B876" s="15"/>
      <c r="F876" s="15"/>
    </row>
    <row r="877" spans="2:6" ht="12.75">
      <c r="B877" s="15"/>
      <c r="F877" s="15"/>
    </row>
    <row r="878" spans="2:6" ht="12.75">
      <c r="B878" s="15"/>
      <c r="F878" s="15"/>
    </row>
    <row r="879" spans="2:6" ht="12.75">
      <c r="B879" s="15"/>
      <c r="F879" s="15"/>
    </row>
    <row r="880" spans="2:6" ht="12.75">
      <c r="B880" s="15"/>
      <c r="F880" s="15"/>
    </row>
    <row r="881" spans="2:6" ht="12.75">
      <c r="B881" s="15"/>
      <c r="F881" s="15"/>
    </row>
    <row r="882" spans="2:6" ht="12.75">
      <c r="B882" s="15"/>
      <c r="F882" s="15"/>
    </row>
    <row r="883" spans="2:6" ht="12.75">
      <c r="B883" s="15"/>
      <c r="F883" s="15"/>
    </row>
    <row r="884" spans="2:6" ht="12.75">
      <c r="B884" s="15"/>
      <c r="F884" s="15"/>
    </row>
    <row r="885" spans="2:6" ht="12.75">
      <c r="B885" s="15"/>
      <c r="F885" s="15"/>
    </row>
    <row r="886" spans="2:6" ht="12.75">
      <c r="B886" s="15"/>
      <c r="F886" s="15"/>
    </row>
    <row r="887" spans="2:6" ht="12.75">
      <c r="B887" s="15"/>
      <c r="F887" s="15"/>
    </row>
    <row r="888" spans="2:6" ht="12.75">
      <c r="B888" s="15"/>
      <c r="F888" s="15"/>
    </row>
    <row r="889" spans="2:6" ht="12.75">
      <c r="B889" s="15"/>
      <c r="F889" s="15"/>
    </row>
    <row r="890" spans="2:6" ht="12.75">
      <c r="B890" s="15"/>
      <c r="F890" s="15"/>
    </row>
    <row r="891" spans="2:6" ht="12.75">
      <c r="B891" s="15"/>
      <c r="F891" s="15"/>
    </row>
    <row r="892" spans="2:6" ht="12.75">
      <c r="B892" s="15"/>
      <c r="F892" s="15"/>
    </row>
    <row r="893" spans="2:6" ht="12.75">
      <c r="B893" s="15"/>
      <c r="F893" s="15"/>
    </row>
    <row r="894" spans="2:6" ht="12.75">
      <c r="B894" s="15"/>
      <c r="F894" s="15"/>
    </row>
    <row r="895" spans="2:6" ht="12.75">
      <c r="B895" s="15"/>
      <c r="F895" s="15"/>
    </row>
    <row r="896" spans="2:6" ht="12.75">
      <c r="B896" s="15"/>
      <c r="F896" s="15"/>
    </row>
    <row r="897" spans="2:6" ht="12.75">
      <c r="B897" s="15"/>
      <c r="F897" s="15"/>
    </row>
    <row r="898" spans="2:6" ht="12.75">
      <c r="B898" s="15"/>
      <c r="F898" s="15"/>
    </row>
    <row r="899" spans="2:6" ht="12.75">
      <c r="B899" s="15"/>
      <c r="F899" s="15"/>
    </row>
    <row r="900" spans="2:6" ht="12.75">
      <c r="B900" s="15"/>
      <c r="F900" s="15"/>
    </row>
    <row r="901" spans="2:6" ht="12.75">
      <c r="B901" s="15"/>
      <c r="F901" s="15"/>
    </row>
    <row r="902" spans="2:6" ht="12.75">
      <c r="B902" s="15"/>
      <c r="F902" s="15"/>
    </row>
    <row r="903" spans="2:6" ht="12.75">
      <c r="B903" s="15"/>
      <c r="F903" s="15"/>
    </row>
    <row r="904" spans="2:6" ht="12.75">
      <c r="B904" s="15"/>
      <c r="F904" s="15"/>
    </row>
    <row r="905" spans="2:6" ht="12.75">
      <c r="B905" s="15"/>
      <c r="F905" s="15"/>
    </row>
    <row r="906" spans="2:6" ht="12.75">
      <c r="B906" s="15"/>
      <c r="F906" s="15"/>
    </row>
    <row r="907" spans="2:6" ht="12.75">
      <c r="B907" s="15"/>
      <c r="F907" s="15"/>
    </row>
  </sheetData>
  <sheetProtection/>
  <hyperlinks>
    <hyperlink ref="P13" r:id="rId1" display="http://www.konkoly.hu/cgi-bin/IBVS?5583"/>
    <hyperlink ref="P26" r:id="rId2" display="http://vsolj.cetus-net.org/vsoljno50.pdf"/>
    <hyperlink ref="P14" r:id="rId3" display="http://www.konkoly.hu/cgi-bin/IBVS?5960"/>
    <hyperlink ref="P15" r:id="rId4" display="http://www.bav-astro.de/sfs/BAVM_link.php?BAVMnr=215"/>
    <hyperlink ref="P16" r:id="rId5" display="http://www.konkoly.hu/cgi-bin/IBVS?6011"/>
    <hyperlink ref="P27" r:id="rId6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