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8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<sst xmlns="http://schemas.openxmlformats.org/spreadsheetml/2006/main" count="151" uniqueCount="88">
  <si>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</si>
  <si>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</si>
  <si>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</si>
  <si>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</si>
  <si>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</si>
  <si>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</si>
  <si>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</si>
  <si>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</si>
  <si>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</si>
  <si>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</si>
  <si>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</si>
  <si>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</si>
  <si>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</si>
  <si>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</si>
  <si>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</si>
  <si>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</si>
  <si>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</si>
  <si>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</si>
  <si>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</si>
  <si>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</si>
  <si>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</si>
  <si>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</si>
  <si>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</si>
  <si>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</si>
  <si>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</si>
  <si>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</si>
  <si>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</si>
  <si>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</si>
  <si>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</si>
  <si>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</si>
  <si>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</si>
  <si>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</si>
  <si>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</si>
  <si>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</si>
  <si>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</si>
  <si>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</si>
  <si>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</si>
  <si>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</si>
  <si>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</si>
  <si>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</si>
  <si>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</si>
  <si>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</si>
  <si>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</si>
  <si>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</si>
  <si>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</si>
  <si>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</si>
  <si>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</si>
  <si>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</si>
  <si>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ES Mon</t>
  </si>
  <si>
    <t>EA</t>
  </si>
  <si>
    <t>GCVS 4</t>
  </si>
  <si>
    <t>ES Mon / GSC 29994.301</t>
  </si>
  <si>
    <t>2425651.46 </t>
  </si>
  <si>
    <t> 08.02.1929 23:02 </t>
  </si>
  <si>
    <t> 0.33 </t>
  </si>
  <si>
    <t>P </t>
  </si>
  <si>
    <t> P.Ahnert </t>
  </si>
  <si>
    <t> VSS 1.348 </t>
  </si>
  <si>
    <t>2426634.62 </t>
  </si>
  <si>
    <t> 20.10.1931 02:52 </t>
  </si>
  <si>
    <t> -0.32 </t>
  </si>
  <si>
    <t>2429634.48 </t>
  </si>
  <si>
    <t> 05.01.1940 23:31 </t>
  </si>
  <si>
    <t> 0.11 </t>
  </si>
  <si>
    <t>2429647.27 </t>
  </si>
  <si>
    <t> 18.01.1940 18:28 </t>
  </si>
  <si>
    <t> 0.90 </t>
  </si>
  <si>
    <t> H.G.van Bueren </t>
  </si>
  <si>
    <t> AOLD 20.204 </t>
  </si>
  <si>
    <t>2429670.37 </t>
  </si>
  <si>
    <t> 10.02.1940 20:52 </t>
  </si>
  <si>
    <t> 0.01 </t>
  </si>
  <si>
    <t>2429730.24 </t>
  </si>
  <si>
    <t> 10.04.1940 17:45 </t>
  </si>
  <si>
    <t> -0.11 </t>
  </si>
  <si>
    <t>2429778.19 </t>
  </si>
  <si>
    <t> 28.05.1940 16:33 </t>
  </si>
  <si>
    <t> -0.15 </t>
  </si>
  <si>
    <t>2429994.33 </t>
  </si>
  <si>
    <t> 30.12.1940 19:55 </t>
  </si>
  <si>
    <t> 0.03 </t>
  </si>
  <si>
    <t>2430114.21 </t>
  </si>
  <si>
    <t> 29.04.1941 17:02 </t>
  </si>
  <si>
    <t> -0.07 </t>
  </si>
  <si>
    <t>2430762.41 </t>
  </si>
  <si>
    <t> 06.02.1943 21:50 </t>
  </si>
  <si>
    <t> 0.26 </t>
  </si>
  <si>
    <t>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</si>
</sst>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5" borderId="18" xfId="0" applyFont="1" applyFill="1" applyBorder="1" applyAlignment="1">
      <alignment horizontal="left" vertical="top" wrapText="1" indent="1"/>
    </xf>
    <xf numFmtId="0" fontId="5" fillId="35" borderId="18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9995875"/>
        <c:axId val="24418556"/>
      </c:scatterChart>
      <c:valAx>
        <c:axId val="39995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8556"/>
        <c:crosses val="autoZero"/>
        <c:crossBetween val="midCat"/>
        <c:dispUnits/>
      </c:valAx>
      <c:valAx>
        <c:axId val="2441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58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33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51</v>
      </c>
      <c r="F1" s="31" t="s">
        <v>48</v>
      </c>
      <c r="G1" s="32">
        <v>6.594869999999999</v>
      </c>
      <c r="H1" s="33">
        <v>-7.2511</v>
      </c>
      <c r="I1" s="34">
        <v>29994.301</v>
      </c>
      <c r="J1" s="35">
        <v>11.9977</v>
      </c>
      <c r="K1" s="36" t="s">
        <v>49</v>
      </c>
      <c r="L1" s="37"/>
      <c r="M1" s="38">
        <v>29994.301</v>
      </c>
      <c r="N1" s="38">
        <v>11.9977</v>
      </c>
      <c r="O1" s="41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29994.301</v>
      </c>
      <c r="D4" s="28">
        <v>11.9977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29994.301</v>
      </c>
      <c r="D7" s="29" t="s">
        <v>50</v>
      </c>
    </row>
    <row r="8" spans="1:4" ht="12.75">
      <c r="A8" t="s">
        <v>3</v>
      </c>
      <c r="C8" s="8">
        <v>11.9977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0.09783544959260171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0.00014753594454119202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30762.26107775004</v>
      </c>
      <c r="E15" s="14" t="s">
        <v>34</v>
      </c>
      <c r="F15" s="39">
        <v>1</v>
      </c>
    </row>
    <row r="16" spans="1:6" ht="12.75">
      <c r="A16" s="16" t="s">
        <v>4</v>
      </c>
      <c r="B16" s="10"/>
      <c r="C16" s="17">
        <f>+C8+C12</f>
        <v>11.99784753594454</v>
      </c>
      <c r="E16" s="14" t="s">
        <v>30</v>
      </c>
      <c r="F16" s="40">
        <f ca="1">NOW()+15018.5+$C$5/24</f>
        <v>59903.71024768518</v>
      </c>
    </row>
    <row r="17" spans="1:6" ht="13.5" thickBot="1">
      <c r="A17" s="14" t="s">
        <v>27</v>
      </c>
      <c r="B17" s="10"/>
      <c r="C17" s="10">
        <f>COUNT(C21:C2191)</f>
        <v>11</v>
      </c>
      <c r="E17" s="14" t="s">
        <v>35</v>
      </c>
      <c r="F17" s="15">
        <f>ROUND(2*(F16-$C$7)/$C$8,0)/2+F15</f>
        <v>2494</v>
      </c>
    </row>
    <row r="18" spans="1:6" ht="14.25" thickBot="1" thickTop="1">
      <c r="A18" s="16" t="s">
        <v>5</v>
      </c>
      <c r="B18" s="10"/>
      <c r="C18" s="19">
        <f>+C15</f>
        <v>30762.26107775004</v>
      </c>
      <c r="D18" s="20">
        <f>+C16</f>
        <v>11.99784753594454</v>
      </c>
      <c r="E18" s="14" t="s">
        <v>36</v>
      </c>
      <c r="F18" s="23">
        <f>ROUND(2*(F16-$C$15)/$C$16,0)/2+F15</f>
        <v>2430</v>
      </c>
    </row>
    <row r="19" spans="5:6" ht="13.5" thickTop="1">
      <c r="E19" s="14" t="s">
        <v>31</v>
      </c>
      <c r="F19" s="18">
        <f>+$C$15+$C$16*F18-15018.5-$C$5/24</f>
        <v>44898.92642342861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54" t="s">
        <v>57</v>
      </c>
      <c r="B21" s="56" t="s">
        <v>87</v>
      </c>
      <c r="C21" s="55">
        <v>25651.46</v>
      </c>
      <c r="D21" s="8"/>
      <c r="E21">
        <f aca="true" t="shared" si="0" ref="E21:E31">+(C21-C$7)/C$8</f>
        <v>-361.9727947856673</v>
      </c>
      <c r="F21">
        <f aca="true" t="shared" si="1" ref="F21:F31">ROUND(2*E21,0)/2</f>
        <v>-362</v>
      </c>
      <c r="G21">
        <f aca="true" t="shared" si="2" ref="G21:G31">+C21-(C$7+F21*C$8)</f>
        <v>0.32639999999810243</v>
      </c>
      <c r="H21">
        <f aca="true" t="shared" si="3" ref="H21:H31">+G21</f>
        <v>0.32639999999810243</v>
      </c>
      <c r="O21">
        <f aca="true" t="shared" si="4" ref="O21:O31">+C$11+C$12*$F21</f>
        <v>0.044427437668690194</v>
      </c>
      <c r="Q21" s="2">
        <f aca="true" t="shared" si="5" ref="Q21:Q31">+C21-15018.5</f>
        <v>10632.96</v>
      </c>
    </row>
    <row r="22" spans="1:17" ht="12.75">
      <c r="A22" s="54" t="s">
        <v>57</v>
      </c>
      <c r="B22" s="56" t="s">
        <v>87</v>
      </c>
      <c r="C22" s="55">
        <v>26634.62</v>
      </c>
      <c r="D22" s="8"/>
      <c r="E22">
        <f t="shared" si="0"/>
        <v>-280.0270885253007</v>
      </c>
      <c r="F22">
        <f t="shared" si="1"/>
        <v>-280</v>
      </c>
      <c r="G22">
        <f t="shared" si="2"/>
        <v>-0.3250000000007276</v>
      </c>
      <c r="H22">
        <f t="shared" si="3"/>
        <v>-0.3250000000007276</v>
      </c>
      <c r="O22">
        <f t="shared" si="4"/>
        <v>0.056525385121067945</v>
      </c>
      <c r="Q22" s="2">
        <f t="shared" si="5"/>
        <v>11616.119999999999</v>
      </c>
    </row>
    <row r="23" spans="1:17" ht="12.75">
      <c r="A23" s="54" t="s">
        <v>57</v>
      </c>
      <c r="B23" s="56" t="s">
        <v>87</v>
      </c>
      <c r="C23" s="55">
        <v>29634.48</v>
      </c>
      <c r="D23" s="8"/>
      <c r="E23">
        <f t="shared" si="0"/>
        <v>-29.99083157605207</v>
      </c>
      <c r="F23">
        <f t="shared" si="1"/>
        <v>-30</v>
      </c>
      <c r="G23">
        <f t="shared" si="2"/>
        <v>0.11000000000058208</v>
      </c>
      <c r="H23">
        <f t="shared" si="3"/>
        <v>0.11000000000058208</v>
      </c>
      <c r="O23">
        <f t="shared" si="4"/>
        <v>0.09340937125636595</v>
      </c>
      <c r="Q23" s="2">
        <f t="shared" si="5"/>
        <v>14615.98</v>
      </c>
    </row>
    <row r="24" spans="1:17" ht="12.75">
      <c r="A24" s="54" t="s">
        <v>68</v>
      </c>
      <c r="B24" s="56" t="s">
        <v>87</v>
      </c>
      <c r="C24" s="55">
        <v>29647.27</v>
      </c>
      <c r="D24" s="8"/>
      <c r="E24">
        <f t="shared" si="0"/>
        <v>-28.924793918834364</v>
      </c>
      <c r="F24">
        <f t="shared" si="1"/>
        <v>-29</v>
      </c>
      <c r="G24">
        <f t="shared" si="2"/>
        <v>0.90230000000156</v>
      </c>
      <c r="H24">
        <f t="shared" si="3"/>
        <v>0.90230000000156</v>
      </c>
      <c r="O24">
        <f t="shared" si="4"/>
        <v>0.09355690720090715</v>
      </c>
      <c r="Q24" s="2">
        <f t="shared" si="5"/>
        <v>14628.77</v>
      </c>
    </row>
    <row r="25" spans="1:17" ht="12.75">
      <c r="A25" s="54" t="s">
        <v>68</v>
      </c>
      <c r="B25" s="56" t="s">
        <v>87</v>
      </c>
      <c r="C25" s="55">
        <v>29670.37</v>
      </c>
      <c r="D25" s="8"/>
      <c r="E25">
        <f t="shared" si="0"/>
        <v>-26.99942488977058</v>
      </c>
      <c r="F25">
        <f t="shared" si="1"/>
        <v>-27</v>
      </c>
      <c r="G25">
        <f t="shared" si="2"/>
        <v>0.006900000000314321</v>
      </c>
      <c r="H25">
        <f t="shared" si="3"/>
        <v>0.006900000000314321</v>
      </c>
      <c r="O25">
        <f t="shared" si="4"/>
        <v>0.09385197908998952</v>
      </c>
      <c r="Q25" s="2">
        <f t="shared" si="5"/>
        <v>14651.869999999999</v>
      </c>
    </row>
    <row r="26" spans="1:17" ht="12.75">
      <c r="A26" s="54" t="s">
        <v>68</v>
      </c>
      <c r="B26" s="56" t="s">
        <v>87</v>
      </c>
      <c r="C26" s="55">
        <v>29730.24</v>
      </c>
      <c r="D26" s="8"/>
      <c r="E26">
        <f t="shared" si="0"/>
        <v>-22.009301782841533</v>
      </c>
      <c r="F26">
        <f t="shared" si="1"/>
        <v>-22</v>
      </c>
      <c r="G26">
        <f t="shared" si="2"/>
        <v>-0.11159999999654246</v>
      </c>
      <c r="H26">
        <f t="shared" si="3"/>
        <v>-0.11159999999654246</v>
      </c>
      <c r="O26">
        <f t="shared" si="4"/>
        <v>0.09458965881269549</v>
      </c>
      <c r="Q26" s="2">
        <f t="shared" si="5"/>
        <v>14711.740000000002</v>
      </c>
    </row>
    <row r="27" spans="1:17" ht="12.75">
      <c r="A27" s="54" t="s">
        <v>68</v>
      </c>
      <c r="B27" s="56" t="s">
        <v>87</v>
      </c>
      <c r="C27" s="55">
        <v>29778.19</v>
      </c>
      <c r="D27" s="8"/>
      <c r="E27">
        <f t="shared" si="0"/>
        <v>-18.01270243463337</v>
      </c>
      <c r="F27">
        <f t="shared" si="1"/>
        <v>-18</v>
      </c>
      <c r="G27">
        <f t="shared" si="2"/>
        <v>-0.15239999999903375</v>
      </c>
      <c r="H27">
        <f t="shared" si="3"/>
        <v>-0.15239999999903375</v>
      </c>
      <c r="O27">
        <f t="shared" si="4"/>
        <v>0.09517980259086026</v>
      </c>
      <c r="Q27" s="2">
        <f t="shared" si="5"/>
        <v>14759.689999999999</v>
      </c>
    </row>
    <row r="28" spans="1:17" ht="12.75">
      <c r="A28">
        <f>D14</f>
        <v>0</v>
      </c>
      <c r="C28" s="8">
        <f>C$7</f>
        <v>29994.301</v>
      </c>
      <c r="D28" s="8" t="s">
        <v>13</v>
      </c>
      <c r="E28">
        <f t="shared" si="0"/>
        <v>0</v>
      </c>
      <c r="F28">
        <f t="shared" si="1"/>
        <v>0</v>
      </c>
      <c r="G28">
        <f t="shared" si="2"/>
        <v>0</v>
      </c>
      <c r="H28">
        <f t="shared" si="3"/>
        <v>0</v>
      </c>
      <c r="O28">
        <f t="shared" si="4"/>
        <v>0.09783544959260171</v>
      </c>
      <c r="Q28" s="2">
        <f t="shared" si="5"/>
        <v>14975.801</v>
      </c>
    </row>
    <row r="29" spans="1:17" ht="12.75">
      <c r="A29" s="54" t="s">
        <v>68</v>
      </c>
      <c r="B29" s="56" t="s">
        <v>87</v>
      </c>
      <c r="C29" s="55">
        <v>29994.33</v>
      </c>
      <c r="D29" s="8"/>
      <c r="E29">
        <f t="shared" si="0"/>
        <v>0.002417129950096277</v>
      </c>
      <c r="F29">
        <f t="shared" si="1"/>
        <v>0</v>
      </c>
      <c r="G29">
        <f t="shared" si="2"/>
        <v>0.0290000000022701</v>
      </c>
      <c r="H29">
        <f t="shared" si="3"/>
        <v>0.0290000000022701</v>
      </c>
      <c r="O29">
        <f t="shared" si="4"/>
        <v>0.09783544959260171</v>
      </c>
      <c r="Q29" s="2">
        <f t="shared" si="5"/>
        <v>14975.830000000002</v>
      </c>
    </row>
    <row r="30" spans="1:17" ht="12.75">
      <c r="A30" s="54" t="s">
        <v>68</v>
      </c>
      <c r="B30" s="56" t="s">
        <v>87</v>
      </c>
      <c r="C30" s="55">
        <v>30114.21</v>
      </c>
      <c r="D30" s="8"/>
      <c r="E30">
        <f t="shared" si="0"/>
        <v>9.994332247013983</v>
      </c>
      <c r="F30">
        <f t="shared" si="1"/>
        <v>10</v>
      </c>
      <c r="G30">
        <f t="shared" si="2"/>
        <v>-0.06799999999930151</v>
      </c>
      <c r="H30">
        <f t="shared" si="3"/>
        <v>-0.06799999999930151</v>
      </c>
      <c r="O30">
        <f t="shared" si="4"/>
        <v>0.09931080903801363</v>
      </c>
      <c r="Q30" s="2">
        <f t="shared" si="5"/>
        <v>15095.71</v>
      </c>
    </row>
    <row r="31" spans="1:17" ht="12.75">
      <c r="A31" s="54" t="s">
        <v>68</v>
      </c>
      <c r="B31" s="56" t="s">
        <v>87</v>
      </c>
      <c r="C31" s="55">
        <v>30762.41</v>
      </c>
      <c r="D31" s="8"/>
      <c r="E31">
        <f t="shared" si="0"/>
        <v>64.02135409286782</v>
      </c>
      <c r="F31">
        <f t="shared" si="1"/>
        <v>64</v>
      </c>
      <c r="G31">
        <f t="shared" si="2"/>
        <v>0.2561999999998079</v>
      </c>
      <c r="H31">
        <f t="shared" si="3"/>
        <v>0.2561999999998079</v>
      </c>
      <c r="O31">
        <f t="shared" si="4"/>
        <v>0.107277750043238</v>
      </c>
      <c r="Q31" s="2">
        <f t="shared" si="5"/>
        <v>15743.91</v>
      </c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A11" sqref="A11:C20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2" t="s">
        <v>41</v>
      </c>
      <c r="I1" s="43" t="s">
        <v>42</v>
      </c>
      <c r="J1" s="44" t="s">
        <v>40</v>
      </c>
    </row>
    <row r="2" spans="9:10" ht="12.75">
      <c r="I2" s="45" t="s">
        <v>43</v>
      </c>
      <c r="J2" s="46" t="s">
        <v>39</v>
      </c>
    </row>
    <row r="3" spans="1:10" ht="12.75">
      <c r="A3" s="47" t="s">
        <v>44</v>
      </c>
      <c r="I3" s="45" t="s">
        <v>45</v>
      </c>
      <c r="J3" s="46" t="s">
        <v>37</v>
      </c>
    </row>
    <row r="4" spans="9:10" ht="12.75">
      <c r="I4" s="45" t="s">
        <v>46</v>
      </c>
      <c r="J4" s="46" t="s">
        <v>37</v>
      </c>
    </row>
    <row r="5" spans="9:10" ht="13.5" thickBot="1">
      <c r="I5" s="48" t="s">
        <v>47</v>
      </c>
      <c r="J5" s="49" t="s">
        <v>38</v>
      </c>
    </row>
    <row r="10" ht="13.5" thickBot="1"/>
    <row r="11" spans="1:16" ht="12.75" customHeight="1" thickBot="1">
      <c r="A11" s="8" t="str">
        <f aca="true" t="shared" si="0" ref="A11:A20">P11</f>
        <v> VSS 1.348 </v>
      </c>
      <c r="B11" s="3" t="str">
        <f aca="true" t="shared" si="1" ref="B11:B20">IF(H11=INT(H11),"I","II")</f>
        <v>I</v>
      </c>
      <c r="C11" s="8">
        <f aca="true" t="shared" si="2" ref="C11:C20">1*G11</f>
        <v>25651.46</v>
      </c>
      <c r="D11" s="10" t="str">
        <f aca="true" t="shared" si="3" ref="D11:D20">VLOOKUP(F11,I$1:J$5,2,FALSE)</f>
        <v>vis</v>
      </c>
      <c r="E11" s="50">
        <f>VLOOKUP(C11,A!C$21:E$973,3,FALSE)</f>
        <v>-361.9727947856673</v>
      </c>
      <c r="F11" s="3" t="s">
        <v>47</v>
      </c>
      <c r="G11" s="10" t="str">
        <f aca="true" t="shared" si="4" ref="G11:G20">MID(I11,3,LEN(I11)-3)</f>
        <v>25651.46</v>
      </c>
      <c r="H11" s="8">
        <f aca="true" t="shared" si="5" ref="H11:H20">1*K11</f>
        <v>-362</v>
      </c>
      <c r="I11" s="51" t="s">
        <v>52</v>
      </c>
      <c r="J11" s="52" t="s">
        <v>53</v>
      </c>
      <c r="K11" s="51">
        <v>-362</v>
      </c>
      <c r="L11" s="51" t="s">
        <v>54</v>
      </c>
      <c r="M11" s="52" t="s">
        <v>55</v>
      </c>
      <c r="N11" s="52"/>
      <c r="O11" s="53" t="s">
        <v>56</v>
      </c>
      <c r="P11" s="53" t="s">
        <v>57</v>
      </c>
    </row>
    <row r="12" spans="1:16" ht="12.75" customHeight="1" thickBot="1">
      <c r="A12" s="8" t="str">
        <f t="shared" si="0"/>
        <v> VSS 1.348 </v>
      </c>
      <c r="B12" s="3" t="str">
        <f t="shared" si="1"/>
        <v>I</v>
      </c>
      <c r="C12" s="8">
        <f t="shared" si="2"/>
        <v>26634.62</v>
      </c>
      <c r="D12" s="10" t="str">
        <f t="shared" si="3"/>
        <v>vis</v>
      </c>
      <c r="E12" s="50">
        <f>VLOOKUP(C12,A!C$21:E$973,3,FALSE)</f>
        <v>-280.0270885253007</v>
      </c>
      <c r="F12" s="3" t="s">
        <v>47</v>
      </c>
      <c r="G12" s="10" t="str">
        <f t="shared" si="4"/>
        <v>26634.62</v>
      </c>
      <c r="H12" s="8">
        <f t="shared" si="5"/>
        <v>-280</v>
      </c>
      <c r="I12" s="51" t="s">
        <v>58</v>
      </c>
      <c r="J12" s="52" t="s">
        <v>59</v>
      </c>
      <c r="K12" s="51">
        <v>-280</v>
      </c>
      <c r="L12" s="51" t="s">
        <v>60</v>
      </c>
      <c r="M12" s="52" t="s">
        <v>55</v>
      </c>
      <c r="N12" s="52"/>
      <c r="O12" s="53" t="s">
        <v>56</v>
      </c>
      <c r="P12" s="53" t="s">
        <v>57</v>
      </c>
    </row>
    <row r="13" spans="1:16" ht="12.75" customHeight="1" thickBot="1">
      <c r="A13" s="8" t="str">
        <f t="shared" si="0"/>
        <v> VSS 1.348 </v>
      </c>
      <c r="B13" s="3" t="str">
        <f t="shared" si="1"/>
        <v>I</v>
      </c>
      <c r="C13" s="8">
        <f t="shared" si="2"/>
        <v>29634.48</v>
      </c>
      <c r="D13" s="10" t="str">
        <f t="shared" si="3"/>
        <v>vis</v>
      </c>
      <c r="E13" s="50">
        <f>VLOOKUP(C13,A!C$21:E$973,3,FALSE)</f>
        <v>-29.99083157605207</v>
      </c>
      <c r="F13" s="3" t="s">
        <v>47</v>
      </c>
      <c r="G13" s="10" t="str">
        <f t="shared" si="4"/>
        <v>29634.48</v>
      </c>
      <c r="H13" s="8">
        <f t="shared" si="5"/>
        <v>-30</v>
      </c>
      <c r="I13" s="51" t="s">
        <v>61</v>
      </c>
      <c r="J13" s="52" t="s">
        <v>62</v>
      </c>
      <c r="K13" s="51">
        <v>-30</v>
      </c>
      <c r="L13" s="51" t="s">
        <v>63</v>
      </c>
      <c r="M13" s="52" t="s">
        <v>55</v>
      </c>
      <c r="N13" s="52"/>
      <c r="O13" s="53" t="s">
        <v>56</v>
      </c>
      <c r="P13" s="53" t="s">
        <v>57</v>
      </c>
    </row>
    <row r="14" spans="1:16" ht="12.75" customHeight="1" thickBot="1">
      <c r="A14" s="8" t="str">
        <f t="shared" si="0"/>
        <v> AOLD 20.204 </v>
      </c>
      <c r="B14" s="3" t="str">
        <f t="shared" si="1"/>
        <v>I</v>
      </c>
      <c r="C14" s="8">
        <f t="shared" si="2"/>
        <v>29647.27</v>
      </c>
      <c r="D14" s="10" t="str">
        <f t="shared" si="3"/>
        <v>vis</v>
      </c>
      <c r="E14" s="50">
        <f>VLOOKUP(C14,A!C$21:E$973,3,FALSE)</f>
        <v>-28.924793918834364</v>
      </c>
      <c r="F14" s="3" t="s">
        <v>47</v>
      </c>
      <c r="G14" s="10" t="str">
        <f t="shared" si="4"/>
        <v>29647.27</v>
      </c>
      <c r="H14" s="8">
        <f t="shared" si="5"/>
        <v>-29</v>
      </c>
      <c r="I14" s="51" t="s">
        <v>64</v>
      </c>
      <c r="J14" s="52" t="s">
        <v>65</v>
      </c>
      <c r="K14" s="51">
        <v>-29</v>
      </c>
      <c r="L14" s="51" t="s">
        <v>66</v>
      </c>
      <c r="M14" s="52" t="s">
        <v>55</v>
      </c>
      <c r="N14" s="52"/>
      <c r="O14" s="53" t="s">
        <v>67</v>
      </c>
      <c r="P14" s="53" t="s">
        <v>68</v>
      </c>
    </row>
    <row r="15" spans="1:16" ht="12.75" customHeight="1" thickBot="1">
      <c r="A15" s="8" t="str">
        <f t="shared" si="0"/>
        <v> AOLD 20.204 </v>
      </c>
      <c r="B15" s="3" t="str">
        <f t="shared" si="1"/>
        <v>I</v>
      </c>
      <c r="C15" s="8">
        <f t="shared" si="2"/>
        <v>29670.37</v>
      </c>
      <c r="D15" s="10" t="str">
        <f t="shared" si="3"/>
        <v>vis</v>
      </c>
      <c r="E15" s="50">
        <f>VLOOKUP(C15,A!C$21:E$973,3,FALSE)</f>
        <v>-26.99942488977058</v>
      </c>
      <c r="F15" s="3" t="s">
        <v>47</v>
      </c>
      <c r="G15" s="10" t="str">
        <f t="shared" si="4"/>
        <v>29670.37</v>
      </c>
      <c r="H15" s="8">
        <f t="shared" si="5"/>
        <v>-27</v>
      </c>
      <c r="I15" s="51" t="s">
        <v>69</v>
      </c>
      <c r="J15" s="52" t="s">
        <v>70</v>
      </c>
      <c r="K15" s="51">
        <v>-27</v>
      </c>
      <c r="L15" s="51" t="s">
        <v>71</v>
      </c>
      <c r="M15" s="52" t="s">
        <v>55</v>
      </c>
      <c r="N15" s="52"/>
      <c r="O15" s="53" t="s">
        <v>67</v>
      </c>
      <c r="P15" s="53" t="s">
        <v>68</v>
      </c>
    </row>
    <row r="16" spans="1:16" ht="12.75" customHeight="1" thickBot="1">
      <c r="A16" s="8" t="str">
        <f t="shared" si="0"/>
        <v> AOLD 20.204 </v>
      </c>
      <c r="B16" s="3" t="str">
        <f t="shared" si="1"/>
        <v>I</v>
      </c>
      <c r="C16" s="8">
        <f t="shared" si="2"/>
        <v>29730.24</v>
      </c>
      <c r="D16" s="10" t="str">
        <f t="shared" si="3"/>
        <v>vis</v>
      </c>
      <c r="E16" s="50">
        <f>VLOOKUP(C16,A!C$21:E$973,3,FALSE)</f>
        <v>-22.009301782841533</v>
      </c>
      <c r="F16" s="3" t="s">
        <v>47</v>
      </c>
      <c r="G16" s="10" t="str">
        <f t="shared" si="4"/>
        <v>29730.24</v>
      </c>
      <c r="H16" s="8">
        <f t="shared" si="5"/>
        <v>-22</v>
      </c>
      <c r="I16" s="51" t="s">
        <v>72</v>
      </c>
      <c r="J16" s="52" t="s">
        <v>73</v>
      </c>
      <c r="K16" s="51">
        <v>-22</v>
      </c>
      <c r="L16" s="51" t="s">
        <v>74</v>
      </c>
      <c r="M16" s="52" t="s">
        <v>55</v>
      </c>
      <c r="N16" s="52"/>
      <c r="O16" s="53" t="s">
        <v>67</v>
      </c>
      <c r="P16" s="53" t="s">
        <v>68</v>
      </c>
    </row>
    <row r="17" spans="1:16" ht="12.75" customHeight="1" thickBot="1">
      <c r="A17" s="8" t="str">
        <f t="shared" si="0"/>
        <v> AOLD 20.204 </v>
      </c>
      <c r="B17" s="3" t="str">
        <f t="shared" si="1"/>
        <v>I</v>
      </c>
      <c r="C17" s="8">
        <f t="shared" si="2"/>
        <v>29778.19</v>
      </c>
      <c r="D17" s="10" t="str">
        <f t="shared" si="3"/>
        <v>vis</v>
      </c>
      <c r="E17" s="50">
        <f>VLOOKUP(C17,A!C$21:E$973,3,FALSE)</f>
        <v>-18.01270243463337</v>
      </c>
      <c r="F17" s="3" t="s">
        <v>47</v>
      </c>
      <c r="G17" s="10" t="str">
        <f t="shared" si="4"/>
        <v>29778.19</v>
      </c>
      <c r="H17" s="8">
        <f t="shared" si="5"/>
        <v>-18</v>
      </c>
      <c r="I17" s="51" t="s">
        <v>75</v>
      </c>
      <c r="J17" s="52" t="s">
        <v>76</v>
      </c>
      <c r="K17" s="51">
        <v>-18</v>
      </c>
      <c r="L17" s="51" t="s">
        <v>77</v>
      </c>
      <c r="M17" s="52" t="s">
        <v>55</v>
      </c>
      <c r="N17" s="52"/>
      <c r="O17" s="53" t="s">
        <v>67</v>
      </c>
      <c r="P17" s="53" t="s">
        <v>68</v>
      </c>
    </row>
    <row r="18" spans="1:16" ht="12.75" customHeight="1" thickBot="1">
      <c r="A18" s="8" t="str">
        <f t="shared" si="0"/>
        <v> AOLD 20.204 </v>
      </c>
      <c r="B18" s="3" t="str">
        <f t="shared" si="1"/>
        <v>I</v>
      </c>
      <c r="C18" s="8">
        <f t="shared" si="2"/>
        <v>29994.33</v>
      </c>
      <c r="D18" s="10" t="str">
        <f t="shared" si="3"/>
        <v>vis</v>
      </c>
      <c r="E18" s="50">
        <f>VLOOKUP(C18,A!C$21:E$973,3,FALSE)</f>
        <v>0.002417129950096277</v>
      </c>
      <c r="F18" s="3" t="s">
        <v>47</v>
      </c>
      <c r="G18" s="10" t="str">
        <f t="shared" si="4"/>
        <v>29994.33</v>
      </c>
      <c r="H18" s="8">
        <f t="shared" si="5"/>
        <v>0</v>
      </c>
      <c r="I18" s="51" t="s">
        <v>78</v>
      </c>
      <c r="J18" s="52" t="s">
        <v>79</v>
      </c>
      <c r="K18" s="51">
        <v>0</v>
      </c>
      <c r="L18" s="51" t="s">
        <v>80</v>
      </c>
      <c r="M18" s="52" t="s">
        <v>55</v>
      </c>
      <c r="N18" s="52"/>
      <c r="O18" s="53" t="s">
        <v>67</v>
      </c>
      <c r="P18" s="53" t="s">
        <v>68</v>
      </c>
    </row>
    <row r="19" spans="1:16" ht="12.75" customHeight="1" thickBot="1">
      <c r="A19" s="8" t="str">
        <f t="shared" si="0"/>
        <v> AOLD 20.204 </v>
      </c>
      <c r="B19" s="3" t="str">
        <f t="shared" si="1"/>
        <v>I</v>
      </c>
      <c r="C19" s="8">
        <f t="shared" si="2"/>
        <v>30114.21</v>
      </c>
      <c r="D19" s="10" t="str">
        <f t="shared" si="3"/>
        <v>vis</v>
      </c>
      <c r="E19" s="50">
        <f>VLOOKUP(C19,A!C$21:E$973,3,FALSE)</f>
        <v>9.994332247013983</v>
      </c>
      <c r="F19" s="3" t="s">
        <v>47</v>
      </c>
      <c r="G19" s="10" t="str">
        <f t="shared" si="4"/>
        <v>30114.21</v>
      </c>
      <c r="H19" s="8">
        <f t="shared" si="5"/>
        <v>10</v>
      </c>
      <c r="I19" s="51" t="s">
        <v>81</v>
      </c>
      <c r="J19" s="52" t="s">
        <v>82</v>
      </c>
      <c r="K19" s="51">
        <v>10</v>
      </c>
      <c r="L19" s="51" t="s">
        <v>83</v>
      </c>
      <c r="M19" s="52" t="s">
        <v>55</v>
      </c>
      <c r="N19" s="52"/>
      <c r="O19" s="53" t="s">
        <v>67</v>
      </c>
      <c r="P19" s="53" t="s">
        <v>68</v>
      </c>
    </row>
    <row r="20" spans="1:16" ht="12.75" customHeight="1" thickBot="1">
      <c r="A20" s="8" t="str">
        <f t="shared" si="0"/>
        <v> AOLD 20.204 </v>
      </c>
      <c r="B20" s="3" t="str">
        <f t="shared" si="1"/>
        <v>I</v>
      </c>
      <c r="C20" s="8">
        <f t="shared" si="2"/>
        <v>30762.41</v>
      </c>
      <c r="D20" s="10" t="str">
        <f t="shared" si="3"/>
        <v>vis</v>
      </c>
      <c r="E20" s="50">
        <f>VLOOKUP(C20,A!C$21:E$973,3,FALSE)</f>
        <v>64.02135409286782</v>
      </c>
      <c r="F20" s="3" t="s">
        <v>47</v>
      </c>
      <c r="G20" s="10" t="str">
        <f t="shared" si="4"/>
        <v>30762.41</v>
      </c>
      <c r="H20" s="8">
        <f t="shared" si="5"/>
        <v>64</v>
      </c>
      <c r="I20" s="51" t="s">
        <v>84</v>
      </c>
      <c r="J20" s="52" t="s">
        <v>85</v>
      </c>
      <c r="K20" s="51">
        <v>64</v>
      </c>
      <c r="L20" s="51" t="s">
        <v>86</v>
      </c>
      <c r="M20" s="52" t="s">
        <v>55</v>
      </c>
      <c r="N20" s="52"/>
      <c r="O20" s="53" t="s">
        <v>67</v>
      </c>
      <c r="P20" s="53" t="s">
        <v>68</v>
      </c>
    </row>
    <row r="21" spans="2:6" ht="12.75">
      <c r="B21" s="3"/>
      <c r="E21" s="50"/>
      <c r="F21" s="3"/>
    </row>
    <row r="22" spans="2:6" ht="12.75">
      <c r="B22" s="3"/>
      <c r="E22" s="50"/>
      <c r="F22" s="3"/>
    </row>
    <row r="23" spans="2:6" ht="12.75">
      <c r="B23" s="3"/>
      <c r="E23" s="50"/>
      <c r="F23" s="3"/>
    </row>
    <row r="24" spans="2:6" ht="12.75">
      <c r="B24" s="3"/>
      <c r="E24" s="50"/>
      <c r="F24" s="3"/>
    </row>
    <row r="25" spans="2:6" ht="12.75">
      <c r="B25" s="3"/>
      <c r="E25" s="50"/>
      <c r="F25" s="3"/>
    </row>
    <row r="26" spans="2:6" ht="12.75">
      <c r="B26" s="3"/>
      <c r="E26" s="50"/>
      <c r="F26" s="3"/>
    </row>
    <row r="27" spans="2:6" ht="12.75">
      <c r="B27" s="3"/>
      <c r="E27" s="50"/>
      <c r="F27" s="3"/>
    </row>
    <row r="28" spans="2:6" ht="12.75">
      <c r="B28" s="3"/>
      <c r="E28" s="50"/>
      <c r="F28" s="3"/>
    </row>
    <row r="29" spans="2:6" ht="12.75">
      <c r="B29" s="3"/>
      <c r="E29" s="50"/>
      <c r="F29" s="3"/>
    </row>
    <row r="30" spans="2:6" ht="12.75">
      <c r="B30" s="3"/>
      <c r="E30" s="50"/>
      <c r="F30" s="3"/>
    </row>
    <row r="31" spans="2:6" ht="12.75">
      <c r="B31" s="3"/>
      <c r="E31" s="50"/>
      <c r="F31" s="3"/>
    </row>
    <row r="32" spans="2:6" ht="12.75">
      <c r="B32" s="3"/>
      <c r="E32" s="50"/>
      <c r="F32" s="3"/>
    </row>
    <row r="33" spans="2:6" ht="12.75">
      <c r="B33" s="3"/>
      <c r="E33" s="50"/>
      <c r="F33" s="3"/>
    </row>
    <row r="34" spans="2:6" ht="12.75">
      <c r="B34" s="3"/>
      <c r="E34" s="50"/>
      <c r="F34" s="3"/>
    </row>
    <row r="35" spans="2:6" ht="12.75">
      <c r="B35" s="3"/>
      <c r="E35" s="50"/>
      <c r="F35" s="3"/>
    </row>
    <row r="36" spans="2:6" ht="12.75">
      <c r="B36" s="3"/>
      <c r="E36" s="50"/>
      <c r="F36" s="3"/>
    </row>
    <row r="37" spans="2:6" ht="12.75">
      <c r="B37" s="3"/>
      <c r="E37" s="50"/>
      <c r="F37" s="3"/>
    </row>
    <row r="38" spans="2:6" ht="12.75">
      <c r="B38" s="3"/>
      <c r="E38" s="50"/>
      <c r="F38" s="3"/>
    </row>
    <row r="39" spans="2:6" ht="12.75">
      <c r="B39" s="3"/>
      <c r="E39" s="50"/>
      <c r="F39" s="3"/>
    </row>
    <row r="40" spans="2:6" ht="12.75">
      <c r="B40" s="3"/>
      <c r="E40" s="50"/>
      <c r="F40" s="3"/>
    </row>
    <row r="41" spans="2:6" ht="12.75">
      <c r="B41" s="3"/>
      <c r="E41" s="50"/>
      <c r="F41" s="3"/>
    </row>
    <row r="42" spans="2:6" ht="12.75">
      <c r="B42" s="3"/>
      <c r="E42" s="50"/>
      <c r="F42" s="3"/>
    </row>
    <row r="43" spans="2:6" ht="12.75">
      <c r="B43" s="3"/>
      <c r="E43" s="50"/>
      <c r="F43" s="3"/>
    </row>
    <row r="44" spans="2:6" ht="12.75">
      <c r="B44" s="3"/>
      <c r="E44" s="50"/>
      <c r="F44" s="3"/>
    </row>
    <row r="45" spans="2:6" ht="12.75">
      <c r="B45" s="3"/>
      <c r="E45" s="50"/>
      <c r="F45" s="3"/>
    </row>
    <row r="46" spans="2:6" ht="12.75">
      <c r="B46" s="3"/>
      <c r="E46" s="50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