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895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<sst xmlns="http://schemas.openxmlformats.org/spreadsheetml/2006/main" count="66" uniqueCount="62">
  <si>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</si>
  <si>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</si>
  <si>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</si>
  <si>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</si>
  <si>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</si>
  <si>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</si>
  <si>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</si>
  <si>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</si>
  <si>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</si>
  <si>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</si>
  <si>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</si>
  <si>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</si>
  <si>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</si>
  <si>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</si>
  <si>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</si>
  <si>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</si>
  <si>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</si>
  <si>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</si>
  <si>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</si>
  <si>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</si>
  <si>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</si>
  <si>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</si>
  <si>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</si>
  <si>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</si>
  <si>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</si>
  <si>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</si>
  <si>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</si>
  <si>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</si>
  <si>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</si>
  <si>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</si>
  <si>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</si>
  <si>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</si>
  <si>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</si>
  <si>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</si>
  <si>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</si>
  <si>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</si>
  <si>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</si>
  <si>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</si>
  <si>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</si>
  <si>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</si>
  <si>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</si>
  <si>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>HK Mon / na</t>
  </si>
  <si>
    <t xml:space="preserve">EA/SD     </t>
  </si>
  <si>
    <t>IBVS 5438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</si>
  <si>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</si>
  <si>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</si>
  <si>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</si>
  <si>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</si>
  <si>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</si>
  <si>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</si>
  <si>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</si>
  <si>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</si>
  <si>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</si>
  <si>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</si>
  <si>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</si>
  <si>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2452717.397 </t>
  </si>
  <si>
    <t> 18.03.2003 21:31 </t>
  </si>
  <si>
    <t> 0.024 </t>
  </si>
  <si>
    <t>E </t>
  </si>
  <si>
    <t>?</t>
  </si>
  <si>
    <t> R.Diethelm </t>
  </si>
  <si>
    <t> BBS 129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</si>
</sst>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HK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7891488"/>
        <c:axId val="47161633"/>
      </c:scatterChart>
      <c:valAx>
        <c:axId val="7891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1633"/>
        <c:crosses val="autoZero"/>
        <c:crossBetween val="midCat"/>
        <c:dispUnits/>
      </c:valAx>
      <c:valAx>
        <c:axId val="4716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14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28575</xdr:rowOff>
    </xdr:from>
    <xdr:to>
      <xdr:col>20</xdr:col>
      <xdr:colOff>85725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410325" y="2857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52500.7988</v>
      </c>
      <c r="G1" s="3">
        <v>1.835577</v>
      </c>
      <c r="H1" s="3" t="s">
        <v>42</v>
      </c>
    </row>
    <row r="2" spans="1:4" ht="12.75">
      <c r="A2" t="s">
        <v>23</v>
      </c>
      <c r="B2" t="str">
        <f>H1</f>
        <v>EA/SD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52500.7988</v>
      </c>
      <c r="D4" s="9">
        <f>G1</f>
        <v>1.835577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52500.7988</v>
      </c>
    </row>
    <row r="8" spans="1:4" ht="12.75">
      <c r="A8" t="s">
        <v>2</v>
      </c>
      <c r="C8">
        <f>D4</f>
        <v>1.835577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6.776263578034403E-21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9.66101713671933E-07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52717.397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2"/>
      <c r="C16" s="19">
        <f>+C8+C12</f>
        <v>1.8355779661017138</v>
      </c>
      <c r="D16" s="16" t="s">
        <v>33</v>
      </c>
      <c r="E16" s="17">
        <f>ROUND(2*(E15-C15)/C16,0)/2+1</f>
        <v>3916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44887.41614858765</v>
      </c>
    </row>
    <row r="18" spans="1:5" ht="14.25" thickBot="1" thickTop="1">
      <c r="A18" s="18" t="s">
        <v>4</v>
      </c>
      <c r="B18" s="12"/>
      <c r="C18" s="21">
        <f>+C15</f>
        <v>52717.397</v>
      </c>
      <c r="D18" s="22">
        <f>+C16</f>
        <v>1.8355779661017138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f>C7</f>
        <v>52500.7988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6.776263578034403E-21</v>
      </c>
      <c r="Q21" s="2">
        <f>+C21-15018.5</f>
        <v>37482.2988</v>
      </c>
    </row>
    <row r="22" spans="1:17" ht="12.75">
      <c r="A22" s="29" t="s">
        <v>43</v>
      </c>
      <c r="B22" s="34" t="s">
        <v>37</v>
      </c>
      <c r="C22" s="29">
        <v>52717.397</v>
      </c>
      <c r="D22" s="29">
        <v>0.002</v>
      </c>
      <c r="E22">
        <f>+(C22-C$7)/C$8</f>
        <v>118.00006210581216</v>
      </c>
      <c r="F22">
        <f>ROUND(2*E22,0)/2</f>
        <v>118</v>
      </c>
      <c r="G22">
        <f>+C22-(C$7+F22*C$8)</f>
        <v>0.0001140000022132881</v>
      </c>
      <c r="I22">
        <f>+G22</f>
        <v>0.0001140000022132881</v>
      </c>
      <c r="O22">
        <f>+C$11+C$12*$F22</f>
        <v>0.0001140000022132881</v>
      </c>
      <c r="Q22" s="2">
        <f>+C22-15018.5</f>
        <v>37698.897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5" t="s">
        <v>44</v>
      </c>
      <c r="I1" s="36" t="s">
        <v>45</v>
      </c>
      <c r="J1" s="37" t="s">
        <v>46</v>
      </c>
    </row>
    <row r="2" spans="9:10" ht="12.75">
      <c r="I2" s="38" t="s">
        <v>47</v>
      </c>
      <c r="J2" s="39" t="s">
        <v>48</v>
      </c>
    </row>
    <row r="3" spans="1:10" ht="12.75">
      <c r="A3" s="40" t="s">
        <v>49</v>
      </c>
      <c r="I3" s="38" t="s">
        <v>50</v>
      </c>
      <c r="J3" s="39" t="s">
        <v>51</v>
      </c>
    </row>
    <row r="4" spans="9:10" ht="12.75">
      <c r="I4" s="38" t="s">
        <v>52</v>
      </c>
      <c r="J4" s="39" t="s">
        <v>51</v>
      </c>
    </row>
    <row r="5" spans="9:10" ht="13.5" thickBot="1">
      <c r="I5" s="41" t="s">
        <v>53</v>
      </c>
      <c r="J5" s="42" t="s">
        <v>54</v>
      </c>
    </row>
    <row r="10" ht="13.5" thickBot="1"/>
    <row r="11" spans="1:16" ht="12.75" customHeight="1" thickBot="1">
      <c r="A11" s="10" t="str">
        <f>P11</f>
        <v> BBS 129 </v>
      </c>
      <c r="B11" s="3" t="str">
        <f>IF(H11=INT(H11),"I","II")</f>
        <v>I</v>
      </c>
      <c r="C11" s="10">
        <f>1*G11</f>
        <v>52717.397</v>
      </c>
      <c r="D11" s="12" t="str">
        <f>VLOOKUP(F11,I$1:J$5,2,FALSE)</f>
        <v>vis</v>
      </c>
      <c r="E11" s="43">
        <f>VLOOKUP(C11,A!C$21:E$973,3,FALSE)</f>
        <v>118.00006210581216</v>
      </c>
      <c r="F11" s="3" t="s">
        <v>53</v>
      </c>
      <c r="G11" s="12" t="str">
        <f>MID(I11,3,LEN(I11)-3)</f>
        <v>52717.397</v>
      </c>
      <c r="H11" s="10">
        <f>1*K11</f>
        <v>12171</v>
      </c>
      <c r="I11" s="44" t="s">
        <v>55</v>
      </c>
      <c r="J11" s="45" t="s">
        <v>56</v>
      </c>
      <c r="K11" s="44">
        <v>12171</v>
      </c>
      <c r="L11" s="44" t="s">
        <v>57</v>
      </c>
      <c r="M11" s="45" t="s">
        <v>58</v>
      </c>
      <c r="N11" s="45" t="s">
        <v>59</v>
      </c>
      <c r="O11" s="46" t="s">
        <v>60</v>
      </c>
      <c r="P11" s="46" t="s">
        <v>61</v>
      </c>
    </row>
    <row r="12" spans="2:6" ht="12.75">
      <c r="B12" s="3"/>
      <c r="E12" s="43"/>
      <c r="F12" s="3"/>
    </row>
    <row r="13" spans="2:6" ht="12.75">
      <c r="B13" s="3"/>
      <c r="E13" s="43"/>
      <c r="F13" s="3"/>
    </row>
    <row r="14" spans="2:6" ht="12.75">
      <c r="B14" s="3"/>
      <c r="E14" s="43"/>
      <c r="F14" s="3"/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2022-11-20T04:10:11Z</dcterms:modified>
  <cp:category/>
  <cp:version/>
  <cp:contentType/>
  <cp:contentStatus/>
</cp:coreProperties>
</file>